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3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4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F473D0FD-A677-4A40-939E-1E6F3E2654B1}" xr6:coauthVersionLast="47" xr6:coauthVersionMax="47" xr10:uidLastSave="{00000000-0000-0000-0000-000000000000}"/>
  <bookViews>
    <workbookView xWindow="0" yWindow="740" windowWidth="29400" windowHeight="17380" tabRatio="991" xr2:uid="{00000000-000D-0000-FFFF-FFFF00000000}"/>
  </bookViews>
  <sheets>
    <sheet name="ALK_GENERAL_BOQUERON" sheetId="1" r:id="rId1"/>
    <sheet name="ALK PORTUGAL" sheetId="2" r:id="rId2"/>
    <sheet name="ALK ESPAÑA" sheetId="3" r:id="rId3"/>
    <sheet name="ALK POL 01" sheetId="4" r:id="rId4"/>
    <sheet name="ALK POL 02" sheetId="5" r:id="rId5"/>
    <sheet name="ALK POL 03" sheetId="6" r:id="rId6"/>
    <sheet name="ALK POL 04" sheetId="7" r:id="rId7"/>
    <sheet name="ALK POL 05" sheetId="8" r:id="rId8"/>
    <sheet name="ALK POL 06" sheetId="9" r:id="rId9"/>
    <sheet name="ALK POL 07" sheetId="10" r:id="rId10"/>
    <sheet name="ALK POL 08" sheetId="11" r:id="rId11"/>
    <sheet name="ALK POL 09" sheetId="12" r:id="rId12"/>
    <sheet name="ALK POL 10" sheetId="13" r:id="rId13"/>
    <sheet name="ALK POL 11" sheetId="14" r:id="rId14"/>
    <sheet name="MEDIAS &amp; SD" sheetId="15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L6" i="3" s="1"/>
  <c r="M6" i="3"/>
  <c r="C52" i="3" s="1"/>
  <c r="N6" i="3"/>
  <c r="D52" i="3" s="1"/>
  <c r="O6" i="3"/>
  <c r="P6" i="3"/>
  <c r="F7" i="3"/>
  <c r="L7" i="3" s="1"/>
  <c r="B53" i="3" s="1"/>
  <c r="M7" i="3"/>
  <c r="N7" i="3"/>
  <c r="O7" i="3"/>
  <c r="F8" i="3"/>
  <c r="L8" i="3" s="1"/>
  <c r="M8" i="3"/>
  <c r="N8" i="3"/>
  <c r="O8" i="3"/>
  <c r="F9" i="3"/>
  <c r="L9" i="3" s="1"/>
  <c r="M9" i="3"/>
  <c r="C55" i="3" s="1"/>
  <c r="N9" i="3"/>
  <c r="O9" i="3"/>
  <c r="F10" i="3"/>
  <c r="L10" i="3" s="1"/>
  <c r="M10" i="3"/>
  <c r="N10" i="3"/>
  <c r="O10" i="3"/>
  <c r="F11" i="3"/>
  <c r="L11" i="3" s="1"/>
  <c r="M11" i="3"/>
  <c r="N11" i="3"/>
  <c r="O11" i="3"/>
  <c r="E57" i="3" s="1"/>
  <c r="P11" i="3"/>
  <c r="F12" i="3"/>
  <c r="L12" i="3" s="1"/>
  <c r="M12" i="3"/>
  <c r="N12" i="3"/>
  <c r="O12" i="3"/>
  <c r="P12" i="3"/>
  <c r="F13" i="3"/>
  <c r="L13" i="3" s="1"/>
  <c r="B59" i="3" s="1"/>
  <c r="M13" i="3"/>
  <c r="N13" i="3"/>
  <c r="O13" i="3"/>
  <c r="F14" i="3"/>
  <c r="L14" i="3" s="1"/>
  <c r="M14" i="3"/>
  <c r="C60" i="3" s="1"/>
  <c r="N14" i="3"/>
  <c r="O14" i="3"/>
  <c r="F15" i="3"/>
  <c r="L15" i="3" s="1"/>
  <c r="M15" i="3"/>
  <c r="P15" i="3" s="1"/>
  <c r="N15" i="3"/>
  <c r="K61" i="3" s="1"/>
  <c r="O15" i="3"/>
  <c r="F16" i="3"/>
  <c r="L16" i="3" s="1"/>
  <c r="M16" i="3"/>
  <c r="C62" i="3" s="1"/>
  <c r="N16" i="3"/>
  <c r="K62" i="3" s="1"/>
  <c r="O16" i="3"/>
  <c r="F17" i="3"/>
  <c r="L17" i="3" s="1"/>
  <c r="M17" i="3"/>
  <c r="N17" i="3"/>
  <c r="O17" i="3"/>
  <c r="F18" i="3"/>
  <c r="L18" i="3" s="1"/>
  <c r="M18" i="3"/>
  <c r="N18" i="3"/>
  <c r="O18" i="3"/>
  <c r="F19" i="3"/>
  <c r="L19" i="3" s="1"/>
  <c r="M19" i="3"/>
  <c r="N19" i="3"/>
  <c r="O19" i="3"/>
  <c r="F20" i="3"/>
  <c r="L20" i="3" s="1"/>
  <c r="B66" i="3" s="1"/>
  <c r="M20" i="3"/>
  <c r="N20" i="3"/>
  <c r="O20" i="3"/>
  <c r="F21" i="3"/>
  <c r="L21" i="3" s="1"/>
  <c r="I67" i="3" s="1"/>
  <c r="M21" i="3"/>
  <c r="N21" i="3"/>
  <c r="D67" i="3" s="1"/>
  <c r="O21" i="3"/>
  <c r="P21" i="3"/>
  <c r="F22" i="3"/>
  <c r="L22" i="3" s="1"/>
  <c r="M22" i="3"/>
  <c r="N22" i="3"/>
  <c r="O22" i="3"/>
  <c r="E68" i="3" s="1"/>
  <c r="F23" i="3"/>
  <c r="L23" i="3" s="1"/>
  <c r="M23" i="3"/>
  <c r="N23" i="3"/>
  <c r="O23" i="3"/>
  <c r="F24" i="3"/>
  <c r="L24" i="3" s="1"/>
  <c r="M24" i="3"/>
  <c r="N24" i="3"/>
  <c r="O24" i="3"/>
  <c r="F25" i="3"/>
  <c r="L25" i="3" s="1"/>
  <c r="M25" i="3"/>
  <c r="N25" i="3"/>
  <c r="O25" i="3"/>
  <c r="F26" i="3"/>
  <c r="L26" i="3" s="1"/>
  <c r="M26" i="3"/>
  <c r="N26" i="3"/>
  <c r="O26" i="3"/>
  <c r="P26" i="3"/>
  <c r="F27" i="3"/>
  <c r="L27" i="3" s="1"/>
  <c r="M27" i="3"/>
  <c r="C73" i="3" s="1"/>
  <c r="N27" i="3"/>
  <c r="K73" i="3" s="1"/>
  <c r="O27" i="3"/>
  <c r="P27" i="3"/>
  <c r="F28" i="3"/>
  <c r="L28" i="3" s="1"/>
  <c r="M28" i="3"/>
  <c r="N28" i="3"/>
  <c r="O28" i="3"/>
  <c r="F29" i="3"/>
  <c r="L29" i="3" s="1"/>
  <c r="M29" i="3"/>
  <c r="N29" i="3"/>
  <c r="O29" i="3"/>
  <c r="E75" i="3" s="1"/>
  <c r="F30" i="3"/>
  <c r="L30" i="3" s="1"/>
  <c r="M30" i="3"/>
  <c r="N30" i="3"/>
  <c r="O30" i="3"/>
  <c r="F31" i="3"/>
  <c r="L31" i="3" s="1"/>
  <c r="M31" i="3"/>
  <c r="N31" i="3"/>
  <c r="O31" i="3"/>
  <c r="P31" i="3"/>
  <c r="F32" i="3"/>
  <c r="L32" i="3" s="1"/>
  <c r="M32" i="3"/>
  <c r="N32" i="3"/>
  <c r="O32" i="3"/>
  <c r="P32" i="3"/>
  <c r="F33" i="3"/>
  <c r="L33" i="3" s="1"/>
  <c r="M33" i="3"/>
  <c r="N33" i="3"/>
  <c r="O33" i="3"/>
  <c r="F34" i="3"/>
  <c r="L34" i="3" s="1"/>
  <c r="M34" i="3"/>
  <c r="N34" i="3"/>
  <c r="O34" i="3"/>
  <c r="F35" i="3"/>
  <c r="L35" i="3" s="1"/>
  <c r="M35" i="3"/>
  <c r="P35" i="3" s="1"/>
  <c r="N35" i="3"/>
  <c r="O35" i="3"/>
  <c r="F36" i="3"/>
  <c r="L36" i="3" s="1"/>
  <c r="M36" i="3"/>
  <c r="N36" i="3"/>
  <c r="K82" i="3" s="1"/>
  <c r="O36" i="3"/>
  <c r="P36" i="3"/>
  <c r="F37" i="3"/>
  <c r="L37" i="3" s="1"/>
  <c r="M37" i="3"/>
  <c r="N37" i="3"/>
  <c r="O37" i="3"/>
  <c r="E83" i="3" s="1"/>
  <c r="P37" i="3"/>
  <c r="F38" i="3"/>
  <c r="L38" i="3" s="1"/>
  <c r="M38" i="3"/>
  <c r="N38" i="3"/>
  <c r="O38" i="3"/>
  <c r="F39" i="3"/>
  <c r="L39" i="3" s="1"/>
  <c r="I85" i="3" s="1"/>
  <c r="M39" i="3"/>
  <c r="N39" i="3"/>
  <c r="D85" i="3" s="1"/>
  <c r="O39" i="3"/>
  <c r="F40" i="3"/>
  <c r="L40" i="3" s="1"/>
  <c r="M40" i="3"/>
  <c r="N40" i="3"/>
  <c r="D86" i="3" s="1"/>
  <c r="O40" i="3"/>
  <c r="F41" i="3"/>
  <c r="L41" i="3" s="1"/>
  <c r="M41" i="3"/>
  <c r="C87" i="3" s="1"/>
  <c r="N41" i="3"/>
  <c r="O41" i="3"/>
  <c r="L87" i="3" s="1"/>
  <c r="P41" i="3"/>
  <c r="F42" i="3"/>
  <c r="L42" i="3" s="1"/>
  <c r="M42" i="3"/>
  <c r="N42" i="3"/>
  <c r="O42" i="3"/>
  <c r="P42" i="3"/>
  <c r="B43" i="3"/>
  <c r="C43" i="3"/>
  <c r="D43" i="3"/>
  <c r="E43" i="3"/>
  <c r="F43" i="3"/>
  <c r="I43" i="3"/>
  <c r="N43" i="3"/>
  <c r="B52" i="3"/>
  <c r="E52" i="3"/>
  <c r="F52" i="3"/>
  <c r="H52" i="3"/>
  <c r="I52" i="3" s="1"/>
  <c r="L52" i="3"/>
  <c r="C53" i="3"/>
  <c r="H53" i="3"/>
  <c r="I53" i="3"/>
  <c r="J53" i="3"/>
  <c r="D54" i="3"/>
  <c r="H54" i="3"/>
  <c r="K54" i="3" s="1"/>
  <c r="B55" i="3"/>
  <c r="E55" i="3"/>
  <c r="H55" i="3"/>
  <c r="L55" i="3"/>
  <c r="C56" i="3"/>
  <c r="D56" i="3"/>
  <c r="H56" i="3"/>
  <c r="J56" i="3"/>
  <c r="K56" i="3"/>
  <c r="D57" i="3"/>
  <c r="H57" i="3"/>
  <c r="K57" i="3"/>
  <c r="L57" i="3"/>
  <c r="B58" i="3"/>
  <c r="E58" i="3"/>
  <c r="H58" i="3"/>
  <c r="L58" i="3" s="1"/>
  <c r="I58" i="3"/>
  <c r="C59" i="3"/>
  <c r="H59" i="3"/>
  <c r="J59" i="3" s="1"/>
  <c r="I59" i="3"/>
  <c r="D60" i="3"/>
  <c r="H60" i="3"/>
  <c r="K60" i="3" s="1"/>
  <c r="J60" i="3"/>
  <c r="B61" i="3"/>
  <c r="D61" i="3"/>
  <c r="E61" i="3"/>
  <c r="H61" i="3"/>
  <c r="I61" i="3"/>
  <c r="L61" i="3"/>
  <c r="D62" i="3"/>
  <c r="E62" i="3"/>
  <c r="H62" i="3"/>
  <c r="J62" i="3"/>
  <c r="L62" i="3"/>
  <c r="D63" i="3"/>
  <c r="E63" i="3"/>
  <c r="H63" i="3"/>
  <c r="K63" i="3"/>
  <c r="L63" i="3"/>
  <c r="B64" i="3"/>
  <c r="E64" i="3"/>
  <c r="H64" i="3"/>
  <c r="I64" i="3"/>
  <c r="L64" i="3"/>
  <c r="B65" i="3"/>
  <c r="C65" i="3"/>
  <c r="H65" i="3"/>
  <c r="I65" i="3"/>
  <c r="J65" i="3"/>
  <c r="D66" i="3"/>
  <c r="H66" i="3"/>
  <c r="K66" i="3" s="1"/>
  <c r="I66" i="3"/>
  <c r="J66" i="3"/>
  <c r="B67" i="3"/>
  <c r="C67" i="3"/>
  <c r="E67" i="3"/>
  <c r="H67" i="3"/>
  <c r="J67" i="3"/>
  <c r="K67" i="3"/>
  <c r="L67" i="3"/>
  <c r="C68" i="3"/>
  <c r="D68" i="3"/>
  <c r="H68" i="3"/>
  <c r="J68" i="3"/>
  <c r="K68" i="3"/>
  <c r="D69" i="3"/>
  <c r="E69" i="3"/>
  <c r="H69" i="3"/>
  <c r="K69" i="3" s="1"/>
  <c r="B70" i="3"/>
  <c r="E70" i="3"/>
  <c r="H70" i="3"/>
  <c r="I70" i="3" s="1"/>
  <c r="B71" i="3"/>
  <c r="C71" i="3"/>
  <c r="H71" i="3"/>
  <c r="I71" i="3"/>
  <c r="J71" i="3"/>
  <c r="B72" i="3"/>
  <c r="C72" i="3"/>
  <c r="D72" i="3"/>
  <c r="H72" i="3"/>
  <c r="I72" i="3"/>
  <c r="J72" i="3"/>
  <c r="K72" i="3"/>
  <c r="B73" i="3"/>
  <c r="F73" i="3" s="1"/>
  <c r="D73" i="3"/>
  <c r="E73" i="3"/>
  <c r="H73" i="3"/>
  <c r="I73" i="3"/>
  <c r="J73" i="3"/>
  <c r="L73" i="3"/>
  <c r="C74" i="3"/>
  <c r="D74" i="3"/>
  <c r="E74" i="3"/>
  <c r="H74" i="3"/>
  <c r="J74" i="3"/>
  <c r="K74" i="3"/>
  <c r="L74" i="3"/>
  <c r="H75" i="3"/>
  <c r="L75" i="3" s="1"/>
  <c r="B76" i="3"/>
  <c r="H76" i="3"/>
  <c r="I76" i="3" s="1"/>
  <c r="B77" i="3"/>
  <c r="C77" i="3"/>
  <c r="H77" i="3"/>
  <c r="J77" i="3" s="1"/>
  <c r="B78" i="3"/>
  <c r="C78" i="3"/>
  <c r="D78" i="3"/>
  <c r="H78" i="3"/>
  <c r="J78" i="3" s="1"/>
  <c r="C79" i="3"/>
  <c r="D79" i="3"/>
  <c r="E79" i="3"/>
  <c r="H79" i="3"/>
  <c r="J79" i="3"/>
  <c r="K79" i="3"/>
  <c r="L79" i="3"/>
  <c r="D80" i="3"/>
  <c r="E80" i="3"/>
  <c r="H80" i="3"/>
  <c r="I80" i="3"/>
  <c r="K80" i="3"/>
  <c r="L80" i="3"/>
  <c r="D81" i="3"/>
  <c r="H81" i="3"/>
  <c r="J81" i="3" s="1"/>
  <c r="B82" i="3"/>
  <c r="D82" i="3"/>
  <c r="E82" i="3"/>
  <c r="H82" i="3"/>
  <c r="I82" i="3" s="1"/>
  <c r="L82" i="3"/>
  <c r="B83" i="3"/>
  <c r="C83" i="3"/>
  <c r="H83" i="3"/>
  <c r="I83" i="3"/>
  <c r="J83" i="3"/>
  <c r="L83" i="3"/>
  <c r="C84" i="3"/>
  <c r="D84" i="3"/>
  <c r="H84" i="3"/>
  <c r="K84" i="3" s="1"/>
  <c r="J84" i="3"/>
  <c r="E85" i="3"/>
  <c r="H85" i="3"/>
  <c r="B86" i="3"/>
  <c r="C86" i="3"/>
  <c r="E86" i="3"/>
  <c r="H86" i="3"/>
  <c r="I86" i="3"/>
  <c r="J86" i="3"/>
  <c r="K86" i="3"/>
  <c r="L86" i="3"/>
  <c r="E87" i="3"/>
  <c r="H87" i="3"/>
  <c r="J87" i="3" s="1"/>
  <c r="B88" i="3"/>
  <c r="D88" i="3"/>
  <c r="E88" i="3"/>
  <c r="H88" i="3"/>
  <c r="I88" i="3" s="1"/>
  <c r="L88" i="3"/>
  <c r="B107" i="3"/>
  <c r="F6" i="4"/>
  <c r="M6" i="4" s="1"/>
  <c r="N6" i="4"/>
  <c r="O6" i="4"/>
  <c r="E52" i="4" s="1"/>
  <c r="F7" i="4"/>
  <c r="M7" i="4" s="1"/>
  <c r="L7" i="4"/>
  <c r="N7" i="4"/>
  <c r="O7" i="4"/>
  <c r="P7" i="4" s="1"/>
  <c r="F8" i="4"/>
  <c r="F9" i="4"/>
  <c r="M9" i="4" s="1"/>
  <c r="L9" i="4"/>
  <c r="F10" i="4"/>
  <c r="M10" i="4" s="1"/>
  <c r="C56" i="4" s="1"/>
  <c r="N10" i="4"/>
  <c r="F11" i="4"/>
  <c r="M11" i="4" s="1"/>
  <c r="L11" i="4"/>
  <c r="N11" i="4"/>
  <c r="D57" i="4" s="1"/>
  <c r="O11" i="4"/>
  <c r="F12" i="4"/>
  <c r="M12" i="4" s="1"/>
  <c r="N12" i="4"/>
  <c r="O12" i="4"/>
  <c r="E58" i="4" s="1"/>
  <c r="F13" i="4"/>
  <c r="M13" i="4" s="1"/>
  <c r="L13" i="4"/>
  <c r="N13" i="4"/>
  <c r="O13" i="4"/>
  <c r="P13" i="4" s="1"/>
  <c r="F14" i="4"/>
  <c r="F15" i="4"/>
  <c r="M15" i="4" s="1"/>
  <c r="L15" i="4"/>
  <c r="F16" i="4"/>
  <c r="M16" i="4" s="1"/>
  <c r="C62" i="4" s="1"/>
  <c r="N16" i="4"/>
  <c r="F17" i="4"/>
  <c r="M17" i="4" s="1"/>
  <c r="L17" i="4"/>
  <c r="N17" i="4"/>
  <c r="D63" i="4" s="1"/>
  <c r="O17" i="4"/>
  <c r="F18" i="4"/>
  <c r="M18" i="4" s="1"/>
  <c r="N18" i="4"/>
  <c r="O18" i="4"/>
  <c r="E64" i="4" s="1"/>
  <c r="F19" i="4"/>
  <c r="M19" i="4" s="1"/>
  <c r="L19" i="4"/>
  <c r="N19" i="4"/>
  <c r="O19" i="4"/>
  <c r="P19" i="4" s="1"/>
  <c r="F20" i="4"/>
  <c r="F21" i="4"/>
  <c r="M21" i="4" s="1"/>
  <c r="L21" i="4"/>
  <c r="F22" i="4"/>
  <c r="N22" i="4" s="1"/>
  <c r="F23" i="4"/>
  <c r="M23" i="4" s="1"/>
  <c r="L23" i="4"/>
  <c r="N23" i="4"/>
  <c r="O23" i="4"/>
  <c r="E69" i="4" s="1"/>
  <c r="F24" i="4"/>
  <c r="M24" i="4" s="1"/>
  <c r="N24" i="4"/>
  <c r="K70" i="4" s="1"/>
  <c r="O24" i="4"/>
  <c r="F25" i="4"/>
  <c r="M25" i="4" s="1"/>
  <c r="L25" i="4"/>
  <c r="N25" i="4"/>
  <c r="O25" i="4"/>
  <c r="P25" i="4" s="1"/>
  <c r="F26" i="4"/>
  <c r="F27" i="4"/>
  <c r="F28" i="4"/>
  <c r="L28" i="4"/>
  <c r="F29" i="4"/>
  <c r="M29" i="4" s="1"/>
  <c r="L29" i="4"/>
  <c r="N29" i="4"/>
  <c r="K75" i="4" s="1"/>
  <c r="O29" i="4"/>
  <c r="F30" i="4"/>
  <c r="M30" i="4" s="1"/>
  <c r="N30" i="4"/>
  <c r="O30" i="4"/>
  <c r="F31" i="4"/>
  <c r="M31" i="4" s="1"/>
  <c r="L31" i="4"/>
  <c r="N31" i="4"/>
  <c r="O31" i="4"/>
  <c r="P31" i="4"/>
  <c r="F32" i="4"/>
  <c r="F33" i="4"/>
  <c r="L33" i="4"/>
  <c r="F34" i="4"/>
  <c r="L34" i="4"/>
  <c r="N34" i="4"/>
  <c r="F35" i="4"/>
  <c r="M35" i="4" s="1"/>
  <c r="L35" i="4"/>
  <c r="N35" i="4"/>
  <c r="K81" i="4" s="1"/>
  <c r="O35" i="4"/>
  <c r="F36" i="4"/>
  <c r="M36" i="4" s="1"/>
  <c r="N36" i="4"/>
  <c r="O36" i="4"/>
  <c r="E82" i="4" s="1"/>
  <c r="F37" i="4"/>
  <c r="M37" i="4" s="1"/>
  <c r="L37" i="4"/>
  <c r="N37" i="4"/>
  <c r="O37" i="4"/>
  <c r="P37" i="4"/>
  <c r="F38" i="4"/>
  <c r="F39" i="4"/>
  <c r="L39" i="4"/>
  <c r="I85" i="4" s="1"/>
  <c r="F40" i="4"/>
  <c r="F41" i="4"/>
  <c r="L41" i="4"/>
  <c r="F42" i="4"/>
  <c r="B43" i="4"/>
  <c r="C43" i="4"/>
  <c r="D43" i="4"/>
  <c r="E43" i="4"/>
  <c r="I43" i="4"/>
  <c r="C52" i="4"/>
  <c r="D52" i="4"/>
  <c r="H52" i="4"/>
  <c r="J52" i="4"/>
  <c r="K52" i="4"/>
  <c r="B53" i="4"/>
  <c r="C53" i="4"/>
  <c r="D53" i="4"/>
  <c r="E53" i="4"/>
  <c r="H53" i="4"/>
  <c r="I53" i="4" s="1"/>
  <c r="J53" i="4"/>
  <c r="K53" i="4"/>
  <c r="L53" i="4"/>
  <c r="H54" i="4"/>
  <c r="C55" i="4"/>
  <c r="H55" i="4"/>
  <c r="J55" i="4" s="1"/>
  <c r="H56" i="4"/>
  <c r="B57" i="4"/>
  <c r="C57" i="4"/>
  <c r="H57" i="4"/>
  <c r="I57" i="4"/>
  <c r="J57" i="4"/>
  <c r="C58" i="4"/>
  <c r="D58" i="4"/>
  <c r="H58" i="4"/>
  <c r="J58" i="4"/>
  <c r="K58" i="4"/>
  <c r="B59" i="4"/>
  <c r="C59" i="4"/>
  <c r="D59" i="4"/>
  <c r="E59" i="4"/>
  <c r="H59" i="4"/>
  <c r="I59" i="4" s="1"/>
  <c r="J59" i="4"/>
  <c r="K59" i="4"/>
  <c r="L59" i="4"/>
  <c r="H60" i="4"/>
  <c r="C61" i="4"/>
  <c r="H61" i="4"/>
  <c r="J61" i="4" s="1"/>
  <c r="H62" i="4"/>
  <c r="B63" i="4"/>
  <c r="C63" i="4"/>
  <c r="H63" i="4"/>
  <c r="I63" i="4" s="1"/>
  <c r="J63" i="4"/>
  <c r="C64" i="4"/>
  <c r="D64" i="4"/>
  <c r="H64" i="4"/>
  <c r="J64" i="4"/>
  <c r="K64" i="4"/>
  <c r="B65" i="4"/>
  <c r="C65" i="4"/>
  <c r="D65" i="4"/>
  <c r="E65" i="4"/>
  <c r="H65" i="4"/>
  <c r="I65" i="4" s="1"/>
  <c r="M65" i="4" s="1"/>
  <c r="J65" i="4"/>
  <c r="K65" i="4"/>
  <c r="L65" i="4"/>
  <c r="H66" i="4"/>
  <c r="C67" i="4"/>
  <c r="H67" i="4"/>
  <c r="J67" i="4" s="1"/>
  <c r="H68" i="4"/>
  <c r="B69" i="4"/>
  <c r="F69" i="4" s="1"/>
  <c r="C69" i="4"/>
  <c r="D69" i="4"/>
  <c r="H69" i="4"/>
  <c r="K69" i="4" s="1"/>
  <c r="I69" i="4"/>
  <c r="M69" i="4" s="1"/>
  <c r="J69" i="4"/>
  <c r="L69" i="4"/>
  <c r="C70" i="4"/>
  <c r="D70" i="4"/>
  <c r="E70" i="4"/>
  <c r="H70" i="4"/>
  <c r="J70" i="4" s="1"/>
  <c r="L70" i="4"/>
  <c r="B71" i="4"/>
  <c r="C71" i="4"/>
  <c r="D71" i="4"/>
  <c r="H71" i="4"/>
  <c r="K71" i="4" s="1"/>
  <c r="I71" i="4"/>
  <c r="H72" i="4"/>
  <c r="H73" i="4"/>
  <c r="B74" i="4"/>
  <c r="H74" i="4"/>
  <c r="I74" i="4"/>
  <c r="C75" i="4"/>
  <c r="E75" i="4"/>
  <c r="H75" i="4"/>
  <c r="J75" i="4"/>
  <c r="L75" i="4"/>
  <c r="C76" i="4"/>
  <c r="D76" i="4"/>
  <c r="E76" i="4"/>
  <c r="H76" i="4"/>
  <c r="J76" i="4" s="1"/>
  <c r="B77" i="4"/>
  <c r="F77" i="4" s="1"/>
  <c r="C77" i="4"/>
  <c r="D77" i="4"/>
  <c r="E77" i="4"/>
  <c r="H77" i="4"/>
  <c r="K77" i="4" s="1"/>
  <c r="I77" i="4"/>
  <c r="M77" i="4" s="1"/>
  <c r="J77" i="4"/>
  <c r="L77" i="4"/>
  <c r="H78" i="4"/>
  <c r="B79" i="4"/>
  <c r="H79" i="4"/>
  <c r="I79" i="4"/>
  <c r="B80" i="4"/>
  <c r="D80" i="4"/>
  <c r="H80" i="4"/>
  <c r="I80" i="4"/>
  <c r="K80" i="4"/>
  <c r="C81" i="4"/>
  <c r="D81" i="4"/>
  <c r="E81" i="4"/>
  <c r="H81" i="4"/>
  <c r="L81" i="4" s="1"/>
  <c r="J81" i="4"/>
  <c r="C82" i="4"/>
  <c r="D82" i="4"/>
  <c r="H82" i="4"/>
  <c r="J82" i="4" s="1"/>
  <c r="K82" i="4"/>
  <c r="L82" i="4"/>
  <c r="B83" i="4"/>
  <c r="C83" i="4"/>
  <c r="D83" i="4"/>
  <c r="E83" i="4"/>
  <c r="F83" i="4"/>
  <c r="H83" i="4"/>
  <c r="K83" i="4" s="1"/>
  <c r="I83" i="4"/>
  <c r="J83" i="4"/>
  <c r="L83" i="4"/>
  <c r="M83" i="4"/>
  <c r="H84" i="4"/>
  <c r="H85" i="4"/>
  <c r="H86" i="4"/>
  <c r="H87" i="4"/>
  <c r="H88" i="4"/>
  <c r="B107" i="4"/>
  <c r="F6" i="5"/>
  <c r="L6" i="5"/>
  <c r="M6" i="5"/>
  <c r="N6" i="5"/>
  <c r="F7" i="5"/>
  <c r="O7" i="5" s="1"/>
  <c r="F8" i="5"/>
  <c r="O8" i="5" s="1"/>
  <c r="E54" i="5" s="1"/>
  <c r="L8" i="5"/>
  <c r="F9" i="5"/>
  <c r="O9" i="5" s="1"/>
  <c r="L55" i="5" s="1"/>
  <c r="M9" i="5"/>
  <c r="J55" i="5" s="1"/>
  <c r="F10" i="5"/>
  <c r="O10" i="5" s="1"/>
  <c r="L10" i="5"/>
  <c r="P10" i="5" s="1"/>
  <c r="M10" i="5"/>
  <c r="N10" i="5"/>
  <c r="D56" i="5" s="1"/>
  <c r="F11" i="5"/>
  <c r="O11" i="5" s="1"/>
  <c r="L11" i="5"/>
  <c r="M11" i="5"/>
  <c r="N11" i="5"/>
  <c r="P11" i="5"/>
  <c r="F12" i="5"/>
  <c r="O12" i="5" s="1"/>
  <c r="L12" i="5"/>
  <c r="M12" i="5"/>
  <c r="N12" i="5"/>
  <c r="D58" i="5" s="1"/>
  <c r="F13" i="5"/>
  <c r="O13" i="5" s="1"/>
  <c r="F14" i="5"/>
  <c r="O14" i="5" s="1"/>
  <c r="L60" i="5" s="1"/>
  <c r="L14" i="5"/>
  <c r="B60" i="5" s="1"/>
  <c r="F15" i="5"/>
  <c r="O15" i="5" s="1"/>
  <c r="M15" i="5"/>
  <c r="F16" i="5"/>
  <c r="O16" i="5" s="1"/>
  <c r="L16" i="5"/>
  <c r="P16" i="5" s="1"/>
  <c r="M16" i="5"/>
  <c r="J62" i="5" s="1"/>
  <c r="N16" i="5"/>
  <c r="K62" i="5" s="1"/>
  <c r="F17" i="5"/>
  <c r="O17" i="5" s="1"/>
  <c r="E63" i="5" s="1"/>
  <c r="L17" i="5"/>
  <c r="M17" i="5"/>
  <c r="N17" i="5"/>
  <c r="P17" i="5"/>
  <c r="F18" i="5"/>
  <c r="O18" i="5" s="1"/>
  <c r="L18" i="5"/>
  <c r="B64" i="5" s="1"/>
  <c r="F64" i="5" s="1"/>
  <c r="M18" i="5"/>
  <c r="N18" i="5"/>
  <c r="D64" i="5" s="1"/>
  <c r="F19" i="5"/>
  <c r="O19" i="5" s="1"/>
  <c r="F20" i="5"/>
  <c r="O20" i="5" s="1"/>
  <c r="L20" i="5"/>
  <c r="I66" i="5" s="1"/>
  <c r="F21" i="5"/>
  <c r="O21" i="5" s="1"/>
  <c r="M21" i="5"/>
  <c r="C67" i="5" s="1"/>
  <c r="F22" i="5"/>
  <c r="O22" i="5" s="1"/>
  <c r="L22" i="5"/>
  <c r="P22" i="5" s="1"/>
  <c r="M22" i="5"/>
  <c r="J68" i="5" s="1"/>
  <c r="N22" i="5"/>
  <c r="F23" i="5"/>
  <c r="O23" i="5" s="1"/>
  <c r="L23" i="5"/>
  <c r="M23" i="5"/>
  <c r="C69" i="5" s="1"/>
  <c r="N23" i="5"/>
  <c r="P23" i="5"/>
  <c r="F24" i="5"/>
  <c r="O24" i="5" s="1"/>
  <c r="L24" i="5"/>
  <c r="M24" i="5"/>
  <c r="N24" i="5"/>
  <c r="P24" i="5" s="1"/>
  <c r="F25" i="5"/>
  <c r="O25" i="5" s="1"/>
  <c r="L71" i="5" s="1"/>
  <c r="F26" i="5"/>
  <c r="O26" i="5" s="1"/>
  <c r="E72" i="5" s="1"/>
  <c r="L26" i="5"/>
  <c r="F27" i="5"/>
  <c r="O27" i="5" s="1"/>
  <c r="M27" i="5"/>
  <c r="F28" i="5"/>
  <c r="O28" i="5" s="1"/>
  <c r="L28" i="5"/>
  <c r="M28" i="5"/>
  <c r="N28" i="5"/>
  <c r="D74" i="5" s="1"/>
  <c r="F29" i="5"/>
  <c r="O29" i="5" s="1"/>
  <c r="L29" i="5"/>
  <c r="M29" i="5"/>
  <c r="N29" i="5"/>
  <c r="P29" i="5"/>
  <c r="F30" i="5"/>
  <c r="O30" i="5" s="1"/>
  <c r="L30" i="5"/>
  <c r="M30" i="5"/>
  <c r="N30" i="5"/>
  <c r="D76" i="5" s="1"/>
  <c r="F31" i="5"/>
  <c r="F32" i="5"/>
  <c r="O32" i="5" s="1"/>
  <c r="L32" i="5"/>
  <c r="F33" i="5"/>
  <c r="O33" i="5" s="1"/>
  <c r="M33" i="5"/>
  <c r="F34" i="5"/>
  <c r="O34" i="5" s="1"/>
  <c r="L34" i="5"/>
  <c r="M34" i="5"/>
  <c r="J80" i="5" s="1"/>
  <c r="N34" i="5"/>
  <c r="F35" i="5"/>
  <c r="O35" i="5" s="1"/>
  <c r="E81" i="5" s="1"/>
  <c r="L35" i="5"/>
  <c r="M35" i="5"/>
  <c r="N35" i="5"/>
  <c r="P35" i="5"/>
  <c r="F36" i="5"/>
  <c r="O36" i="5" s="1"/>
  <c r="L36" i="5"/>
  <c r="B82" i="5" s="1"/>
  <c r="F82" i="5" s="1"/>
  <c r="M36" i="5"/>
  <c r="N36" i="5"/>
  <c r="D82" i="5" s="1"/>
  <c r="F37" i="5"/>
  <c r="F38" i="5"/>
  <c r="O38" i="5" s="1"/>
  <c r="L38" i="5"/>
  <c r="F39" i="5"/>
  <c r="O39" i="5" s="1"/>
  <c r="M39" i="5"/>
  <c r="C85" i="5" s="1"/>
  <c r="F40" i="5"/>
  <c r="O40" i="5" s="1"/>
  <c r="L40" i="5"/>
  <c r="M40" i="5"/>
  <c r="J86" i="5" s="1"/>
  <c r="N40" i="5"/>
  <c r="F41" i="5"/>
  <c r="O41" i="5" s="1"/>
  <c r="L41" i="5"/>
  <c r="M41" i="5"/>
  <c r="C87" i="5" s="1"/>
  <c r="N41" i="5"/>
  <c r="P41" i="5"/>
  <c r="F42" i="5"/>
  <c r="O42" i="5" s="1"/>
  <c r="L42" i="5"/>
  <c r="M42" i="5"/>
  <c r="N42" i="5"/>
  <c r="P42" i="5" s="1"/>
  <c r="B43" i="5"/>
  <c r="C43" i="5"/>
  <c r="D43" i="5"/>
  <c r="E43" i="5"/>
  <c r="I43" i="5"/>
  <c r="B52" i="5"/>
  <c r="C52" i="5"/>
  <c r="D52" i="5"/>
  <c r="H52" i="5"/>
  <c r="I52" i="5"/>
  <c r="J52" i="5"/>
  <c r="K52" i="5"/>
  <c r="E53" i="5"/>
  <c r="H53" i="5"/>
  <c r="B54" i="5"/>
  <c r="H54" i="5"/>
  <c r="I54" i="5"/>
  <c r="L54" i="5"/>
  <c r="E55" i="5"/>
  <c r="H55" i="5"/>
  <c r="B56" i="5"/>
  <c r="C56" i="5"/>
  <c r="H56" i="5"/>
  <c r="I56" i="5"/>
  <c r="J56" i="5"/>
  <c r="K56" i="5"/>
  <c r="B57" i="5"/>
  <c r="D57" i="5"/>
  <c r="E57" i="5"/>
  <c r="H57" i="5"/>
  <c r="L57" i="5" s="1"/>
  <c r="B58" i="5"/>
  <c r="C58" i="5"/>
  <c r="E58" i="5"/>
  <c r="H58" i="5"/>
  <c r="I58" i="5"/>
  <c r="J58" i="5"/>
  <c r="L58" i="5"/>
  <c r="E59" i="5"/>
  <c r="H59" i="5"/>
  <c r="L59" i="5"/>
  <c r="H60" i="5"/>
  <c r="I60" i="5"/>
  <c r="C61" i="5"/>
  <c r="E61" i="5"/>
  <c r="H61" i="5"/>
  <c r="J61" i="5"/>
  <c r="L61" i="5"/>
  <c r="H62" i="5"/>
  <c r="I62" i="5"/>
  <c r="B63" i="5"/>
  <c r="F63" i="5" s="1"/>
  <c r="C63" i="5"/>
  <c r="D63" i="5"/>
  <c r="H63" i="5"/>
  <c r="I63" i="5"/>
  <c r="J63" i="5"/>
  <c r="K63" i="5"/>
  <c r="L63" i="5"/>
  <c r="C64" i="5"/>
  <c r="E64" i="5"/>
  <c r="H64" i="5"/>
  <c r="J64" i="5"/>
  <c r="L64" i="5"/>
  <c r="H65" i="5"/>
  <c r="E66" i="5"/>
  <c r="H66" i="5"/>
  <c r="L66" i="5"/>
  <c r="H67" i="5"/>
  <c r="J67" i="5" s="1"/>
  <c r="C68" i="5"/>
  <c r="D68" i="5"/>
  <c r="H68" i="5"/>
  <c r="K68" i="5"/>
  <c r="B69" i="5"/>
  <c r="E69" i="5"/>
  <c r="H69" i="5"/>
  <c r="L69" i="5" s="1"/>
  <c r="B70" i="5"/>
  <c r="C70" i="5"/>
  <c r="D70" i="5"/>
  <c r="E70" i="5"/>
  <c r="H70" i="5"/>
  <c r="I70" i="5"/>
  <c r="J70" i="5"/>
  <c r="K70" i="5"/>
  <c r="L70" i="5"/>
  <c r="E71" i="5"/>
  <c r="H71" i="5"/>
  <c r="B72" i="5"/>
  <c r="H72" i="5"/>
  <c r="I72" i="5"/>
  <c r="L72" i="5"/>
  <c r="E73" i="5"/>
  <c r="H73" i="5"/>
  <c r="B74" i="5"/>
  <c r="C74" i="5"/>
  <c r="H74" i="5"/>
  <c r="I74" i="5"/>
  <c r="J74" i="5"/>
  <c r="K74" i="5"/>
  <c r="B75" i="5"/>
  <c r="D75" i="5"/>
  <c r="E75" i="5"/>
  <c r="H75" i="5"/>
  <c r="L75" i="5" s="1"/>
  <c r="B76" i="5"/>
  <c r="F76" i="5" s="1"/>
  <c r="C76" i="5"/>
  <c r="E76" i="5"/>
  <c r="H76" i="5"/>
  <c r="I76" i="5"/>
  <c r="J76" i="5"/>
  <c r="L76" i="5"/>
  <c r="H77" i="5"/>
  <c r="H78" i="5"/>
  <c r="I78" i="5"/>
  <c r="C79" i="5"/>
  <c r="E79" i="5"/>
  <c r="H79" i="5"/>
  <c r="J79" i="5"/>
  <c r="L79" i="5"/>
  <c r="H80" i="5"/>
  <c r="I80" i="5"/>
  <c r="B81" i="5"/>
  <c r="C81" i="5"/>
  <c r="D81" i="5"/>
  <c r="H81" i="5"/>
  <c r="I81" i="5"/>
  <c r="J81" i="5"/>
  <c r="K81" i="5"/>
  <c r="L81" i="5"/>
  <c r="C82" i="5"/>
  <c r="E82" i="5"/>
  <c r="H82" i="5"/>
  <c r="J82" i="5"/>
  <c r="L82" i="5"/>
  <c r="H83" i="5"/>
  <c r="E84" i="5"/>
  <c r="H84" i="5"/>
  <c r="L84" i="5"/>
  <c r="H85" i="5"/>
  <c r="C86" i="5"/>
  <c r="D86" i="5"/>
  <c r="H86" i="5"/>
  <c r="K86" i="5"/>
  <c r="B87" i="5"/>
  <c r="E87" i="5"/>
  <c r="H87" i="5"/>
  <c r="L87" i="5" s="1"/>
  <c r="B88" i="5"/>
  <c r="C88" i="5"/>
  <c r="D88" i="5"/>
  <c r="E88" i="5"/>
  <c r="H88" i="5"/>
  <c r="I88" i="5"/>
  <c r="M88" i="5" s="1"/>
  <c r="J88" i="5"/>
  <c r="K88" i="5"/>
  <c r="L88" i="5"/>
  <c r="B107" i="5"/>
  <c r="F6" i="6"/>
  <c r="M6" i="6" s="1"/>
  <c r="L6" i="6"/>
  <c r="N6" i="6"/>
  <c r="O6" i="6"/>
  <c r="O43" i="6" s="1"/>
  <c r="F7" i="6"/>
  <c r="L7" i="6"/>
  <c r="M7" i="6"/>
  <c r="N7" i="6"/>
  <c r="O7" i="6"/>
  <c r="F8" i="6"/>
  <c r="L8" i="6"/>
  <c r="P8" i="6" s="1"/>
  <c r="M8" i="6"/>
  <c r="N8" i="6"/>
  <c r="O8" i="6"/>
  <c r="F9" i="6"/>
  <c r="L9" i="6"/>
  <c r="P9" i="6" s="1"/>
  <c r="M9" i="6"/>
  <c r="C55" i="6" s="1"/>
  <c r="N9" i="6"/>
  <c r="O9" i="6"/>
  <c r="F10" i="6"/>
  <c r="L10" i="6"/>
  <c r="P10" i="6" s="1"/>
  <c r="M10" i="6"/>
  <c r="J56" i="6" s="1"/>
  <c r="N10" i="6"/>
  <c r="O10" i="6"/>
  <c r="F11" i="6"/>
  <c r="L11" i="6"/>
  <c r="M11" i="6"/>
  <c r="N11" i="6"/>
  <c r="O11" i="6"/>
  <c r="E57" i="6" s="1"/>
  <c r="F12" i="6"/>
  <c r="L12" i="6"/>
  <c r="M12" i="6"/>
  <c r="N12" i="6"/>
  <c r="O12" i="6"/>
  <c r="E58" i="6" s="1"/>
  <c r="F13" i="6"/>
  <c r="L13" i="6"/>
  <c r="M13" i="6"/>
  <c r="N13" i="6"/>
  <c r="O13" i="6"/>
  <c r="F14" i="6"/>
  <c r="L14" i="6"/>
  <c r="P14" i="6" s="1"/>
  <c r="M14" i="6"/>
  <c r="N14" i="6"/>
  <c r="O14" i="6"/>
  <c r="F15" i="6"/>
  <c r="L15" i="6"/>
  <c r="P15" i="6" s="1"/>
  <c r="M15" i="6"/>
  <c r="N15" i="6"/>
  <c r="O15" i="6"/>
  <c r="F16" i="6"/>
  <c r="L16" i="6"/>
  <c r="P16" i="6" s="1"/>
  <c r="M16" i="6"/>
  <c r="C62" i="6" s="1"/>
  <c r="N16" i="6"/>
  <c r="K62" i="6" s="1"/>
  <c r="O16" i="6"/>
  <c r="F17" i="6"/>
  <c r="L17" i="6"/>
  <c r="M17" i="6"/>
  <c r="N17" i="6"/>
  <c r="O17" i="6"/>
  <c r="F18" i="6"/>
  <c r="L18" i="6"/>
  <c r="M18" i="6"/>
  <c r="N18" i="6"/>
  <c r="D64" i="6" s="1"/>
  <c r="O18" i="6"/>
  <c r="F19" i="6"/>
  <c r="L19" i="6"/>
  <c r="M19" i="6"/>
  <c r="N19" i="6"/>
  <c r="O19" i="6"/>
  <c r="E65" i="6" s="1"/>
  <c r="F20" i="6"/>
  <c r="L20" i="6"/>
  <c r="P20" i="6" s="1"/>
  <c r="M20" i="6"/>
  <c r="N20" i="6"/>
  <c r="O20" i="6"/>
  <c r="F21" i="6"/>
  <c r="L21" i="6"/>
  <c r="P21" i="6" s="1"/>
  <c r="M21" i="6"/>
  <c r="J67" i="6" s="1"/>
  <c r="N21" i="6"/>
  <c r="O21" i="6"/>
  <c r="F22" i="6"/>
  <c r="L22" i="6"/>
  <c r="P22" i="6" s="1"/>
  <c r="M22" i="6"/>
  <c r="N22" i="6"/>
  <c r="O22" i="6"/>
  <c r="F23" i="6"/>
  <c r="L23" i="6"/>
  <c r="M23" i="6"/>
  <c r="C69" i="6" s="1"/>
  <c r="N23" i="6"/>
  <c r="D69" i="6" s="1"/>
  <c r="O23" i="6"/>
  <c r="F24" i="6"/>
  <c r="L24" i="6"/>
  <c r="M24" i="6"/>
  <c r="N24" i="6"/>
  <c r="N43" i="6" s="1"/>
  <c r="O24" i="6"/>
  <c r="F25" i="6"/>
  <c r="L25" i="6"/>
  <c r="M25" i="6"/>
  <c r="N25" i="6"/>
  <c r="O25" i="6"/>
  <c r="E71" i="6" s="1"/>
  <c r="F26" i="6"/>
  <c r="L26" i="6"/>
  <c r="P26" i="6" s="1"/>
  <c r="M26" i="6"/>
  <c r="N26" i="6"/>
  <c r="O26" i="6"/>
  <c r="F27" i="6"/>
  <c r="L27" i="6"/>
  <c r="P27" i="6" s="1"/>
  <c r="M27" i="6"/>
  <c r="J73" i="6" s="1"/>
  <c r="N27" i="6"/>
  <c r="O27" i="6"/>
  <c r="F28" i="6"/>
  <c r="L28" i="6"/>
  <c r="P28" i="6" s="1"/>
  <c r="M28" i="6"/>
  <c r="N28" i="6"/>
  <c r="O28" i="6"/>
  <c r="F29" i="6"/>
  <c r="L29" i="6"/>
  <c r="M29" i="6"/>
  <c r="C75" i="6" s="1"/>
  <c r="N29" i="6"/>
  <c r="D75" i="6" s="1"/>
  <c r="O29" i="6"/>
  <c r="F30" i="6"/>
  <c r="L30" i="6"/>
  <c r="M30" i="6"/>
  <c r="N30" i="6"/>
  <c r="O30" i="6"/>
  <c r="F31" i="6"/>
  <c r="L31" i="6"/>
  <c r="M31" i="6"/>
  <c r="N31" i="6"/>
  <c r="O31" i="6"/>
  <c r="E77" i="6" s="1"/>
  <c r="F32" i="6"/>
  <c r="L32" i="6"/>
  <c r="P32" i="6" s="1"/>
  <c r="M32" i="6"/>
  <c r="N32" i="6"/>
  <c r="O32" i="6"/>
  <c r="F33" i="6"/>
  <c r="L33" i="6"/>
  <c r="P33" i="6" s="1"/>
  <c r="M33" i="6"/>
  <c r="J79" i="6" s="1"/>
  <c r="N33" i="6"/>
  <c r="O33" i="6"/>
  <c r="F34" i="6"/>
  <c r="L34" i="6"/>
  <c r="P34" i="6" s="1"/>
  <c r="M34" i="6"/>
  <c r="N34" i="6"/>
  <c r="O34" i="6"/>
  <c r="F35" i="6"/>
  <c r="L35" i="6"/>
  <c r="M35" i="6"/>
  <c r="C81" i="6" s="1"/>
  <c r="N35" i="6"/>
  <c r="D81" i="6" s="1"/>
  <c r="O35" i="6"/>
  <c r="F36" i="6"/>
  <c r="L36" i="6"/>
  <c r="M36" i="6"/>
  <c r="N36" i="6"/>
  <c r="O36" i="6"/>
  <c r="E82" i="6" s="1"/>
  <c r="F37" i="6"/>
  <c r="L37" i="6"/>
  <c r="M37" i="6"/>
  <c r="N37" i="6"/>
  <c r="K83" i="6" s="1"/>
  <c r="O37" i="6"/>
  <c r="F38" i="6"/>
  <c r="L38" i="6"/>
  <c r="P38" i="6" s="1"/>
  <c r="M38" i="6"/>
  <c r="N38" i="6"/>
  <c r="O38" i="6"/>
  <c r="E84" i="6" s="1"/>
  <c r="F39" i="6"/>
  <c r="L39" i="6"/>
  <c r="P39" i="6" s="1"/>
  <c r="M39" i="6"/>
  <c r="J85" i="6" s="1"/>
  <c r="N39" i="6"/>
  <c r="O39" i="6"/>
  <c r="F40" i="6"/>
  <c r="L40" i="6"/>
  <c r="P40" i="6" s="1"/>
  <c r="M40" i="6"/>
  <c r="N40" i="6"/>
  <c r="D86" i="6" s="1"/>
  <c r="O40" i="6"/>
  <c r="F41" i="6"/>
  <c r="L41" i="6"/>
  <c r="M41" i="6"/>
  <c r="N41" i="6"/>
  <c r="O41" i="6"/>
  <c r="F42" i="6"/>
  <c r="L42" i="6"/>
  <c r="M42" i="6"/>
  <c r="C88" i="6" s="1"/>
  <c r="N42" i="6"/>
  <c r="K88" i="6" s="1"/>
  <c r="O42" i="6"/>
  <c r="L88" i="6" s="1"/>
  <c r="B43" i="6"/>
  <c r="C43" i="6"/>
  <c r="D43" i="6"/>
  <c r="E43" i="6"/>
  <c r="F43" i="6"/>
  <c r="I43" i="6"/>
  <c r="C52" i="6"/>
  <c r="E52" i="6"/>
  <c r="H52" i="6"/>
  <c r="J52" i="6" s="1"/>
  <c r="B53" i="6"/>
  <c r="H53" i="6"/>
  <c r="I53" i="6" s="1"/>
  <c r="B54" i="6"/>
  <c r="C54" i="6"/>
  <c r="H54" i="6"/>
  <c r="I54" i="6" s="1"/>
  <c r="B55" i="6"/>
  <c r="D55" i="6"/>
  <c r="H55" i="6"/>
  <c r="I55" i="6"/>
  <c r="J55" i="6"/>
  <c r="K55" i="6"/>
  <c r="B56" i="6"/>
  <c r="C56" i="6"/>
  <c r="D56" i="6"/>
  <c r="E56" i="6"/>
  <c r="H56" i="6"/>
  <c r="I56" i="6"/>
  <c r="K56" i="6"/>
  <c r="L56" i="6"/>
  <c r="B57" i="6"/>
  <c r="D57" i="6"/>
  <c r="H57" i="6"/>
  <c r="I57" i="6"/>
  <c r="K57" i="6"/>
  <c r="L57" i="6"/>
  <c r="H58" i="6"/>
  <c r="L58" i="6" s="1"/>
  <c r="B59" i="6"/>
  <c r="H59" i="6"/>
  <c r="I59" i="6"/>
  <c r="B60" i="6"/>
  <c r="C60" i="6"/>
  <c r="H60" i="6"/>
  <c r="I60" i="6"/>
  <c r="J60" i="6"/>
  <c r="B61" i="6"/>
  <c r="C61" i="6"/>
  <c r="D61" i="6"/>
  <c r="H61" i="6"/>
  <c r="I61" i="6"/>
  <c r="J61" i="6"/>
  <c r="K61" i="6"/>
  <c r="B62" i="6"/>
  <c r="E62" i="6"/>
  <c r="H62" i="6"/>
  <c r="I62" i="6"/>
  <c r="J62" i="6"/>
  <c r="L62" i="6"/>
  <c r="B63" i="6"/>
  <c r="D63" i="6"/>
  <c r="E63" i="6"/>
  <c r="H63" i="6"/>
  <c r="I63" i="6"/>
  <c r="K63" i="6"/>
  <c r="L63" i="6"/>
  <c r="E64" i="6"/>
  <c r="H64" i="6"/>
  <c r="K64" i="6"/>
  <c r="L64" i="6"/>
  <c r="B65" i="6"/>
  <c r="H65" i="6"/>
  <c r="I65" i="6"/>
  <c r="L65" i="6"/>
  <c r="B66" i="6"/>
  <c r="C66" i="6"/>
  <c r="H66" i="6"/>
  <c r="I66" i="6" s="1"/>
  <c r="B67" i="6"/>
  <c r="C67" i="6"/>
  <c r="D67" i="6"/>
  <c r="H67" i="6"/>
  <c r="K67" i="6" s="1"/>
  <c r="B68" i="6"/>
  <c r="C68" i="6"/>
  <c r="D68" i="6"/>
  <c r="E68" i="6"/>
  <c r="H68" i="6"/>
  <c r="I68" i="6"/>
  <c r="J68" i="6"/>
  <c r="K68" i="6"/>
  <c r="L68" i="6"/>
  <c r="B69" i="6"/>
  <c r="E69" i="6"/>
  <c r="H69" i="6"/>
  <c r="I69" i="6"/>
  <c r="L69" i="6"/>
  <c r="D70" i="6"/>
  <c r="E70" i="6"/>
  <c r="H70" i="6"/>
  <c r="K70" i="6"/>
  <c r="L70" i="6"/>
  <c r="B71" i="6"/>
  <c r="H71" i="6"/>
  <c r="I71" i="6"/>
  <c r="L71" i="6"/>
  <c r="B72" i="6"/>
  <c r="C72" i="6"/>
  <c r="H72" i="6"/>
  <c r="I72" i="6" s="1"/>
  <c r="B73" i="6"/>
  <c r="C73" i="6"/>
  <c r="D73" i="6"/>
  <c r="H73" i="6"/>
  <c r="K73" i="6" s="1"/>
  <c r="B74" i="6"/>
  <c r="C74" i="6"/>
  <c r="D74" i="6"/>
  <c r="E74" i="6"/>
  <c r="H74" i="6"/>
  <c r="I74" i="6"/>
  <c r="J74" i="6"/>
  <c r="K74" i="6"/>
  <c r="L74" i="6"/>
  <c r="B75" i="6"/>
  <c r="E75" i="6"/>
  <c r="H75" i="6"/>
  <c r="I75" i="6"/>
  <c r="L75" i="6"/>
  <c r="D76" i="6"/>
  <c r="E76" i="6"/>
  <c r="H76" i="6"/>
  <c r="K76" i="6"/>
  <c r="L76" i="6"/>
  <c r="B77" i="6"/>
  <c r="H77" i="6"/>
  <c r="I77" i="6"/>
  <c r="L77" i="6"/>
  <c r="B78" i="6"/>
  <c r="C78" i="6"/>
  <c r="H78" i="6"/>
  <c r="I78" i="6" s="1"/>
  <c r="B79" i="6"/>
  <c r="C79" i="6"/>
  <c r="D79" i="6"/>
  <c r="H79" i="6"/>
  <c r="K79" i="6" s="1"/>
  <c r="B80" i="6"/>
  <c r="C80" i="6"/>
  <c r="D80" i="6"/>
  <c r="E80" i="6"/>
  <c r="H80" i="6"/>
  <c r="I80" i="6"/>
  <c r="J80" i="6"/>
  <c r="K80" i="6"/>
  <c r="L80" i="6"/>
  <c r="B81" i="6"/>
  <c r="E81" i="6"/>
  <c r="H81" i="6"/>
  <c r="I81" i="6"/>
  <c r="L81" i="6"/>
  <c r="C82" i="6"/>
  <c r="D82" i="6"/>
  <c r="H82" i="6"/>
  <c r="J82" i="6"/>
  <c r="K82" i="6"/>
  <c r="L82" i="6"/>
  <c r="B83" i="6"/>
  <c r="D83" i="6"/>
  <c r="E83" i="6"/>
  <c r="H83" i="6"/>
  <c r="I83" i="6" s="1"/>
  <c r="B84" i="6"/>
  <c r="C84" i="6"/>
  <c r="H84" i="6"/>
  <c r="I84" i="6"/>
  <c r="J84" i="6"/>
  <c r="L84" i="6"/>
  <c r="B85" i="6"/>
  <c r="C85" i="6"/>
  <c r="D85" i="6"/>
  <c r="H85" i="6"/>
  <c r="I85" i="6" s="1"/>
  <c r="B86" i="6"/>
  <c r="C86" i="6"/>
  <c r="E86" i="6"/>
  <c r="H86" i="6"/>
  <c r="L86" i="6" s="1"/>
  <c r="I86" i="6"/>
  <c r="J86" i="6"/>
  <c r="K86" i="6"/>
  <c r="B87" i="6"/>
  <c r="C87" i="6"/>
  <c r="D87" i="6"/>
  <c r="F87" i="6" s="1"/>
  <c r="E87" i="6"/>
  <c r="H87" i="6"/>
  <c r="I87" i="6"/>
  <c r="J87" i="6"/>
  <c r="K87" i="6"/>
  <c r="M87" i="6" s="1"/>
  <c r="L87" i="6"/>
  <c r="E88" i="6"/>
  <c r="H88" i="6"/>
  <c r="J88" i="6" s="1"/>
  <c r="C92" i="6"/>
  <c r="B107" i="6"/>
  <c r="F6" i="7"/>
  <c r="M6" i="7" s="1"/>
  <c r="F7" i="7"/>
  <c r="M7" i="7" s="1"/>
  <c r="C53" i="7" s="1"/>
  <c r="F8" i="7"/>
  <c r="F9" i="7"/>
  <c r="M9" i="7" s="1"/>
  <c r="J55" i="7" s="1"/>
  <c r="L9" i="7"/>
  <c r="N9" i="7"/>
  <c r="O9" i="7"/>
  <c r="F10" i="7"/>
  <c r="M10" i="7" s="1"/>
  <c r="L10" i="7"/>
  <c r="N10" i="7"/>
  <c r="P10" i="7" s="1"/>
  <c r="O10" i="7"/>
  <c r="E56" i="7" s="1"/>
  <c r="F11" i="7"/>
  <c r="M11" i="7" s="1"/>
  <c r="L11" i="7"/>
  <c r="N11" i="7"/>
  <c r="O11" i="7"/>
  <c r="P11" i="7" s="1"/>
  <c r="F12" i="7"/>
  <c r="M12" i="7" s="1"/>
  <c r="F13" i="7"/>
  <c r="M13" i="7" s="1"/>
  <c r="F14" i="7"/>
  <c r="L14" i="7"/>
  <c r="F15" i="7"/>
  <c r="M15" i="7" s="1"/>
  <c r="L15" i="7"/>
  <c r="N15" i="7"/>
  <c r="O15" i="7"/>
  <c r="F16" i="7"/>
  <c r="M16" i="7" s="1"/>
  <c r="L16" i="7"/>
  <c r="B62" i="7" s="1"/>
  <c r="N16" i="7"/>
  <c r="O16" i="7"/>
  <c r="F17" i="7"/>
  <c r="M17" i="7" s="1"/>
  <c r="L17" i="7"/>
  <c r="N17" i="7"/>
  <c r="O17" i="7"/>
  <c r="P17" i="7" s="1"/>
  <c r="F18" i="7"/>
  <c r="M18" i="7" s="1"/>
  <c r="J64" i="7" s="1"/>
  <c r="F19" i="7"/>
  <c r="F20" i="7"/>
  <c r="L20" i="7"/>
  <c r="F21" i="7"/>
  <c r="M21" i="7" s="1"/>
  <c r="L21" i="7"/>
  <c r="N21" i="7"/>
  <c r="D67" i="7" s="1"/>
  <c r="O21" i="7"/>
  <c r="F22" i="7"/>
  <c r="M22" i="7" s="1"/>
  <c r="L22" i="7"/>
  <c r="I68" i="7" s="1"/>
  <c r="N22" i="7"/>
  <c r="O22" i="7"/>
  <c r="E68" i="7" s="1"/>
  <c r="F23" i="7"/>
  <c r="M23" i="7" s="1"/>
  <c r="L23" i="7"/>
  <c r="N23" i="7"/>
  <c r="O23" i="7"/>
  <c r="P23" i="7" s="1"/>
  <c r="F24" i="7"/>
  <c r="M24" i="7" s="1"/>
  <c r="F25" i="7"/>
  <c r="F26" i="7"/>
  <c r="L26" i="7"/>
  <c r="F27" i="7"/>
  <c r="M27" i="7" s="1"/>
  <c r="L27" i="7"/>
  <c r="N27" i="7"/>
  <c r="O27" i="7"/>
  <c r="F28" i="7"/>
  <c r="M28" i="7" s="1"/>
  <c r="L28" i="7"/>
  <c r="N28" i="7"/>
  <c r="P28" i="7" s="1"/>
  <c r="O28" i="7"/>
  <c r="E74" i="7" s="1"/>
  <c r="F29" i="7"/>
  <c r="M29" i="7" s="1"/>
  <c r="L29" i="7"/>
  <c r="N29" i="7"/>
  <c r="O29" i="7"/>
  <c r="P29" i="7"/>
  <c r="F30" i="7"/>
  <c r="F31" i="7"/>
  <c r="L31" i="7"/>
  <c r="F32" i="7"/>
  <c r="L32" i="7"/>
  <c r="F33" i="7"/>
  <c r="M33" i="7" s="1"/>
  <c r="L33" i="7"/>
  <c r="N33" i="7"/>
  <c r="K79" i="7" s="1"/>
  <c r="O33" i="7"/>
  <c r="F34" i="7"/>
  <c r="M34" i="7" s="1"/>
  <c r="L34" i="7"/>
  <c r="B80" i="7" s="1"/>
  <c r="N34" i="7"/>
  <c r="O34" i="7"/>
  <c r="P34" i="7"/>
  <c r="F35" i="7"/>
  <c r="M35" i="7" s="1"/>
  <c r="L35" i="7"/>
  <c r="N35" i="7"/>
  <c r="O35" i="7"/>
  <c r="P35" i="7"/>
  <c r="F36" i="7"/>
  <c r="O36" i="7" s="1"/>
  <c r="F37" i="7"/>
  <c r="L37" i="7"/>
  <c r="F38" i="7"/>
  <c r="L38" i="7" s="1"/>
  <c r="N38" i="7"/>
  <c r="F39" i="7"/>
  <c r="M39" i="7" s="1"/>
  <c r="L39" i="7"/>
  <c r="N39" i="7"/>
  <c r="D85" i="7" s="1"/>
  <c r="O39" i="7"/>
  <c r="F40" i="7"/>
  <c r="M40" i="7" s="1"/>
  <c r="L40" i="7"/>
  <c r="I86" i="7" s="1"/>
  <c r="N40" i="7"/>
  <c r="O40" i="7"/>
  <c r="F41" i="7"/>
  <c r="M41" i="7" s="1"/>
  <c r="L41" i="7"/>
  <c r="N41" i="7"/>
  <c r="O41" i="7"/>
  <c r="F42" i="7"/>
  <c r="O42" i="7"/>
  <c r="E88" i="7" s="1"/>
  <c r="B43" i="7"/>
  <c r="C43" i="7"/>
  <c r="D43" i="7"/>
  <c r="E43" i="7"/>
  <c r="F43" i="7"/>
  <c r="I43" i="7"/>
  <c r="C52" i="7"/>
  <c r="H52" i="7"/>
  <c r="J52" i="7"/>
  <c r="H53" i="7"/>
  <c r="J53" i="7" s="1"/>
  <c r="H54" i="7"/>
  <c r="D55" i="7"/>
  <c r="E55" i="7"/>
  <c r="H55" i="7"/>
  <c r="L55" i="7"/>
  <c r="B56" i="7"/>
  <c r="H56" i="7"/>
  <c r="I56" i="7"/>
  <c r="K56" i="7"/>
  <c r="L56" i="7"/>
  <c r="B57" i="7"/>
  <c r="C57" i="7"/>
  <c r="H57" i="7"/>
  <c r="J57" i="7" s="1"/>
  <c r="C58" i="7"/>
  <c r="H58" i="7"/>
  <c r="J58" i="7" s="1"/>
  <c r="H59" i="7"/>
  <c r="H60" i="7"/>
  <c r="I60" i="7"/>
  <c r="C61" i="7"/>
  <c r="D61" i="7"/>
  <c r="E61" i="7"/>
  <c r="H61" i="7"/>
  <c r="J61" i="7"/>
  <c r="K61" i="7"/>
  <c r="L61" i="7"/>
  <c r="E62" i="7"/>
  <c r="H62" i="7"/>
  <c r="I62" i="7" s="1"/>
  <c r="B63" i="7"/>
  <c r="C63" i="7"/>
  <c r="E63" i="7"/>
  <c r="H63" i="7"/>
  <c r="I63" i="7"/>
  <c r="J63" i="7"/>
  <c r="L63" i="7"/>
  <c r="H64" i="7"/>
  <c r="H65" i="7"/>
  <c r="H66" i="7"/>
  <c r="C67" i="7"/>
  <c r="H67" i="7"/>
  <c r="K67" i="7" s="1"/>
  <c r="J67" i="7"/>
  <c r="B68" i="7"/>
  <c r="H68" i="7"/>
  <c r="K68" i="7"/>
  <c r="L68" i="7"/>
  <c r="B69" i="7"/>
  <c r="C69" i="7"/>
  <c r="H69" i="7"/>
  <c r="J69" i="7" s="1"/>
  <c r="I69" i="7"/>
  <c r="C70" i="7"/>
  <c r="H70" i="7"/>
  <c r="J70" i="7"/>
  <c r="H71" i="7"/>
  <c r="B72" i="7"/>
  <c r="H72" i="7"/>
  <c r="D73" i="7"/>
  <c r="E73" i="7"/>
  <c r="H73" i="7"/>
  <c r="L73" i="7"/>
  <c r="B74" i="7"/>
  <c r="H74" i="7"/>
  <c r="I74" i="7"/>
  <c r="K74" i="7"/>
  <c r="B75" i="7"/>
  <c r="C75" i="7"/>
  <c r="E75" i="7"/>
  <c r="H75" i="7"/>
  <c r="J75" i="7" s="1"/>
  <c r="H76" i="7"/>
  <c r="H77" i="7"/>
  <c r="H78" i="7"/>
  <c r="C79" i="7"/>
  <c r="D79" i="7"/>
  <c r="E79" i="7"/>
  <c r="H79" i="7"/>
  <c r="J79" i="7"/>
  <c r="L79" i="7"/>
  <c r="E80" i="7"/>
  <c r="H80" i="7"/>
  <c r="I80" i="7" s="1"/>
  <c r="B81" i="7"/>
  <c r="C81" i="7"/>
  <c r="E81" i="7"/>
  <c r="H81" i="7"/>
  <c r="I81" i="7"/>
  <c r="J81" i="7"/>
  <c r="L81" i="7"/>
  <c r="H82" i="7"/>
  <c r="B83" i="7"/>
  <c r="H83" i="7"/>
  <c r="I83" i="7"/>
  <c r="D84" i="7"/>
  <c r="H84" i="7"/>
  <c r="K84" i="7"/>
  <c r="C85" i="7"/>
  <c r="H85" i="7"/>
  <c r="K85" i="7" s="1"/>
  <c r="J85" i="7"/>
  <c r="B86" i="7"/>
  <c r="D86" i="7"/>
  <c r="E86" i="7"/>
  <c r="H86" i="7"/>
  <c r="K86" i="7"/>
  <c r="L86" i="7"/>
  <c r="B87" i="7"/>
  <c r="C87" i="7"/>
  <c r="H87" i="7"/>
  <c r="J87" i="7" s="1"/>
  <c r="I87" i="7"/>
  <c r="H88" i="7"/>
  <c r="L88" i="7"/>
  <c r="B107" i="7"/>
  <c r="F6" i="8"/>
  <c r="O6" i="8" s="1"/>
  <c r="L6" i="8"/>
  <c r="F7" i="8"/>
  <c r="L7" i="8"/>
  <c r="I53" i="8" s="1"/>
  <c r="O7" i="8"/>
  <c r="F8" i="8"/>
  <c r="L8" i="8"/>
  <c r="F9" i="8"/>
  <c r="O9" i="8" s="1"/>
  <c r="L55" i="8" s="1"/>
  <c r="L9" i="8"/>
  <c r="F10" i="8"/>
  <c r="L10" i="8"/>
  <c r="B56" i="8" s="1"/>
  <c r="O10" i="8"/>
  <c r="L56" i="8" s="1"/>
  <c r="F11" i="8"/>
  <c r="L11" i="8"/>
  <c r="F12" i="8"/>
  <c r="O12" i="8" s="1"/>
  <c r="L12" i="8"/>
  <c r="B58" i="8" s="1"/>
  <c r="F13" i="8"/>
  <c r="L13" i="8"/>
  <c r="O13" i="8"/>
  <c r="E59" i="8" s="1"/>
  <c r="F14" i="8"/>
  <c r="L14" i="8"/>
  <c r="B60" i="8" s="1"/>
  <c r="F15" i="8"/>
  <c r="O15" i="8" s="1"/>
  <c r="L15" i="8"/>
  <c r="F16" i="8"/>
  <c r="L16" i="8"/>
  <c r="O16" i="8"/>
  <c r="F17" i="8"/>
  <c r="L17" i="8"/>
  <c r="F18" i="8"/>
  <c r="O18" i="8" s="1"/>
  <c r="L18" i="8"/>
  <c r="I64" i="8" s="1"/>
  <c r="F19" i="8"/>
  <c r="M19" i="8" s="1"/>
  <c r="L19" i="8"/>
  <c r="N19" i="8"/>
  <c r="O19" i="8"/>
  <c r="F20" i="8"/>
  <c r="M20" i="8" s="1"/>
  <c r="F21" i="8"/>
  <c r="M21" i="8" s="1"/>
  <c r="L21" i="8"/>
  <c r="F22" i="8"/>
  <c r="M22" i="8" s="1"/>
  <c r="N22" i="8"/>
  <c r="F23" i="8"/>
  <c r="M23" i="8" s="1"/>
  <c r="L23" i="8"/>
  <c r="O23" i="8"/>
  <c r="F24" i="8"/>
  <c r="M24" i="8" s="1"/>
  <c r="L24" i="8"/>
  <c r="N24" i="8"/>
  <c r="D70" i="8" s="1"/>
  <c r="O24" i="8"/>
  <c r="P24" i="8"/>
  <c r="F25" i="8"/>
  <c r="M25" i="8" s="1"/>
  <c r="L25" i="8"/>
  <c r="N25" i="8"/>
  <c r="P25" i="8" s="1"/>
  <c r="O25" i="8"/>
  <c r="F26" i="8"/>
  <c r="F27" i="8"/>
  <c r="M27" i="8" s="1"/>
  <c r="L27" i="8"/>
  <c r="F28" i="8"/>
  <c r="M28" i="8" s="1"/>
  <c r="N28" i="8"/>
  <c r="F29" i="8"/>
  <c r="M29" i="8" s="1"/>
  <c r="L29" i="8"/>
  <c r="O29" i="8"/>
  <c r="E75" i="8" s="1"/>
  <c r="F30" i="8"/>
  <c r="M30" i="8" s="1"/>
  <c r="J76" i="8" s="1"/>
  <c r="L30" i="8"/>
  <c r="B76" i="8" s="1"/>
  <c r="N30" i="8"/>
  <c r="O30" i="8"/>
  <c r="P30" i="8"/>
  <c r="F31" i="8"/>
  <c r="M31" i="8" s="1"/>
  <c r="L31" i="8"/>
  <c r="N31" i="8"/>
  <c r="P31" i="8" s="1"/>
  <c r="O31" i="8"/>
  <c r="E77" i="8" s="1"/>
  <c r="F32" i="8"/>
  <c r="F33" i="8"/>
  <c r="M33" i="8" s="1"/>
  <c r="L33" i="8"/>
  <c r="F34" i="8"/>
  <c r="M34" i="8" s="1"/>
  <c r="N34" i="8"/>
  <c r="K80" i="8" s="1"/>
  <c r="F35" i="8"/>
  <c r="M35" i="8" s="1"/>
  <c r="C81" i="8" s="1"/>
  <c r="L35" i="8"/>
  <c r="O35" i="8"/>
  <c r="F36" i="8"/>
  <c r="M36" i="8" s="1"/>
  <c r="L36" i="8"/>
  <c r="N36" i="8"/>
  <c r="O36" i="8"/>
  <c r="P36" i="8"/>
  <c r="F37" i="8"/>
  <c r="M37" i="8" s="1"/>
  <c r="L37" i="8"/>
  <c r="N37" i="8"/>
  <c r="O37" i="8"/>
  <c r="F38" i="8"/>
  <c r="F39" i="8"/>
  <c r="M39" i="8" s="1"/>
  <c r="L39" i="8"/>
  <c r="F40" i="8"/>
  <c r="M40" i="8" s="1"/>
  <c r="N40" i="8"/>
  <c r="D86" i="8" s="1"/>
  <c r="F41" i="8"/>
  <c r="M41" i="8" s="1"/>
  <c r="L41" i="8"/>
  <c r="O41" i="8"/>
  <c r="F42" i="8"/>
  <c r="M42" i="8" s="1"/>
  <c r="L42" i="8"/>
  <c r="N42" i="8"/>
  <c r="D88" i="8" s="1"/>
  <c r="O42" i="8"/>
  <c r="P42" i="8"/>
  <c r="B43" i="8"/>
  <c r="C43" i="8"/>
  <c r="D43" i="8"/>
  <c r="E43" i="8"/>
  <c r="I43" i="8"/>
  <c r="B52" i="8"/>
  <c r="H52" i="8"/>
  <c r="I52" i="8"/>
  <c r="B53" i="8"/>
  <c r="E53" i="8"/>
  <c r="H53" i="8"/>
  <c r="L53" i="8" s="1"/>
  <c r="H54" i="8"/>
  <c r="E55" i="8"/>
  <c r="H55" i="8"/>
  <c r="E56" i="8"/>
  <c r="H56" i="8"/>
  <c r="I56" i="8"/>
  <c r="B57" i="8"/>
  <c r="H57" i="8"/>
  <c r="H58" i="8"/>
  <c r="I58" i="8"/>
  <c r="B59" i="8"/>
  <c r="H59" i="8"/>
  <c r="I59" i="8"/>
  <c r="L59" i="8"/>
  <c r="H60" i="8"/>
  <c r="H61" i="8"/>
  <c r="B62" i="8"/>
  <c r="E62" i="8"/>
  <c r="H62" i="8"/>
  <c r="I62" i="8"/>
  <c r="L62" i="8"/>
  <c r="B63" i="8"/>
  <c r="H63" i="8"/>
  <c r="B64" i="8"/>
  <c r="H64" i="8"/>
  <c r="B65" i="8"/>
  <c r="F65" i="8" s="1"/>
  <c r="C65" i="8"/>
  <c r="D65" i="8"/>
  <c r="E65" i="8"/>
  <c r="H65" i="8"/>
  <c r="I65" i="8" s="1"/>
  <c r="C66" i="8"/>
  <c r="H66" i="8"/>
  <c r="J66" i="8"/>
  <c r="C67" i="8"/>
  <c r="H67" i="8"/>
  <c r="D68" i="8"/>
  <c r="H68" i="8"/>
  <c r="K68" i="8"/>
  <c r="C69" i="8"/>
  <c r="E69" i="8"/>
  <c r="H69" i="8"/>
  <c r="J69" i="8" s="1"/>
  <c r="B70" i="8"/>
  <c r="C70" i="8"/>
  <c r="H70" i="8"/>
  <c r="K70" i="8" s="1"/>
  <c r="I70" i="8"/>
  <c r="J70" i="8"/>
  <c r="B71" i="8"/>
  <c r="C71" i="8"/>
  <c r="D71" i="8"/>
  <c r="E71" i="8"/>
  <c r="H71" i="8"/>
  <c r="J71" i="8" s="1"/>
  <c r="H72" i="8"/>
  <c r="C73" i="8"/>
  <c r="H73" i="8"/>
  <c r="J73" i="8"/>
  <c r="H74" i="8"/>
  <c r="B75" i="8"/>
  <c r="C75" i="8"/>
  <c r="H75" i="8"/>
  <c r="I75" i="8"/>
  <c r="J75" i="8"/>
  <c r="L75" i="8"/>
  <c r="C76" i="8"/>
  <c r="D76" i="8"/>
  <c r="H76" i="8"/>
  <c r="I76" i="8"/>
  <c r="B77" i="8"/>
  <c r="C77" i="8"/>
  <c r="D77" i="8"/>
  <c r="H77" i="8"/>
  <c r="I77" i="8"/>
  <c r="M77" i="8" s="1"/>
  <c r="J77" i="8"/>
  <c r="K77" i="8"/>
  <c r="L77" i="8"/>
  <c r="H78" i="8"/>
  <c r="C79" i="8"/>
  <c r="H79" i="8"/>
  <c r="J79" i="8" s="1"/>
  <c r="H80" i="8"/>
  <c r="B81" i="8"/>
  <c r="H81" i="8"/>
  <c r="I81" i="8"/>
  <c r="J81" i="8"/>
  <c r="B82" i="8"/>
  <c r="C82" i="8"/>
  <c r="D82" i="8"/>
  <c r="H82" i="8"/>
  <c r="I82" i="8"/>
  <c r="J82" i="8"/>
  <c r="K82" i="8"/>
  <c r="B83" i="8"/>
  <c r="C83" i="8"/>
  <c r="D83" i="8"/>
  <c r="E83" i="8"/>
  <c r="H83" i="8"/>
  <c r="L83" i="8" s="1"/>
  <c r="H84" i="8"/>
  <c r="C85" i="8"/>
  <c r="H85" i="8"/>
  <c r="H86" i="8"/>
  <c r="B87" i="8"/>
  <c r="C87" i="8"/>
  <c r="E87" i="8"/>
  <c r="H87" i="8"/>
  <c r="J87" i="8" s="1"/>
  <c r="L87" i="8"/>
  <c r="B88" i="8"/>
  <c r="C88" i="8"/>
  <c r="H88" i="8"/>
  <c r="I88" i="8" s="1"/>
  <c r="J88" i="8"/>
  <c r="K88" i="8"/>
  <c r="B107" i="8"/>
  <c r="F6" i="9"/>
  <c r="L6" i="9"/>
  <c r="M6" i="9"/>
  <c r="N6" i="9"/>
  <c r="O6" i="9"/>
  <c r="E52" i="9" s="1"/>
  <c r="F7" i="9"/>
  <c r="L7" i="9"/>
  <c r="P7" i="9" s="1"/>
  <c r="M7" i="9"/>
  <c r="C53" i="9" s="1"/>
  <c r="N7" i="9"/>
  <c r="O7" i="9"/>
  <c r="E53" i="9" s="1"/>
  <c r="F8" i="9"/>
  <c r="L8" i="9"/>
  <c r="M8" i="9"/>
  <c r="J54" i="9" s="1"/>
  <c r="N8" i="9"/>
  <c r="O8" i="9"/>
  <c r="F9" i="9"/>
  <c r="L9" i="9"/>
  <c r="P9" i="9" s="1"/>
  <c r="M9" i="9"/>
  <c r="N9" i="9"/>
  <c r="O9" i="9"/>
  <c r="L55" i="9" s="1"/>
  <c r="F10" i="9"/>
  <c r="L10" i="9"/>
  <c r="P10" i="9" s="1"/>
  <c r="M10" i="9"/>
  <c r="C56" i="9" s="1"/>
  <c r="N10" i="9"/>
  <c r="O10" i="9"/>
  <c r="F11" i="9"/>
  <c r="L11" i="9"/>
  <c r="M11" i="9"/>
  <c r="C57" i="9" s="1"/>
  <c r="N11" i="9"/>
  <c r="O11" i="9"/>
  <c r="F12" i="9"/>
  <c r="L12" i="9"/>
  <c r="P12" i="9" s="1"/>
  <c r="M12" i="9"/>
  <c r="N12" i="9"/>
  <c r="O12" i="9"/>
  <c r="E58" i="9" s="1"/>
  <c r="F13" i="9"/>
  <c r="L13" i="9"/>
  <c r="B59" i="9" s="1"/>
  <c r="M13" i="9"/>
  <c r="N13" i="9"/>
  <c r="O13" i="9"/>
  <c r="L59" i="9" s="1"/>
  <c r="F14" i="9"/>
  <c r="L14" i="9"/>
  <c r="P14" i="9" s="1"/>
  <c r="M14" i="9"/>
  <c r="J60" i="9" s="1"/>
  <c r="N14" i="9"/>
  <c r="O14" i="9"/>
  <c r="F15" i="9"/>
  <c r="L15" i="9"/>
  <c r="B61" i="9" s="1"/>
  <c r="M15" i="9"/>
  <c r="J61" i="9" s="1"/>
  <c r="N15" i="9"/>
  <c r="O15" i="9"/>
  <c r="E61" i="9" s="1"/>
  <c r="F16" i="9"/>
  <c r="L16" i="9"/>
  <c r="P16" i="9" s="1"/>
  <c r="M16" i="9"/>
  <c r="C62" i="9" s="1"/>
  <c r="N16" i="9"/>
  <c r="O16" i="9"/>
  <c r="F17" i="9"/>
  <c r="L17" i="9"/>
  <c r="M17" i="9"/>
  <c r="J63" i="9" s="1"/>
  <c r="N17" i="9"/>
  <c r="O17" i="9"/>
  <c r="F18" i="9"/>
  <c r="L18" i="9"/>
  <c r="P18" i="9" s="1"/>
  <c r="M18" i="9"/>
  <c r="N18" i="9"/>
  <c r="O18" i="9"/>
  <c r="F19" i="9"/>
  <c r="L19" i="9"/>
  <c r="P19" i="9" s="1"/>
  <c r="M19" i="9"/>
  <c r="J65" i="9" s="1"/>
  <c r="N19" i="9"/>
  <c r="O19" i="9"/>
  <c r="F20" i="9"/>
  <c r="L20" i="9"/>
  <c r="P20" i="9" s="1"/>
  <c r="M20" i="9"/>
  <c r="C66" i="9" s="1"/>
  <c r="N20" i="9"/>
  <c r="O20" i="9"/>
  <c r="F21" i="9"/>
  <c r="L21" i="9"/>
  <c r="P21" i="9" s="1"/>
  <c r="M21" i="9"/>
  <c r="C67" i="9" s="1"/>
  <c r="N21" i="9"/>
  <c r="O21" i="9"/>
  <c r="L67" i="9" s="1"/>
  <c r="F22" i="9"/>
  <c r="L22" i="9"/>
  <c r="P22" i="9" s="1"/>
  <c r="M22" i="9"/>
  <c r="N22" i="9"/>
  <c r="O22" i="9"/>
  <c r="F23" i="9"/>
  <c r="L23" i="9"/>
  <c r="M23" i="9"/>
  <c r="N23" i="9"/>
  <c r="O23" i="9"/>
  <c r="E69" i="9" s="1"/>
  <c r="F24" i="9"/>
  <c r="L24" i="9"/>
  <c r="M24" i="9"/>
  <c r="N24" i="9"/>
  <c r="O24" i="9"/>
  <c r="L70" i="9" s="1"/>
  <c r="F25" i="9"/>
  <c r="L25" i="9"/>
  <c r="P25" i="9" s="1"/>
  <c r="M25" i="9"/>
  <c r="J71" i="9" s="1"/>
  <c r="N25" i="9"/>
  <c r="O25" i="9"/>
  <c r="E71" i="9" s="1"/>
  <c r="F26" i="9"/>
  <c r="L26" i="9"/>
  <c r="I72" i="9" s="1"/>
  <c r="M26" i="9"/>
  <c r="N26" i="9"/>
  <c r="O26" i="9"/>
  <c r="F27" i="9"/>
  <c r="L27" i="9"/>
  <c r="P27" i="9" s="1"/>
  <c r="M27" i="9"/>
  <c r="C73" i="9" s="1"/>
  <c r="N27" i="9"/>
  <c r="O27" i="9"/>
  <c r="F28" i="9"/>
  <c r="L28" i="9"/>
  <c r="P28" i="9" s="1"/>
  <c r="M28" i="9"/>
  <c r="N28" i="9"/>
  <c r="O28" i="9"/>
  <c r="F29" i="9"/>
  <c r="L29" i="9"/>
  <c r="M29" i="9"/>
  <c r="C75" i="9" s="1"/>
  <c r="N29" i="9"/>
  <c r="O29" i="9"/>
  <c r="E75" i="9" s="1"/>
  <c r="F30" i="9"/>
  <c r="L30" i="9"/>
  <c r="P30" i="9" s="1"/>
  <c r="M30" i="9"/>
  <c r="N30" i="9"/>
  <c r="O30" i="9"/>
  <c r="L76" i="9" s="1"/>
  <c r="F31" i="9"/>
  <c r="L31" i="9"/>
  <c r="B77" i="9" s="1"/>
  <c r="M31" i="9"/>
  <c r="J77" i="9" s="1"/>
  <c r="N31" i="9"/>
  <c r="O31" i="9"/>
  <c r="F32" i="9"/>
  <c r="L32" i="9"/>
  <c r="P32" i="9" s="1"/>
  <c r="M32" i="9"/>
  <c r="N32" i="9"/>
  <c r="O32" i="9"/>
  <c r="F33" i="9"/>
  <c r="L33" i="9"/>
  <c r="B79" i="9" s="1"/>
  <c r="M33" i="9"/>
  <c r="N33" i="9"/>
  <c r="O33" i="9"/>
  <c r="L79" i="9" s="1"/>
  <c r="F34" i="9"/>
  <c r="L34" i="9"/>
  <c r="P34" i="9" s="1"/>
  <c r="M34" i="9"/>
  <c r="J80" i="9" s="1"/>
  <c r="N34" i="9"/>
  <c r="O34" i="9"/>
  <c r="F35" i="9"/>
  <c r="L35" i="9"/>
  <c r="M35" i="9"/>
  <c r="N35" i="9"/>
  <c r="O35" i="9"/>
  <c r="E81" i="9" s="1"/>
  <c r="F36" i="9"/>
  <c r="L36" i="9"/>
  <c r="P36" i="9" s="1"/>
  <c r="M36" i="9"/>
  <c r="N36" i="9"/>
  <c r="O36" i="9"/>
  <c r="F37" i="9"/>
  <c r="L37" i="9"/>
  <c r="P37" i="9" s="1"/>
  <c r="M37" i="9"/>
  <c r="N37" i="9"/>
  <c r="O37" i="9"/>
  <c r="F38" i="9"/>
  <c r="L38" i="9"/>
  <c r="P38" i="9" s="1"/>
  <c r="M38" i="9"/>
  <c r="C84" i="9" s="1"/>
  <c r="N38" i="9"/>
  <c r="O38" i="9"/>
  <c r="F39" i="9"/>
  <c r="L39" i="9"/>
  <c r="P39" i="9" s="1"/>
  <c r="M39" i="9"/>
  <c r="J85" i="9" s="1"/>
  <c r="N39" i="9"/>
  <c r="O39" i="9"/>
  <c r="F40" i="9"/>
  <c r="L40" i="9"/>
  <c r="P40" i="9" s="1"/>
  <c r="M40" i="9"/>
  <c r="N40" i="9"/>
  <c r="O40" i="9"/>
  <c r="E86" i="9" s="1"/>
  <c r="F41" i="9"/>
  <c r="L41" i="9"/>
  <c r="M41" i="9"/>
  <c r="C87" i="9" s="1"/>
  <c r="N41" i="9"/>
  <c r="O41" i="9"/>
  <c r="E87" i="9" s="1"/>
  <c r="F42" i="9"/>
  <c r="L42" i="9"/>
  <c r="I88" i="9" s="1"/>
  <c r="M42" i="9"/>
  <c r="N42" i="9"/>
  <c r="O42" i="9"/>
  <c r="B43" i="9"/>
  <c r="C43" i="9"/>
  <c r="D43" i="9"/>
  <c r="E43" i="9"/>
  <c r="F43" i="9"/>
  <c r="I43" i="9"/>
  <c r="N43" i="9"/>
  <c r="B52" i="9"/>
  <c r="D52" i="9"/>
  <c r="H52" i="9"/>
  <c r="K52" i="9" s="1"/>
  <c r="H53" i="9"/>
  <c r="I53" i="9" s="1"/>
  <c r="J53" i="9"/>
  <c r="C54" i="9"/>
  <c r="D54" i="9"/>
  <c r="H54" i="9"/>
  <c r="K54" i="9" s="1"/>
  <c r="B55" i="9"/>
  <c r="C55" i="9"/>
  <c r="D55" i="9"/>
  <c r="H55" i="9"/>
  <c r="I55" i="9"/>
  <c r="M55" i="9" s="1"/>
  <c r="J55" i="9"/>
  <c r="K55" i="9"/>
  <c r="B56" i="9"/>
  <c r="F56" i="9" s="1"/>
  <c r="D56" i="9"/>
  <c r="E56" i="9"/>
  <c r="H56" i="9"/>
  <c r="I56" i="9"/>
  <c r="K56" i="9"/>
  <c r="L56" i="9"/>
  <c r="D57" i="9"/>
  <c r="E57" i="9"/>
  <c r="H57" i="9"/>
  <c r="K57" i="9" s="1"/>
  <c r="J57" i="9"/>
  <c r="L57" i="9"/>
  <c r="B58" i="9"/>
  <c r="D58" i="9"/>
  <c r="H58" i="9"/>
  <c r="I58" i="9" s="1"/>
  <c r="L58" i="9"/>
  <c r="E59" i="9"/>
  <c r="H59" i="9"/>
  <c r="I59" i="9"/>
  <c r="B60" i="9"/>
  <c r="C60" i="9"/>
  <c r="D60" i="9"/>
  <c r="H60" i="9"/>
  <c r="K60" i="9" s="1"/>
  <c r="C61" i="9"/>
  <c r="D61" i="9"/>
  <c r="H61" i="9"/>
  <c r="I61" i="9"/>
  <c r="M61" i="9" s="1"/>
  <c r="K61" i="9"/>
  <c r="L61" i="9"/>
  <c r="B62" i="9"/>
  <c r="D62" i="9"/>
  <c r="H62" i="9"/>
  <c r="I62" i="9"/>
  <c r="J62" i="9"/>
  <c r="K62" i="9"/>
  <c r="C63" i="9"/>
  <c r="D63" i="9"/>
  <c r="E63" i="9"/>
  <c r="H63" i="9"/>
  <c r="K63" i="9"/>
  <c r="L63" i="9"/>
  <c r="B64" i="9"/>
  <c r="D64" i="9"/>
  <c r="H64" i="9"/>
  <c r="I64" i="9" s="1"/>
  <c r="K64" i="9"/>
  <c r="C65" i="9"/>
  <c r="E65" i="9"/>
  <c r="H65" i="9"/>
  <c r="L65" i="9"/>
  <c r="B66" i="9"/>
  <c r="D66" i="9"/>
  <c r="H66" i="9"/>
  <c r="K66" i="9" s="1"/>
  <c r="I66" i="9"/>
  <c r="J66" i="9"/>
  <c r="B67" i="9"/>
  <c r="D67" i="9"/>
  <c r="E67" i="9"/>
  <c r="H67" i="9"/>
  <c r="I67" i="9"/>
  <c r="J67" i="9"/>
  <c r="K67" i="9"/>
  <c r="B68" i="9"/>
  <c r="D68" i="9"/>
  <c r="E68" i="9"/>
  <c r="H68" i="9"/>
  <c r="K68" i="9"/>
  <c r="L68" i="9"/>
  <c r="C69" i="9"/>
  <c r="D69" i="9"/>
  <c r="H69" i="9"/>
  <c r="J69" i="9" s="1"/>
  <c r="L69" i="9"/>
  <c r="D70" i="9"/>
  <c r="E70" i="9"/>
  <c r="H70" i="9"/>
  <c r="K70" i="9"/>
  <c r="B71" i="9"/>
  <c r="C71" i="9"/>
  <c r="H71" i="9"/>
  <c r="L71" i="9" s="1"/>
  <c r="B72" i="9"/>
  <c r="C72" i="9"/>
  <c r="D72" i="9"/>
  <c r="H72" i="9"/>
  <c r="J72" i="9"/>
  <c r="K72" i="9"/>
  <c r="B73" i="9"/>
  <c r="D73" i="9"/>
  <c r="E73" i="9"/>
  <c r="H73" i="9"/>
  <c r="K73" i="9" s="1"/>
  <c r="J73" i="9"/>
  <c r="C74" i="9"/>
  <c r="D74" i="9"/>
  <c r="E74" i="9"/>
  <c r="H74" i="9"/>
  <c r="J74" i="9"/>
  <c r="K74" i="9"/>
  <c r="L74" i="9"/>
  <c r="D75" i="9"/>
  <c r="H75" i="9"/>
  <c r="K75" i="9" s="1"/>
  <c r="L75" i="9"/>
  <c r="D76" i="9"/>
  <c r="E76" i="9"/>
  <c r="H76" i="9"/>
  <c r="K76" i="9" s="1"/>
  <c r="I76" i="9"/>
  <c r="C77" i="9"/>
  <c r="E77" i="9"/>
  <c r="H77" i="9"/>
  <c r="L77" i="9"/>
  <c r="B78" i="9"/>
  <c r="C78" i="9"/>
  <c r="D78" i="9"/>
  <c r="H78" i="9"/>
  <c r="I78" i="9"/>
  <c r="J78" i="9"/>
  <c r="K78" i="9"/>
  <c r="D79" i="9"/>
  <c r="E79" i="9"/>
  <c r="H79" i="9"/>
  <c r="I79" i="9" s="1"/>
  <c r="K79" i="9"/>
  <c r="C80" i="9"/>
  <c r="D80" i="9"/>
  <c r="H80" i="9"/>
  <c r="K80" i="9"/>
  <c r="C81" i="9"/>
  <c r="D81" i="9"/>
  <c r="H81" i="9"/>
  <c r="J81" i="9"/>
  <c r="K81" i="9"/>
  <c r="L81" i="9"/>
  <c r="D82" i="9"/>
  <c r="E82" i="9"/>
  <c r="H82" i="9"/>
  <c r="K82" i="9" s="1"/>
  <c r="B83" i="9"/>
  <c r="C83" i="9"/>
  <c r="E83" i="9"/>
  <c r="H83" i="9"/>
  <c r="I83" i="9"/>
  <c r="J83" i="9"/>
  <c r="L83" i="9"/>
  <c r="D84" i="9"/>
  <c r="H84" i="9"/>
  <c r="K84" i="9" s="1"/>
  <c r="J84" i="9"/>
  <c r="C85" i="9"/>
  <c r="D85" i="9"/>
  <c r="E85" i="9"/>
  <c r="H85" i="9"/>
  <c r="K85" i="9"/>
  <c r="L85" i="9"/>
  <c r="B86" i="9"/>
  <c r="D86" i="9"/>
  <c r="H86" i="9"/>
  <c r="I86" i="9"/>
  <c r="K86" i="9"/>
  <c r="L86" i="9"/>
  <c r="D87" i="9"/>
  <c r="H87" i="9"/>
  <c r="K87" i="9" s="1"/>
  <c r="J87" i="9"/>
  <c r="B88" i="9"/>
  <c r="D88" i="9"/>
  <c r="E88" i="9"/>
  <c r="H88" i="9"/>
  <c r="K88" i="9"/>
  <c r="L88" i="9"/>
  <c r="B107" i="9"/>
  <c r="F6" i="10"/>
  <c r="O6" i="10" s="1"/>
  <c r="L6" i="10"/>
  <c r="M6" i="10"/>
  <c r="N6" i="10"/>
  <c r="D52" i="10" s="1"/>
  <c r="P6" i="10"/>
  <c r="F7" i="10"/>
  <c r="M7" i="10"/>
  <c r="F8" i="10"/>
  <c r="N8" i="10" s="1"/>
  <c r="L8" i="10"/>
  <c r="B54" i="10" s="1"/>
  <c r="F9" i="10"/>
  <c r="L9" i="10"/>
  <c r="M9" i="10"/>
  <c r="F10" i="10"/>
  <c r="O10" i="10" s="1"/>
  <c r="L10" i="10"/>
  <c r="B56" i="10" s="1"/>
  <c r="F11" i="10"/>
  <c r="O11" i="10" s="1"/>
  <c r="E57" i="10" s="1"/>
  <c r="M11" i="10"/>
  <c r="F12" i="10"/>
  <c r="O12" i="10" s="1"/>
  <c r="L12" i="10"/>
  <c r="N12" i="10"/>
  <c r="F13" i="10"/>
  <c r="O13" i="10" s="1"/>
  <c r="L59" i="10" s="1"/>
  <c r="L13" i="10"/>
  <c r="M13" i="10"/>
  <c r="N13" i="10"/>
  <c r="D59" i="10" s="1"/>
  <c r="P13" i="10"/>
  <c r="F14" i="10"/>
  <c r="O14" i="10" s="1"/>
  <c r="L14" i="10"/>
  <c r="M14" i="10"/>
  <c r="P14" i="10" s="1"/>
  <c r="N14" i="10"/>
  <c r="F15" i="10"/>
  <c r="O15" i="10" s="1"/>
  <c r="L61" i="10" s="1"/>
  <c r="F16" i="10"/>
  <c r="O16" i="10" s="1"/>
  <c r="L16" i="10"/>
  <c r="I62" i="10" s="1"/>
  <c r="F17" i="10"/>
  <c r="O17" i="10" s="1"/>
  <c r="L63" i="10" s="1"/>
  <c r="M17" i="10"/>
  <c r="C63" i="10" s="1"/>
  <c r="F18" i="10"/>
  <c r="O18" i="10" s="1"/>
  <c r="L18" i="10"/>
  <c r="N18" i="10"/>
  <c r="F19" i="10"/>
  <c r="O19" i="10" s="1"/>
  <c r="L19" i="10"/>
  <c r="M19" i="10"/>
  <c r="J65" i="10" s="1"/>
  <c r="N19" i="10"/>
  <c r="K65" i="10" s="1"/>
  <c r="P19" i="10"/>
  <c r="F20" i="10"/>
  <c r="O20" i="10" s="1"/>
  <c r="L20" i="10"/>
  <c r="M20" i="10"/>
  <c r="P20" i="10" s="1"/>
  <c r="N20" i="10"/>
  <c r="F21" i="10"/>
  <c r="O21" i="10" s="1"/>
  <c r="F22" i="10"/>
  <c r="O22" i="10" s="1"/>
  <c r="L22" i="10"/>
  <c r="F23" i="10"/>
  <c r="O23" i="10" s="1"/>
  <c r="M23" i="10"/>
  <c r="J69" i="10" s="1"/>
  <c r="F24" i="10"/>
  <c r="O24" i="10" s="1"/>
  <c r="E70" i="10" s="1"/>
  <c r="L24" i="10"/>
  <c r="N24" i="10"/>
  <c r="D70" i="10" s="1"/>
  <c r="F25" i="10"/>
  <c r="O25" i="10" s="1"/>
  <c r="L25" i="10"/>
  <c r="M25" i="10"/>
  <c r="N25" i="10"/>
  <c r="P25" i="10"/>
  <c r="F26" i="10"/>
  <c r="O26" i="10" s="1"/>
  <c r="L26" i="10"/>
  <c r="B72" i="10" s="1"/>
  <c r="M26" i="10"/>
  <c r="P26" i="10" s="1"/>
  <c r="N26" i="10"/>
  <c r="K72" i="10" s="1"/>
  <c r="F27" i="10"/>
  <c r="O27" i="10" s="1"/>
  <c r="F28" i="10"/>
  <c r="O28" i="10" s="1"/>
  <c r="L28" i="10"/>
  <c r="B74" i="10" s="1"/>
  <c r="F29" i="10"/>
  <c r="O29" i="10" s="1"/>
  <c r="E75" i="10" s="1"/>
  <c r="M29" i="10"/>
  <c r="F30" i="10"/>
  <c r="O30" i="10" s="1"/>
  <c r="L30" i="10"/>
  <c r="N30" i="10"/>
  <c r="F31" i="10"/>
  <c r="O31" i="10" s="1"/>
  <c r="L77" i="10" s="1"/>
  <c r="L31" i="10"/>
  <c r="M31" i="10"/>
  <c r="N31" i="10"/>
  <c r="D77" i="10" s="1"/>
  <c r="P31" i="10"/>
  <c r="F32" i="10"/>
  <c r="O32" i="10" s="1"/>
  <c r="L32" i="10"/>
  <c r="M32" i="10"/>
  <c r="P32" i="10" s="1"/>
  <c r="N32" i="10"/>
  <c r="F33" i="10"/>
  <c r="O33" i="10" s="1"/>
  <c r="L79" i="10" s="1"/>
  <c r="F34" i="10"/>
  <c r="O34" i="10" s="1"/>
  <c r="L34" i="10"/>
  <c r="I80" i="10" s="1"/>
  <c r="F35" i="10"/>
  <c r="O35" i="10" s="1"/>
  <c r="L81" i="10" s="1"/>
  <c r="M35" i="10"/>
  <c r="C81" i="10" s="1"/>
  <c r="F36" i="10"/>
  <c r="O36" i="10" s="1"/>
  <c r="L36" i="10"/>
  <c r="N36" i="10"/>
  <c r="F37" i="10"/>
  <c r="O37" i="10" s="1"/>
  <c r="L37" i="10"/>
  <c r="M37" i="10"/>
  <c r="J83" i="10" s="1"/>
  <c r="N37" i="10"/>
  <c r="K83" i="10" s="1"/>
  <c r="P37" i="10"/>
  <c r="F38" i="10"/>
  <c r="O38" i="10" s="1"/>
  <c r="L38" i="10"/>
  <c r="M38" i="10"/>
  <c r="P38" i="10" s="1"/>
  <c r="N38" i="10"/>
  <c r="F39" i="10"/>
  <c r="O39" i="10" s="1"/>
  <c r="F40" i="10"/>
  <c r="O40" i="10" s="1"/>
  <c r="L40" i="10"/>
  <c r="F41" i="10"/>
  <c r="O41" i="10" s="1"/>
  <c r="M41" i="10"/>
  <c r="J87" i="10" s="1"/>
  <c r="F42" i="10"/>
  <c r="O42" i="10" s="1"/>
  <c r="E88" i="10" s="1"/>
  <c r="L42" i="10"/>
  <c r="N42" i="10"/>
  <c r="D88" i="10" s="1"/>
  <c r="B43" i="10"/>
  <c r="C43" i="10"/>
  <c r="D43" i="10"/>
  <c r="E43" i="10"/>
  <c r="I43" i="10"/>
  <c r="B52" i="10"/>
  <c r="C52" i="10"/>
  <c r="F52" i="10" s="1"/>
  <c r="E52" i="10"/>
  <c r="H52" i="10"/>
  <c r="I52" i="10"/>
  <c r="J52" i="10"/>
  <c r="L52" i="10"/>
  <c r="C53" i="10"/>
  <c r="H53" i="10"/>
  <c r="J53" i="10"/>
  <c r="H54" i="10"/>
  <c r="I54" i="10"/>
  <c r="B55" i="10"/>
  <c r="C55" i="10"/>
  <c r="H55" i="10"/>
  <c r="I55" i="10"/>
  <c r="J55" i="10"/>
  <c r="H56" i="10"/>
  <c r="I56" i="10"/>
  <c r="C57" i="10"/>
  <c r="H57" i="10"/>
  <c r="J57" i="10"/>
  <c r="L57" i="10"/>
  <c r="D58" i="10"/>
  <c r="E58" i="10"/>
  <c r="H58" i="10"/>
  <c r="K58" i="10"/>
  <c r="L58" i="10"/>
  <c r="C59" i="10"/>
  <c r="E59" i="10"/>
  <c r="H59" i="10"/>
  <c r="J59" i="10" s="1"/>
  <c r="K59" i="10"/>
  <c r="B60" i="10"/>
  <c r="D60" i="10"/>
  <c r="E60" i="10"/>
  <c r="H60" i="10"/>
  <c r="I60" i="10"/>
  <c r="K60" i="10"/>
  <c r="L60" i="10"/>
  <c r="H61" i="10"/>
  <c r="B62" i="10"/>
  <c r="H62" i="10"/>
  <c r="E63" i="10"/>
  <c r="H63" i="10"/>
  <c r="J63" i="10" s="1"/>
  <c r="B64" i="10"/>
  <c r="D64" i="10"/>
  <c r="E64" i="10"/>
  <c r="H64" i="10"/>
  <c r="I64" i="10"/>
  <c r="K64" i="10"/>
  <c r="L64" i="10"/>
  <c r="D65" i="10"/>
  <c r="E65" i="10"/>
  <c r="H65" i="10"/>
  <c r="L65" i="10" s="1"/>
  <c r="B66" i="10"/>
  <c r="D66" i="10"/>
  <c r="E66" i="10"/>
  <c r="H66" i="10"/>
  <c r="K66" i="10" s="1"/>
  <c r="I66" i="10"/>
  <c r="L66" i="10"/>
  <c r="E67" i="10"/>
  <c r="H67" i="10"/>
  <c r="L67" i="10" s="1"/>
  <c r="B68" i="10"/>
  <c r="H68" i="10"/>
  <c r="I68" i="10"/>
  <c r="C69" i="10"/>
  <c r="E69" i="10"/>
  <c r="H69" i="10"/>
  <c r="L69" i="10" s="1"/>
  <c r="B70" i="10"/>
  <c r="H70" i="10"/>
  <c r="I70" i="10"/>
  <c r="C71" i="10"/>
  <c r="D71" i="10"/>
  <c r="E71" i="10"/>
  <c r="H71" i="10"/>
  <c r="J71" i="10"/>
  <c r="K71" i="10"/>
  <c r="L71" i="10"/>
  <c r="E72" i="10"/>
  <c r="H72" i="10"/>
  <c r="L72" i="10" s="1"/>
  <c r="I72" i="10"/>
  <c r="E73" i="10"/>
  <c r="H73" i="10"/>
  <c r="L73" i="10"/>
  <c r="H74" i="10"/>
  <c r="I74" i="10"/>
  <c r="C75" i="10"/>
  <c r="H75" i="10"/>
  <c r="J75" i="10"/>
  <c r="L75" i="10"/>
  <c r="D76" i="10"/>
  <c r="E76" i="10"/>
  <c r="H76" i="10"/>
  <c r="K76" i="10"/>
  <c r="L76" i="10"/>
  <c r="C77" i="10"/>
  <c r="E77" i="10"/>
  <c r="H77" i="10"/>
  <c r="J77" i="10" s="1"/>
  <c r="B78" i="10"/>
  <c r="D78" i="10"/>
  <c r="E78" i="10"/>
  <c r="H78" i="10"/>
  <c r="I78" i="10"/>
  <c r="K78" i="10"/>
  <c r="L78" i="10"/>
  <c r="H79" i="10"/>
  <c r="B80" i="10"/>
  <c r="H80" i="10"/>
  <c r="E81" i="10"/>
  <c r="H81" i="10"/>
  <c r="J81" i="10" s="1"/>
  <c r="B82" i="10"/>
  <c r="D82" i="10"/>
  <c r="E82" i="10"/>
  <c r="H82" i="10"/>
  <c r="I82" i="10"/>
  <c r="K82" i="10"/>
  <c r="L82" i="10"/>
  <c r="D83" i="10"/>
  <c r="E83" i="10"/>
  <c r="H83" i="10"/>
  <c r="L83" i="10" s="1"/>
  <c r="B84" i="10"/>
  <c r="D84" i="10"/>
  <c r="E84" i="10"/>
  <c r="H84" i="10"/>
  <c r="K84" i="10" s="1"/>
  <c r="I84" i="10"/>
  <c r="L84" i="10"/>
  <c r="E85" i="10"/>
  <c r="H85" i="10"/>
  <c r="L85" i="10" s="1"/>
  <c r="B86" i="10"/>
  <c r="H86" i="10"/>
  <c r="I86" i="10"/>
  <c r="C87" i="10"/>
  <c r="E87" i="10"/>
  <c r="H87" i="10"/>
  <c r="L87" i="10"/>
  <c r="B88" i="10"/>
  <c r="H88" i="10"/>
  <c r="I88" i="10"/>
  <c r="B107" i="10"/>
  <c r="F6" i="11"/>
  <c r="M6" i="11" s="1"/>
  <c r="C52" i="11" s="1"/>
  <c r="L6" i="11"/>
  <c r="F7" i="11"/>
  <c r="F8" i="11"/>
  <c r="M8" i="11" s="1"/>
  <c r="L8" i="11"/>
  <c r="O8" i="11"/>
  <c r="F9" i="11"/>
  <c r="M9" i="11" s="1"/>
  <c r="L9" i="11"/>
  <c r="N9" i="11"/>
  <c r="O9" i="11"/>
  <c r="P9" i="11"/>
  <c r="F10" i="11"/>
  <c r="M10" i="11" s="1"/>
  <c r="L10" i="11"/>
  <c r="N10" i="11"/>
  <c r="P10" i="11" s="1"/>
  <c r="O10" i="11"/>
  <c r="F11" i="11"/>
  <c r="F12" i="11"/>
  <c r="M12" i="11" s="1"/>
  <c r="C58" i="11" s="1"/>
  <c r="L12" i="11"/>
  <c r="F13" i="11"/>
  <c r="F14" i="11"/>
  <c r="M14" i="11" s="1"/>
  <c r="L14" i="11"/>
  <c r="O14" i="11"/>
  <c r="F15" i="11"/>
  <c r="M15" i="11" s="1"/>
  <c r="L15" i="11"/>
  <c r="N15" i="11"/>
  <c r="O15" i="11"/>
  <c r="P15" i="11"/>
  <c r="F16" i="11"/>
  <c r="M16" i="11" s="1"/>
  <c r="L16" i="11"/>
  <c r="N16" i="11"/>
  <c r="P16" i="11" s="1"/>
  <c r="O16" i="11"/>
  <c r="F17" i="11"/>
  <c r="F18" i="11"/>
  <c r="M18" i="11" s="1"/>
  <c r="C64" i="11" s="1"/>
  <c r="L18" i="11"/>
  <c r="F19" i="11"/>
  <c r="F20" i="11"/>
  <c r="M20" i="11" s="1"/>
  <c r="L20" i="11"/>
  <c r="O20" i="11"/>
  <c r="F21" i="11"/>
  <c r="M21" i="11" s="1"/>
  <c r="L21" i="11"/>
  <c r="N21" i="11"/>
  <c r="O21" i="11"/>
  <c r="P21" i="11"/>
  <c r="F22" i="11"/>
  <c r="L22" i="11"/>
  <c r="M22" i="11"/>
  <c r="N22" i="11"/>
  <c r="O22" i="11"/>
  <c r="P22" i="11"/>
  <c r="F23" i="11"/>
  <c r="L23" i="11"/>
  <c r="B69" i="11" s="1"/>
  <c r="F69" i="11" s="1"/>
  <c r="M23" i="11"/>
  <c r="C69" i="11" s="1"/>
  <c r="N23" i="11"/>
  <c r="O23" i="11"/>
  <c r="P23" i="11"/>
  <c r="F24" i="11"/>
  <c r="L24" i="11"/>
  <c r="M24" i="11"/>
  <c r="C70" i="11" s="1"/>
  <c r="N24" i="11"/>
  <c r="O24" i="11"/>
  <c r="P24" i="11"/>
  <c r="F25" i="11"/>
  <c r="L25" i="11"/>
  <c r="M25" i="11"/>
  <c r="J71" i="11" s="1"/>
  <c r="N25" i="11"/>
  <c r="O25" i="11"/>
  <c r="E71" i="11" s="1"/>
  <c r="F26" i="11"/>
  <c r="L26" i="11"/>
  <c r="M26" i="11"/>
  <c r="J72" i="11" s="1"/>
  <c r="N26" i="11"/>
  <c r="O26" i="11"/>
  <c r="E72" i="11" s="1"/>
  <c r="F27" i="11"/>
  <c r="L27" i="11"/>
  <c r="M27" i="11"/>
  <c r="P27" i="11" s="1"/>
  <c r="N27" i="11"/>
  <c r="O27" i="11"/>
  <c r="F28" i="11"/>
  <c r="L28" i="11"/>
  <c r="M28" i="11"/>
  <c r="C74" i="11" s="1"/>
  <c r="F74" i="11" s="1"/>
  <c r="N28" i="11"/>
  <c r="O28" i="11"/>
  <c r="F29" i="11"/>
  <c r="L29" i="11"/>
  <c r="B75" i="11" s="1"/>
  <c r="M29" i="11"/>
  <c r="N29" i="11"/>
  <c r="O29" i="11"/>
  <c r="F30" i="11"/>
  <c r="L30" i="11"/>
  <c r="M30" i="11"/>
  <c r="N30" i="11"/>
  <c r="O30" i="11"/>
  <c r="F31" i="11"/>
  <c r="L31" i="11"/>
  <c r="M31" i="11"/>
  <c r="J77" i="11" s="1"/>
  <c r="N31" i="11"/>
  <c r="O31" i="11"/>
  <c r="E77" i="11" s="1"/>
  <c r="F32" i="11"/>
  <c r="L32" i="11"/>
  <c r="M32" i="11"/>
  <c r="J78" i="11" s="1"/>
  <c r="N32" i="11"/>
  <c r="O32" i="11"/>
  <c r="E78" i="11" s="1"/>
  <c r="F33" i="11"/>
  <c r="L33" i="11"/>
  <c r="M33" i="11"/>
  <c r="P33" i="11" s="1"/>
  <c r="N33" i="11"/>
  <c r="O33" i="11"/>
  <c r="F34" i="11"/>
  <c r="L34" i="11"/>
  <c r="M34" i="11"/>
  <c r="C80" i="11" s="1"/>
  <c r="F80" i="11" s="1"/>
  <c r="N34" i="11"/>
  <c r="O34" i="11"/>
  <c r="F35" i="11"/>
  <c r="L35" i="11"/>
  <c r="B81" i="11" s="1"/>
  <c r="M35" i="11"/>
  <c r="N35" i="11"/>
  <c r="O35" i="11"/>
  <c r="F36" i="11"/>
  <c r="L36" i="11"/>
  <c r="M36" i="11"/>
  <c r="N36" i="11"/>
  <c r="O36" i="11"/>
  <c r="F37" i="11"/>
  <c r="L37" i="11"/>
  <c r="M37" i="11"/>
  <c r="J83" i="11" s="1"/>
  <c r="N37" i="11"/>
  <c r="O37" i="11"/>
  <c r="E83" i="11" s="1"/>
  <c r="F38" i="11"/>
  <c r="L38" i="11"/>
  <c r="M38" i="11"/>
  <c r="J84" i="11" s="1"/>
  <c r="N38" i="11"/>
  <c r="O38" i="11"/>
  <c r="E84" i="11" s="1"/>
  <c r="F39" i="11"/>
  <c r="L39" i="11"/>
  <c r="M39" i="11"/>
  <c r="P39" i="11" s="1"/>
  <c r="N39" i="11"/>
  <c r="O39" i="11"/>
  <c r="E85" i="11" s="1"/>
  <c r="F40" i="11"/>
  <c r="L40" i="11"/>
  <c r="M40" i="11"/>
  <c r="C86" i="11" s="1"/>
  <c r="F86" i="11" s="1"/>
  <c r="N40" i="11"/>
  <c r="O40" i="11"/>
  <c r="F41" i="11"/>
  <c r="L41" i="11"/>
  <c r="B87" i="11" s="1"/>
  <c r="M41" i="11"/>
  <c r="N41" i="11"/>
  <c r="O41" i="11"/>
  <c r="E87" i="11" s="1"/>
  <c r="F42" i="11"/>
  <c r="L42" i="11"/>
  <c r="M42" i="11"/>
  <c r="N42" i="11"/>
  <c r="O42" i="11"/>
  <c r="B43" i="11"/>
  <c r="C43" i="11"/>
  <c r="D43" i="11"/>
  <c r="E43" i="11"/>
  <c r="I43" i="11"/>
  <c r="H52" i="11"/>
  <c r="I52" i="11"/>
  <c r="H53" i="11"/>
  <c r="B54" i="11"/>
  <c r="C54" i="11"/>
  <c r="H54" i="11"/>
  <c r="J54" i="11" s="1"/>
  <c r="B55" i="11"/>
  <c r="C55" i="11"/>
  <c r="D55" i="11"/>
  <c r="E55" i="11"/>
  <c r="H55" i="11"/>
  <c r="I55" i="11"/>
  <c r="J55" i="11"/>
  <c r="K55" i="11"/>
  <c r="L55" i="11"/>
  <c r="B56" i="11"/>
  <c r="C56" i="11"/>
  <c r="D56" i="11"/>
  <c r="E56" i="11"/>
  <c r="F56" i="11"/>
  <c r="H56" i="11"/>
  <c r="I56" i="11"/>
  <c r="J56" i="11"/>
  <c r="K56" i="11"/>
  <c r="L56" i="11"/>
  <c r="M56" i="11"/>
  <c r="H57" i="11"/>
  <c r="H58" i="11"/>
  <c r="I58" i="11"/>
  <c r="H59" i="11"/>
  <c r="B60" i="11"/>
  <c r="C60" i="11"/>
  <c r="H60" i="11"/>
  <c r="J60" i="11" s="1"/>
  <c r="B61" i="11"/>
  <c r="C61" i="11"/>
  <c r="D61" i="11"/>
  <c r="E61" i="11"/>
  <c r="H61" i="11"/>
  <c r="I61" i="11"/>
  <c r="J61" i="11"/>
  <c r="K61" i="11"/>
  <c r="L61" i="11"/>
  <c r="B62" i="11"/>
  <c r="C62" i="11"/>
  <c r="D62" i="11"/>
  <c r="E62" i="11"/>
  <c r="F62" i="11"/>
  <c r="H62" i="11"/>
  <c r="I62" i="11"/>
  <c r="J62" i="11"/>
  <c r="K62" i="11"/>
  <c r="L62" i="11"/>
  <c r="M62" i="11"/>
  <c r="H63" i="11"/>
  <c r="H64" i="11"/>
  <c r="I64" i="11"/>
  <c r="H65" i="11"/>
  <c r="B66" i="11"/>
  <c r="C66" i="11"/>
  <c r="H66" i="11"/>
  <c r="J66" i="11" s="1"/>
  <c r="B67" i="11"/>
  <c r="C67" i="11"/>
  <c r="D67" i="11"/>
  <c r="E67" i="11"/>
  <c r="H67" i="11"/>
  <c r="I67" i="11"/>
  <c r="J67" i="11"/>
  <c r="K67" i="11"/>
  <c r="L67" i="11"/>
  <c r="B68" i="11"/>
  <c r="C68" i="11"/>
  <c r="D68" i="11"/>
  <c r="E68" i="11"/>
  <c r="F68" i="11"/>
  <c r="H68" i="11"/>
  <c r="I68" i="11"/>
  <c r="J68" i="11"/>
  <c r="K68" i="11"/>
  <c r="L68" i="11"/>
  <c r="M68" i="11"/>
  <c r="D69" i="11"/>
  <c r="E69" i="11"/>
  <c r="H69" i="11"/>
  <c r="K69" i="11"/>
  <c r="L69" i="11"/>
  <c r="B70" i="11"/>
  <c r="E70" i="11"/>
  <c r="H70" i="11"/>
  <c r="I70" i="11"/>
  <c r="L70" i="11"/>
  <c r="B71" i="11"/>
  <c r="H71" i="11"/>
  <c r="I71" i="11"/>
  <c r="B72" i="11"/>
  <c r="C72" i="11"/>
  <c r="D72" i="11"/>
  <c r="H72" i="11"/>
  <c r="I72" i="11" s="1"/>
  <c r="B73" i="11"/>
  <c r="C73" i="11"/>
  <c r="D73" i="11"/>
  <c r="E73" i="11"/>
  <c r="H73" i="11"/>
  <c r="I73" i="11"/>
  <c r="J73" i="11"/>
  <c r="K73" i="11"/>
  <c r="L73" i="11"/>
  <c r="B74" i="11"/>
  <c r="D74" i="11"/>
  <c r="E74" i="11"/>
  <c r="H74" i="11"/>
  <c r="I74" i="11"/>
  <c r="K74" i="11"/>
  <c r="L74" i="11"/>
  <c r="D75" i="11"/>
  <c r="E75" i="11"/>
  <c r="H75" i="11"/>
  <c r="K75" i="11"/>
  <c r="L75" i="11"/>
  <c r="B76" i="11"/>
  <c r="E76" i="11"/>
  <c r="H76" i="11"/>
  <c r="I76" i="11"/>
  <c r="L76" i="11"/>
  <c r="B77" i="11"/>
  <c r="H77" i="11"/>
  <c r="I77" i="11"/>
  <c r="B78" i="11"/>
  <c r="C78" i="11"/>
  <c r="D78" i="11"/>
  <c r="H78" i="11"/>
  <c r="I78" i="11" s="1"/>
  <c r="B79" i="11"/>
  <c r="C79" i="11"/>
  <c r="D79" i="11"/>
  <c r="E79" i="11"/>
  <c r="H79" i="11"/>
  <c r="I79" i="11"/>
  <c r="J79" i="11"/>
  <c r="K79" i="11"/>
  <c r="L79" i="11"/>
  <c r="B80" i="11"/>
  <c r="D80" i="11"/>
  <c r="E80" i="11"/>
  <c r="H80" i="11"/>
  <c r="I80" i="11"/>
  <c r="K80" i="11"/>
  <c r="L80" i="11"/>
  <c r="D81" i="11"/>
  <c r="E81" i="11"/>
  <c r="H81" i="11"/>
  <c r="K81" i="11"/>
  <c r="L81" i="11"/>
  <c r="B82" i="11"/>
  <c r="E82" i="11"/>
  <c r="H82" i="11"/>
  <c r="I82" i="11"/>
  <c r="L82" i="11"/>
  <c r="B83" i="11"/>
  <c r="H83" i="11"/>
  <c r="I83" i="11"/>
  <c r="B84" i="11"/>
  <c r="C84" i="11"/>
  <c r="D84" i="11"/>
  <c r="H84" i="11"/>
  <c r="I84" i="11" s="1"/>
  <c r="B85" i="11"/>
  <c r="C85" i="11"/>
  <c r="D85" i="11"/>
  <c r="H85" i="11"/>
  <c r="I85" i="11"/>
  <c r="J85" i="11"/>
  <c r="K85" i="11"/>
  <c r="L85" i="11"/>
  <c r="B86" i="11"/>
  <c r="D86" i="11"/>
  <c r="E86" i="11"/>
  <c r="H86" i="11"/>
  <c r="I86" i="11"/>
  <c r="K86" i="11"/>
  <c r="L86" i="11"/>
  <c r="D87" i="11"/>
  <c r="H87" i="11"/>
  <c r="K87" i="11"/>
  <c r="L87" i="11"/>
  <c r="B88" i="11"/>
  <c r="E88" i="11"/>
  <c r="H88" i="11"/>
  <c r="I88" i="11"/>
  <c r="L88" i="11"/>
  <c r="B107" i="11"/>
  <c r="F6" i="12"/>
  <c r="L6" i="12"/>
  <c r="M6" i="12"/>
  <c r="J52" i="12" s="1"/>
  <c r="N6" i="12"/>
  <c r="K52" i="12" s="1"/>
  <c r="F7" i="12"/>
  <c r="O7" i="12" s="1"/>
  <c r="L7" i="12"/>
  <c r="F8" i="12"/>
  <c r="O8" i="12" s="1"/>
  <c r="E54" i="12" s="1"/>
  <c r="L8" i="12"/>
  <c r="M8" i="12"/>
  <c r="N8" i="12"/>
  <c r="F9" i="12"/>
  <c r="O9" i="12" s="1"/>
  <c r="L9" i="12"/>
  <c r="M9" i="12"/>
  <c r="N9" i="12"/>
  <c r="F10" i="12"/>
  <c r="O10" i="12" s="1"/>
  <c r="L10" i="12"/>
  <c r="F11" i="12"/>
  <c r="O11" i="12" s="1"/>
  <c r="L11" i="12"/>
  <c r="M11" i="12"/>
  <c r="J57" i="12" s="1"/>
  <c r="N11" i="12"/>
  <c r="F12" i="12"/>
  <c r="O12" i="12" s="1"/>
  <c r="L12" i="12"/>
  <c r="M12" i="12"/>
  <c r="N12" i="12"/>
  <c r="D58" i="12" s="1"/>
  <c r="F13" i="12"/>
  <c r="O13" i="12" s="1"/>
  <c r="L59" i="12" s="1"/>
  <c r="L13" i="12"/>
  <c r="F14" i="12"/>
  <c r="O14" i="12" s="1"/>
  <c r="L14" i="12"/>
  <c r="M14" i="12"/>
  <c r="N14" i="12"/>
  <c r="F15" i="12"/>
  <c r="O15" i="12" s="1"/>
  <c r="L15" i="12"/>
  <c r="M15" i="12"/>
  <c r="N15" i="12"/>
  <c r="F16" i="12"/>
  <c r="O16" i="12" s="1"/>
  <c r="L16" i="12"/>
  <c r="F17" i="12"/>
  <c r="O17" i="12" s="1"/>
  <c r="L17" i="12"/>
  <c r="M17" i="12"/>
  <c r="J63" i="12" s="1"/>
  <c r="N17" i="12"/>
  <c r="K63" i="12" s="1"/>
  <c r="F18" i="12"/>
  <c r="O18" i="12" s="1"/>
  <c r="L18" i="12"/>
  <c r="M18" i="12"/>
  <c r="N18" i="12"/>
  <c r="F19" i="12"/>
  <c r="O19" i="12" s="1"/>
  <c r="E65" i="12" s="1"/>
  <c r="L19" i="12"/>
  <c r="F20" i="12"/>
  <c r="O20" i="12" s="1"/>
  <c r="L66" i="12" s="1"/>
  <c r="L20" i="12"/>
  <c r="M20" i="12"/>
  <c r="N20" i="12"/>
  <c r="F21" i="12"/>
  <c r="O21" i="12" s="1"/>
  <c r="L21" i="12"/>
  <c r="M21" i="12"/>
  <c r="N21" i="12"/>
  <c r="F22" i="12"/>
  <c r="O22" i="12" s="1"/>
  <c r="L22" i="12"/>
  <c r="F23" i="12"/>
  <c r="O23" i="12" s="1"/>
  <c r="L69" i="12" s="1"/>
  <c r="L23" i="12"/>
  <c r="M23" i="12"/>
  <c r="N23" i="12"/>
  <c r="D69" i="12" s="1"/>
  <c r="F24" i="12"/>
  <c r="O24" i="12" s="1"/>
  <c r="L24" i="12"/>
  <c r="M24" i="12"/>
  <c r="N24" i="12"/>
  <c r="D70" i="12" s="1"/>
  <c r="F25" i="12"/>
  <c r="O25" i="12" s="1"/>
  <c r="L71" i="12" s="1"/>
  <c r="L25" i="12"/>
  <c r="F26" i="12"/>
  <c r="O26" i="12" s="1"/>
  <c r="L26" i="12"/>
  <c r="M26" i="12"/>
  <c r="N26" i="12"/>
  <c r="K72" i="12" s="1"/>
  <c r="F27" i="12"/>
  <c r="O27" i="12" s="1"/>
  <c r="L27" i="12"/>
  <c r="M27" i="12"/>
  <c r="C73" i="12" s="1"/>
  <c r="N27" i="12"/>
  <c r="F28" i="12"/>
  <c r="O28" i="12" s="1"/>
  <c r="L28" i="12"/>
  <c r="F29" i="12"/>
  <c r="O29" i="12" s="1"/>
  <c r="L29" i="12"/>
  <c r="M29" i="12"/>
  <c r="C75" i="12" s="1"/>
  <c r="N29" i="12"/>
  <c r="K75" i="12" s="1"/>
  <c r="F30" i="12"/>
  <c r="O30" i="12" s="1"/>
  <c r="L30" i="12"/>
  <c r="M30" i="12"/>
  <c r="N30" i="12"/>
  <c r="F31" i="12"/>
  <c r="O31" i="12" s="1"/>
  <c r="L77" i="12" s="1"/>
  <c r="L31" i="12"/>
  <c r="F32" i="12"/>
  <c r="O32" i="12" s="1"/>
  <c r="E78" i="12" s="1"/>
  <c r="L32" i="12"/>
  <c r="M32" i="12"/>
  <c r="N32" i="12"/>
  <c r="F33" i="12"/>
  <c r="O33" i="12" s="1"/>
  <c r="L33" i="12"/>
  <c r="M33" i="12"/>
  <c r="N33" i="12"/>
  <c r="F34" i="12"/>
  <c r="O34" i="12" s="1"/>
  <c r="F35" i="12"/>
  <c r="O35" i="12" s="1"/>
  <c r="L35" i="12"/>
  <c r="M35" i="12"/>
  <c r="J81" i="12" s="1"/>
  <c r="N35" i="12"/>
  <c r="K81" i="12" s="1"/>
  <c r="F36" i="12"/>
  <c r="O36" i="12" s="1"/>
  <c r="L36" i="12"/>
  <c r="M36" i="12"/>
  <c r="N36" i="12"/>
  <c r="D82" i="12" s="1"/>
  <c r="F37" i="12"/>
  <c r="O37" i="12" s="1"/>
  <c r="F38" i="12"/>
  <c r="O38" i="12" s="1"/>
  <c r="L38" i="12"/>
  <c r="M38" i="12"/>
  <c r="N38" i="12"/>
  <c r="K84" i="12" s="1"/>
  <c r="F39" i="12"/>
  <c r="O39" i="12" s="1"/>
  <c r="L39" i="12"/>
  <c r="M39" i="12"/>
  <c r="N39" i="12"/>
  <c r="F40" i="12"/>
  <c r="O40" i="12" s="1"/>
  <c r="F41" i="12"/>
  <c r="O41" i="12" s="1"/>
  <c r="E87" i="12" s="1"/>
  <c r="L41" i="12"/>
  <c r="M41" i="12"/>
  <c r="N41" i="12"/>
  <c r="F42" i="12"/>
  <c r="O42" i="12" s="1"/>
  <c r="L42" i="12"/>
  <c r="M42" i="12"/>
  <c r="N42" i="12"/>
  <c r="D88" i="12" s="1"/>
  <c r="B43" i="12"/>
  <c r="C43" i="12"/>
  <c r="D43" i="12"/>
  <c r="E43" i="12"/>
  <c r="I43" i="12"/>
  <c r="C52" i="12"/>
  <c r="H52" i="12"/>
  <c r="E53" i="12"/>
  <c r="H53" i="12"/>
  <c r="L53" i="12"/>
  <c r="B54" i="12"/>
  <c r="H54" i="12"/>
  <c r="I54" i="12"/>
  <c r="L54" i="12"/>
  <c r="C55" i="12"/>
  <c r="H55" i="12"/>
  <c r="I55" i="12"/>
  <c r="J55" i="12"/>
  <c r="H56" i="12"/>
  <c r="I56" i="12" s="1"/>
  <c r="C57" i="12"/>
  <c r="D57" i="12"/>
  <c r="E57" i="12"/>
  <c r="H57" i="12"/>
  <c r="K57" i="12"/>
  <c r="L57" i="12"/>
  <c r="C58" i="12"/>
  <c r="E58" i="12"/>
  <c r="H58" i="12"/>
  <c r="J58" i="12"/>
  <c r="K58" i="12"/>
  <c r="L58" i="12"/>
  <c r="E59" i="12"/>
  <c r="H59" i="12"/>
  <c r="B60" i="12"/>
  <c r="E60" i="12"/>
  <c r="H60" i="12"/>
  <c r="L60" i="12"/>
  <c r="B61" i="12"/>
  <c r="C61" i="12"/>
  <c r="H61" i="12"/>
  <c r="I61" i="12"/>
  <c r="J61" i="12"/>
  <c r="B62" i="12"/>
  <c r="H62" i="12"/>
  <c r="I62" i="12"/>
  <c r="E63" i="12"/>
  <c r="H63" i="12"/>
  <c r="I63" i="12"/>
  <c r="L63" i="12"/>
  <c r="C64" i="12"/>
  <c r="D64" i="12"/>
  <c r="E64" i="12"/>
  <c r="H64" i="12"/>
  <c r="J64" i="12"/>
  <c r="K64" i="12"/>
  <c r="L64" i="12"/>
  <c r="H65" i="12"/>
  <c r="L65" i="12"/>
  <c r="E66" i="12"/>
  <c r="H66" i="12"/>
  <c r="I66" i="12" s="1"/>
  <c r="B67" i="12"/>
  <c r="C67" i="12"/>
  <c r="H67" i="12"/>
  <c r="J67" i="12" s="1"/>
  <c r="B68" i="12"/>
  <c r="H68" i="12"/>
  <c r="B69" i="12"/>
  <c r="C69" i="12"/>
  <c r="E69" i="12"/>
  <c r="H69" i="12"/>
  <c r="I69" i="12"/>
  <c r="J69" i="12"/>
  <c r="K69" i="12"/>
  <c r="C70" i="12"/>
  <c r="E70" i="12"/>
  <c r="H70" i="12"/>
  <c r="J70" i="12"/>
  <c r="L70" i="12"/>
  <c r="H71" i="12"/>
  <c r="D72" i="12"/>
  <c r="E72" i="12"/>
  <c r="H72" i="12"/>
  <c r="L72" i="12"/>
  <c r="B73" i="12"/>
  <c r="E73" i="12"/>
  <c r="H73" i="12"/>
  <c r="L73" i="12" s="1"/>
  <c r="I73" i="12"/>
  <c r="J73" i="12"/>
  <c r="H74" i="12"/>
  <c r="B75" i="12"/>
  <c r="E75" i="12"/>
  <c r="H75" i="12"/>
  <c r="L75" i="12" s="1"/>
  <c r="I75" i="12"/>
  <c r="J75" i="12"/>
  <c r="B76" i="12"/>
  <c r="F76" i="12" s="1"/>
  <c r="C76" i="12"/>
  <c r="D76" i="12"/>
  <c r="E76" i="12"/>
  <c r="H76" i="12"/>
  <c r="I76" i="12"/>
  <c r="M76" i="12" s="1"/>
  <c r="J76" i="12"/>
  <c r="K76" i="12"/>
  <c r="L76" i="12"/>
  <c r="E77" i="12"/>
  <c r="H77" i="12"/>
  <c r="B78" i="12"/>
  <c r="D78" i="12"/>
  <c r="H78" i="12"/>
  <c r="I78" i="12"/>
  <c r="K78" i="12"/>
  <c r="L78" i="12"/>
  <c r="B79" i="12"/>
  <c r="C79" i="12"/>
  <c r="E79" i="12"/>
  <c r="H79" i="12"/>
  <c r="J79" i="12" s="1"/>
  <c r="H80" i="12"/>
  <c r="D81" i="12"/>
  <c r="E81" i="12"/>
  <c r="H81" i="12"/>
  <c r="L81" i="12" s="1"/>
  <c r="B82" i="12"/>
  <c r="C82" i="12"/>
  <c r="E82" i="12"/>
  <c r="H82" i="12"/>
  <c r="I82" i="12"/>
  <c r="J82" i="12"/>
  <c r="L82" i="12"/>
  <c r="E83" i="12"/>
  <c r="H83" i="12"/>
  <c r="L83" i="12"/>
  <c r="E84" i="12"/>
  <c r="H84" i="12"/>
  <c r="L84" i="12" s="1"/>
  <c r="B85" i="12"/>
  <c r="C85" i="12"/>
  <c r="E85" i="12"/>
  <c r="H85" i="12"/>
  <c r="I85" i="12"/>
  <c r="J85" i="12"/>
  <c r="L85" i="12"/>
  <c r="H86" i="12"/>
  <c r="B87" i="12"/>
  <c r="C87" i="12"/>
  <c r="D87" i="12"/>
  <c r="H87" i="12"/>
  <c r="J87" i="12"/>
  <c r="K87" i="12"/>
  <c r="L87" i="12"/>
  <c r="C88" i="12"/>
  <c r="E88" i="12"/>
  <c r="H88" i="12"/>
  <c r="J88" i="12"/>
  <c r="L88" i="12"/>
  <c r="B107" i="12"/>
  <c r="F6" i="13"/>
  <c r="M6" i="13" s="1"/>
  <c r="L6" i="13"/>
  <c r="N6" i="13"/>
  <c r="O6" i="13"/>
  <c r="P6" i="13"/>
  <c r="F7" i="13"/>
  <c r="F8" i="13"/>
  <c r="F9" i="13"/>
  <c r="L9" i="13"/>
  <c r="N9" i="13"/>
  <c r="K55" i="13" s="1"/>
  <c r="F10" i="13"/>
  <c r="M10" i="13" s="1"/>
  <c r="L10" i="13"/>
  <c r="P10" i="13" s="1"/>
  <c r="N10" i="13"/>
  <c r="D56" i="13" s="1"/>
  <c r="O10" i="13"/>
  <c r="F11" i="13"/>
  <c r="M11" i="13" s="1"/>
  <c r="L11" i="13"/>
  <c r="N11" i="13"/>
  <c r="O11" i="13"/>
  <c r="F12" i="13"/>
  <c r="M12" i="13" s="1"/>
  <c r="L12" i="13"/>
  <c r="N12" i="13"/>
  <c r="K58" i="13" s="1"/>
  <c r="O12" i="13"/>
  <c r="P12" i="13" s="1"/>
  <c r="F13" i="13"/>
  <c r="F14" i="13"/>
  <c r="L14" i="13"/>
  <c r="F15" i="13"/>
  <c r="L15" i="13" s="1"/>
  <c r="F16" i="13"/>
  <c r="M16" i="13" s="1"/>
  <c r="L16" i="13"/>
  <c r="N16" i="13"/>
  <c r="O16" i="13"/>
  <c r="L62" i="13" s="1"/>
  <c r="F17" i="13"/>
  <c r="M17" i="13" s="1"/>
  <c r="L17" i="13"/>
  <c r="N17" i="13"/>
  <c r="O17" i="13"/>
  <c r="E63" i="13" s="1"/>
  <c r="P17" i="13"/>
  <c r="F18" i="13"/>
  <c r="M18" i="13" s="1"/>
  <c r="L18" i="13"/>
  <c r="I64" i="13" s="1"/>
  <c r="N18" i="13"/>
  <c r="O18" i="13"/>
  <c r="P18" i="13"/>
  <c r="F19" i="13"/>
  <c r="F20" i="13"/>
  <c r="F21" i="13"/>
  <c r="L21" i="13"/>
  <c r="N21" i="13"/>
  <c r="F22" i="13"/>
  <c r="M22" i="13" s="1"/>
  <c r="L22" i="13"/>
  <c r="N22" i="13"/>
  <c r="O22" i="13"/>
  <c r="F23" i="13"/>
  <c r="M23" i="13" s="1"/>
  <c r="L23" i="13"/>
  <c r="B69" i="13" s="1"/>
  <c r="N23" i="13"/>
  <c r="O23" i="13"/>
  <c r="F24" i="13"/>
  <c r="M24" i="13" s="1"/>
  <c r="L24" i="13"/>
  <c r="N24" i="13"/>
  <c r="O24" i="13"/>
  <c r="P24" i="13" s="1"/>
  <c r="F25" i="13"/>
  <c r="F26" i="13"/>
  <c r="L26" i="13"/>
  <c r="F27" i="13"/>
  <c r="L27" i="13" s="1"/>
  <c r="F28" i="13"/>
  <c r="M28" i="13" s="1"/>
  <c r="L28" i="13"/>
  <c r="N28" i="13"/>
  <c r="D74" i="13" s="1"/>
  <c r="O28" i="13"/>
  <c r="F29" i="13"/>
  <c r="M29" i="13" s="1"/>
  <c r="L29" i="13"/>
  <c r="N29" i="13"/>
  <c r="O29" i="13"/>
  <c r="P29" i="13"/>
  <c r="F30" i="13"/>
  <c r="M30" i="13" s="1"/>
  <c r="L30" i="13"/>
  <c r="N30" i="13"/>
  <c r="O30" i="13"/>
  <c r="P30" i="13"/>
  <c r="F31" i="13"/>
  <c r="F32" i="13"/>
  <c r="F33" i="13"/>
  <c r="L33" i="13"/>
  <c r="N33" i="13"/>
  <c r="D79" i="13" s="1"/>
  <c r="F34" i="13"/>
  <c r="M34" i="13" s="1"/>
  <c r="L34" i="13"/>
  <c r="N34" i="13"/>
  <c r="O34" i="13"/>
  <c r="F35" i="13"/>
  <c r="M35" i="13" s="1"/>
  <c r="L35" i="13"/>
  <c r="N35" i="13"/>
  <c r="O35" i="13"/>
  <c r="E81" i="13" s="1"/>
  <c r="F36" i="13"/>
  <c r="M36" i="13" s="1"/>
  <c r="L36" i="13"/>
  <c r="I82" i="13" s="1"/>
  <c r="N36" i="13"/>
  <c r="O36" i="13"/>
  <c r="P36" i="13" s="1"/>
  <c r="F37" i="13"/>
  <c r="F38" i="13"/>
  <c r="L38" i="13"/>
  <c r="F39" i="13"/>
  <c r="L39" i="13" s="1"/>
  <c r="F40" i="13"/>
  <c r="M40" i="13" s="1"/>
  <c r="L40" i="13"/>
  <c r="N40" i="13"/>
  <c r="D86" i="13" s="1"/>
  <c r="O40" i="13"/>
  <c r="L86" i="13" s="1"/>
  <c r="F41" i="13"/>
  <c r="M41" i="13" s="1"/>
  <c r="L41" i="13"/>
  <c r="B87" i="13" s="1"/>
  <c r="N41" i="13"/>
  <c r="O41" i="13"/>
  <c r="P41" i="13"/>
  <c r="F42" i="13"/>
  <c r="M42" i="13" s="1"/>
  <c r="L42" i="13"/>
  <c r="N42" i="13"/>
  <c r="O42" i="13"/>
  <c r="P42" i="13"/>
  <c r="B43" i="13"/>
  <c r="C43" i="13"/>
  <c r="D43" i="13"/>
  <c r="E43" i="13"/>
  <c r="I43" i="13"/>
  <c r="B52" i="13"/>
  <c r="C52" i="13"/>
  <c r="D52" i="13"/>
  <c r="H52" i="13"/>
  <c r="I52" i="13"/>
  <c r="J52" i="13"/>
  <c r="K52" i="13"/>
  <c r="H53" i="13"/>
  <c r="H54" i="13"/>
  <c r="D55" i="13"/>
  <c r="H55" i="13"/>
  <c r="B56" i="13"/>
  <c r="H56" i="13"/>
  <c r="K56" i="13" s="1"/>
  <c r="B57" i="13"/>
  <c r="C57" i="13"/>
  <c r="E57" i="13"/>
  <c r="H57" i="13"/>
  <c r="I57" i="13"/>
  <c r="J57" i="13"/>
  <c r="L57" i="13"/>
  <c r="B58" i="13"/>
  <c r="C58" i="13"/>
  <c r="D58" i="13"/>
  <c r="H58" i="13"/>
  <c r="I58" i="13"/>
  <c r="J58" i="13"/>
  <c r="H59" i="13"/>
  <c r="B60" i="13"/>
  <c r="H60" i="13"/>
  <c r="H61" i="13"/>
  <c r="E62" i="13"/>
  <c r="H62" i="13"/>
  <c r="B63" i="13"/>
  <c r="C63" i="13"/>
  <c r="H63" i="13"/>
  <c r="I63" i="13"/>
  <c r="J63" i="13"/>
  <c r="B64" i="13"/>
  <c r="C64" i="13"/>
  <c r="D64" i="13"/>
  <c r="H64" i="13"/>
  <c r="H65" i="13"/>
  <c r="H66" i="13"/>
  <c r="H67" i="13"/>
  <c r="D68" i="13"/>
  <c r="E68" i="13"/>
  <c r="H68" i="13"/>
  <c r="K68" i="13"/>
  <c r="L68" i="13"/>
  <c r="C69" i="13"/>
  <c r="H69" i="13"/>
  <c r="I69" i="13"/>
  <c r="B70" i="13"/>
  <c r="C70" i="13"/>
  <c r="D70" i="13"/>
  <c r="H70" i="13"/>
  <c r="I70" i="13"/>
  <c r="J70" i="13"/>
  <c r="K70" i="13"/>
  <c r="H71" i="13"/>
  <c r="B72" i="13"/>
  <c r="H72" i="13"/>
  <c r="H73" i="13"/>
  <c r="B74" i="13"/>
  <c r="H74" i="13"/>
  <c r="B75" i="13"/>
  <c r="C75" i="13"/>
  <c r="E75" i="13"/>
  <c r="H75" i="13"/>
  <c r="I75" i="13"/>
  <c r="J75" i="13"/>
  <c r="L75" i="13"/>
  <c r="B76" i="13"/>
  <c r="C76" i="13"/>
  <c r="D76" i="13"/>
  <c r="H76" i="13"/>
  <c r="I76" i="13"/>
  <c r="J76" i="13"/>
  <c r="H77" i="13"/>
  <c r="H78" i="13"/>
  <c r="H79" i="13"/>
  <c r="K79" i="13"/>
  <c r="E80" i="13"/>
  <c r="H80" i="13"/>
  <c r="B81" i="13"/>
  <c r="C81" i="13"/>
  <c r="H81" i="13"/>
  <c r="I81" i="13"/>
  <c r="J81" i="13"/>
  <c r="B82" i="13"/>
  <c r="C82" i="13"/>
  <c r="D82" i="13"/>
  <c r="H82" i="13"/>
  <c r="H83" i="13"/>
  <c r="H84" i="13"/>
  <c r="H85" i="13"/>
  <c r="E86" i="13"/>
  <c r="H86" i="13"/>
  <c r="K86" i="13"/>
  <c r="C87" i="13"/>
  <c r="E87" i="13"/>
  <c r="H87" i="13"/>
  <c r="I87" i="13" s="1"/>
  <c r="B88" i="13"/>
  <c r="C88" i="13"/>
  <c r="D88" i="13"/>
  <c r="H88" i="13"/>
  <c r="I88" i="13"/>
  <c r="J88" i="13"/>
  <c r="K88" i="13"/>
  <c r="B107" i="13"/>
  <c r="F6" i="14"/>
  <c r="L6" i="14"/>
  <c r="M6" i="14"/>
  <c r="N6" i="14"/>
  <c r="O6" i="14"/>
  <c r="F7" i="14"/>
  <c r="L7" i="14"/>
  <c r="M7" i="14"/>
  <c r="N7" i="14"/>
  <c r="O7" i="14"/>
  <c r="F8" i="14"/>
  <c r="L8" i="14"/>
  <c r="M8" i="14"/>
  <c r="N8" i="14"/>
  <c r="D54" i="14" s="1"/>
  <c r="O8" i="14"/>
  <c r="F9" i="14"/>
  <c r="L9" i="14"/>
  <c r="M9" i="14"/>
  <c r="J55" i="14" s="1"/>
  <c r="N9" i="14"/>
  <c r="K55" i="14" s="1"/>
  <c r="O9" i="14"/>
  <c r="F10" i="14"/>
  <c r="L10" i="14"/>
  <c r="M10" i="14"/>
  <c r="N10" i="14"/>
  <c r="O10" i="14"/>
  <c r="F11" i="14"/>
  <c r="L11" i="14"/>
  <c r="P11" i="14" s="1"/>
  <c r="M11" i="14"/>
  <c r="N11" i="14"/>
  <c r="O11" i="14"/>
  <c r="F12" i="14"/>
  <c r="L12" i="14"/>
  <c r="P12" i="14" s="1"/>
  <c r="M12" i="14"/>
  <c r="N12" i="14"/>
  <c r="O12" i="14"/>
  <c r="F13" i="14"/>
  <c r="L13" i="14"/>
  <c r="M13" i="14"/>
  <c r="C59" i="14" s="1"/>
  <c r="N13" i="14"/>
  <c r="O13" i="14"/>
  <c r="F14" i="14"/>
  <c r="L14" i="14"/>
  <c r="M14" i="14"/>
  <c r="C60" i="14" s="1"/>
  <c r="N14" i="14"/>
  <c r="K60" i="14" s="1"/>
  <c r="O14" i="14"/>
  <c r="F15" i="14"/>
  <c r="L15" i="14"/>
  <c r="M15" i="14"/>
  <c r="N15" i="14"/>
  <c r="O15" i="14"/>
  <c r="F16" i="14"/>
  <c r="L16" i="14"/>
  <c r="M16" i="14"/>
  <c r="N16" i="14"/>
  <c r="K62" i="14" s="1"/>
  <c r="O16" i="14"/>
  <c r="P16" i="14"/>
  <c r="F17" i="14"/>
  <c r="L17" i="14"/>
  <c r="M17" i="14"/>
  <c r="N17" i="14"/>
  <c r="O17" i="14"/>
  <c r="P17" i="14"/>
  <c r="F18" i="14"/>
  <c r="L18" i="14"/>
  <c r="M18" i="14"/>
  <c r="N18" i="14"/>
  <c r="O18" i="14"/>
  <c r="P18" i="14"/>
  <c r="F19" i="14"/>
  <c r="L19" i="14"/>
  <c r="M19" i="14"/>
  <c r="N19" i="14"/>
  <c r="D65" i="14" s="1"/>
  <c r="O19" i="14"/>
  <c r="P19" i="14"/>
  <c r="F20" i="14"/>
  <c r="L20" i="14"/>
  <c r="M20" i="14"/>
  <c r="N20" i="14"/>
  <c r="O20" i="14"/>
  <c r="P20" i="14"/>
  <c r="F21" i="14"/>
  <c r="L21" i="14"/>
  <c r="M21" i="14"/>
  <c r="N21" i="14"/>
  <c r="D67" i="14" s="1"/>
  <c r="O21" i="14"/>
  <c r="P21" i="14"/>
  <c r="F22" i="14"/>
  <c r="L22" i="14"/>
  <c r="M22" i="14"/>
  <c r="N22" i="14"/>
  <c r="O22" i="14"/>
  <c r="P22" i="14"/>
  <c r="F23" i="14"/>
  <c r="L23" i="14"/>
  <c r="M23" i="14"/>
  <c r="N23" i="14"/>
  <c r="K69" i="14" s="1"/>
  <c r="O23" i="14"/>
  <c r="P23" i="14"/>
  <c r="F24" i="14"/>
  <c r="L24" i="14"/>
  <c r="M24" i="14"/>
  <c r="N24" i="14"/>
  <c r="O24" i="14"/>
  <c r="P24" i="14"/>
  <c r="F25" i="14"/>
  <c r="L25" i="14"/>
  <c r="M25" i="14"/>
  <c r="N25" i="14"/>
  <c r="O25" i="14"/>
  <c r="P25" i="14"/>
  <c r="F26" i="14"/>
  <c r="L26" i="14"/>
  <c r="M26" i="14"/>
  <c r="N26" i="14"/>
  <c r="K72" i="14" s="1"/>
  <c r="O26" i="14"/>
  <c r="P26" i="14"/>
  <c r="F27" i="14"/>
  <c r="L27" i="14"/>
  <c r="M27" i="14"/>
  <c r="N27" i="14"/>
  <c r="O27" i="14"/>
  <c r="P27" i="14"/>
  <c r="F28" i="14"/>
  <c r="L28" i="14"/>
  <c r="M28" i="14"/>
  <c r="N28" i="14"/>
  <c r="K74" i="14" s="1"/>
  <c r="O28" i="14"/>
  <c r="P28" i="14"/>
  <c r="F29" i="14"/>
  <c r="L29" i="14"/>
  <c r="M29" i="14"/>
  <c r="N29" i="14"/>
  <c r="O29" i="14"/>
  <c r="P29" i="14"/>
  <c r="F30" i="14"/>
  <c r="L30" i="14"/>
  <c r="M30" i="14"/>
  <c r="N30" i="14"/>
  <c r="O30" i="14"/>
  <c r="P30" i="14"/>
  <c r="F31" i="14"/>
  <c r="L31" i="14"/>
  <c r="M31" i="14"/>
  <c r="N31" i="14"/>
  <c r="D77" i="14" s="1"/>
  <c r="O31" i="14"/>
  <c r="P31" i="14"/>
  <c r="F32" i="14"/>
  <c r="L32" i="14"/>
  <c r="M32" i="14"/>
  <c r="N32" i="14"/>
  <c r="O32" i="14"/>
  <c r="P32" i="14"/>
  <c r="F33" i="14"/>
  <c r="L33" i="14"/>
  <c r="M33" i="14"/>
  <c r="N33" i="14"/>
  <c r="D79" i="14" s="1"/>
  <c r="O33" i="14"/>
  <c r="P33" i="14"/>
  <c r="F34" i="14"/>
  <c r="L34" i="14"/>
  <c r="M34" i="14"/>
  <c r="N34" i="14"/>
  <c r="O34" i="14"/>
  <c r="P34" i="14"/>
  <c r="F35" i="14"/>
  <c r="L35" i="14"/>
  <c r="M35" i="14"/>
  <c r="N35" i="14"/>
  <c r="K81" i="14" s="1"/>
  <c r="O35" i="14"/>
  <c r="P35" i="14"/>
  <c r="F36" i="14"/>
  <c r="L36" i="14"/>
  <c r="M36" i="14"/>
  <c r="N36" i="14"/>
  <c r="O36" i="14"/>
  <c r="P36" i="14"/>
  <c r="F37" i="14"/>
  <c r="L37" i="14"/>
  <c r="M37" i="14"/>
  <c r="N37" i="14"/>
  <c r="O37" i="14"/>
  <c r="P37" i="14"/>
  <c r="F38" i="14"/>
  <c r="L38" i="14"/>
  <c r="M38" i="14"/>
  <c r="N38" i="14"/>
  <c r="K84" i="14" s="1"/>
  <c r="O38" i="14"/>
  <c r="P38" i="14"/>
  <c r="F39" i="14"/>
  <c r="L39" i="14"/>
  <c r="M39" i="14"/>
  <c r="N39" i="14"/>
  <c r="O39" i="14"/>
  <c r="P39" i="14"/>
  <c r="F40" i="14"/>
  <c r="L40" i="14"/>
  <c r="M40" i="14"/>
  <c r="N40" i="14"/>
  <c r="K86" i="14" s="1"/>
  <c r="O40" i="14"/>
  <c r="P40" i="14"/>
  <c r="F41" i="14"/>
  <c r="L41" i="14"/>
  <c r="M41" i="14"/>
  <c r="N41" i="14"/>
  <c r="O41" i="14"/>
  <c r="P41" i="14"/>
  <c r="F42" i="14"/>
  <c r="L42" i="14"/>
  <c r="M42" i="14"/>
  <c r="N42" i="14"/>
  <c r="O42" i="14"/>
  <c r="P42" i="14"/>
  <c r="B43" i="14"/>
  <c r="C43" i="14"/>
  <c r="D43" i="14"/>
  <c r="E43" i="14"/>
  <c r="F43" i="14"/>
  <c r="I43" i="14"/>
  <c r="M43" i="14"/>
  <c r="O43" i="14"/>
  <c r="D52" i="14"/>
  <c r="E52" i="14"/>
  <c r="H52" i="14"/>
  <c r="L52" i="14"/>
  <c r="B53" i="14"/>
  <c r="C53" i="14"/>
  <c r="E53" i="14"/>
  <c r="H53" i="14"/>
  <c r="J53" i="14"/>
  <c r="L53" i="14"/>
  <c r="H54" i="14"/>
  <c r="I54" i="14"/>
  <c r="K54" i="14"/>
  <c r="B55" i="14"/>
  <c r="C55" i="14"/>
  <c r="D55" i="14"/>
  <c r="E55" i="14"/>
  <c r="H55" i="14"/>
  <c r="I55" i="14" s="1"/>
  <c r="C56" i="14"/>
  <c r="D56" i="14"/>
  <c r="E56" i="14"/>
  <c r="H56" i="14"/>
  <c r="J56" i="14"/>
  <c r="K56" i="14"/>
  <c r="L56" i="14"/>
  <c r="D57" i="14"/>
  <c r="E57" i="14"/>
  <c r="H57" i="14"/>
  <c r="K57" i="14" s="1"/>
  <c r="B58" i="14"/>
  <c r="C58" i="14"/>
  <c r="E58" i="14"/>
  <c r="H58" i="14"/>
  <c r="I58" i="14"/>
  <c r="J58" i="14"/>
  <c r="L58" i="14"/>
  <c r="D59" i="14"/>
  <c r="E59" i="14"/>
  <c r="H59" i="14"/>
  <c r="L59" i="14" s="1"/>
  <c r="K59" i="14"/>
  <c r="B60" i="14"/>
  <c r="E60" i="14"/>
  <c r="H60" i="14"/>
  <c r="L60" i="14" s="1"/>
  <c r="I60" i="14"/>
  <c r="J60" i="14"/>
  <c r="B61" i="14"/>
  <c r="F61" i="14" s="1"/>
  <c r="C61" i="14"/>
  <c r="D61" i="14"/>
  <c r="E61" i="14"/>
  <c r="H61" i="14"/>
  <c r="I61" i="14"/>
  <c r="M61" i="14" s="1"/>
  <c r="J61" i="14"/>
  <c r="K61" i="14"/>
  <c r="L61" i="14"/>
  <c r="C62" i="14"/>
  <c r="D62" i="14"/>
  <c r="E62" i="14"/>
  <c r="H62" i="14"/>
  <c r="J62" i="14" s="1"/>
  <c r="B63" i="14"/>
  <c r="D63" i="14"/>
  <c r="E63" i="14"/>
  <c r="H63" i="14"/>
  <c r="I63" i="14"/>
  <c r="K63" i="14"/>
  <c r="L63" i="14"/>
  <c r="B64" i="14"/>
  <c r="C64" i="14"/>
  <c r="E64" i="14"/>
  <c r="H64" i="14"/>
  <c r="I64" i="14" s="1"/>
  <c r="B65" i="14"/>
  <c r="F65" i="14" s="1"/>
  <c r="C65" i="14"/>
  <c r="E65" i="14"/>
  <c r="H65" i="14"/>
  <c r="L65" i="14" s="1"/>
  <c r="I65" i="14"/>
  <c r="J65" i="14"/>
  <c r="B66" i="14"/>
  <c r="C66" i="14"/>
  <c r="D66" i="14"/>
  <c r="E66" i="14"/>
  <c r="H66" i="14"/>
  <c r="I66" i="14" s="1"/>
  <c r="M66" i="14" s="1"/>
  <c r="J66" i="14"/>
  <c r="K66" i="14"/>
  <c r="L66" i="14"/>
  <c r="B67" i="14"/>
  <c r="F67" i="14" s="1"/>
  <c r="C67" i="14"/>
  <c r="E67" i="14"/>
  <c r="H67" i="14"/>
  <c r="I67" i="14"/>
  <c r="J67" i="14"/>
  <c r="L67" i="14"/>
  <c r="C68" i="14"/>
  <c r="D68" i="14"/>
  <c r="E68" i="14"/>
  <c r="H68" i="14"/>
  <c r="J68" i="14"/>
  <c r="K68" i="14"/>
  <c r="L68" i="14"/>
  <c r="B69" i="14"/>
  <c r="D69" i="14"/>
  <c r="E69" i="14"/>
  <c r="H69" i="14"/>
  <c r="I69" i="14" s="1"/>
  <c r="B70" i="14"/>
  <c r="C70" i="14"/>
  <c r="E70" i="14"/>
  <c r="H70" i="14"/>
  <c r="I70" i="14"/>
  <c r="J70" i="14"/>
  <c r="L70" i="14"/>
  <c r="B71" i="14"/>
  <c r="C71" i="14"/>
  <c r="D71" i="14"/>
  <c r="E71" i="14"/>
  <c r="F71" i="14"/>
  <c r="H71" i="14"/>
  <c r="L71" i="14" s="1"/>
  <c r="J71" i="14"/>
  <c r="K71" i="14"/>
  <c r="B72" i="14"/>
  <c r="C72" i="14"/>
  <c r="E72" i="14"/>
  <c r="H72" i="14"/>
  <c r="L72" i="14" s="1"/>
  <c r="I72" i="14"/>
  <c r="J72" i="14"/>
  <c r="B73" i="14"/>
  <c r="F73" i="14" s="1"/>
  <c r="C73" i="14"/>
  <c r="D73" i="14"/>
  <c r="E73" i="14"/>
  <c r="H73" i="14"/>
  <c r="I73" i="14"/>
  <c r="M73" i="14" s="1"/>
  <c r="J73" i="14"/>
  <c r="K73" i="14"/>
  <c r="L73" i="14"/>
  <c r="C74" i="14"/>
  <c r="D74" i="14"/>
  <c r="E74" i="14"/>
  <c r="H74" i="14"/>
  <c r="J74" i="14" s="1"/>
  <c r="B75" i="14"/>
  <c r="D75" i="14"/>
  <c r="E75" i="14"/>
  <c r="H75" i="14"/>
  <c r="I75" i="14"/>
  <c r="K75" i="14"/>
  <c r="L75" i="14"/>
  <c r="B76" i="14"/>
  <c r="C76" i="14"/>
  <c r="E76" i="14"/>
  <c r="H76" i="14"/>
  <c r="I76" i="14" s="1"/>
  <c r="B77" i="14"/>
  <c r="F77" i="14" s="1"/>
  <c r="C77" i="14"/>
  <c r="E77" i="14"/>
  <c r="H77" i="14"/>
  <c r="L77" i="14" s="1"/>
  <c r="I77" i="14"/>
  <c r="J77" i="14"/>
  <c r="B78" i="14"/>
  <c r="C78" i="14"/>
  <c r="D78" i="14"/>
  <c r="E78" i="14"/>
  <c r="H78" i="14"/>
  <c r="I78" i="14" s="1"/>
  <c r="M78" i="14" s="1"/>
  <c r="J78" i="14"/>
  <c r="K78" i="14"/>
  <c r="L78" i="14"/>
  <c r="B79" i="14"/>
  <c r="F79" i="14" s="1"/>
  <c r="C79" i="14"/>
  <c r="E79" i="14"/>
  <c r="H79" i="14"/>
  <c r="I79" i="14"/>
  <c r="J79" i="14"/>
  <c r="L79" i="14"/>
  <c r="C80" i="14"/>
  <c r="D80" i="14"/>
  <c r="E80" i="14"/>
  <c r="H80" i="14"/>
  <c r="J80" i="14"/>
  <c r="K80" i="14"/>
  <c r="L80" i="14"/>
  <c r="B81" i="14"/>
  <c r="D81" i="14"/>
  <c r="E81" i="14"/>
  <c r="H81" i="14"/>
  <c r="I81" i="14" s="1"/>
  <c r="B82" i="14"/>
  <c r="C82" i="14"/>
  <c r="E82" i="14"/>
  <c r="H82" i="14"/>
  <c r="I82" i="14"/>
  <c r="J82" i="14"/>
  <c r="L82" i="14"/>
  <c r="B83" i="14"/>
  <c r="C83" i="14"/>
  <c r="D83" i="14"/>
  <c r="E83" i="14"/>
  <c r="F83" i="14"/>
  <c r="H83" i="14"/>
  <c r="L83" i="14" s="1"/>
  <c r="J83" i="14"/>
  <c r="K83" i="14"/>
  <c r="B84" i="14"/>
  <c r="C84" i="14"/>
  <c r="E84" i="14"/>
  <c r="H84" i="14"/>
  <c r="L84" i="14" s="1"/>
  <c r="I84" i="14"/>
  <c r="J84" i="14"/>
  <c r="B85" i="14"/>
  <c r="F85" i="14" s="1"/>
  <c r="C85" i="14"/>
  <c r="D85" i="14"/>
  <c r="E85" i="14"/>
  <c r="H85" i="14"/>
  <c r="I85" i="14"/>
  <c r="M85" i="14" s="1"/>
  <c r="J85" i="14"/>
  <c r="K85" i="14"/>
  <c r="L85" i="14"/>
  <c r="C86" i="14"/>
  <c r="D86" i="14"/>
  <c r="E86" i="14"/>
  <c r="H86" i="14"/>
  <c r="J86" i="14" s="1"/>
  <c r="B87" i="14"/>
  <c r="D87" i="14"/>
  <c r="E87" i="14"/>
  <c r="H87" i="14"/>
  <c r="I87" i="14"/>
  <c r="K87" i="14"/>
  <c r="L87" i="14"/>
  <c r="B88" i="14"/>
  <c r="C88" i="14"/>
  <c r="E88" i="14"/>
  <c r="H88" i="14"/>
  <c r="I88" i="14" s="1"/>
  <c r="E90" i="14"/>
  <c r="C105" i="14" s="1"/>
  <c r="L90" i="14"/>
  <c r="B105" i="14"/>
  <c r="D105" i="14"/>
  <c r="E105" i="14"/>
  <c r="F105" i="14"/>
  <c r="G105" i="14"/>
  <c r="B107" i="14"/>
  <c r="F6" i="2"/>
  <c r="L6" i="2" s="1"/>
  <c r="F7" i="2"/>
  <c r="M7" i="2" s="1"/>
  <c r="F8" i="2"/>
  <c r="N8" i="2" s="1"/>
  <c r="L8" i="2"/>
  <c r="M8" i="2"/>
  <c r="F9" i="2"/>
  <c r="O9" i="2" s="1"/>
  <c r="L9" i="2"/>
  <c r="M9" i="2"/>
  <c r="J55" i="2" s="1"/>
  <c r="N9" i="2"/>
  <c r="K55" i="2" s="1"/>
  <c r="F10" i="2"/>
  <c r="L10" i="2"/>
  <c r="M10" i="2"/>
  <c r="N10" i="2"/>
  <c r="O10" i="2"/>
  <c r="E56" i="2" s="1"/>
  <c r="F11" i="2"/>
  <c r="L11" i="2" s="1"/>
  <c r="M11" i="2"/>
  <c r="C57" i="2" s="1"/>
  <c r="N11" i="2"/>
  <c r="D57" i="2" s="1"/>
  <c r="O11" i="2"/>
  <c r="F12" i="2"/>
  <c r="L12" i="2" s="1"/>
  <c r="F13" i="2"/>
  <c r="M13" i="2" s="1"/>
  <c r="F14" i="2"/>
  <c r="N14" i="2" s="1"/>
  <c r="L14" i="2"/>
  <c r="M14" i="2"/>
  <c r="C60" i="2" s="1"/>
  <c r="F15" i="2"/>
  <c r="O15" i="2" s="1"/>
  <c r="L15" i="2"/>
  <c r="M15" i="2"/>
  <c r="J61" i="2" s="1"/>
  <c r="N15" i="2"/>
  <c r="F16" i="2"/>
  <c r="L16" i="2"/>
  <c r="M16" i="2"/>
  <c r="C62" i="2" s="1"/>
  <c r="N16" i="2"/>
  <c r="K62" i="2" s="1"/>
  <c r="O16" i="2"/>
  <c r="L62" i="2" s="1"/>
  <c r="F17" i="2"/>
  <c r="L17" i="2" s="1"/>
  <c r="M17" i="2"/>
  <c r="N17" i="2"/>
  <c r="O17" i="2"/>
  <c r="F18" i="2"/>
  <c r="L18" i="2" s="1"/>
  <c r="F19" i="2"/>
  <c r="M19" i="2" s="1"/>
  <c r="F20" i="2"/>
  <c r="N20" i="2" s="1"/>
  <c r="L20" i="2"/>
  <c r="M20" i="2"/>
  <c r="J66" i="2" s="1"/>
  <c r="F21" i="2"/>
  <c r="O21" i="2" s="1"/>
  <c r="L21" i="2"/>
  <c r="M21" i="2"/>
  <c r="N21" i="2"/>
  <c r="D67" i="2" s="1"/>
  <c r="F22" i="2"/>
  <c r="L22" i="2"/>
  <c r="M22" i="2"/>
  <c r="J68" i="2" s="1"/>
  <c r="N22" i="2"/>
  <c r="K68" i="2" s="1"/>
  <c r="O22" i="2"/>
  <c r="F23" i="2"/>
  <c r="L23" i="2" s="1"/>
  <c r="M23" i="2"/>
  <c r="N23" i="2"/>
  <c r="D69" i="2" s="1"/>
  <c r="O23" i="2"/>
  <c r="E69" i="2" s="1"/>
  <c r="F24" i="2"/>
  <c r="L24" i="2" s="1"/>
  <c r="F25" i="2"/>
  <c r="M25" i="2" s="1"/>
  <c r="F26" i="2"/>
  <c r="N26" i="2" s="1"/>
  <c r="L26" i="2"/>
  <c r="M26" i="2"/>
  <c r="F27" i="2"/>
  <c r="O27" i="2" s="1"/>
  <c r="L27" i="2"/>
  <c r="M27" i="2"/>
  <c r="J73" i="2" s="1"/>
  <c r="N27" i="2"/>
  <c r="K73" i="2" s="1"/>
  <c r="F28" i="2"/>
  <c r="L28" i="2"/>
  <c r="M28" i="2"/>
  <c r="N28" i="2"/>
  <c r="O28" i="2"/>
  <c r="E74" i="2" s="1"/>
  <c r="F29" i="2"/>
  <c r="L29" i="2" s="1"/>
  <c r="M29" i="2"/>
  <c r="C75" i="2" s="1"/>
  <c r="N29" i="2"/>
  <c r="D75" i="2" s="1"/>
  <c r="O29" i="2"/>
  <c r="F30" i="2"/>
  <c r="L30" i="2" s="1"/>
  <c r="F31" i="2"/>
  <c r="M31" i="2" s="1"/>
  <c r="F32" i="2"/>
  <c r="N32" i="2" s="1"/>
  <c r="L32" i="2"/>
  <c r="M32" i="2"/>
  <c r="C78" i="2" s="1"/>
  <c r="F33" i="2"/>
  <c r="O33" i="2" s="1"/>
  <c r="L33" i="2"/>
  <c r="M33" i="2"/>
  <c r="J79" i="2" s="1"/>
  <c r="N33" i="2"/>
  <c r="F34" i="2"/>
  <c r="L34" i="2"/>
  <c r="M34" i="2"/>
  <c r="C80" i="2" s="1"/>
  <c r="N34" i="2"/>
  <c r="K80" i="2" s="1"/>
  <c r="O34" i="2"/>
  <c r="L80" i="2" s="1"/>
  <c r="F35" i="2"/>
  <c r="L35" i="2" s="1"/>
  <c r="M35" i="2"/>
  <c r="N35" i="2"/>
  <c r="O35" i="2"/>
  <c r="F36" i="2"/>
  <c r="L36" i="2" s="1"/>
  <c r="F37" i="2"/>
  <c r="M37" i="2" s="1"/>
  <c r="F38" i="2"/>
  <c r="N38" i="2" s="1"/>
  <c r="L38" i="2"/>
  <c r="M38" i="2"/>
  <c r="J84" i="2" s="1"/>
  <c r="F39" i="2"/>
  <c r="O39" i="2" s="1"/>
  <c r="L39" i="2"/>
  <c r="M39" i="2"/>
  <c r="N39" i="2"/>
  <c r="D85" i="2" s="1"/>
  <c r="F40" i="2"/>
  <c r="L40" i="2"/>
  <c r="M40" i="2"/>
  <c r="J86" i="2" s="1"/>
  <c r="N40" i="2"/>
  <c r="K86" i="2" s="1"/>
  <c r="O40" i="2"/>
  <c r="F41" i="2"/>
  <c r="L41" i="2" s="1"/>
  <c r="M41" i="2"/>
  <c r="N41" i="2"/>
  <c r="D87" i="2" s="1"/>
  <c r="O41" i="2"/>
  <c r="E87" i="2" s="1"/>
  <c r="F42" i="2"/>
  <c r="L42" i="2" s="1"/>
  <c r="B43" i="2"/>
  <c r="C43" i="2"/>
  <c r="D43" i="2"/>
  <c r="E43" i="2"/>
  <c r="I43" i="2"/>
  <c r="H52" i="2"/>
  <c r="H53" i="2"/>
  <c r="B54" i="2"/>
  <c r="C54" i="2"/>
  <c r="H54" i="2"/>
  <c r="J54" i="2"/>
  <c r="H55" i="2"/>
  <c r="I55" i="2" s="1"/>
  <c r="B56" i="2"/>
  <c r="C56" i="2"/>
  <c r="D56" i="2"/>
  <c r="H56" i="2"/>
  <c r="I56" i="2"/>
  <c r="J56" i="2"/>
  <c r="K56" i="2"/>
  <c r="L56" i="2"/>
  <c r="E57" i="2"/>
  <c r="H57" i="2"/>
  <c r="L57" i="2"/>
  <c r="H58" i="2"/>
  <c r="H59" i="2"/>
  <c r="B60" i="2"/>
  <c r="H60" i="2"/>
  <c r="I60" i="2"/>
  <c r="J60" i="2"/>
  <c r="C61" i="2"/>
  <c r="D61" i="2"/>
  <c r="H61" i="2"/>
  <c r="K61" i="2"/>
  <c r="B62" i="2"/>
  <c r="H62" i="2"/>
  <c r="I62" i="2"/>
  <c r="J62" i="2"/>
  <c r="C63" i="2"/>
  <c r="D63" i="2"/>
  <c r="E63" i="2"/>
  <c r="H63" i="2"/>
  <c r="J63" i="2"/>
  <c r="K63" i="2"/>
  <c r="L63" i="2"/>
  <c r="H64" i="2"/>
  <c r="H65" i="2"/>
  <c r="H66" i="2"/>
  <c r="B67" i="2"/>
  <c r="C67" i="2"/>
  <c r="H67" i="2"/>
  <c r="I67" i="2"/>
  <c r="J67" i="2"/>
  <c r="K67" i="2"/>
  <c r="D68" i="2"/>
  <c r="E68" i="2"/>
  <c r="H68" i="2"/>
  <c r="L68" i="2" s="1"/>
  <c r="C69" i="2"/>
  <c r="H69" i="2"/>
  <c r="J69" i="2"/>
  <c r="H70" i="2"/>
  <c r="H71" i="2"/>
  <c r="B72" i="2"/>
  <c r="C72" i="2"/>
  <c r="H72" i="2"/>
  <c r="J72" i="2"/>
  <c r="H73" i="2"/>
  <c r="I73" i="2" s="1"/>
  <c r="B74" i="2"/>
  <c r="C74" i="2"/>
  <c r="D74" i="2"/>
  <c r="H74" i="2"/>
  <c r="I74" i="2"/>
  <c r="J74" i="2"/>
  <c r="K74" i="2"/>
  <c r="L74" i="2"/>
  <c r="E75" i="2"/>
  <c r="H75" i="2"/>
  <c r="L75" i="2"/>
  <c r="H76" i="2"/>
  <c r="H77" i="2"/>
  <c r="B78" i="2"/>
  <c r="H78" i="2"/>
  <c r="J78" i="2" s="1"/>
  <c r="I78" i="2"/>
  <c r="C79" i="2"/>
  <c r="D79" i="2"/>
  <c r="H79" i="2"/>
  <c r="K79" i="2"/>
  <c r="B80" i="2"/>
  <c r="H80" i="2"/>
  <c r="J80" i="2" s="1"/>
  <c r="I80" i="2"/>
  <c r="C81" i="2"/>
  <c r="D81" i="2"/>
  <c r="E81" i="2"/>
  <c r="H81" i="2"/>
  <c r="J81" i="2"/>
  <c r="K81" i="2"/>
  <c r="L81" i="2"/>
  <c r="H82" i="2"/>
  <c r="H83" i="2"/>
  <c r="H84" i="2"/>
  <c r="B85" i="2"/>
  <c r="C85" i="2"/>
  <c r="H85" i="2"/>
  <c r="I85" i="2"/>
  <c r="J85" i="2"/>
  <c r="K85" i="2"/>
  <c r="D86" i="2"/>
  <c r="E86" i="2"/>
  <c r="H86" i="2"/>
  <c r="L86" i="2"/>
  <c r="C87" i="2"/>
  <c r="H87" i="2"/>
  <c r="J87" i="2"/>
  <c r="H88" i="2"/>
  <c r="B107" i="2"/>
  <c r="F7" i="1"/>
  <c r="N7" i="1" s="1"/>
  <c r="K53" i="1" s="1"/>
  <c r="F8" i="1"/>
  <c r="N8" i="1" s="1"/>
  <c r="M8" i="1"/>
  <c r="O8" i="1"/>
  <c r="F9" i="1"/>
  <c r="N9" i="1" s="1"/>
  <c r="F10" i="1"/>
  <c r="N10" i="1" s="1"/>
  <c r="D56" i="1" s="1"/>
  <c r="F11" i="1"/>
  <c r="N11" i="1" s="1"/>
  <c r="D57" i="1" s="1"/>
  <c r="L11" i="1"/>
  <c r="M11" i="1"/>
  <c r="C57" i="1" s="1"/>
  <c r="F12" i="1"/>
  <c r="N12" i="1" s="1"/>
  <c r="D58" i="1" s="1"/>
  <c r="L12" i="1"/>
  <c r="P12" i="1" s="1"/>
  <c r="M12" i="1"/>
  <c r="O12" i="1"/>
  <c r="E58" i="1" s="1"/>
  <c r="F13" i="1"/>
  <c r="N13" i="1" s="1"/>
  <c r="L13" i="1"/>
  <c r="M13" i="1"/>
  <c r="O13" i="1"/>
  <c r="E59" i="1" s="1"/>
  <c r="F14" i="1"/>
  <c r="N14" i="1" s="1"/>
  <c r="M14" i="1"/>
  <c r="O14" i="1"/>
  <c r="F15" i="1"/>
  <c r="N15" i="1" s="1"/>
  <c r="F16" i="1"/>
  <c r="N16" i="1" s="1"/>
  <c r="D62" i="1" s="1"/>
  <c r="F17" i="1"/>
  <c r="N17" i="1" s="1"/>
  <c r="D63" i="1" s="1"/>
  <c r="L17" i="1"/>
  <c r="M17" i="1"/>
  <c r="C63" i="1" s="1"/>
  <c r="F18" i="1"/>
  <c r="N18" i="1" s="1"/>
  <c r="D64" i="1" s="1"/>
  <c r="L18" i="1"/>
  <c r="P18" i="1" s="1"/>
  <c r="M18" i="1"/>
  <c r="O18" i="1"/>
  <c r="E64" i="1" s="1"/>
  <c r="F19" i="1"/>
  <c r="N19" i="1" s="1"/>
  <c r="L19" i="1"/>
  <c r="M19" i="1"/>
  <c r="O19" i="1"/>
  <c r="E65" i="1" s="1"/>
  <c r="F20" i="1"/>
  <c r="N20" i="1" s="1"/>
  <c r="M20" i="1"/>
  <c r="O20" i="1"/>
  <c r="F21" i="1"/>
  <c r="N21" i="1" s="1"/>
  <c r="F22" i="1"/>
  <c r="N22" i="1" s="1"/>
  <c r="D68" i="1" s="1"/>
  <c r="F23" i="1"/>
  <c r="N23" i="1" s="1"/>
  <c r="D69" i="1" s="1"/>
  <c r="L23" i="1"/>
  <c r="M23" i="1"/>
  <c r="C69" i="1" s="1"/>
  <c r="F24" i="1"/>
  <c r="N24" i="1" s="1"/>
  <c r="D70" i="1" s="1"/>
  <c r="L24" i="1"/>
  <c r="P24" i="1" s="1"/>
  <c r="M24" i="1"/>
  <c r="O24" i="1"/>
  <c r="E70" i="1" s="1"/>
  <c r="F25" i="1"/>
  <c r="N25" i="1" s="1"/>
  <c r="L25" i="1"/>
  <c r="M25" i="1"/>
  <c r="O25" i="1"/>
  <c r="E71" i="1" s="1"/>
  <c r="F26" i="1"/>
  <c r="N26" i="1" s="1"/>
  <c r="M26" i="1"/>
  <c r="O26" i="1"/>
  <c r="F27" i="1"/>
  <c r="N27" i="1" s="1"/>
  <c r="F28" i="1"/>
  <c r="N28" i="1" s="1"/>
  <c r="D74" i="1" s="1"/>
  <c r="F29" i="1"/>
  <c r="N29" i="1" s="1"/>
  <c r="D75" i="1" s="1"/>
  <c r="L29" i="1"/>
  <c r="M29" i="1"/>
  <c r="C75" i="1" s="1"/>
  <c r="F30" i="1"/>
  <c r="N30" i="1" s="1"/>
  <c r="D76" i="1" s="1"/>
  <c r="L30" i="1"/>
  <c r="P30" i="1" s="1"/>
  <c r="M30" i="1"/>
  <c r="O30" i="1"/>
  <c r="E76" i="1" s="1"/>
  <c r="F31" i="1"/>
  <c r="N31" i="1" s="1"/>
  <c r="L31" i="1"/>
  <c r="M31" i="1"/>
  <c r="O31" i="1"/>
  <c r="E77" i="1" s="1"/>
  <c r="F32" i="1"/>
  <c r="N32" i="1" s="1"/>
  <c r="M32" i="1"/>
  <c r="O32" i="1"/>
  <c r="F33" i="1"/>
  <c r="N33" i="1" s="1"/>
  <c r="F34" i="1"/>
  <c r="N34" i="1" s="1"/>
  <c r="D80" i="1" s="1"/>
  <c r="F35" i="1"/>
  <c r="N35" i="1" s="1"/>
  <c r="D81" i="1" s="1"/>
  <c r="L35" i="1"/>
  <c r="M35" i="1"/>
  <c r="C81" i="1" s="1"/>
  <c r="F36" i="1"/>
  <c r="N36" i="1" s="1"/>
  <c r="D82" i="1" s="1"/>
  <c r="L36" i="1"/>
  <c r="P36" i="1" s="1"/>
  <c r="M36" i="1"/>
  <c r="O36" i="1"/>
  <c r="E82" i="1" s="1"/>
  <c r="F37" i="1"/>
  <c r="N37" i="1" s="1"/>
  <c r="L37" i="1"/>
  <c r="M37" i="1"/>
  <c r="O37" i="1"/>
  <c r="E83" i="1" s="1"/>
  <c r="F38" i="1"/>
  <c r="N38" i="1" s="1"/>
  <c r="M38" i="1"/>
  <c r="O38" i="1"/>
  <c r="F39" i="1"/>
  <c r="M39" i="1" s="1"/>
  <c r="C85" i="1" s="1"/>
  <c r="I39" i="1"/>
  <c r="F40" i="1"/>
  <c r="L40" i="1" s="1"/>
  <c r="F41" i="1"/>
  <c r="L41" i="1" s="1"/>
  <c r="F42" i="1"/>
  <c r="L42" i="1" s="1"/>
  <c r="F43" i="1"/>
  <c r="L43" i="1" s="1"/>
  <c r="B44" i="1"/>
  <c r="C44" i="1"/>
  <c r="D44" i="1"/>
  <c r="E44" i="1"/>
  <c r="D53" i="1"/>
  <c r="H53" i="1"/>
  <c r="C54" i="1"/>
  <c r="D54" i="1"/>
  <c r="E54" i="1"/>
  <c r="H54" i="1"/>
  <c r="J54" i="1"/>
  <c r="K54" i="1"/>
  <c r="L54" i="1"/>
  <c r="D55" i="1"/>
  <c r="H55" i="1"/>
  <c r="K55" i="1"/>
  <c r="H56" i="1"/>
  <c r="B57" i="1"/>
  <c r="H57" i="1"/>
  <c r="I57" i="1" s="1"/>
  <c r="B58" i="1"/>
  <c r="C58" i="1"/>
  <c r="H58" i="1"/>
  <c r="I58" i="1"/>
  <c r="J58" i="1"/>
  <c r="B59" i="1"/>
  <c r="F59" i="1" s="1"/>
  <c r="C59" i="1"/>
  <c r="D59" i="1"/>
  <c r="H59" i="1"/>
  <c r="I59" i="1"/>
  <c r="J59" i="1"/>
  <c r="K59" i="1"/>
  <c r="C60" i="1"/>
  <c r="D60" i="1"/>
  <c r="E60" i="1"/>
  <c r="H60" i="1"/>
  <c r="J60" i="1"/>
  <c r="K60" i="1"/>
  <c r="L60" i="1"/>
  <c r="D61" i="1"/>
  <c r="H61" i="1"/>
  <c r="K61" i="1"/>
  <c r="H62" i="1"/>
  <c r="B63" i="1"/>
  <c r="H63" i="1"/>
  <c r="I63" i="1" s="1"/>
  <c r="B64" i="1"/>
  <c r="C64" i="1"/>
  <c r="H64" i="1"/>
  <c r="I64" i="1"/>
  <c r="J64" i="1"/>
  <c r="B65" i="1"/>
  <c r="C65" i="1"/>
  <c r="D65" i="1"/>
  <c r="H65" i="1"/>
  <c r="I65" i="1"/>
  <c r="J65" i="1"/>
  <c r="K65" i="1"/>
  <c r="C66" i="1"/>
  <c r="D66" i="1"/>
  <c r="E66" i="1"/>
  <c r="H66" i="1"/>
  <c r="J66" i="1"/>
  <c r="K66" i="1"/>
  <c r="L66" i="1"/>
  <c r="D67" i="1"/>
  <c r="H67" i="1"/>
  <c r="K67" i="1"/>
  <c r="H68" i="1"/>
  <c r="B69" i="1"/>
  <c r="H69" i="1"/>
  <c r="I69" i="1" s="1"/>
  <c r="B70" i="1"/>
  <c r="C70" i="1"/>
  <c r="H70" i="1"/>
  <c r="I70" i="1"/>
  <c r="J70" i="1"/>
  <c r="B71" i="1"/>
  <c r="F71" i="1" s="1"/>
  <c r="C71" i="1"/>
  <c r="D71" i="1"/>
  <c r="H71" i="1"/>
  <c r="I71" i="1"/>
  <c r="J71" i="1"/>
  <c r="K71" i="1"/>
  <c r="C72" i="1"/>
  <c r="D72" i="1"/>
  <c r="E72" i="1"/>
  <c r="H72" i="1"/>
  <c r="J72" i="1"/>
  <c r="K72" i="1"/>
  <c r="L72" i="1"/>
  <c r="D73" i="1"/>
  <c r="H73" i="1"/>
  <c r="K73" i="1"/>
  <c r="H74" i="1"/>
  <c r="B75" i="1"/>
  <c r="H75" i="1"/>
  <c r="I75" i="1" s="1"/>
  <c r="B76" i="1"/>
  <c r="F76" i="1" s="1"/>
  <c r="C76" i="1"/>
  <c r="H76" i="1"/>
  <c r="J76" i="1" s="1"/>
  <c r="I76" i="1"/>
  <c r="B77" i="1"/>
  <c r="C77" i="1"/>
  <c r="D77" i="1"/>
  <c r="H77" i="1"/>
  <c r="I77" i="1"/>
  <c r="J77" i="1"/>
  <c r="K77" i="1"/>
  <c r="C78" i="1"/>
  <c r="D78" i="1"/>
  <c r="E78" i="1"/>
  <c r="H78" i="1"/>
  <c r="J78" i="1"/>
  <c r="K78" i="1"/>
  <c r="L78" i="1"/>
  <c r="D79" i="1"/>
  <c r="H79" i="1"/>
  <c r="K79" i="1"/>
  <c r="H80" i="1"/>
  <c r="B81" i="1"/>
  <c r="H81" i="1"/>
  <c r="I81" i="1" s="1"/>
  <c r="B82" i="1"/>
  <c r="C82" i="1"/>
  <c r="H82" i="1"/>
  <c r="J82" i="1" s="1"/>
  <c r="I82" i="1"/>
  <c r="B83" i="1"/>
  <c r="C83" i="1"/>
  <c r="D83" i="1"/>
  <c r="H83" i="1"/>
  <c r="I83" i="1"/>
  <c r="J83" i="1"/>
  <c r="K83" i="1"/>
  <c r="C84" i="1"/>
  <c r="D84" i="1"/>
  <c r="E84" i="1"/>
  <c r="H84" i="1"/>
  <c r="J84" i="1"/>
  <c r="K84" i="1"/>
  <c r="L84" i="1"/>
  <c r="H85" i="1"/>
  <c r="H86" i="1"/>
  <c r="H87" i="1"/>
  <c r="H88" i="1"/>
  <c r="H89" i="1"/>
  <c r="B108" i="1"/>
  <c r="K2" i="15"/>
  <c r="F4" i="15"/>
  <c r="F33" i="15" s="1"/>
  <c r="G4" i="15"/>
  <c r="G33" i="15" s="1"/>
  <c r="H4" i="15"/>
  <c r="H33" i="15" s="1"/>
  <c r="F5" i="15"/>
  <c r="G5" i="15"/>
  <c r="H5" i="15"/>
  <c r="F6" i="15"/>
  <c r="G6" i="15"/>
  <c r="H6" i="15"/>
  <c r="F7" i="15"/>
  <c r="G7" i="15"/>
  <c r="H7" i="15"/>
  <c r="B33" i="15"/>
  <c r="B2" i="15" s="1"/>
  <c r="B3" i="15" s="1"/>
  <c r="C33" i="15"/>
  <c r="C2" i="15" s="1"/>
  <c r="D33" i="15"/>
  <c r="E33" i="15"/>
  <c r="I33" i="15"/>
  <c r="I2" i="15" s="1"/>
  <c r="J33" i="15"/>
  <c r="K33" i="15"/>
  <c r="K3" i="15" s="1"/>
  <c r="B37" i="15"/>
  <c r="B38" i="15"/>
  <c r="B39" i="15"/>
  <c r="B40" i="15"/>
  <c r="B43" i="15"/>
  <c r="B44" i="15"/>
  <c r="B45" i="15"/>
  <c r="B46" i="15"/>
  <c r="B49" i="15"/>
  <c r="B50" i="15"/>
  <c r="B51" i="15"/>
  <c r="B52" i="15"/>
  <c r="B55" i="15"/>
  <c r="B56" i="15"/>
  <c r="B57" i="15"/>
  <c r="B58" i="15"/>
  <c r="B61" i="15"/>
  <c r="B62" i="15"/>
  <c r="B63" i="15"/>
  <c r="B125" i="15"/>
  <c r="O7" i="1" l="1"/>
  <c r="E53" i="1" s="1"/>
  <c r="M7" i="1"/>
  <c r="C53" i="1" s="1"/>
  <c r="J53" i="1"/>
  <c r="L7" i="1"/>
  <c r="P7" i="1"/>
  <c r="G2" i="15"/>
  <c r="G3" i="15" s="1"/>
  <c r="B89" i="1"/>
  <c r="I89" i="1"/>
  <c r="D90" i="1"/>
  <c r="B73" i="13"/>
  <c r="I73" i="13"/>
  <c r="F2" i="15"/>
  <c r="F3" i="15" s="1"/>
  <c r="B88" i="1"/>
  <c r="I88" i="1"/>
  <c r="P41" i="2"/>
  <c r="B87" i="2"/>
  <c r="F87" i="2" s="1"/>
  <c r="I87" i="2"/>
  <c r="D84" i="2"/>
  <c r="K84" i="2"/>
  <c r="P35" i="2"/>
  <c r="B81" i="2"/>
  <c r="F81" i="2" s="1"/>
  <c r="I81" i="2"/>
  <c r="M81" i="2" s="1"/>
  <c r="D78" i="2"/>
  <c r="K78" i="2"/>
  <c r="P29" i="2"/>
  <c r="B75" i="2"/>
  <c r="F75" i="2" s="1"/>
  <c r="I75" i="2"/>
  <c r="D72" i="2"/>
  <c r="K72" i="2"/>
  <c r="P23" i="2"/>
  <c r="B69" i="2"/>
  <c r="F69" i="2" s="1"/>
  <c r="I69" i="2"/>
  <c r="D66" i="2"/>
  <c r="K66" i="2"/>
  <c r="P17" i="2"/>
  <c r="B63" i="2"/>
  <c r="F63" i="2" s="1"/>
  <c r="I63" i="2"/>
  <c r="M63" i="2" s="1"/>
  <c r="D60" i="2"/>
  <c r="K60" i="2"/>
  <c r="P11" i="2"/>
  <c r="B57" i="2"/>
  <c r="F57" i="2" s="1"/>
  <c r="I57" i="2"/>
  <c r="D54" i="2"/>
  <c r="K54" i="2"/>
  <c r="B85" i="13"/>
  <c r="I85" i="13"/>
  <c r="F82" i="1"/>
  <c r="B87" i="1"/>
  <c r="I87" i="1"/>
  <c r="C83" i="2"/>
  <c r="J83" i="2"/>
  <c r="C77" i="2"/>
  <c r="J77" i="2"/>
  <c r="C71" i="2"/>
  <c r="J71" i="2"/>
  <c r="C65" i="2"/>
  <c r="J65" i="2"/>
  <c r="C59" i="2"/>
  <c r="J59" i="2"/>
  <c r="C53" i="2"/>
  <c r="J53" i="2"/>
  <c r="F70" i="1"/>
  <c r="B86" i="1"/>
  <c r="I86" i="1"/>
  <c r="F67" i="2"/>
  <c r="B88" i="2"/>
  <c r="I88" i="2"/>
  <c r="B82" i="2"/>
  <c r="I82" i="2"/>
  <c r="B76" i="2"/>
  <c r="I76" i="2"/>
  <c r="B70" i="2"/>
  <c r="I70" i="2"/>
  <c r="B64" i="2"/>
  <c r="I64" i="2"/>
  <c r="B58" i="2"/>
  <c r="I58" i="2"/>
  <c r="B52" i="2"/>
  <c r="I52" i="2"/>
  <c r="M67" i="14"/>
  <c r="F77" i="1"/>
  <c r="E67" i="2"/>
  <c r="L67" i="2"/>
  <c r="M67" i="2" s="1"/>
  <c r="E55" i="2"/>
  <c r="L55" i="2"/>
  <c r="M55" i="2" s="1"/>
  <c r="M63" i="14"/>
  <c r="F83" i="1"/>
  <c r="F64" i="1"/>
  <c r="E85" i="2"/>
  <c r="L85" i="2"/>
  <c r="M85" i="2" s="1"/>
  <c r="E79" i="2"/>
  <c r="L79" i="2"/>
  <c r="E73" i="2"/>
  <c r="L73" i="2"/>
  <c r="M73" i="2" s="1"/>
  <c r="E61" i="2"/>
  <c r="L61" i="2"/>
  <c r="H2" i="15"/>
  <c r="H3" i="15" s="1"/>
  <c r="F65" i="1"/>
  <c r="F58" i="1"/>
  <c r="F85" i="2"/>
  <c r="F75" i="13"/>
  <c r="B61" i="13"/>
  <c r="I61" i="13"/>
  <c r="I3" i="15"/>
  <c r="C3" i="15"/>
  <c r="P37" i="1"/>
  <c r="L34" i="1"/>
  <c r="P31" i="1"/>
  <c r="L28" i="1"/>
  <c r="P25" i="1"/>
  <c r="L22" i="1"/>
  <c r="P19" i="1"/>
  <c r="L16" i="1"/>
  <c r="P13" i="1"/>
  <c r="L10" i="1"/>
  <c r="F80" i="2"/>
  <c r="L37" i="2"/>
  <c r="L31" i="2"/>
  <c r="L25" i="2"/>
  <c r="L19" i="2"/>
  <c r="L13" i="2"/>
  <c r="L7" i="2"/>
  <c r="F84" i="14"/>
  <c r="D53" i="14"/>
  <c r="F53" i="14" s="1"/>
  <c r="K53" i="14"/>
  <c r="C52" i="14"/>
  <c r="J52" i="14"/>
  <c r="M63" i="13"/>
  <c r="J87" i="13"/>
  <c r="M87" i="13" s="1"/>
  <c r="P34" i="13"/>
  <c r="I80" i="13"/>
  <c r="B80" i="13"/>
  <c r="M32" i="13"/>
  <c r="N32" i="13"/>
  <c r="O32" i="13"/>
  <c r="L69" i="13"/>
  <c r="E69" i="13"/>
  <c r="P22" i="13"/>
  <c r="I68" i="13"/>
  <c r="M20" i="13"/>
  <c r="N20" i="13"/>
  <c r="O20" i="13"/>
  <c r="M8" i="13"/>
  <c r="N8" i="13"/>
  <c r="O8" i="13"/>
  <c r="F87" i="11"/>
  <c r="M80" i="2"/>
  <c r="M62" i="2"/>
  <c r="P38" i="2"/>
  <c r="P26" i="2"/>
  <c r="M84" i="14"/>
  <c r="M72" i="14"/>
  <c r="M60" i="14"/>
  <c r="L43" i="14"/>
  <c r="B52" i="14"/>
  <c r="P6" i="14"/>
  <c r="M39" i="13"/>
  <c r="O39" i="13"/>
  <c r="E82" i="13"/>
  <c r="F82" i="13" s="1"/>
  <c r="L82" i="13"/>
  <c r="D81" i="13"/>
  <c r="F81" i="13" s="1"/>
  <c r="K81" i="13"/>
  <c r="L74" i="13"/>
  <c r="E74" i="13"/>
  <c r="M27" i="13"/>
  <c r="P27" i="13" s="1"/>
  <c r="O27" i="13"/>
  <c r="E70" i="13"/>
  <c r="F70" i="13" s="1"/>
  <c r="L70" i="13"/>
  <c r="M70" i="13" s="1"/>
  <c r="D69" i="13"/>
  <c r="F69" i="13" s="1"/>
  <c r="K69" i="13"/>
  <c r="M15" i="13"/>
  <c r="O15" i="13"/>
  <c r="E58" i="13"/>
  <c r="F58" i="13" s="1"/>
  <c r="L58" i="13"/>
  <c r="D57" i="13"/>
  <c r="F57" i="13" s="1"/>
  <c r="K57" i="13"/>
  <c r="M57" i="13" s="1"/>
  <c r="E2" i="15"/>
  <c r="E3" i="15" s="1"/>
  <c r="F44" i="1"/>
  <c r="O43" i="1"/>
  <c r="O42" i="1"/>
  <c r="O41" i="1"/>
  <c r="O40" i="1"/>
  <c r="O39" i="1"/>
  <c r="F74" i="2"/>
  <c r="F56" i="2"/>
  <c r="O42" i="2"/>
  <c r="P39" i="2"/>
  <c r="O36" i="2"/>
  <c r="P33" i="2"/>
  <c r="O30" i="2"/>
  <c r="P27" i="2"/>
  <c r="O24" i="2"/>
  <c r="P21" i="2"/>
  <c r="O18" i="2"/>
  <c r="P15" i="2"/>
  <c r="O12" i="2"/>
  <c r="P9" i="2"/>
  <c r="O6" i="2"/>
  <c r="L55" i="14"/>
  <c r="M55" i="14" s="1"/>
  <c r="P13" i="14"/>
  <c r="J54" i="14"/>
  <c r="M54" i="14" s="1"/>
  <c r="P7" i="14"/>
  <c r="M58" i="13"/>
  <c r="B84" i="13"/>
  <c r="I84" i="13"/>
  <c r="M31" i="13"/>
  <c r="L31" i="13"/>
  <c r="N31" i="13"/>
  <c r="O31" i="13"/>
  <c r="K67" i="13"/>
  <c r="D67" i="13"/>
  <c r="M19" i="13"/>
  <c r="L19" i="13"/>
  <c r="N19" i="13"/>
  <c r="O19" i="13"/>
  <c r="K62" i="13"/>
  <c r="D62" i="13"/>
  <c r="M7" i="13"/>
  <c r="L7" i="13"/>
  <c r="N7" i="13"/>
  <c r="O7" i="13"/>
  <c r="J2" i="15"/>
  <c r="J3" i="15" s="1"/>
  <c r="D2" i="15"/>
  <c r="D3" i="15" s="1"/>
  <c r="J85" i="1"/>
  <c r="K80" i="1"/>
  <c r="K74" i="1"/>
  <c r="K68" i="1"/>
  <c r="K62" i="1"/>
  <c r="K56" i="1"/>
  <c r="N43" i="1"/>
  <c r="N42" i="1"/>
  <c r="N41" i="1"/>
  <c r="N40" i="1"/>
  <c r="N39" i="1"/>
  <c r="O33" i="1"/>
  <c r="O27" i="1"/>
  <c r="O21" i="1"/>
  <c r="O15" i="1"/>
  <c r="O9" i="1"/>
  <c r="O44" i="1" s="1"/>
  <c r="C86" i="2"/>
  <c r="C84" i="2"/>
  <c r="E80" i="2"/>
  <c r="B79" i="2"/>
  <c r="F79" i="2" s="1"/>
  <c r="K75" i="2"/>
  <c r="M74" i="2"/>
  <c r="D73" i="2"/>
  <c r="I72" i="2"/>
  <c r="C68" i="2"/>
  <c r="C66" i="2"/>
  <c r="E62" i="2"/>
  <c r="F62" i="2" s="1"/>
  <c r="B61" i="2"/>
  <c r="F61" i="2" s="1"/>
  <c r="K57" i="2"/>
  <c r="M56" i="2"/>
  <c r="D55" i="2"/>
  <c r="I54" i="2"/>
  <c r="F43" i="2"/>
  <c r="N42" i="2"/>
  <c r="P40" i="2"/>
  <c r="O37" i="2"/>
  <c r="N36" i="2"/>
  <c r="P34" i="2"/>
  <c r="O31" i="2"/>
  <c r="N30" i="2"/>
  <c r="P28" i="2"/>
  <c r="O25" i="2"/>
  <c r="N24" i="2"/>
  <c r="P22" i="2"/>
  <c r="O19" i="2"/>
  <c r="N18" i="2"/>
  <c r="P16" i="2"/>
  <c r="O13" i="2"/>
  <c r="N12" i="2"/>
  <c r="P10" i="2"/>
  <c r="O7" i="2"/>
  <c r="N6" i="2"/>
  <c r="B103" i="14"/>
  <c r="L88" i="14"/>
  <c r="L86" i="14"/>
  <c r="L81" i="14"/>
  <c r="F78" i="14"/>
  <c r="L76" i="14"/>
  <c r="L74" i="14"/>
  <c r="L69" i="14"/>
  <c r="F66" i="14"/>
  <c r="L64" i="14"/>
  <c r="L62" i="14"/>
  <c r="J59" i="14"/>
  <c r="L57" i="14"/>
  <c r="I53" i="14"/>
  <c r="D88" i="14"/>
  <c r="F88" i="14" s="1"/>
  <c r="K88" i="14"/>
  <c r="D82" i="14"/>
  <c r="F82" i="14" s="1"/>
  <c r="K82" i="14"/>
  <c r="M82" i="14" s="1"/>
  <c r="D76" i="14"/>
  <c r="F76" i="14" s="1"/>
  <c r="K76" i="14"/>
  <c r="D70" i="14"/>
  <c r="F70" i="14" s="1"/>
  <c r="K70" i="14"/>
  <c r="M70" i="14" s="1"/>
  <c r="D64" i="14"/>
  <c r="F64" i="14" s="1"/>
  <c r="K64" i="14"/>
  <c r="P14" i="14"/>
  <c r="B54" i="14"/>
  <c r="P8" i="14"/>
  <c r="F88" i="13"/>
  <c r="L81" i="13"/>
  <c r="K74" i="13"/>
  <c r="I72" i="13"/>
  <c r="I60" i="13"/>
  <c r="L87" i="13"/>
  <c r="P40" i="13"/>
  <c r="I86" i="13"/>
  <c r="M38" i="13"/>
  <c r="N38" i="13"/>
  <c r="O38" i="13"/>
  <c r="B79" i="13"/>
  <c r="I79" i="13"/>
  <c r="P33" i="13"/>
  <c r="P28" i="13"/>
  <c r="M26" i="13"/>
  <c r="N26" i="13"/>
  <c r="O26" i="13"/>
  <c r="P26" i="13" s="1"/>
  <c r="J69" i="13"/>
  <c r="M69" i="13" s="1"/>
  <c r="B67" i="13"/>
  <c r="I67" i="13"/>
  <c r="P16" i="13"/>
  <c r="I62" i="13"/>
  <c r="B62" i="13"/>
  <c r="M14" i="13"/>
  <c r="N14" i="13"/>
  <c r="O14" i="13"/>
  <c r="B55" i="13"/>
  <c r="I55" i="13"/>
  <c r="F85" i="12"/>
  <c r="F82" i="12"/>
  <c r="B60" i="15"/>
  <c r="B54" i="15"/>
  <c r="B48" i="15"/>
  <c r="B42" i="15"/>
  <c r="B36" i="15"/>
  <c r="B66" i="15" s="1"/>
  <c r="B96" i="15" s="1"/>
  <c r="L82" i="1"/>
  <c r="K81" i="1"/>
  <c r="L76" i="1"/>
  <c r="K75" i="1"/>
  <c r="L70" i="1"/>
  <c r="K69" i="1"/>
  <c r="L64" i="1"/>
  <c r="K63" i="1"/>
  <c r="L58" i="1"/>
  <c r="K57" i="1"/>
  <c r="M43" i="1"/>
  <c r="P43" i="1" s="1"/>
  <c r="M42" i="1"/>
  <c r="M41" i="1"/>
  <c r="P41" i="1" s="1"/>
  <c r="M40" i="1"/>
  <c r="P40" i="1" s="1"/>
  <c r="L39" i="1"/>
  <c r="L38" i="1"/>
  <c r="O34" i="1"/>
  <c r="M33" i="1"/>
  <c r="L32" i="1"/>
  <c r="O28" i="1"/>
  <c r="M27" i="1"/>
  <c r="L26" i="1"/>
  <c r="O22" i="1"/>
  <c r="M21" i="1"/>
  <c r="L20" i="1"/>
  <c r="O16" i="1"/>
  <c r="M15" i="1"/>
  <c r="L14" i="1"/>
  <c r="O10" i="1"/>
  <c r="M9" i="1"/>
  <c r="L8" i="1"/>
  <c r="L87" i="2"/>
  <c r="B86" i="2"/>
  <c r="F86" i="2" s="1"/>
  <c r="B84" i="2"/>
  <c r="D80" i="2"/>
  <c r="I79" i="2"/>
  <c r="J75" i="2"/>
  <c r="C73" i="2"/>
  <c r="L69" i="2"/>
  <c r="B68" i="2"/>
  <c r="F68" i="2" s="1"/>
  <c r="B66" i="2"/>
  <c r="D62" i="2"/>
  <c r="I61" i="2"/>
  <c r="M61" i="2" s="1"/>
  <c r="J57" i="2"/>
  <c r="C55" i="2"/>
  <c r="M42" i="2"/>
  <c r="O38" i="2"/>
  <c r="N37" i="2"/>
  <c r="M36" i="2"/>
  <c r="O32" i="2"/>
  <c r="P32" i="2" s="1"/>
  <c r="N31" i="2"/>
  <c r="M30" i="2"/>
  <c r="O26" i="2"/>
  <c r="N25" i="2"/>
  <c r="M24" i="2"/>
  <c r="O20" i="2"/>
  <c r="N19" i="2"/>
  <c r="M18" i="2"/>
  <c r="O14" i="2"/>
  <c r="P14" i="2" s="1"/>
  <c r="N13" i="2"/>
  <c r="M12" i="2"/>
  <c r="O8" i="2"/>
  <c r="N7" i="2"/>
  <c r="M6" i="2"/>
  <c r="J88" i="14"/>
  <c r="M88" i="14" s="1"/>
  <c r="D84" i="14"/>
  <c r="I83" i="14"/>
  <c r="M83" i="14" s="1"/>
  <c r="K79" i="14"/>
  <c r="M79" i="14" s="1"/>
  <c r="J76" i="14"/>
  <c r="M76" i="14" s="1"/>
  <c r="D72" i="14"/>
  <c r="F72" i="14" s="1"/>
  <c r="I71" i="14"/>
  <c r="M71" i="14" s="1"/>
  <c r="K67" i="14"/>
  <c r="J64" i="14"/>
  <c r="M64" i="14" s="1"/>
  <c r="D60" i="14"/>
  <c r="F60" i="14" s="1"/>
  <c r="I59" i="14"/>
  <c r="M59" i="14" s="1"/>
  <c r="B59" i="14"/>
  <c r="F59" i="14" s="1"/>
  <c r="B57" i="14"/>
  <c r="F55" i="14"/>
  <c r="I52" i="14"/>
  <c r="C87" i="14"/>
  <c r="F87" i="14" s="1"/>
  <c r="J87" i="14"/>
  <c r="M87" i="14" s="1"/>
  <c r="C81" i="14"/>
  <c r="F81" i="14" s="1"/>
  <c r="J81" i="14"/>
  <c r="M81" i="14" s="1"/>
  <c r="C75" i="14"/>
  <c r="F75" i="14" s="1"/>
  <c r="J75" i="14"/>
  <c r="M75" i="14" s="1"/>
  <c r="C69" i="14"/>
  <c r="F69" i="14" s="1"/>
  <c r="J69" i="14"/>
  <c r="M69" i="14" s="1"/>
  <c r="C63" i="14"/>
  <c r="F63" i="14" s="1"/>
  <c r="J63" i="14"/>
  <c r="P15" i="14"/>
  <c r="P9" i="14"/>
  <c r="B86" i="13"/>
  <c r="F86" i="13" s="1"/>
  <c r="J82" i="13"/>
  <c r="M82" i="13" s="1"/>
  <c r="K82" i="13"/>
  <c r="I74" i="13"/>
  <c r="L63" i="13"/>
  <c r="F43" i="13"/>
  <c r="E88" i="13"/>
  <c r="L88" i="13"/>
  <c r="M88" i="13" s="1"/>
  <c r="D87" i="13"/>
  <c r="F87" i="13" s="1"/>
  <c r="K87" i="13"/>
  <c r="L80" i="13"/>
  <c r="M33" i="13"/>
  <c r="O33" i="13"/>
  <c r="E76" i="13"/>
  <c r="L76" i="13"/>
  <c r="D75" i="13"/>
  <c r="K75" i="13"/>
  <c r="M75" i="13" s="1"/>
  <c r="M21" i="13"/>
  <c r="O21" i="13"/>
  <c r="E64" i="13"/>
  <c r="F64" i="13" s="1"/>
  <c r="L64" i="13"/>
  <c r="D63" i="13"/>
  <c r="F63" i="13" s="1"/>
  <c r="K63" i="13"/>
  <c r="L56" i="13"/>
  <c r="E56" i="13"/>
  <c r="M9" i="13"/>
  <c r="O9" i="13"/>
  <c r="B59" i="15"/>
  <c r="B53" i="15"/>
  <c r="B47" i="15"/>
  <c r="B41" i="15"/>
  <c r="B35" i="15"/>
  <c r="B65" i="15" s="1"/>
  <c r="B95" i="15" s="1"/>
  <c r="B124" i="15" s="1"/>
  <c r="B126" i="15" s="1"/>
  <c r="L83" i="1"/>
  <c r="M83" i="1" s="1"/>
  <c r="K82" i="1"/>
  <c r="M82" i="1" s="1"/>
  <c r="J81" i="1"/>
  <c r="L77" i="1"/>
  <c r="M77" i="1" s="1"/>
  <c r="K76" i="1"/>
  <c r="M76" i="1" s="1"/>
  <c r="J75" i="1"/>
  <c r="L71" i="1"/>
  <c r="M71" i="1" s="1"/>
  <c r="K70" i="1"/>
  <c r="M70" i="1" s="1"/>
  <c r="J69" i="1"/>
  <c r="L65" i="1"/>
  <c r="M65" i="1" s="1"/>
  <c r="K64" i="1"/>
  <c r="M64" i="1" s="1"/>
  <c r="J63" i="1"/>
  <c r="L59" i="1"/>
  <c r="M59" i="1" s="1"/>
  <c r="K58" i="1"/>
  <c r="M58" i="1" s="1"/>
  <c r="J57" i="1"/>
  <c r="L53" i="1"/>
  <c r="O35" i="1"/>
  <c r="M34" i="1"/>
  <c r="L33" i="1"/>
  <c r="O29" i="1"/>
  <c r="M28" i="1"/>
  <c r="L27" i="1"/>
  <c r="O23" i="1"/>
  <c r="M22" i="1"/>
  <c r="L21" i="1"/>
  <c r="O17" i="1"/>
  <c r="P17" i="1" s="1"/>
  <c r="M16" i="1"/>
  <c r="L15" i="1"/>
  <c r="O11" i="1"/>
  <c r="M10" i="1"/>
  <c r="L9" i="1"/>
  <c r="K87" i="2"/>
  <c r="I86" i="2"/>
  <c r="M86" i="2" s="1"/>
  <c r="I84" i="2"/>
  <c r="B73" i="2"/>
  <c r="F73" i="2" s="1"/>
  <c r="K69" i="2"/>
  <c r="I68" i="2"/>
  <c r="M68" i="2" s="1"/>
  <c r="I66" i="2"/>
  <c r="B55" i="2"/>
  <c r="K77" i="14"/>
  <c r="M77" i="14" s="1"/>
  <c r="K65" i="14"/>
  <c r="M65" i="14" s="1"/>
  <c r="I57" i="14"/>
  <c r="C54" i="14"/>
  <c r="N43" i="14"/>
  <c r="B86" i="14"/>
  <c r="F86" i="14" s="1"/>
  <c r="I86" i="14"/>
  <c r="M86" i="14" s="1"/>
  <c r="B80" i="14"/>
  <c r="F80" i="14" s="1"/>
  <c r="I80" i="14"/>
  <c r="M80" i="14" s="1"/>
  <c r="B74" i="14"/>
  <c r="F74" i="14" s="1"/>
  <c r="I74" i="14"/>
  <c r="M74" i="14" s="1"/>
  <c r="B68" i="14"/>
  <c r="F68" i="14" s="1"/>
  <c r="I68" i="14"/>
  <c r="M68" i="14" s="1"/>
  <c r="B62" i="14"/>
  <c r="F62" i="14" s="1"/>
  <c r="I62" i="14"/>
  <c r="D58" i="14"/>
  <c r="F58" i="14" s="1"/>
  <c r="K58" i="14"/>
  <c r="M58" i="14" s="1"/>
  <c r="C57" i="14"/>
  <c r="J57" i="14"/>
  <c r="B56" i="14"/>
  <c r="F56" i="14" s="1"/>
  <c r="I56" i="14"/>
  <c r="M56" i="14" s="1"/>
  <c r="P10" i="14"/>
  <c r="K52" i="14"/>
  <c r="M81" i="13"/>
  <c r="F76" i="13"/>
  <c r="B68" i="13"/>
  <c r="F68" i="13" s="1"/>
  <c r="J64" i="13"/>
  <c r="M64" i="13" s="1"/>
  <c r="K64" i="13"/>
  <c r="I56" i="13"/>
  <c r="M56" i="13" s="1"/>
  <c r="N39" i="13"/>
  <c r="M37" i="13"/>
  <c r="L37" i="13"/>
  <c r="N37" i="13"/>
  <c r="O37" i="13"/>
  <c r="P35" i="13"/>
  <c r="K80" i="13"/>
  <c r="D80" i="13"/>
  <c r="L32" i="13"/>
  <c r="K76" i="13"/>
  <c r="M76" i="13" s="1"/>
  <c r="N27" i="13"/>
  <c r="M25" i="13"/>
  <c r="L25" i="13"/>
  <c r="N25" i="13"/>
  <c r="O25" i="13"/>
  <c r="P23" i="13"/>
  <c r="L20" i="13"/>
  <c r="N15" i="13"/>
  <c r="M13" i="13"/>
  <c r="L13" i="13"/>
  <c r="N13" i="13"/>
  <c r="O13" i="13"/>
  <c r="P11" i="13"/>
  <c r="L8" i="13"/>
  <c r="F78" i="12"/>
  <c r="I84" i="12"/>
  <c r="M63" i="12"/>
  <c r="L40" i="12"/>
  <c r="L37" i="12"/>
  <c r="L34" i="12"/>
  <c r="B77" i="12"/>
  <c r="I77" i="12"/>
  <c r="P31" i="12"/>
  <c r="B71" i="12"/>
  <c r="I71" i="12"/>
  <c r="D66" i="12"/>
  <c r="K66" i="12"/>
  <c r="B65" i="12"/>
  <c r="I65" i="12"/>
  <c r="D60" i="12"/>
  <c r="K60" i="12"/>
  <c r="B59" i="12"/>
  <c r="I59" i="12"/>
  <c r="P10" i="12"/>
  <c r="D54" i="12"/>
  <c r="K54" i="12"/>
  <c r="B53" i="12"/>
  <c r="I53" i="12"/>
  <c r="C88" i="11"/>
  <c r="F88" i="11" s="1"/>
  <c r="J88" i="11"/>
  <c r="M88" i="11" s="1"/>
  <c r="C87" i="11"/>
  <c r="J87" i="11"/>
  <c r="C82" i="11"/>
  <c r="J82" i="11"/>
  <c r="M82" i="11" s="1"/>
  <c r="C81" i="11"/>
  <c r="F81" i="11" s="1"/>
  <c r="J81" i="11"/>
  <c r="C76" i="11"/>
  <c r="J76" i="11"/>
  <c r="C75" i="11"/>
  <c r="F75" i="11" s="1"/>
  <c r="J75" i="11"/>
  <c r="M19" i="11"/>
  <c r="O19" i="11"/>
  <c r="L19" i="11"/>
  <c r="M13" i="11"/>
  <c r="O13" i="11"/>
  <c r="L13" i="11"/>
  <c r="M7" i="11"/>
  <c r="O7" i="11"/>
  <c r="L7" i="11"/>
  <c r="L43" i="11" s="1"/>
  <c r="M75" i="12"/>
  <c r="F69" i="12"/>
  <c r="E86" i="12"/>
  <c r="L86" i="12"/>
  <c r="C84" i="12"/>
  <c r="J84" i="12"/>
  <c r="E80" i="12"/>
  <c r="L80" i="12"/>
  <c r="C78" i="12"/>
  <c r="J78" i="12"/>
  <c r="M78" i="12" s="1"/>
  <c r="E74" i="12"/>
  <c r="L74" i="12"/>
  <c r="C72" i="12"/>
  <c r="J72" i="12"/>
  <c r="E68" i="12"/>
  <c r="L68" i="12"/>
  <c r="C66" i="12"/>
  <c r="J66" i="12"/>
  <c r="M66" i="12" s="1"/>
  <c r="E62" i="12"/>
  <c r="L62" i="12"/>
  <c r="C60" i="12"/>
  <c r="F60" i="12" s="1"/>
  <c r="J60" i="12"/>
  <c r="E56" i="12"/>
  <c r="L56" i="12"/>
  <c r="C54" i="12"/>
  <c r="F54" i="12" s="1"/>
  <c r="J54" i="12"/>
  <c r="M54" i="12" s="1"/>
  <c r="E52" i="13"/>
  <c r="F52" i="13" s="1"/>
  <c r="L52" i="13"/>
  <c r="M52" i="13" s="1"/>
  <c r="F87" i="12"/>
  <c r="M69" i="12"/>
  <c r="P41" i="12"/>
  <c r="D85" i="12"/>
  <c r="K85" i="12"/>
  <c r="M85" i="12" s="1"/>
  <c r="P38" i="12"/>
  <c r="P35" i="12"/>
  <c r="D79" i="12"/>
  <c r="F79" i="12" s="1"/>
  <c r="K79" i="12"/>
  <c r="P32" i="12"/>
  <c r="P29" i="12"/>
  <c r="D73" i="12"/>
  <c r="F73" i="12" s="1"/>
  <c r="K73" i="12"/>
  <c r="M73" i="12" s="1"/>
  <c r="P26" i="12"/>
  <c r="P23" i="12"/>
  <c r="D67" i="12"/>
  <c r="K67" i="12"/>
  <c r="P20" i="12"/>
  <c r="P17" i="12"/>
  <c r="D61" i="12"/>
  <c r="F61" i="12" s="1"/>
  <c r="K61" i="12"/>
  <c r="P14" i="12"/>
  <c r="P11" i="12"/>
  <c r="D55" i="12"/>
  <c r="K55" i="12"/>
  <c r="M55" i="12" s="1"/>
  <c r="P8" i="12"/>
  <c r="F85" i="11"/>
  <c r="F79" i="11"/>
  <c r="F73" i="11"/>
  <c r="F67" i="11"/>
  <c r="F61" i="11"/>
  <c r="F55" i="11"/>
  <c r="E66" i="11"/>
  <c r="L66" i="11"/>
  <c r="E60" i="11"/>
  <c r="L60" i="11"/>
  <c r="E54" i="11"/>
  <c r="L54" i="11"/>
  <c r="F62" i="9"/>
  <c r="C86" i="13"/>
  <c r="J86" i="13"/>
  <c r="C80" i="13"/>
  <c r="J80" i="13"/>
  <c r="C74" i="13"/>
  <c r="F74" i="13" s="1"/>
  <c r="J74" i="13"/>
  <c r="C68" i="13"/>
  <c r="J68" i="13"/>
  <c r="C62" i="13"/>
  <c r="J62" i="13"/>
  <c r="C56" i="13"/>
  <c r="F56" i="13" s="1"/>
  <c r="J56" i="13"/>
  <c r="K88" i="12"/>
  <c r="I87" i="12"/>
  <c r="M87" i="12" s="1"/>
  <c r="C81" i="12"/>
  <c r="L79" i="12"/>
  <c r="B74" i="12"/>
  <c r="B72" i="12"/>
  <c r="K70" i="12"/>
  <c r="D63" i="12"/>
  <c r="B57" i="12"/>
  <c r="F57" i="12" s="1"/>
  <c r="D52" i="12"/>
  <c r="M85" i="11"/>
  <c r="K84" i="11"/>
  <c r="M84" i="11" s="1"/>
  <c r="F84" i="11"/>
  <c r="C83" i="11"/>
  <c r="M79" i="11"/>
  <c r="K78" i="11"/>
  <c r="M78" i="11" s="1"/>
  <c r="F78" i="11"/>
  <c r="C77" i="11"/>
  <c r="M73" i="11"/>
  <c r="K72" i="11"/>
  <c r="M72" i="11" s="1"/>
  <c r="F72" i="11"/>
  <c r="C71" i="11"/>
  <c r="M67" i="11"/>
  <c r="M61" i="11"/>
  <c r="M55" i="11"/>
  <c r="P42" i="11"/>
  <c r="P41" i="11"/>
  <c r="P40" i="11"/>
  <c r="P38" i="11"/>
  <c r="P37" i="11"/>
  <c r="P36" i="11"/>
  <c r="P35" i="11"/>
  <c r="P34" i="11"/>
  <c r="P32" i="11"/>
  <c r="P31" i="11"/>
  <c r="P30" i="11"/>
  <c r="P29" i="11"/>
  <c r="P28" i="11"/>
  <c r="P26" i="11"/>
  <c r="P25" i="11"/>
  <c r="M66" i="9"/>
  <c r="O43" i="13"/>
  <c r="D84" i="12"/>
  <c r="B81" i="12"/>
  <c r="D75" i="12"/>
  <c r="F75" i="12" s="1"/>
  <c r="I74" i="12"/>
  <c r="I72" i="12"/>
  <c r="M72" i="12" s="1"/>
  <c r="E71" i="12"/>
  <c r="I68" i="12"/>
  <c r="B66" i="12"/>
  <c r="C63" i="12"/>
  <c r="I60" i="12"/>
  <c r="M60" i="12" s="1"/>
  <c r="I57" i="12"/>
  <c r="M57" i="12" s="1"/>
  <c r="B56" i="12"/>
  <c r="P42" i="12"/>
  <c r="N40" i="12"/>
  <c r="P39" i="12"/>
  <c r="N37" i="12"/>
  <c r="P36" i="12"/>
  <c r="N34" i="12"/>
  <c r="P33" i="12"/>
  <c r="N31" i="12"/>
  <c r="P30" i="12"/>
  <c r="N28" i="12"/>
  <c r="P27" i="12"/>
  <c r="N25" i="12"/>
  <c r="P24" i="12"/>
  <c r="B70" i="12"/>
  <c r="F70" i="12" s="1"/>
  <c r="N22" i="12"/>
  <c r="P21" i="12"/>
  <c r="N19" i="12"/>
  <c r="P18" i="12"/>
  <c r="B64" i="12"/>
  <c r="F64" i="12" s="1"/>
  <c r="I64" i="12"/>
  <c r="M64" i="12" s="1"/>
  <c r="N16" i="12"/>
  <c r="P15" i="12"/>
  <c r="N13" i="12"/>
  <c r="P12" i="12"/>
  <c r="B58" i="12"/>
  <c r="F58" i="12" s="1"/>
  <c r="I58" i="12"/>
  <c r="M58" i="12" s="1"/>
  <c r="N10" i="12"/>
  <c r="P9" i="12"/>
  <c r="N7" i="12"/>
  <c r="B52" i="12"/>
  <c r="I52" i="12"/>
  <c r="J86" i="11"/>
  <c r="M86" i="11" s="1"/>
  <c r="J80" i="11"/>
  <c r="M80" i="11" s="1"/>
  <c r="J74" i="11"/>
  <c r="M74" i="11" s="1"/>
  <c r="F43" i="11"/>
  <c r="M17" i="11"/>
  <c r="L17" i="11"/>
  <c r="N17" i="11"/>
  <c r="O17" i="11"/>
  <c r="M11" i="11"/>
  <c r="L11" i="11"/>
  <c r="N11" i="11"/>
  <c r="O11" i="11"/>
  <c r="F52" i="9"/>
  <c r="E54" i="14"/>
  <c r="E89" i="14" s="1"/>
  <c r="L54" i="14"/>
  <c r="L89" i="14" s="1"/>
  <c r="I88" i="12"/>
  <c r="B88" i="12"/>
  <c r="F88" i="12" s="1"/>
  <c r="B84" i="12"/>
  <c r="F84" i="12" s="1"/>
  <c r="K82" i="12"/>
  <c r="M82" i="12" s="1"/>
  <c r="I81" i="12"/>
  <c r="M81" i="12" s="1"/>
  <c r="I79" i="12"/>
  <c r="M79" i="12" s="1"/>
  <c r="I70" i="12"/>
  <c r="M70" i="12" s="1"/>
  <c r="I67" i="12"/>
  <c r="B63" i="12"/>
  <c r="F63" i="12" s="1"/>
  <c r="B55" i="12"/>
  <c r="F55" i="12" s="1"/>
  <c r="M40" i="12"/>
  <c r="M37" i="12"/>
  <c r="M34" i="12"/>
  <c r="M31" i="12"/>
  <c r="M28" i="12"/>
  <c r="M25" i="12"/>
  <c r="M22" i="12"/>
  <c r="E67" i="12"/>
  <c r="L67" i="12"/>
  <c r="M19" i="12"/>
  <c r="M16" i="12"/>
  <c r="P16" i="12" s="1"/>
  <c r="E61" i="12"/>
  <c r="L61" i="12"/>
  <c r="M13" i="12"/>
  <c r="M10" i="12"/>
  <c r="E55" i="12"/>
  <c r="L55" i="12"/>
  <c r="M7" i="12"/>
  <c r="O6" i="12"/>
  <c r="P6" i="12" s="1"/>
  <c r="F43" i="12"/>
  <c r="I66" i="11"/>
  <c r="B64" i="11"/>
  <c r="I60" i="11"/>
  <c r="B58" i="11"/>
  <c r="I54" i="11"/>
  <c r="B52" i="11"/>
  <c r="D88" i="11"/>
  <c r="K88" i="11"/>
  <c r="D83" i="11"/>
  <c r="K83" i="11"/>
  <c r="M83" i="11" s="1"/>
  <c r="D82" i="11"/>
  <c r="K82" i="11"/>
  <c r="D77" i="11"/>
  <c r="K77" i="11"/>
  <c r="M77" i="11" s="1"/>
  <c r="D76" i="11"/>
  <c r="K76" i="11"/>
  <c r="M76" i="11" s="1"/>
  <c r="D71" i="11"/>
  <c r="K71" i="11"/>
  <c r="M71" i="11" s="1"/>
  <c r="D70" i="11"/>
  <c r="F70" i="11" s="1"/>
  <c r="K70" i="11"/>
  <c r="N19" i="11"/>
  <c r="N13" i="11"/>
  <c r="N7" i="11"/>
  <c r="K54" i="10"/>
  <c r="D54" i="10"/>
  <c r="M79" i="9"/>
  <c r="M62" i="9"/>
  <c r="K77" i="10"/>
  <c r="F73" i="9"/>
  <c r="F67" i="9"/>
  <c r="E84" i="9"/>
  <c r="L84" i="9"/>
  <c r="L82" i="9"/>
  <c r="E80" i="9"/>
  <c r="L80" i="9"/>
  <c r="E78" i="9"/>
  <c r="L78" i="9"/>
  <c r="M78" i="9" s="1"/>
  <c r="L73" i="9"/>
  <c r="E72" i="9"/>
  <c r="F72" i="9" s="1"/>
  <c r="L72" i="9"/>
  <c r="M72" i="9" s="1"/>
  <c r="E66" i="9"/>
  <c r="F66" i="9" s="1"/>
  <c r="L66" i="9"/>
  <c r="L64" i="9"/>
  <c r="E62" i="9"/>
  <c r="L62" i="9"/>
  <c r="E60" i="9"/>
  <c r="L60" i="9"/>
  <c r="E54" i="9"/>
  <c r="E89" i="9" s="1"/>
  <c r="L54" i="9"/>
  <c r="I83" i="8"/>
  <c r="L69" i="8"/>
  <c r="I71" i="8"/>
  <c r="B67" i="8"/>
  <c r="I67" i="8"/>
  <c r="E52" i="8"/>
  <c r="L52" i="8"/>
  <c r="N20" i="11"/>
  <c r="N14" i="11"/>
  <c r="N8" i="11"/>
  <c r="M42" i="10"/>
  <c r="P42" i="10" s="1"/>
  <c r="L41" i="10"/>
  <c r="E86" i="10"/>
  <c r="L86" i="10"/>
  <c r="M36" i="10"/>
  <c r="L35" i="10"/>
  <c r="E80" i="10"/>
  <c r="L80" i="10"/>
  <c r="M30" i="10"/>
  <c r="P30" i="10" s="1"/>
  <c r="L29" i="10"/>
  <c r="E74" i="10"/>
  <c r="L74" i="10"/>
  <c r="M24" i="10"/>
  <c r="L23" i="10"/>
  <c r="E68" i="10"/>
  <c r="L68" i="10"/>
  <c r="M18" i="10"/>
  <c r="L17" i="10"/>
  <c r="E62" i="10"/>
  <c r="L62" i="10"/>
  <c r="M12" i="10"/>
  <c r="P12" i="10" s="1"/>
  <c r="L11" i="10"/>
  <c r="E56" i="10"/>
  <c r="L56" i="10"/>
  <c r="O7" i="10"/>
  <c r="L7" i="10"/>
  <c r="F43" i="10"/>
  <c r="I84" i="9"/>
  <c r="M84" i="9" s="1"/>
  <c r="F78" i="9"/>
  <c r="J75" i="9"/>
  <c r="I73" i="9"/>
  <c r="K69" i="9"/>
  <c r="M67" i="9"/>
  <c r="K58" i="9"/>
  <c r="L52" i="9"/>
  <c r="K83" i="8"/>
  <c r="B73" i="8"/>
  <c r="I73" i="8"/>
  <c r="J67" i="8"/>
  <c r="B84" i="7"/>
  <c r="I84" i="7"/>
  <c r="F55" i="9"/>
  <c r="O43" i="9"/>
  <c r="C88" i="9"/>
  <c r="F88" i="9" s="1"/>
  <c r="J88" i="9"/>
  <c r="M88" i="9" s="1"/>
  <c r="C86" i="9"/>
  <c r="F86" i="9" s="1"/>
  <c r="J86" i="9"/>
  <c r="M86" i="9" s="1"/>
  <c r="C82" i="9"/>
  <c r="J82" i="9"/>
  <c r="J79" i="9"/>
  <c r="C76" i="9"/>
  <c r="J76" i="9"/>
  <c r="M76" i="9" s="1"/>
  <c r="C70" i="9"/>
  <c r="J70" i="9"/>
  <c r="C68" i="9"/>
  <c r="F68" i="9" s="1"/>
  <c r="J68" i="9"/>
  <c r="C64" i="9"/>
  <c r="F64" i="9" s="1"/>
  <c r="J64" i="9"/>
  <c r="M64" i="9" s="1"/>
  <c r="J59" i="9"/>
  <c r="M59" i="9" s="1"/>
  <c r="C58" i="9"/>
  <c r="F58" i="9" s="1"/>
  <c r="J58" i="9"/>
  <c r="M58" i="9" s="1"/>
  <c r="C52" i="9"/>
  <c r="J52" i="9"/>
  <c r="K86" i="8"/>
  <c r="D80" i="8"/>
  <c r="J65" i="8"/>
  <c r="M65" i="8" s="1"/>
  <c r="B79" i="8"/>
  <c r="I79" i="8"/>
  <c r="E64" i="8"/>
  <c r="L64" i="8"/>
  <c r="N39" i="10"/>
  <c r="C84" i="10"/>
  <c r="F84" i="10" s="1"/>
  <c r="J84" i="10"/>
  <c r="M84" i="10" s="1"/>
  <c r="B83" i="10"/>
  <c r="I83" i="10"/>
  <c r="M83" i="10" s="1"/>
  <c r="N33" i="10"/>
  <c r="C78" i="10"/>
  <c r="F78" i="10" s="1"/>
  <c r="J78" i="10"/>
  <c r="M78" i="10" s="1"/>
  <c r="B77" i="10"/>
  <c r="F77" i="10" s="1"/>
  <c r="I77" i="10"/>
  <c r="M77" i="10" s="1"/>
  <c r="N27" i="10"/>
  <c r="C72" i="10"/>
  <c r="F72" i="10" s="1"/>
  <c r="J72" i="10"/>
  <c r="M72" i="10" s="1"/>
  <c r="B71" i="10"/>
  <c r="F71" i="10" s="1"/>
  <c r="I71" i="10"/>
  <c r="M71" i="10" s="1"/>
  <c r="N21" i="10"/>
  <c r="C66" i="10"/>
  <c r="F66" i="10" s="1"/>
  <c r="J66" i="10"/>
  <c r="M66" i="10" s="1"/>
  <c r="B65" i="10"/>
  <c r="F65" i="10" s="1"/>
  <c r="I65" i="10"/>
  <c r="M65" i="10" s="1"/>
  <c r="N15" i="10"/>
  <c r="C60" i="10"/>
  <c r="F60" i="10" s="1"/>
  <c r="J60" i="10"/>
  <c r="M60" i="10" s="1"/>
  <c r="B59" i="10"/>
  <c r="F59" i="10" s="1"/>
  <c r="I59" i="10"/>
  <c r="M59" i="10" s="1"/>
  <c r="O8" i="10"/>
  <c r="M8" i="10"/>
  <c r="M43" i="10" s="1"/>
  <c r="F60" i="9"/>
  <c r="B104" i="9"/>
  <c r="K90" i="9"/>
  <c r="D104" i="9" s="1"/>
  <c r="B87" i="9"/>
  <c r="F87" i="9" s="1"/>
  <c r="I87" i="9"/>
  <c r="B81" i="9"/>
  <c r="F81" i="9" s="1"/>
  <c r="I81" i="9"/>
  <c r="M81" i="9" s="1"/>
  <c r="F79" i="9"/>
  <c r="B75" i="9"/>
  <c r="F75" i="9" s="1"/>
  <c r="I75" i="9"/>
  <c r="M75" i="9" s="1"/>
  <c r="I70" i="9"/>
  <c r="B69" i="9"/>
  <c r="F69" i="9" s="1"/>
  <c r="I69" i="9"/>
  <c r="M69" i="9" s="1"/>
  <c r="B63" i="9"/>
  <c r="F63" i="9" s="1"/>
  <c r="I63" i="9"/>
  <c r="M63" i="9" s="1"/>
  <c r="F61" i="9"/>
  <c r="B57" i="9"/>
  <c r="F57" i="9" s="1"/>
  <c r="I57" i="9"/>
  <c r="M57" i="9" s="1"/>
  <c r="I54" i="9"/>
  <c r="M54" i="9" s="1"/>
  <c r="L43" i="9"/>
  <c r="I52" i="9"/>
  <c r="B85" i="8"/>
  <c r="I85" i="8"/>
  <c r="L81" i="8"/>
  <c r="E81" i="8"/>
  <c r="M26" i="8"/>
  <c r="L26" i="8"/>
  <c r="N26" i="8"/>
  <c r="O26" i="8"/>
  <c r="L65" i="8"/>
  <c r="L61" i="8"/>
  <c r="E61" i="8"/>
  <c r="L83" i="11"/>
  <c r="L77" i="11"/>
  <c r="L71" i="11"/>
  <c r="J69" i="11"/>
  <c r="M43" i="11"/>
  <c r="O18" i="11"/>
  <c r="O12" i="11"/>
  <c r="O6" i="11"/>
  <c r="L88" i="10"/>
  <c r="C83" i="10"/>
  <c r="E79" i="10"/>
  <c r="D72" i="10"/>
  <c r="L70" i="10"/>
  <c r="C65" i="10"/>
  <c r="E61" i="10"/>
  <c r="N40" i="10"/>
  <c r="P40" i="10" s="1"/>
  <c r="M39" i="10"/>
  <c r="N34" i="10"/>
  <c r="M33" i="10"/>
  <c r="N28" i="10"/>
  <c r="M27" i="10"/>
  <c r="N22" i="10"/>
  <c r="M21" i="10"/>
  <c r="N16" i="10"/>
  <c r="M15" i="10"/>
  <c r="N10" i="10"/>
  <c r="L87" i="9"/>
  <c r="B85" i="9"/>
  <c r="F85" i="9" s="1"/>
  <c r="B82" i="9"/>
  <c r="F82" i="9" s="1"/>
  <c r="B80" i="9"/>
  <c r="F80" i="9" s="1"/>
  <c r="I77" i="9"/>
  <c r="B76" i="9"/>
  <c r="F76" i="9" s="1"/>
  <c r="I74" i="9"/>
  <c r="M74" i="9" s="1"/>
  <c r="B74" i="9"/>
  <c r="F74" i="9" s="1"/>
  <c r="I68" i="9"/>
  <c r="M68" i="9" s="1"/>
  <c r="B65" i="9"/>
  <c r="E64" i="9"/>
  <c r="C59" i="9"/>
  <c r="B54" i="9"/>
  <c r="F54" i="9" s="1"/>
  <c r="M43" i="9"/>
  <c r="L71" i="8"/>
  <c r="J85" i="8"/>
  <c r="M32" i="8"/>
  <c r="L32" i="8"/>
  <c r="N32" i="8"/>
  <c r="O32" i="8"/>
  <c r="K65" i="8"/>
  <c r="E58" i="8"/>
  <c r="L58" i="8"/>
  <c r="E82" i="7"/>
  <c r="L82" i="7"/>
  <c r="I87" i="11"/>
  <c r="M87" i="11" s="1"/>
  <c r="L84" i="11"/>
  <c r="I81" i="11"/>
  <c r="M81" i="11" s="1"/>
  <c r="L78" i="11"/>
  <c r="I75" i="11"/>
  <c r="M75" i="11" s="1"/>
  <c r="L72" i="11"/>
  <c r="J70" i="11"/>
  <c r="M70" i="11" s="1"/>
  <c r="I69" i="11"/>
  <c r="M69" i="11" s="1"/>
  <c r="J64" i="11"/>
  <c r="J58" i="11"/>
  <c r="J52" i="11"/>
  <c r="N18" i="11"/>
  <c r="P18" i="11" s="1"/>
  <c r="N12" i="11"/>
  <c r="N6" i="11"/>
  <c r="K88" i="10"/>
  <c r="I76" i="10"/>
  <c r="B76" i="10"/>
  <c r="K70" i="10"/>
  <c r="I58" i="10"/>
  <c r="B58" i="10"/>
  <c r="K52" i="10"/>
  <c r="N41" i="10"/>
  <c r="M40" i="10"/>
  <c r="L39" i="10"/>
  <c r="N35" i="10"/>
  <c r="M34" i="10"/>
  <c r="L33" i="10"/>
  <c r="N29" i="10"/>
  <c r="M28" i="10"/>
  <c r="P28" i="10" s="1"/>
  <c r="L27" i="10"/>
  <c r="N23" i="10"/>
  <c r="M22" i="10"/>
  <c r="L21" i="10"/>
  <c r="N17" i="10"/>
  <c r="M16" i="10"/>
  <c r="L15" i="10"/>
  <c r="N11" i="10"/>
  <c r="M10" i="10"/>
  <c r="O9" i="10"/>
  <c r="N9" i="10"/>
  <c r="N7" i="10"/>
  <c r="D90" i="9"/>
  <c r="C104" i="9" s="1"/>
  <c r="I85" i="9"/>
  <c r="M85" i="9" s="1"/>
  <c r="B84" i="9"/>
  <c r="F84" i="9" s="1"/>
  <c r="I82" i="9"/>
  <c r="M82" i="9" s="1"/>
  <c r="I80" i="9"/>
  <c r="M80" i="9" s="1"/>
  <c r="C79" i="9"/>
  <c r="I71" i="9"/>
  <c r="B70" i="9"/>
  <c r="F70" i="9" s="1"/>
  <c r="I65" i="9"/>
  <c r="I60" i="9"/>
  <c r="M60" i="9" s="1"/>
  <c r="J56" i="9"/>
  <c r="M56" i="9" s="1"/>
  <c r="E55" i="9"/>
  <c r="L53" i="9"/>
  <c r="B53" i="9"/>
  <c r="P42" i="9"/>
  <c r="P41" i="9"/>
  <c r="P35" i="9"/>
  <c r="P33" i="9"/>
  <c r="P31" i="9"/>
  <c r="P29" i="9"/>
  <c r="P26" i="9"/>
  <c r="P24" i="9"/>
  <c r="P23" i="9"/>
  <c r="P17" i="9"/>
  <c r="P15" i="9"/>
  <c r="P13" i="9"/>
  <c r="P11" i="9"/>
  <c r="P8" i="9"/>
  <c r="P6" i="9"/>
  <c r="J83" i="8"/>
  <c r="F83" i="8"/>
  <c r="F77" i="8"/>
  <c r="K71" i="8"/>
  <c r="M38" i="8"/>
  <c r="L38" i="8"/>
  <c r="N38" i="8"/>
  <c r="O38" i="8"/>
  <c r="K76" i="8"/>
  <c r="M76" i="8" s="1"/>
  <c r="K74" i="8"/>
  <c r="D74" i="8"/>
  <c r="D87" i="7"/>
  <c r="K87" i="7"/>
  <c r="M87" i="7" s="1"/>
  <c r="B73" i="7"/>
  <c r="I73" i="7"/>
  <c r="P27" i="7"/>
  <c r="B67" i="7"/>
  <c r="F67" i="7" s="1"/>
  <c r="I67" i="7"/>
  <c r="P21" i="7"/>
  <c r="L62" i="7"/>
  <c r="B61" i="7"/>
  <c r="F61" i="7" s="1"/>
  <c r="I61" i="7"/>
  <c r="M61" i="7" s="1"/>
  <c r="P15" i="7"/>
  <c r="I63" i="8"/>
  <c r="I54" i="8"/>
  <c r="B54" i="8"/>
  <c r="F43" i="8"/>
  <c r="E88" i="8"/>
  <c r="F88" i="8" s="1"/>
  <c r="L88" i="8"/>
  <c r="M88" i="8" s="1"/>
  <c r="N41" i="8"/>
  <c r="L40" i="8"/>
  <c r="P37" i="8"/>
  <c r="E82" i="8"/>
  <c r="F82" i="8" s="1"/>
  <c r="L82" i="8"/>
  <c r="M82" i="8" s="1"/>
  <c r="N35" i="8"/>
  <c r="L34" i="8"/>
  <c r="E76" i="8"/>
  <c r="F76" i="8" s="1"/>
  <c r="L76" i="8"/>
  <c r="N29" i="8"/>
  <c r="L28" i="8"/>
  <c r="E70" i="8"/>
  <c r="F70" i="8" s="1"/>
  <c r="L70" i="8"/>
  <c r="M70" i="8" s="1"/>
  <c r="N23" i="8"/>
  <c r="L22" i="8"/>
  <c r="P19" i="8"/>
  <c r="M17" i="8"/>
  <c r="N17" i="8"/>
  <c r="M14" i="8"/>
  <c r="N14" i="8"/>
  <c r="M11" i="8"/>
  <c r="N11" i="8"/>
  <c r="M8" i="8"/>
  <c r="P8" i="8" s="1"/>
  <c r="N8" i="8"/>
  <c r="I78" i="7"/>
  <c r="L75" i="7"/>
  <c r="L74" i="7"/>
  <c r="L57" i="7"/>
  <c r="M32" i="7"/>
  <c r="O32" i="7"/>
  <c r="J73" i="7"/>
  <c r="P22" i="7"/>
  <c r="K62" i="7"/>
  <c r="D62" i="7"/>
  <c r="P16" i="7"/>
  <c r="M8" i="7"/>
  <c r="O8" i="7"/>
  <c r="L8" i="7"/>
  <c r="N8" i="7"/>
  <c r="C86" i="8"/>
  <c r="J86" i="8"/>
  <c r="C80" i="8"/>
  <c r="J80" i="8"/>
  <c r="C74" i="8"/>
  <c r="J74" i="8"/>
  <c r="C68" i="8"/>
  <c r="J68" i="8"/>
  <c r="B61" i="8"/>
  <c r="I61" i="8"/>
  <c r="B55" i="8"/>
  <c r="I55" i="8"/>
  <c r="L85" i="7"/>
  <c r="E85" i="7"/>
  <c r="M38" i="7"/>
  <c r="O38" i="7"/>
  <c r="M36" i="7"/>
  <c r="L36" i="7"/>
  <c r="N36" i="7"/>
  <c r="I77" i="7"/>
  <c r="B77" i="7"/>
  <c r="L69" i="7"/>
  <c r="E69" i="7"/>
  <c r="B66" i="7"/>
  <c r="I66" i="7"/>
  <c r="I57" i="8"/>
  <c r="O20" i="8"/>
  <c r="M18" i="8"/>
  <c r="N18" i="8"/>
  <c r="M15" i="8"/>
  <c r="N15" i="8"/>
  <c r="M12" i="8"/>
  <c r="N12" i="8"/>
  <c r="M9" i="8"/>
  <c r="N9" i="8"/>
  <c r="M6" i="8"/>
  <c r="N6" i="8"/>
  <c r="M56" i="7"/>
  <c r="M42" i="7"/>
  <c r="L42" i="7"/>
  <c r="N42" i="7"/>
  <c r="P40" i="7"/>
  <c r="L80" i="7"/>
  <c r="B79" i="7"/>
  <c r="F79" i="7" s="1"/>
  <c r="I79" i="7"/>
  <c r="M79" i="7" s="1"/>
  <c r="P33" i="7"/>
  <c r="M31" i="7"/>
  <c r="N31" i="7"/>
  <c r="O31" i="7"/>
  <c r="I75" i="7"/>
  <c r="M26" i="7"/>
  <c r="O26" i="7"/>
  <c r="N26" i="7"/>
  <c r="M20" i="7"/>
  <c r="O20" i="7"/>
  <c r="N20" i="7"/>
  <c r="M14" i="7"/>
  <c r="O14" i="7"/>
  <c r="N14" i="7"/>
  <c r="I57" i="7"/>
  <c r="F71" i="8"/>
  <c r="B69" i="8"/>
  <c r="O39" i="8"/>
  <c r="P39" i="8" s="1"/>
  <c r="O33" i="8"/>
  <c r="O27" i="8"/>
  <c r="O21" i="8"/>
  <c r="N20" i="8"/>
  <c r="I72" i="7"/>
  <c r="E57" i="7"/>
  <c r="P41" i="7"/>
  <c r="B85" i="7"/>
  <c r="I85" i="7"/>
  <c r="P39" i="7"/>
  <c r="K80" i="7"/>
  <c r="D80" i="7"/>
  <c r="M25" i="7"/>
  <c r="N25" i="7"/>
  <c r="O25" i="7"/>
  <c r="L25" i="7"/>
  <c r="L67" i="7"/>
  <c r="M19" i="7"/>
  <c r="N19" i="7"/>
  <c r="O19" i="7"/>
  <c r="L19" i="7"/>
  <c r="J59" i="7"/>
  <c r="K55" i="7"/>
  <c r="E90" i="6"/>
  <c r="C105" i="6" s="1"/>
  <c r="L90" i="6"/>
  <c r="D105" i="6" s="1"/>
  <c r="B105" i="6"/>
  <c r="D83" i="9"/>
  <c r="F83" i="9" s="1"/>
  <c r="K83" i="9"/>
  <c r="M83" i="9" s="1"/>
  <c r="D77" i="9"/>
  <c r="F77" i="9" s="1"/>
  <c r="K77" i="9"/>
  <c r="D71" i="9"/>
  <c r="F71" i="9" s="1"/>
  <c r="K71" i="9"/>
  <c r="D65" i="9"/>
  <c r="K65" i="9"/>
  <c r="D59" i="9"/>
  <c r="K59" i="9"/>
  <c r="D53" i="9"/>
  <c r="D89" i="9" s="1"/>
  <c r="K53" i="9"/>
  <c r="M53" i="9" s="1"/>
  <c r="I87" i="8"/>
  <c r="I69" i="8"/>
  <c r="I60" i="8"/>
  <c r="O40" i="8"/>
  <c r="N39" i="8"/>
  <c r="O34" i="8"/>
  <c r="N33" i="8"/>
  <c r="O28" i="8"/>
  <c r="N27" i="8"/>
  <c r="O22" i="8"/>
  <c r="N21" i="8"/>
  <c r="P21" i="8" s="1"/>
  <c r="L20" i="8"/>
  <c r="O17" i="8"/>
  <c r="M16" i="8"/>
  <c r="N16" i="8"/>
  <c r="O14" i="8"/>
  <c r="M13" i="8"/>
  <c r="N13" i="8"/>
  <c r="O11" i="8"/>
  <c r="P11" i="8" s="1"/>
  <c r="M10" i="8"/>
  <c r="N10" i="8"/>
  <c r="O8" i="8"/>
  <c r="M7" i="8"/>
  <c r="N7" i="8"/>
  <c r="B78" i="7"/>
  <c r="D74" i="7"/>
  <c r="D68" i="7"/>
  <c r="B60" i="7"/>
  <c r="C59" i="7"/>
  <c r="D56" i="7"/>
  <c r="L87" i="7"/>
  <c r="E87" i="7"/>
  <c r="M37" i="7"/>
  <c r="N37" i="7"/>
  <c r="O37" i="7"/>
  <c r="D81" i="7"/>
  <c r="F81" i="7" s="1"/>
  <c r="K81" i="7"/>
  <c r="M81" i="7" s="1"/>
  <c r="N32" i="7"/>
  <c r="M30" i="7"/>
  <c r="L30" i="7"/>
  <c r="N30" i="7"/>
  <c r="O30" i="7"/>
  <c r="K73" i="7"/>
  <c r="B55" i="7"/>
  <c r="F55" i="7" s="1"/>
  <c r="I55" i="7"/>
  <c r="M55" i="7" s="1"/>
  <c r="P9" i="7"/>
  <c r="F81" i="6"/>
  <c r="F75" i="6"/>
  <c r="B104" i="6"/>
  <c r="D90" i="6"/>
  <c r="C104" i="6" s="1"/>
  <c r="K90" i="6"/>
  <c r="D104" i="6" s="1"/>
  <c r="F69" i="6"/>
  <c r="L13" i="7"/>
  <c r="L7" i="7"/>
  <c r="I79" i="6"/>
  <c r="J78" i="6"/>
  <c r="M78" i="6" s="1"/>
  <c r="I73" i="6"/>
  <c r="J72" i="6"/>
  <c r="I67" i="6"/>
  <c r="J66" i="6"/>
  <c r="M66" i="6" s="1"/>
  <c r="J54" i="6"/>
  <c r="J87" i="5"/>
  <c r="I69" i="5"/>
  <c r="I75" i="5"/>
  <c r="J73" i="5"/>
  <c r="C73" i="5"/>
  <c r="I57" i="5"/>
  <c r="F86" i="6"/>
  <c r="M62" i="6"/>
  <c r="I87" i="5"/>
  <c r="M87" i="5" s="1"/>
  <c r="L85" i="5"/>
  <c r="L73" i="5"/>
  <c r="L67" i="5"/>
  <c r="M86" i="6"/>
  <c r="C63" i="6"/>
  <c r="F63" i="6" s="1"/>
  <c r="J63" i="6"/>
  <c r="M63" i="6" s="1"/>
  <c r="E59" i="6"/>
  <c r="L59" i="6"/>
  <c r="D58" i="6"/>
  <c r="K58" i="6"/>
  <c r="C57" i="6"/>
  <c r="F57" i="6" s="1"/>
  <c r="J57" i="6"/>
  <c r="M57" i="6" s="1"/>
  <c r="E53" i="6"/>
  <c r="L53" i="6"/>
  <c r="D52" i="6"/>
  <c r="K52" i="6"/>
  <c r="I84" i="5"/>
  <c r="B84" i="5"/>
  <c r="K80" i="5"/>
  <c r="M80" i="5" s="1"/>
  <c r="D80" i="5"/>
  <c r="B78" i="5"/>
  <c r="K68" i="4"/>
  <c r="D68" i="4"/>
  <c r="D75" i="7"/>
  <c r="F75" i="7" s="1"/>
  <c r="K75" i="7"/>
  <c r="O24" i="7"/>
  <c r="D69" i="7"/>
  <c r="F69" i="7" s="1"/>
  <c r="K69" i="7"/>
  <c r="M69" i="7" s="1"/>
  <c r="O18" i="7"/>
  <c r="D63" i="7"/>
  <c r="F63" i="7" s="1"/>
  <c r="K63" i="7"/>
  <c r="M63" i="7" s="1"/>
  <c r="O12" i="7"/>
  <c r="D57" i="7"/>
  <c r="K57" i="7"/>
  <c r="O6" i="7"/>
  <c r="K85" i="6"/>
  <c r="M85" i="6" s="1"/>
  <c r="L83" i="6"/>
  <c r="F80" i="6"/>
  <c r="F74" i="6"/>
  <c r="F68" i="6"/>
  <c r="M60" i="6"/>
  <c r="P41" i="6"/>
  <c r="P35" i="6"/>
  <c r="E78" i="6"/>
  <c r="L78" i="6"/>
  <c r="D77" i="6"/>
  <c r="K77" i="6"/>
  <c r="C76" i="6"/>
  <c r="J76" i="6"/>
  <c r="P29" i="6"/>
  <c r="E72" i="6"/>
  <c r="L72" i="6"/>
  <c r="D71" i="6"/>
  <c r="K71" i="6"/>
  <c r="C70" i="6"/>
  <c r="J70" i="6"/>
  <c r="P23" i="6"/>
  <c r="E66" i="6"/>
  <c r="L66" i="6"/>
  <c r="D65" i="6"/>
  <c r="K65" i="6"/>
  <c r="C64" i="6"/>
  <c r="J64" i="6"/>
  <c r="P17" i="6"/>
  <c r="E60" i="6"/>
  <c r="L60" i="6"/>
  <c r="D59" i="6"/>
  <c r="K59" i="6"/>
  <c r="C58" i="6"/>
  <c r="J58" i="6"/>
  <c r="P11" i="6"/>
  <c r="E54" i="6"/>
  <c r="L54" i="6"/>
  <c r="D53" i="6"/>
  <c r="K53" i="6"/>
  <c r="P6" i="6"/>
  <c r="B52" i="6"/>
  <c r="I52" i="6"/>
  <c r="L43" i="6"/>
  <c r="F81" i="5"/>
  <c r="L78" i="5"/>
  <c r="C73" i="7"/>
  <c r="E67" i="7"/>
  <c r="C64" i="7"/>
  <c r="C55" i="7"/>
  <c r="C86" i="7"/>
  <c r="F86" i="7" s="1"/>
  <c r="J86" i="7"/>
  <c r="M86" i="7" s="1"/>
  <c r="C80" i="7"/>
  <c r="J80" i="7"/>
  <c r="M80" i="7" s="1"/>
  <c r="C74" i="7"/>
  <c r="F74" i="7" s="1"/>
  <c r="J74" i="7"/>
  <c r="M74" i="7" s="1"/>
  <c r="N24" i="7"/>
  <c r="C68" i="7"/>
  <c r="F68" i="7" s="1"/>
  <c r="J68" i="7"/>
  <c r="M68" i="7" s="1"/>
  <c r="N18" i="7"/>
  <c r="C62" i="7"/>
  <c r="F62" i="7" s="1"/>
  <c r="J62" i="7"/>
  <c r="M62" i="7" s="1"/>
  <c r="O13" i="7"/>
  <c r="N12" i="7"/>
  <c r="C56" i="7"/>
  <c r="F56" i="7" s="1"/>
  <c r="J56" i="7"/>
  <c r="O7" i="7"/>
  <c r="N6" i="7"/>
  <c r="D88" i="6"/>
  <c r="K81" i="6"/>
  <c r="M80" i="6"/>
  <c r="K75" i="6"/>
  <c r="M74" i="6"/>
  <c r="K69" i="6"/>
  <c r="M68" i="6"/>
  <c r="D62" i="6"/>
  <c r="F62" i="6" s="1"/>
  <c r="F56" i="6"/>
  <c r="F54" i="6"/>
  <c r="P42" i="6"/>
  <c r="E85" i="6"/>
  <c r="F85" i="6" s="1"/>
  <c r="L85" i="6"/>
  <c r="D84" i="6"/>
  <c r="F84" i="6" s="1"/>
  <c r="K84" i="6"/>
  <c r="M84" i="6" s="1"/>
  <c r="C83" i="6"/>
  <c r="F83" i="6" s="1"/>
  <c r="J83" i="6"/>
  <c r="M83" i="6" s="1"/>
  <c r="P36" i="6"/>
  <c r="E79" i="6"/>
  <c r="F79" i="6" s="1"/>
  <c r="L79" i="6"/>
  <c r="D78" i="6"/>
  <c r="F78" i="6" s="1"/>
  <c r="K78" i="6"/>
  <c r="C77" i="6"/>
  <c r="F77" i="6" s="1"/>
  <c r="J77" i="6"/>
  <c r="M77" i="6" s="1"/>
  <c r="P30" i="6"/>
  <c r="E73" i="6"/>
  <c r="F73" i="6" s="1"/>
  <c r="L73" i="6"/>
  <c r="D72" i="6"/>
  <c r="F72" i="6" s="1"/>
  <c r="K72" i="6"/>
  <c r="M72" i="6" s="1"/>
  <c r="C71" i="6"/>
  <c r="F71" i="6" s="1"/>
  <c r="J71" i="6"/>
  <c r="M71" i="6" s="1"/>
  <c r="P24" i="6"/>
  <c r="E67" i="6"/>
  <c r="F67" i="6" s="1"/>
  <c r="L67" i="6"/>
  <c r="D66" i="6"/>
  <c r="F66" i="6" s="1"/>
  <c r="K66" i="6"/>
  <c r="C65" i="6"/>
  <c r="F65" i="6" s="1"/>
  <c r="J65" i="6"/>
  <c r="M65" i="6" s="1"/>
  <c r="P18" i="6"/>
  <c r="E61" i="6"/>
  <c r="F61" i="6" s="1"/>
  <c r="L61" i="6"/>
  <c r="M61" i="6" s="1"/>
  <c r="D60" i="6"/>
  <c r="F60" i="6" s="1"/>
  <c r="K60" i="6"/>
  <c r="C59" i="6"/>
  <c r="F59" i="6" s="1"/>
  <c r="J59" i="6"/>
  <c r="M59" i="6" s="1"/>
  <c r="P12" i="6"/>
  <c r="E55" i="6"/>
  <c r="F55" i="6" s="1"/>
  <c r="L55" i="6"/>
  <c r="M55" i="6" s="1"/>
  <c r="D54" i="6"/>
  <c r="K54" i="6"/>
  <c r="M54" i="6" s="1"/>
  <c r="C53" i="6"/>
  <c r="F53" i="6" s="1"/>
  <c r="J53" i="6"/>
  <c r="M43" i="6"/>
  <c r="F70" i="5"/>
  <c r="F58" i="5"/>
  <c r="K87" i="5"/>
  <c r="P40" i="5"/>
  <c r="O37" i="5"/>
  <c r="L37" i="5"/>
  <c r="M37" i="5"/>
  <c r="N37" i="5"/>
  <c r="P34" i="5"/>
  <c r="O31" i="5"/>
  <c r="L31" i="5"/>
  <c r="M31" i="5"/>
  <c r="N31" i="5"/>
  <c r="K75" i="5"/>
  <c r="P28" i="5"/>
  <c r="K69" i="5"/>
  <c r="L65" i="5"/>
  <c r="K57" i="5"/>
  <c r="L53" i="5"/>
  <c r="L24" i="7"/>
  <c r="L18" i="7"/>
  <c r="N13" i="7"/>
  <c r="L12" i="7"/>
  <c r="N7" i="7"/>
  <c r="L6" i="7"/>
  <c r="J81" i="6"/>
  <c r="J75" i="6"/>
  <c r="M75" i="6" s="1"/>
  <c r="J69" i="6"/>
  <c r="M56" i="6"/>
  <c r="L52" i="6"/>
  <c r="P37" i="6"/>
  <c r="P31" i="6"/>
  <c r="P25" i="6"/>
  <c r="P19" i="6"/>
  <c r="P13" i="6"/>
  <c r="P7" i="6"/>
  <c r="F88" i="5"/>
  <c r="J85" i="5"/>
  <c r="M70" i="5"/>
  <c r="J69" i="5"/>
  <c r="J75" i="5"/>
  <c r="J57" i="5"/>
  <c r="M42" i="4"/>
  <c r="N42" i="4"/>
  <c r="O42" i="4"/>
  <c r="M40" i="4"/>
  <c r="N40" i="4"/>
  <c r="O40" i="4"/>
  <c r="M27" i="4"/>
  <c r="N27" i="4"/>
  <c r="O27" i="4"/>
  <c r="E57" i="4"/>
  <c r="F57" i="4" s="1"/>
  <c r="L57" i="4"/>
  <c r="B55" i="4"/>
  <c r="I55" i="4"/>
  <c r="J85" i="3"/>
  <c r="M85" i="3" s="1"/>
  <c r="C85" i="3"/>
  <c r="E71" i="3"/>
  <c r="L71" i="3"/>
  <c r="B63" i="3"/>
  <c r="I63" i="3"/>
  <c r="P17" i="3"/>
  <c r="L39" i="5"/>
  <c r="P36" i="5"/>
  <c r="L33" i="5"/>
  <c r="P30" i="5"/>
  <c r="L27" i="5"/>
  <c r="L21" i="5"/>
  <c r="P18" i="5"/>
  <c r="L15" i="5"/>
  <c r="P12" i="5"/>
  <c r="L9" i="5"/>
  <c r="M32" i="4"/>
  <c r="L32" i="4"/>
  <c r="N32" i="4"/>
  <c r="O32" i="4"/>
  <c r="P29" i="4"/>
  <c r="B75" i="4"/>
  <c r="I75" i="4"/>
  <c r="M75" i="4" s="1"/>
  <c r="E63" i="4"/>
  <c r="L63" i="4"/>
  <c r="B61" i="4"/>
  <c r="I61" i="4"/>
  <c r="B104" i="3"/>
  <c r="K75" i="3"/>
  <c r="D75" i="3"/>
  <c r="B74" i="3"/>
  <c r="F74" i="3" s="1"/>
  <c r="I74" i="3"/>
  <c r="M74" i="3" s="1"/>
  <c r="P28" i="3"/>
  <c r="C64" i="3"/>
  <c r="J64" i="3"/>
  <c r="M64" i="3" s="1"/>
  <c r="P18" i="3"/>
  <c r="J54" i="3"/>
  <c r="C54" i="3"/>
  <c r="D75" i="4"/>
  <c r="F53" i="4"/>
  <c r="B87" i="4"/>
  <c r="I87" i="4"/>
  <c r="M22" i="4"/>
  <c r="O22" i="4"/>
  <c r="L22" i="4"/>
  <c r="P11" i="4"/>
  <c r="M8" i="4"/>
  <c r="L8" i="4"/>
  <c r="N8" i="4"/>
  <c r="N43" i="4" s="1"/>
  <c r="O8" i="4"/>
  <c r="F43" i="4"/>
  <c r="L76" i="3"/>
  <c r="E76" i="3"/>
  <c r="D65" i="3"/>
  <c r="F65" i="3" s="1"/>
  <c r="K65" i="3"/>
  <c r="K55" i="3"/>
  <c r="D55" i="3"/>
  <c r="I54" i="3"/>
  <c r="B86" i="5"/>
  <c r="K82" i="5"/>
  <c r="M81" i="5"/>
  <c r="E78" i="5"/>
  <c r="C75" i="5"/>
  <c r="F75" i="5" s="1"/>
  <c r="B68" i="5"/>
  <c r="F68" i="5" s="1"/>
  <c r="B66" i="5"/>
  <c r="K64" i="5"/>
  <c r="M63" i="5"/>
  <c r="D62" i="5"/>
  <c r="E60" i="5"/>
  <c r="C57" i="5"/>
  <c r="F57" i="5" s="1"/>
  <c r="C55" i="5"/>
  <c r="E86" i="5"/>
  <c r="L86" i="5"/>
  <c r="E80" i="5"/>
  <c r="L80" i="5"/>
  <c r="E74" i="5"/>
  <c r="F74" i="5" s="1"/>
  <c r="L74" i="5"/>
  <c r="M74" i="5" s="1"/>
  <c r="N25" i="5"/>
  <c r="E68" i="5"/>
  <c r="L68" i="5"/>
  <c r="N19" i="5"/>
  <c r="E62" i="5"/>
  <c r="L62" i="5"/>
  <c r="M62" i="5" s="1"/>
  <c r="N13" i="5"/>
  <c r="E56" i="5"/>
  <c r="F56" i="5" s="1"/>
  <c r="L56" i="5"/>
  <c r="M56" i="5" s="1"/>
  <c r="N7" i="5"/>
  <c r="B85" i="4"/>
  <c r="E71" i="4"/>
  <c r="F71" i="4" s="1"/>
  <c r="F59" i="4"/>
  <c r="B67" i="4"/>
  <c r="I67" i="4"/>
  <c r="I79" i="3"/>
  <c r="M79" i="3" s="1"/>
  <c r="P33" i="3"/>
  <c r="B79" i="3"/>
  <c r="F79" i="3" s="1"/>
  <c r="E66" i="3"/>
  <c r="L66" i="3"/>
  <c r="E56" i="3"/>
  <c r="L56" i="3"/>
  <c r="D87" i="5"/>
  <c r="F87" i="5" s="1"/>
  <c r="I86" i="5"/>
  <c r="M86" i="5" s="1"/>
  <c r="E85" i="5"/>
  <c r="C80" i="5"/>
  <c r="D69" i="5"/>
  <c r="F69" i="5" s="1"/>
  <c r="I68" i="5"/>
  <c r="E67" i="5"/>
  <c r="E65" i="5"/>
  <c r="C62" i="5"/>
  <c r="N38" i="5"/>
  <c r="N32" i="5"/>
  <c r="N26" i="5"/>
  <c r="M25" i="5"/>
  <c r="N20" i="5"/>
  <c r="M19" i="5"/>
  <c r="N14" i="5"/>
  <c r="M13" i="5"/>
  <c r="N8" i="5"/>
  <c r="M7" i="5"/>
  <c r="L76" i="4"/>
  <c r="L71" i="4"/>
  <c r="M28" i="4"/>
  <c r="O28" i="4"/>
  <c r="N28" i="4"/>
  <c r="I88" i="6"/>
  <c r="M88" i="6" s="1"/>
  <c r="B88" i="6"/>
  <c r="F88" i="6" s="1"/>
  <c r="I82" i="6"/>
  <c r="M82" i="6" s="1"/>
  <c r="B82" i="6"/>
  <c r="F82" i="6" s="1"/>
  <c r="I76" i="6"/>
  <c r="M76" i="6" s="1"/>
  <c r="B76" i="6"/>
  <c r="F76" i="6" s="1"/>
  <c r="I70" i="6"/>
  <c r="M70" i="6" s="1"/>
  <c r="B70" i="6"/>
  <c r="F70" i="6" s="1"/>
  <c r="I64" i="6"/>
  <c r="M64" i="6" s="1"/>
  <c r="B64" i="6"/>
  <c r="F64" i="6" s="1"/>
  <c r="I58" i="6"/>
  <c r="B58" i="6"/>
  <c r="F58" i="6" s="1"/>
  <c r="I82" i="5"/>
  <c r="B80" i="5"/>
  <c r="K76" i="5"/>
  <c r="M76" i="5" s="1"/>
  <c r="I64" i="5"/>
  <c r="B62" i="5"/>
  <c r="K58" i="5"/>
  <c r="M58" i="5" s="1"/>
  <c r="N39" i="5"/>
  <c r="M38" i="5"/>
  <c r="P38" i="5" s="1"/>
  <c r="N33" i="5"/>
  <c r="M32" i="5"/>
  <c r="P32" i="5" s="1"/>
  <c r="N27" i="5"/>
  <c r="M26" i="5"/>
  <c r="P26" i="5" s="1"/>
  <c r="L25" i="5"/>
  <c r="N21" i="5"/>
  <c r="M20" i="5"/>
  <c r="L19" i="5"/>
  <c r="N15" i="5"/>
  <c r="M14" i="5"/>
  <c r="L13" i="5"/>
  <c r="N9" i="5"/>
  <c r="M8" i="5"/>
  <c r="L7" i="5"/>
  <c r="O6" i="5"/>
  <c r="P6" i="5" s="1"/>
  <c r="F43" i="5"/>
  <c r="K76" i="4"/>
  <c r="J71" i="4"/>
  <c r="M71" i="4" s="1"/>
  <c r="M59" i="4"/>
  <c r="L42" i="4"/>
  <c r="L40" i="4"/>
  <c r="M38" i="4"/>
  <c r="L38" i="4"/>
  <c r="N38" i="4"/>
  <c r="O38" i="4"/>
  <c r="P35" i="4"/>
  <c r="B81" i="4"/>
  <c r="F81" i="4" s="1"/>
  <c r="I81" i="4"/>
  <c r="M81" i="4" s="1"/>
  <c r="M33" i="4"/>
  <c r="N33" i="4"/>
  <c r="O33" i="4"/>
  <c r="L27" i="4"/>
  <c r="D62" i="4"/>
  <c r="K62" i="4"/>
  <c r="M80" i="3"/>
  <c r="P23" i="4"/>
  <c r="P17" i="4"/>
  <c r="M14" i="4"/>
  <c r="L14" i="4"/>
  <c r="N14" i="4"/>
  <c r="O14" i="4"/>
  <c r="F86" i="3"/>
  <c r="F83" i="3"/>
  <c r="E81" i="3"/>
  <c r="L81" i="3"/>
  <c r="C80" i="3"/>
  <c r="J80" i="3"/>
  <c r="C69" i="3"/>
  <c r="J69" i="3"/>
  <c r="P19" i="3"/>
  <c r="P9" i="3"/>
  <c r="F65" i="4"/>
  <c r="F63" i="4"/>
  <c r="M53" i="4"/>
  <c r="M41" i="4"/>
  <c r="N41" i="4"/>
  <c r="O41" i="4"/>
  <c r="M39" i="4"/>
  <c r="P39" i="4" s="1"/>
  <c r="N39" i="4"/>
  <c r="O39" i="4"/>
  <c r="M34" i="4"/>
  <c r="O34" i="4"/>
  <c r="M26" i="4"/>
  <c r="L26" i="4"/>
  <c r="N26" i="4"/>
  <c r="O26" i="4"/>
  <c r="M20" i="4"/>
  <c r="L20" i="4"/>
  <c r="N20" i="4"/>
  <c r="O20" i="4"/>
  <c r="D56" i="4"/>
  <c r="K56" i="4"/>
  <c r="M86" i="3"/>
  <c r="L85" i="3"/>
  <c r="K85" i="3"/>
  <c r="I84" i="3"/>
  <c r="M84" i="3" s="1"/>
  <c r="B84" i="3"/>
  <c r="P38" i="3"/>
  <c r="K81" i="3"/>
  <c r="D70" i="3"/>
  <c r="K70" i="3"/>
  <c r="P20" i="3"/>
  <c r="L16" i="4"/>
  <c r="L10" i="4"/>
  <c r="F72" i="3"/>
  <c r="M66" i="3"/>
  <c r="B80" i="3"/>
  <c r="F80" i="3" s="1"/>
  <c r="P34" i="3"/>
  <c r="E77" i="3"/>
  <c r="L77" i="3"/>
  <c r="D76" i="3"/>
  <c r="K76" i="3"/>
  <c r="C75" i="3"/>
  <c r="J75" i="3"/>
  <c r="E72" i="3"/>
  <c r="L72" i="3"/>
  <c r="D71" i="3"/>
  <c r="K71" i="3"/>
  <c r="M71" i="3" s="1"/>
  <c r="C70" i="3"/>
  <c r="J70" i="3"/>
  <c r="M70" i="3" s="1"/>
  <c r="B69" i="3"/>
  <c r="I69" i="3"/>
  <c r="M73" i="3"/>
  <c r="F55" i="3"/>
  <c r="K87" i="3"/>
  <c r="P40" i="3"/>
  <c r="E78" i="3"/>
  <c r="F78" i="3" s="1"/>
  <c r="L78" i="3"/>
  <c r="D77" i="3"/>
  <c r="F77" i="3" s="1"/>
  <c r="K77" i="3"/>
  <c r="C76" i="3"/>
  <c r="J76" i="3"/>
  <c r="M76" i="3" s="1"/>
  <c r="B75" i="3"/>
  <c r="F75" i="3" s="1"/>
  <c r="I75" i="3"/>
  <c r="I60" i="3"/>
  <c r="M60" i="3" s="1"/>
  <c r="P7" i="3"/>
  <c r="P43" i="3" s="1"/>
  <c r="O43" i="3"/>
  <c r="L36" i="4"/>
  <c r="L30" i="4"/>
  <c r="L24" i="4"/>
  <c r="L18" i="4"/>
  <c r="L12" i="4"/>
  <c r="L6" i="4"/>
  <c r="K88" i="3"/>
  <c r="D87" i="3"/>
  <c r="B85" i="3"/>
  <c r="F85" i="3" s="1"/>
  <c r="C81" i="3"/>
  <c r="K78" i="3"/>
  <c r="M72" i="3"/>
  <c r="L68" i="3"/>
  <c r="C61" i="3"/>
  <c r="J55" i="3"/>
  <c r="B54" i="3"/>
  <c r="P39" i="3"/>
  <c r="E84" i="3"/>
  <c r="L84" i="3"/>
  <c r="D83" i="3"/>
  <c r="K83" i="3"/>
  <c r="M83" i="3" s="1"/>
  <c r="C82" i="3"/>
  <c r="F82" i="3" s="1"/>
  <c r="J82" i="3"/>
  <c r="M82" i="3" s="1"/>
  <c r="B81" i="3"/>
  <c r="I81" i="3"/>
  <c r="M81" i="3" s="1"/>
  <c r="P23" i="3"/>
  <c r="F66" i="3"/>
  <c r="P13" i="3"/>
  <c r="B56" i="3"/>
  <c r="F56" i="3" s="1"/>
  <c r="I56" i="3"/>
  <c r="P10" i="3"/>
  <c r="P8" i="3"/>
  <c r="E53" i="3"/>
  <c r="E89" i="3" s="1"/>
  <c r="L53" i="3"/>
  <c r="L89" i="3" s="1"/>
  <c r="O21" i="4"/>
  <c r="O15" i="4"/>
  <c r="O9" i="4"/>
  <c r="I77" i="3"/>
  <c r="L70" i="3"/>
  <c r="C66" i="3"/>
  <c r="J61" i="3"/>
  <c r="F61" i="3"/>
  <c r="B60" i="3"/>
  <c r="F60" i="3" s="1"/>
  <c r="I55" i="3"/>
  <c r="C88" i="3"/>
  <c r="F88" i="3" s="1"/>
  <c r="J88" i="3"/>
  <c r="M88" i="3" s="1"/>
  <c r="B87" i="3"/>
  <c r="F87" i="3" s="1"/>
  <c r="I87" i="3"/>
  <c r="M87" i="3" s="1"/>
  <c r="P29" i="3"/>
  <c r="P24" i="3"/>
  <c r="L69" i="3"/>
  <c r="M67" i="3"/>
  <c r="B62" i="3"/>
  <c r="F62" i="3" s="1"/>
  <c r="I62" i="3"/>
  <c r="M62" i="3" s="1"/>
  <c r="P16" i="3"/>
  <c r="P14" i="3"/>
  <c r="E59" i="3"/>
  <c r="L59" i="3"/>
  <c r="D58" i="3"/>
  <c r="K58" i="3"/>
  <c r="C57" i="3"/>
  <c r="J57" i="3"/>
  <c r="E54" i="3"/>
  <c r="L54" i="3"/>
  <c r="D53" i="3"/>
  <c r="F53" i="3" s="1"/>
  <c r="K53" i="3"/>
  <c r="M53" i="3" s="1"/>
  <c r="L64" i="4"/>
  <c r="K63" i="4"/>
  <c r="M63" i="4" s="1"/>
  <c r="J62" i="4"/>
  <c r="L58" i="4"/>
  <c r="K57" i="4"/>
  <c r="M57" i="4" s="1"/>
  <c r="J56" i="4"/>
  <c r="L52" i="4"/>
  <c r="N21" i="4"/>
  <c r="O16" i="4"/>
  <c r="N15" i="4"/>
  <c r="P15" i="4" s="1"/>
  <c r="O10" i="4"/>
  <c r="N9" i="4"/>
  <c r="P9" i="4" s="1"/>
  <c r="F67" i="3"/>
  <c r="F64" i="3"/>
  <c r="M61" i="3"/>
  <c r="I78" i="3"/>
  <c r="M78" i="3" s="1"/>
  <c r="P30" i="3"/>
  <c r="P25" i="3"/>
  <c r="B68" i="3"/>
  <c r="F68" i="3" s="1"/>
  <c r="I68" i="3"/>
  <c r="M68" i="3" s="1"/>
  <c r="P22" i="3"/>
  <c r="E65" i="3"/>
  <c r="L65" i="3"/>
  <c r="M65" i="3" s="1"/>
  <c r="D64" i="3"/>
  <c r="K64" i="3"/>
  <c r="C63" i="3"/>
  <c r="J63" i="3"/>
  <c r="E60" i="3"/>
  <c r="L60" i="3"/>
  <c r="D59" i="3"/>
  <c r="D89" i="3" s="1"/>
  <c r="D90" i="3" s="1"/>
  <c r="C104" i="3" s="1"/>
  <c r="K59" i="3"/>
  <c r="M59" i="3" s="1"/>
  <c r="C58" i="3"/>
  <c r="F58" i="3" s="1"/>
  <c r="J58" i="3"/>
  <c r="M58" i="3" s="1"/>
  <c r="B57" i="3"/>
  <c r="F57" i="3" s="1"/>
  <c r="I57" i="3"/>
  <c r="L43" i="3"/>
  <c r="K52" i="3"/>
  <c r="M43" i="3"/>
  <c r="J52" i="3"/>
  <c r="M52" i="3" s="1"/>
  <c r="B53" i="1" l="1"/>
  <c r="F53" i="1" s="1"/>
  <c r="I53" i="1"/>
  <c r="L91" i="1"/>
  <c r="D106" i="1" s="1"/>
  <c r="E91" i="1"/>
  <c r="C106" i="1" s="1"/>
  <c r="B106" i="1"/>
  <c r="B102" i="11"/>
  <c r="B103" i="10"/>
  <c r="B104" i="4"/>
  <c r="D67" i="4"/>
  <c r="K67" i="4"/>
  <c r="K89" i="3"/>
  <c r="K90" i="3" s="1"/>
  <c r="D104" i="3" s="1"/>
  <c r="M55" i="3"/>
  <c r="M77" i="3"/>
  <c r="F54" i="3"/>
  <c r="B58" i="4"/>
  <c r="F58" i="4" s="1"/>
  <c r="P12" i="4"/>
  <c r="I58" i="4"/>
  <c r="M58" i="4" s="1"/>
  <c r="F69" i="3"/>
  <c r="P16" i="4"/>
  <c r="B62" i="4"/>
  <c r="I62" i="4"/>
  <c r="F84" i="3"/>
  <c r="P20" i="4"/>
  <c r="I66" i="4"/>
  <c r="B66" i="4"/>
  <c r="E80" i="4"/>
  <c r="L80" i="4"/>
  <c r="K87" i="4"/>
  <c r="D87" i="4"/>
  <c r="F59" i="3"/>
  <c r="F89" i="3" s="1"/>
  <c r="F90" i="3" s="1"/>
  <c r="C106" i="3" s="1"/>
  <c r="L79" i="4"/>
  <c r="E79" i="4"/>
  <c r="E84" i="4"/>
  <c r="L84" i="4"/>
  <c r="C54" i="5"/>
  <c r="J54" i="5"/>
  <c r="C66" i="5"/>
  <c r="J66" i="5"/>
  <c r="D79" i="5"/>
  <c r="K79" i="5"/>
  <c r="M64" i="5"/>
  <c r="C74" i="4"/>
  <c r="J74" i="4"/>
  <c r="J59" i="5"/>
  <c r="C59" i="5"/>
  <c r="K78" i="5"/>
  <c r="D78" i="5"/>
  <c r="M68" i="5"/>
  <c r="K71" i="5"/>
  <c r="D71" i="5"/>
  <c r="E54" i="4"/>
  <c r="L54" i="4"/>
  <c r="L89" i="4" s="1"/>
  <c r="E68" i="4"/>
  <c r="L68" i="4"/>
  <c r="F75" i="4"/>
  <c r="P15" i="5"/>
  <c r="I61" i="5"/>
  <c r="B61" i="5"/>
  <c r="K73" i="4"/>
  <c r="D73" i="4"/>
  <c r="K88" i="4"/>
  <c r="D88" i="4"/>
  <c r="M69" i="6"/>
  <c r="D59" i="7"/>
  <c r="K59" i="7"/>
  <c r="B77" i="5"/>
  <c r="I77" i="5"/>
  <c r="P31" i="5"/>
  <c r="L83" i="5"/>
  <c r="E83" i="5"/>
  <c r="F80" i="7"/>
  <c r="B89" i="6"/>
  <c r="F52" i="6"/>
  <c r="F89" i="6" s="1"/>
  <c r="C89" i="6"/>
  <c r="C76" i="7"/>
  <c r="J76" i="7"/>
  <c r="P37" i="7"/>
  <c r="J83" i="7"/>
  <c r="C83" i="7"/>
  <c r="E54" i="8"/>
  <c r="E89" i="8" s="1"/>
  <c r="L54" i="8"/>
  <c r="E60" i="8"/>
  <c r="L60" i="8"/>
  <c r="E68" i="8"/>
  <c r="L68" i="8"/>
  <c r="E86" i="8"/>
  <c r="L86" i="8"/>
  <c r="K65" i="7"/>
  <c r="D65" i="7"/>
  <c r="C71" i="7"/>
  <c r="J71" i="7"/>
  <c r="E67" i="8"/>
  <c r="L67" i="8"/>
  <c r="K66" i="7"/>
  <c r="D66" i="7"/>
  <c r="M75" i="7"/>
  <c r="N43" i="8"/>
  <c r="D52" i="8"/>
  <c r="K52" i="8"/>
  <c r="D61" i="8"/>
  <c r="K61" i="8"/>
  <c r="C84" i="7"/>
  <c r="J84" i="7"/>
  <c r="P8" i="7"/>
  <c r="I54" i="7"/>
  <c r="B54" i="7"/>
  <c r="D60" i="8"/>
  <c r="K60" i="8"/>
  <c r="D69" i="8"/>
  <c r="K69" i="8"/>
  <c r="P40" i="8"/>
  <c r="I86" i="8"/>
  <c r="M86" i="8" s="1"/>
  <c r="B86" i="8"/>
  <c r="F86" i="8" s="1"/>
  <c r="M67" i="7"/>
  <c r="L84" i="8"/>
  <c r="E84" i="8"/>
  <c r="P43" i="9"/>
  <c r="D55" i="10"/>
  <c r="K55" i="10"/>
  <c r="P9" i="10"/>
  <c r="K63" i="10"/>
  <c r="D63" i="10"/>
  <c r="K75" i="10"/>
  <c r="D75" i="10"/>
  <c r="K87" i="10"/>
  <c r="D87" i="10"/>
  <c r="B78" i="8"/>
  <c r="I78" i="8"/>
  <c r="P32" i="8"/>
  <c r="F65" i="9"/>
  <c r="K62" i="10"/>
  <c r="D62" i="10"/>
  <c r="K80" i="10"/>
  <c r="D80" i="10"/>
  <c r="E64" i="11"/>
  <c r="L64" i="11"/>
  <c r="E72" i="8"/>
  <c r="L72" i="8"/>
  <c r="I89" i="9"/>
  <c r="I90" i="9" s="1"/>
  <c r="D102" i="9" s="1"/>
  <c r="M52" i="9"/>
  <c r="F83" i="10"/>
  <c r="B105" i="9"/>
  <c r="E90" i="9"/>
  <c r="C105" i="9" s="1"/>
  <c r="L90" i="9"/>
  <c r="D105" i="9" s="1"/>
  <c r="L89" i="9"/>
  <c r="C64" i="10"/>
  <c r="F64" i="10" s="1"/>
  <c r="J64" i="10"/>
  <c r="M64" i="10" s="1"/>
  <c r="C82" i="10"/>
  <c r="F82" i="10" s="1"/>
  <c r="J82" i="10"/>
  <c r="M82" i="10" s="1"/>
  <c r="K54" i="11"/>
  <c r="D54" i="11"/>
  <c r="F54" i="11" s="1"/>
  <c r="M71" i="8"/>
  <c r="P36" i="10"/>
  <c r="C59" i="12"/>
  <c r="J59" i="12"/>
  <c r="J83" i="12"/>
  <c r="C83" i="12"/>
  <c r="B57" i="11"/>
  <c r="I57" i="11"/>
  <c r="P11" i="11"/>
  <c r="D71" i="12"/>
  <c r="K71" i="12"/>
  <c r="D80" i="12"/>
  <c r="K80" i="12"/>
  <c r="B105" i="13"/>
  <c r="L90" i="13"/>
  <c r="D105" i="13" s="1"/>
  <c r="E90" i="13"/>
  <c r="C105" i="13" s="1"/>
  <c r="P8" i="11"/>
  <c r="F71" i="11"/>
  <c r="K89" i="9"/>
  <c r="E53" i="11"/>
  <c r="L53" i="11"/>
  <c r="E65" i="11"/>
  <c r="L65" i="11"/>
  <c r="D59" i="13"/>
  <c r="K59" i="13"/>
  <c r="L71" i="13"/>
  <c r="E71" i="13"/>
  <c r="P32" i="13"/>
  <c r="B78" i="13"/>
  <c r="I78" i="13"/>
  <c r="I83" i="13"/>
  <c r="P37" i="13"/>
  <c r="B83" i="13"/>
  <c r="E57" i="1"/>
  <c r="F57" i="1" s="1"/>
  <c r="L57" i="1"/>
  <c r="M57" i="1" s="1"/>
  <c r="E69" i="1"/>
  <c r="F69" i="1" s="1"/>
  <c r="L69" i="1"/>
  <c r="M69" i="1" s="1"/>
  <c r="E81" i="1"/>
  <c r="F81" i="1" s="1"/>
  <c r="L81" i="1"/>
  <c r="M81" i="1" s="1"/>
  <c r="L55" i="13"/>
  <c r="E55" i="13"/>
  <c r="J52" i="2"/>
  <c r="C52" i="2"/>
  <c r="M43" i="2"/>
  <c r="J64" i="2"/>
  <c r="C64" i="2"/>
  <c r="J76" i="2"/>
  <c r="C76" i="2"/>
  <c r="F76" i="2" s="1"/>
  <c r="J88" i="2"/>
  <c r="C88" i="2"/>
  <c r="F88" i="2" s="1"/>
  <c r="B60" i="1"/>
  <c r="F60" i="1" s="1"/>
  <c r="I60" i="1"/>
  <c r="M60" i="1" s="1"/>
  <c r="P14" i="1"/>
  <c r="B72" i="1"/>
  <c r="F72" i="1" s="1"/>
  <c r="I72" i="1"/>
  <c r="M72" i="1" s="1"/>
  <c r="P26" i="1"/>
  <c r="B84" i="1"/>
  <c r="F84" i="1" s="1"/>
  <c r="I84" i="1"/>
  <c r="M84" i="1" s="1"/>
  <c r="P38" i="1"/>
  <c r="D60" i="13"/>
  <c r="K60" i="13"/>
  <c r="C84" i="13"/>
  <c r="J84" i="13"/>
  <c r="F103" i="14"/>
  <c r="D85" i="1"/>
  <c r="K85" i="1"/>
  <c r="L53" i="13"/>
  <c r="E53" i="13"/>
  <c r="P38" i="13"/>
  <c r="E85" i="1"/>
  <c r="L85" i="1"/>
  <c r="K66" i="13"/>
  <c r="D66" i="13"/>
  <c r="E78" i="13"/>
  <c r="L78" i="13"/>
  <c r="J89" i="14"/>
  <c r="J90" i="14" s="1"/>
  <c r="D103" i="14" s="1"/>
  <c r="E103" i="14" s="1"/>
  <c r="G103" i="14" s="1"/>
  <c r="P37" i="2"/>
  <c r="I83" i="2"/>
  <c r="B83" i="2"/>
  <c r="M87" i="2"/>
  <c r="B102" i="3"/>
  <c r="D55" i="4"/>
  <c r="K55" i="4"/>
  <c r="E55" i="4"/>
  <c r="L55" i="4"/>
  <c r="P18" i="4"/>
  <c r="B64" i="4"/>
  <c r="F64" i="4" s="1"/>
  <c r="I64" i="4"/>
  <c r="M64" i="4" s="1"/>
  <c r="J66" i="4"/>
  <c r="C66" i="4"/>
  <c r="C80" i="4"/>
  <c r="F80" i="4" s="1"/>
  <c r="J80" i="4"/>
  <c r="M80" i="4" s="1"/>
  <c r="J87" i="4"/>
  <c r="C87" i="4"/>
  <c r="L60" i="4"/>
  <c r="E60" i="4"/>
  <c r="D79" i="4"/>
  <c r="K79" i="4"/>
  <c r="K84" i="4"/>
  <c r="D84" i="4"/>
  <c r="D55" i="5"/>
  <c r="K55" i="5"/>
  <c r="D67" i="5"/>
  <c r="K67" i="5"/>
  <c r="C84" i="5"/>
  <c r="J84" i="5"/>
  <c r="P33" i="4"/>
  <c r="K60" i="5"/>
  <c r="D60" i="5"/>
  <c r="K84" i="5"/>
  <c r="D84" i="5"/>
  <c r="K53" i="5"/>
  <c r="D53" i="5"/>
  <c r="K54" i="4"/>
  <c r="D54" i="4"/>
  <c r="C68" i="4"/>
  <c r="J68" i="4"/>
  <c r="P39" i="5"/>
  <c r="B85" i="5"/>
  <c r="I85" i="5"/>
  <c r="M55" i="4"/>
  <c r="J73" i="4"/>
  <c r="C73" i="4"/>
  <c r="C88" i="4"/>
  <c r="J88" i="4"/>
  <c r="B64" i="7"/>
  <c r="P18" i="7"/>
  <c r="I64" i="7"/>
  <c r="E77" i="5"/>
  <c r="L77" i="5"/>
  <c r="C90" i="6"/>
  <c r="C103" i="6" s="1"/>
  <c r="B103" i="6"/>
  <c r="D58" i="7"/>
  <c r="K58" i="7"/>
  <c r="P43" i="6"/>
  <c r="M84" i="5"/>
  <c r="K89" i="6"/>
  <c r="M79" i="6"/>
  <c r="F104" i="6"/>
  <c r="E104" i="6"/>
  <c r="G104" i="6" s="1"/>
  <c r="D78" i="7"/>
  <c r="K78" i="7"/>
  <c r="K56" i="8"/>
  <c r="D56" i="8"/>
  <c r="K62" i="8"/>
  <c r="D62" i="8"/>
  <c r="K73" i="8"/>
  <c r="M73" i="8" s="1"/>
  <c r="D73" i="8"/>
  <c r="M60" i="8"/>
  <c r="J65" i="7"/>
  <c r="C65" i="7"/>
  <c r="L73" i="8"/>
  <c r="E73" i="8"/>
  <c r="F73" i="8" s="1"/>
  <c r="E66" i="7"/>
  <c r="L66" i="7"/>
  <c r="E77" i="7"/>
  <c r="L77" i="7"/>
  <c r="M43" i="8"/>
  <c r="J52" i="8"/>
  <c r="P6" i="8"/>
  <c r="C52" i="8"/>
  <c r="J61" i="8"/>
  <c r="M61" i="8" s="1"/>
  <c r="P15" i="8"/>
  <c r="C61" i="8"/>
  <c r="F61" i="8"/>
  <c r="L54" i="7"/>
  <c r="E54" i="7"/>
  <c r="C60" i="8"/>
  <c r="F60" i="8" s="1"/>
  <c r="J60" i="8"/>
  <c r="P34" i="8"/>
  <c r="I80" i="8"/>
  <c r="B80" i="8"/>
  <c r="D87" i="8"/>
  <c r="F87" i="8" s="1"/>
  <c r="K87" i="8"/>
  <c r="F87" i="7"/>
  <c r="L43" i="8"/>
  <c r="K84" i="8"/>
  <c r="D84" i="8"/>
  <c r="L55" i="10"/>
  <c r="E55" i="10"/>
  <c r="I67" i="10"/>
  <c r="B67" i="10"/>
  <c r="P21" i="10"/>
  <c r="P33" i="10"/>
  <c r="I79" i="10"/>
  <c r="B79" i="10"/>
  <c r="C78" i="8"/>
  <c r="J78" i="8"/>
  <c r="J67" i="10"/>
  <c r="C67" i="10"/>
  <c r="J85" i="10"/>
  <c r="C85" i="10"/>
  <c r="B103" i="11"/>
  <c r="D72" i="8"/>
  <c r="K72" i="8"/>
  <c r="B102" i="9"/>
  <c r="E104" i="9"/>
  <c r="G104" i="9" s="1"/>
  <c r="F104" i="9"/>
  <c r="P11" i="10"/>
  <c r="I57" i="10"/>
  <c r="B57" i="10"/>
  <c r="P29" i="10"/>
  <c r="I75" i="10"/>
  <c r="M75" i="10" s="1"/>
  <c r="B75" i="10"/>
  <c r="F75" i="10" s="1"/>
  <c r="K60" i="11"/>
  <c r="D60" i="11"/>
  <c r="F60" i="11" s="1"/>
  <c r="D53" i="11"/>
  <c r="K53" i="11"/>
  <c r="M54" i="11"/>
  <c r="O43" i="12"/>
  <c r="L52" i="12"/>
  <c r="L89" i="12" s="1"/>
  <c r="E52" i="12"/>
  <c r="E89" i="12" s="1"/>
  <c r="J68" i="12"/>
  <c r="C68" i="12"/>
  <c r="J86" i="12"/>
  <c r="C86" i="12"/>
  <c r="C57" i="11"/>
  <c r="J57" i="11"/>
  <c r="K53" i="12"/>
  <c r="D53" i="12"/>
  <c r="D89" i="12" s="1"/>
  <c r="N43" i="12"/>
  <c r="K59" i="12"/>
  <c r="D59" i="12"/>
  <c r="D65" i="12"/>
  <c r="K65" i="12"/>
  <c r="P14" i="11"/>
  <c r="J53" i="11"/>
  <c r="C53" i="11"/>
  <c r="J65" i="11"/>
  <c r="C65" i="11"/>
  <c r="P22" i="12"/>
  <c r="I59" i="13"/>
  <c r="B59" i="13"/>
  <c r="P13" i="13"/>
  <c r="K71" i="13"/>
  <c r="D71" i="13"/>
  <c r="J83" i="13"/>
  <c r="C83" i="13"/>
  <c r="B61" i="1"/>
  <c r="I61" i="1"/>
  <c r="P15" i="1"/>
  <c r="B73" i="1"/>
  <c r="I73" i="1"/>
  <c r="P27" i="1"/>
  <c r="J55" i="13"/>
  <c r="C55" i="13"/>
  <c r="K53" i="2"/>
  <c r="D53" i="2"/>
  <c r="K65" i="2"/>
  <c r="D65" i="2"/>
  <c r="K77" i="2"/>
  <c r="D77" i="2"/>
  <c r="C61" i="1"/>
  <c r="J61" i="1"/>
  <c r="C73" i="1"/>
  <c r="J73" i="1"/>
  <c r="B85" i="1"/>
  <c r="F85" i="1" s="1"/>
  <c r="I85" i="1"/>
  <c r="M85" i="1" s="1"/>
  <c r="P39" i="1"/>
  <c r="C60" i="13"/>
  <c r="J60" i="13"/>
  <c r="M86" i="13"/>
  <c r="N43" i="2"/>
  <c r="K52" i="2"/>
  <c r="D52" i="2"/>
  <c r="K64" i="2"/>
  <c r="D64" i="2"/>
  <c r="D76" i="2"/>
  <c r="K76" i="2"/>
  <c r="K88" i="2"/>
  <c r="D88" i="2"/>
  <c r="E55" i="1"/>
  <c r="L55" i="1"/>
  <c r="D86" i="1"/>
  <c r="K86" i="1"/>
  <c r="K53" i="13"/>
  <c r="D53" i="13"/>
  <c r="L65" i="13"/>
  <c r="E65" i="13"/>
  <c r="L64" i="2"/>
  <c r="E64" i="2"/>
  <c r="F64" i="2" s="1"/>
  <c r="L82" i="2"/>
  <c r="E82" i="2"/>
  <c r="E86" i="1"/>
  <c r="L86" i="1"/>
  <c r="P43" i="14"/>
  <c r="C66" i="13"/>
  <c r="J66" i="13"/>
  <c r="D78" i="13"/>
  <c r="K78" i="13"/>
  <c r="C89" i="14"/>
  <c r="C90" i="14" s="1"/>
  <c r="C103" i="14" s="1"/>
  <c r="P7" i="2"/>
  <c r="B53" i="2"/>
  <c r="I53" i="2"/>
  <c r="B68" i="1"/>
  <c r="I68" i="1"/>
  <c r="P22" i="1"/>
  <c r="P6" i="2"/>
  <c r="P18" i="2"/>
  <c r="P30" i="2"/>
  <c r="P42" i="2"/>
  <c r="N44" i="1"/>
  <c r="M57" i="3"/>
  <c r="E56" i="4"/>
  <c r="L56" i="4"/>
  <c r="L61" i="4"/>
  <c r="E61" i="4"/>
  <c r="P24" i="4"/>
  <c r="B70" i="4"/>
  <c r="F70" i="4" s="1"/>
  <c r="I70" i="4"/>
  <c r="M70" i="4" s="1"/>
  <c r="M75" i="3"/>
  <c r="F70" i="3"/>
  <c r="E72" i="4"/>
  <c r="L72" i="4"/>
  <c r="L85" i="4"/>
  <c r="E85" i="4"/>
  <c r="D60" i="4"/>
  <c r="K60" i="4"/>
  <c r="J79" i="4"/>
  <c r="M79" i="4" s="1"/>
  <c r="C79" i="4"/>
  <c r="F79" i="4" s="1"/>
  <c r="P38" i="4"/>
  <c r="I84" i="4"/>
  <c r="B84" i="4"/>
  <c r="B59" i="5"/>
  <c r="I59" i="5"/>
  <c r="P13" i="5"/>
  <c r="B71" i="5"/>
  <c r="I71" i="5"/>
  <c r="P25" i="5"/>
  <c r="D85" i="5"/>
  <c r="K85" i="5"/>
  <c r="F80" i="5"/>
  <c r="C65" i="5"/>
  <c r="J65" i="5"/>
  <c r="P28" i="4"/>
  <c r="D65" i="5"/>
  <c r="K65" i="5"/>
  <c r="F86" i="5"/>
  <c r="B54" i="4"/>
  <c r="F54" i="4" s="1"/>
  <c r="I54" i="4"/>
  <c r="P8" i="4"/>
  <c r="P34" i="4"/>
  <c r="E78" i="4"/>
  <c r="L78" i="4"/>
  <c r="P21" i="5"/>
  <c r="I67" i="5"/>
  <c r="M67" i="5" s="1"/>
  <c r="B67" i="5"/>
  <c r="F67" i="5" s="1"/>
  <c r="F55" i="4"/>
  <c r="E86" i="4"/>
  <c r="L86" i="4"/>
  <c r="M81" i="6"/>
  <c r="I70" i="7"/>
  <c r="P24" i="7"/>
  <c r="B70" i="7"/>
  <c r="J89" i="6"/>
  <c r="J90" i="6" s="1"/>
  <c r="D103" i="6" s="1"/>
  <c r="E59" i="7"/>
  <c r="L59" i="7"/>
  <c r="K70" i="7"/>
  <c r="D70" i="7"/>
  <c r="E52" i="7"/>
  <c r="L52" i="7"/>
  <c r="O43" i="7"/>
  <c r="E64" i="7"/>
  <c r="L64" i="7"/>
  <c r="D89" i="6"/>
  <c r="M57" i="5"/>
  <c r="M69" i="5"/>
  <c r="P7" i="7"/>
  <c r="I53" i="7"/>
  <c r="B53" i="7"/>
  <c r="C56" i="8"/>
  <c r="F56" i="8" s="1"/>
  <c r="J56" i="8"/>
  <c r="M56" i="8" s="1"/>
  <c r="P10" i="8"/>
  <c r="C62" i="8"/>
  <c r="F62" i="8" s="1"/>
  <c r="J62" i="8"/>
  <c r="M62" i="8" s="1"/>
  <c r="P16" i="8"/>
  <c r="L74" i="8"/>
  <c r="E74" i="8"/>
  <c r="M69" i="8"/>
  <c r="L79" i="8"/>
  <c r="E79" i="8"/>
  <c r="M57" i="7"/>
  <c r="C66" i="7"/>
  <c r="F66" i="7" s="1"/>
  <c r="J66" i="7"/>
  <c r="M66" i="7" s="1"/>
  <c r="D77" i="7"/>
  <c r="K77" i="7"/>
  <c r="K55" i="8"/>
  <c r="D55" i="8"/>
  <c r="D64" i="8"/>
  <c r="K64" i="8"/>
  <c r="K82" i="7"/>
  <c r="D82" i="7"/>
  <c r="M43" i="7"/>
  <c r="J54" i="7"/>
  <c r="C54" i="7"/>
  <c r="E78" i="7"/>
  <c r="L78" i="7"/>
  <c r="D54" i="8"/>
  <c r="K54" i="8"/>
  <c r="D63" i="8"/>
  <c r="K63" i="8"/>
  <c r="D81" i="8"/>
  <c r="F81" i="8" s="1"/>
  <c r="K81" i="8"/>
  <c r="M81" i="8" s="1"/>
  <c r="P38" i="8"/>
  <c r="I84" i="8"/>
  <c r="B84" i="8"/>
  <c r="M65" i="9"/>
  <c r="J56" i="10"/>
  <c r="C56" i="10"/>
  <c r="J68" i="10"/>
  <c r="C68" i="10"/>
  <c r="F68" i="10" s="1"/>
  <c r="J80" i="10"/>
  <c r="M80" i="10" s="1"/>
  <c r="C80" i="10"/>
  <c r="F80" i="10" s="1"/>
  <c r="F58" i="10"/>
  <c r="D52" i="11"/>
  <c r="F52" i="11" s="1"/>
  <c r="K52" i="11"/>
  <c r="N43" i="11"/>
  <c r="P35" i="8"/>
  <c r="B103" i="9"/>
  <c r="D68" i="10"/>
  <c r="K68" i="10"/>
  <c r="D86" i="10"/>
  <c r="K86" i="10"/>
  <c r="P26" i="8"/>
  <c r="I72" i="8"/>
  <c r="B72" i="8"/>
  <c r="P23" i="8"/>
  <c r="C58" i="10"/>
  <c r="J58" i="10"/>
  <c r="M58" i="10" s="1"/>
  <c r="C76" i="10"/>
  <c r="J76" i="10"/>
  <c r="M76" i="10" s="1"/>
  <c r="K66" i="11"/>
  <c r="D66" i="11"/>
  <c r="F66" i="11" s="1"/>
  <c r="D59" i="11"/>
  <c r="K59" i="11"/>
  <c r="C53" i="12"/>
  <c r="J53" i="12"/>
  <c r="M43" i="12"/>
  <c r="J71" i="12"/>
  <c r="M71" i="12" s="1"/>
  <c r="C71" i="12"/>
  <c r="E63" i="11"/>
  <c r="L63" i="11"/>
  <c r="K74" i="12"/>
  <c r="D74" i="12"/>
  <c r="K83" i="12"/>
  <c r="D83" i="12"/>
  <c r="P20" i="11"/>
  <c r="F83" i="11"/>
  <c r="P22" i="10"/>
  <c r="P13" i="11"/>
  <c r="B59" i="11"/>
  <c r="I59" i="11"/>
  <c r="P7" i="12"/>
  <c r="P43" i="12" s="1"/>
  <c r="P13" i="12"/>
  <c r="P19" i="12"/>
  <c r="P25" i="12"/>
  <c r="J59" i="13"/>
  <c r="C59" i="13"/>
  <c r="B71" i="13"/>
  <c r="P25" i="13"/>
  <c r="I71" i="13"/>
  <c r="K85" i="13"/>
  <c r="D85" i="13"/>
  <c r="F55" i="2"/>
  <c r="C62" i="1"/>
  <c r="J62" i="1"/>
  <c r="C74" i="1"/>
  <c r="J74" i="1"/>
  <c r="L67" i="13"/>
  <c r="E67" i="13"/>
  <c r="E79" i="13"/>
  <c r="L79" i="13"/>
  <c r="L54" i="2"/>
  <c r="E54" i="2"/>
  <c r="F54" i="2" s="1"/>
  <c r="L66" i="2"/>
  <c r="E66" i="2"/>
  <c r="L78" i="2"/>
  <c r="M78" i="2" s="1"/>
  <c r="E78" i="2"/>
  <c r="F78" i="2" s="1"/>
  <c r="E62" i="1"/>
  <c r="L62" i="1"/>
  <c r="E74" i="1"/>
  <c r="L74" i="1"/>
  <c r="C86" i="1"/>
  <c r="F86" i="1" s="1"/>
  <c r="J86" i="1"/>
  <c r="M86" i="1" s="1"/>
  <c r="P9" i="13"/>
  <c r="F62" i="13"/>
  <c r="L53" i="2"/>
  <c r="E53" i="2"/>
  <c r="E65" i="2"/>
  <c r="L65" i="2"/>
  <c r="L77" i="2"/>
  <c r="E77" i="2"/>
  <c r="E61" i="1"/>
  <c r="L61" i="1"/>
  <c r="D87" i="1"/>
  <c r="K87" i="1"/>
  <c r="B53" i="13"/>
  <c r="I53" i="13"/>
  <c r="L43" i="13"/>
  <c r="P7" i="13"/>
  <c r="D65" i="13"/>
  <c r="K65" i="13"/>
  <c r="E77" i="13"/>
  <c r="L77" i="13"/>
  <c r="E87" i="1"/>
  <c r="L87" i="1"/>
  <c r="E61" i="13"/>
  <c r="L61" i="13"/>
  <c r="E73" i="13"/>
  <c r="L73" i="13"/>
  <c r="B89" i="14"/>
  <c r="F52" i="14"/>
  <c r="E54" i="13"/>
  <c r="L54" i="13"/>
  <c r="M68" i="13"/>
  <c r="C78" i="13"/>
  <c r="J78" i="13"/>
  <c r="P13" i="2"/>
  <c r="I59" i="2"/>
  <c r="B59" i="2"/>
  <c r="D89" i="14"/>
  <c r="M75" i="2"/>
  <c r="P35" i="1"/>
  <c r="B67" i="15"/>
  <c r="D61" i="4"/>
  <c r="F61" i="4" s="1"/>
  <c r="K61" i="4"/>
  <c r="M61" i="4" s="1"/>
  <c r="L67" i="4"/>
  <c r="M67" i="4" s="1"/>
  <c r="E67" i="4"/>
  <c r="F67" i="4" s="1"/>
  <c r="P30" i="4"/>
  <c r="B76" i="4"/>
  <c r="F76" i="4" s="1"/>
  <c r="I76" i="4"/>
  <c r="M76" i="4" s="1"/>
  <c r="K72" i="4"/>
  <c r="D72" i="4"/>
  <c r="K85" i="4"/>
  <c r="D85" i="4"/>
  <c r="B60" i="4"/>
  <c r="I60" i="4"/>
  <c r="P14" i="4"/>
  <c r="C84" i="4"/>
  <c r="J84" i="4"/>
  <c r="C60" i="5"/>
  <c r="F60" i="5" s="1"/>
  <c r="J60" i="5"/>
  <c r="M60" i="5" s="1"/>
  <c r="C72" i="5"/>
  <c r="J72" i="5"/>
  <c r="M82" i="5"/>
  <c r="K66" i="5"/>
  <c r="D66" i="5"/>
  <c r="F66" i="5" s="1"/>
  <c r="P20" i="5"/>
  <c r="M54" i="3"/>
  <c r="M89" i="3" s="1"/>
  <c r="M90" i="3" s="1"/>
  <c r="D106" i="3" s="1"/>
  <c r="C54" i="4"/>
  <c r="J54" i="4"/>
  <c r="M43" i="4"/>
  <c r="K78" i="4"/>
  <c r="D78" i="4"/>
  <c r="I73" i="5"/>
  <c r="P27" i="5"/>
  <c r="B73" i="5"/>
  <c r="F73" i="5" s="1"/>
  <c r="D86" i="4"/>
  <c r="K86" i="4"/>
  <c r="P41" i="4"/>
  <c r="L89" i="6"/>
  <c r="I52" i="7"/>
  <c r="P6" i="7"/>
  <c r="B52" i="7"/>
  <c r="L43" i="7"/>
  <c r="D83" i="5"/>
  <c r="K83" i="5"/>
  <c r="N43" i="7"/>
  <c r="K52" i="7"/>
  <c r="D52" i="7"/>
  <c r="M67" i="6"/>
  <c r="I59" i="7"/>
  <c r="M59" i="7" s="1"/>
  <c r="B59" i="7"/>
  <c r="P13" i="7"/>
  <c r="E76" i="7"/>
  <c r="L76" i="7"/>
  <c r="L57" i="8"/>
  <c r="L89" i="8" s="1"/>
  <c r="E57" i="8"/>
  <c r="L63" i="8"/>
  <c r="E63" i="8"/>
  <c r="D79" i="8"/>
  <c r="K79" i="8"/>
  <c r="M87" i="8"/>
  <c r="P25" i="7"/>
  <c r="I71" i="7"/>
  <c r="B71" i="7"/>
  <c r="E85" i="8"/>
  <c r="L85" i="8"/>
  <c r="D60" i="7"/>
  <c r="K60" i="7"/>
  <c r="K72" i="7"/>
  <c r="D72" i="7"/>
  <c r="J77" i="7"/>
  <c r="M77" i="7" s="1"/>
  <c r="C77" i="7"/>
  <c r="F77" i="7" s="1"/>
  <c r="K88" i="7"/>
  <c r="D88" i="7"/>
  <c r="J55" i="8"/>
  <c r="C55" i="8"/>
  <c r="P9" i="8"/>
  <c r="J64" i="8"/>
  <c r="P18" i="8"/>
  <c r="C64" i="8"/>
  <c r="F64" i="8" s="1"/>
  <c r="B82" i="7"/>
  <c r="I82" i="7"/>
  <c r="P36" i="7"/>
  <c r="C78" i="7"/>
  <c r="F78" i="7" s="1"/>
  <c r="J78" i="7"/>
  <c r="M78" i="7" s="1"/>
  <c r="C54" i="8"/>
  <c r="J54" i="8"/>
  <c r="M54" i="8" s="1"/>
  <c r="C63" i="8"/>
  <c r="F63" i="8" s="1"/>
  <c r="J63" i="8"/>
  <c r="M63" i="8" s="1"/>
  <c r="B74" i="8"/>
  <c r="F74" i="8" s="1"/>
  <c r="P28" i="8"/>
  <c r="I74" i="8"/>
  <c r="M74" i="8" s="1"/>
  <c r="M73" i="7"/>
  <c r="J84" i="8"/>
  <c r="C84" i="8"/>
  <c r="F53" i="9"/>
  <c r="F89" i="9" s="1"/>
  <c r="B89" i="9"/>
  <c r="B90" i="9" s="1"/>
  <c r="C102" i="9" s="1"/>
  <c r="K57" i="10"/>
  <c r="D57" i="10"/>
  <c r="K69" i="10"/>
  <c r="D69" i="10"/>
  <c r="K81" i="10"/>
  <c r="D81" i="10"/>
  <c r="D58" i="11"/>
  <c r="F58" i="11" s="1"/>
  <c r="K58" i="11"/>
  <c r="M58" i="11" s="1"/>
  <c r="J73" i="10"/>
  <c r="C73" i="10"/>
  <c r="J72" i="8"/>
  <c r="C72" i="8"/>
  <c r="C54" i="10"/>
  <c r="J54" i="10"/>
  <c r="P8" i="10"/>
  <c r="D73" i="10"/>
  <c r="K73" i="10"/>
  <c r="D79" i="10"/>
  <c r="K79" i="10"/>
  <c r="D85" i="10"/>
  <c r="K85" i="10"/>
  <c r="P33" i="8"/>
  <c r="P38" i="7"/>
  <c r="B53" i="10"/>
  <c r="I53" i="10"/>
  <c r="L43" i="10"/>
  <c r="P7" i="10"/>
  <c r="I69" i="10"/>
  <c r="P23" i="10"/>
  <c r="B69" i="10"/>
  <c r="I87" i="10"/>
  <c r="M87" i="10" s="1"/>
  <c r="P41" i="10"/>
  <c r="B87" i="10"/>
  <c r="F87" i="10" s="1"/>
  <c r="M83" i="8"/>
  <c r="D65" i="11"/>
  <c r="K65" i="11"/>
  <c r="M60" i="11"/>
  <c r="C62" i="12"/>
  <c r="F62" i="12" s="1"/>
  <c r="J62" i="12"/>
  <c r="J74" i="12"/>
  <c r="M74" i="12" s="1"/>
  <c r="C74" i="12"/>
  <c r="K63" i="11"/>
  <c r="D63" i="11"/>
  <c r="K56" i="12"/>
  <c r="D56" i="12"/>
  <c r="D62" i="12"/>
  <c r="K62" i="12"/>
  <c r="K68" i="12"/>
  <c r="D68" i="12"/>
  <c r="P6" i="11"/>
  <c r="E59" i="11"/>
  <c r="L59" i="11"/>
  <c r="F82" i="11"/>
  <c r="M53" i="12"/>
  <c r="M59" i="12"/>
  <c r="P34" i="12"/>
  <c r="L43" i="12"/>
  <c r="I80" i="12"/>
  <c r="B80" i="12"/>
  <c r="M84" i="12"/>
  <c r="P8" i="13"/>
  <c r="I54" i="13"/>
  <c r="B54" i="13"/>
  <c r="K61" i="13"/>
  <c r="D61" i="13"/>
  <c r="J71" i="13"/>
  <c r="C71" i="13"/>
  <c r="K89" i="14"/>
  <c r="K90" i="14"/>
  <c r="D104" i="14" s="1"/>
  <c r="B104" i="14"/>
  <c r="D90" i="14"/>
  <c r="C104" i="14" s="1"/>
  <c r="M66" i="2"/>
  <c r="E63" i="1"/>
  <c r="F63" i="1" s="1"/>
  <c r="L63" i="1"/>
  <c r="M63" i="1" s="1"/>
  <c r="E75" i="1"/>
  <c r="F75" i="1" s="1"/>
  <c r="L75" i="1"/>
  <c r="M75" i="1" s="1"/>
  <c r="C67" i="13"/>
  <c r="F67" i="13" s="1"/>
  <c r="J67" i="13"/>
  <c r="M67" i="13" s="1"/>
  <c r="J79" i="13"/>
  <c r="M79" i="13" s="1"/>
  <c r="C79" i="13"/>
  <c r="I89" i="14"/>
  <c r="I90" i="14" s="1"/>
  <c r="D102" i="14" s="1"/>
  <c r="M52" i="14"/>
  <c r="J58" i="2"/>
  <c r="M58" i="2" s="1"/>
  <c r="C58" i="2"/>
  <c r="J70" i="2"/>
  <c r="C70" i="2"/>
  <c r="F70" i="2" s="1"/>
  <c r="J82" i="2"/>
  <c r="M82" i="2" s="1"/>
  <c r="C82" i="2"/>
  <c r="B54" i="1"/>
  <c r="I54" i="1"/>
  <c r="P8" i="1"/>
  <c r="L44" i="1"/>
  <c r="B66" i="1"/>
  <c r="F66" i="1" s="1"/>
  <c r="I66" i="1"/>
  <c r="M66" i="1" s="1"/>
  <c r="P20" i="1"/>
  <c r="B78" i="1"/>
  <c r="F78" i="1" s="1"/>
  <c r="I78" i="1"/>
  <c r="M78" i="1" s="1"/>
  <c r="P32" i="1"/>
  <c r="C87" i="1"/>
  <c r="J87" i="1"/>
  <c r="M55" i="13"/>
  <c r="M62" i="13"/>
  <c r="E72" i="13"/>
  <c r="L72" i="13"/>
  <c r="F79" i="13"/>
  <c r="M54" i="2"/>
  <c r="E67" i="1"/>
  <c r="L67" i="1"/>
  <c r="D88" i="1"/>
  <c r="K88" i="1"/>
  <c r="M43" i="13"/>
  <c r="J53" i="13"/>
  <c r="C53" i="13"/>
  <c r="B65" i="13"/>
  <c r="P19" i="13"/>
  <c r="I65" i="13"/>
  <c r="D77" i="13"/>
  <c r="K77" i="13"/>
  <c r="O43" i="2"/>
  <c r="L52" i="2"/>
  <c r="E52" i="2"/>
  <c r="L70" i="2"/>
  <c r="E70" i="2"/>
  <c r="L88" i="2"/>
  <c r="E88" i="2"/>
  <c r="E88" i="1"/>
  <c r="L88" i="1"/>
  <c r="J61" i="13"/>
  <c r="C61" i="13"/>
  <c r="J73" i="13"/>
  <c r="M73" i="13" s="1"/>
  <c r="C73" i="13"/>
  <c r="F73" i="13" s="1"/>
  <c r="B90" i="14"/>
  <c r="C102" i="14" s="1"/>
  <c r="B102" i="14"/>
  <c r="P8" i="2"/>
  <c r="K54" i="13"/>
  <c r="D54" i="13"/>
  <c r="F80" i="13"/>
  <c r="P19" i="2"/>
  <c r="I65" i="2"/>
  <c r="M65" i="2" s="1"/>
  <c r="B65" i="2"/>
  <c r="F65" i="2" s="1"/>
  <c r="B56" i="1"/>
  <c r="I56" i="1"/>
  <c r="P10" i="1"/>
  <c r="B74" i="1"/>
  <c r="F74" i="1" s="1"/>
  <c r="I74" i="1"/>
  <c r="M74" i="1" s="1"/>
  <c r="P28" i="1"/>
  <c r="P15" i="13"/>
  <c r="F82" i="2"/>
  <c r="M53" i="1"/>
  <c r="P23" i="1"/>
  <c r="P39" i="13"/>
  <c r="M69" i="2"/>
  <c r="B103" i="3"/>
  <c r="J89" i="3"/>
  <c r="J90" i="3" s="1"/>
  <c r="D103" i="3" s="1"/>
  <c r="E62" i="4"/>
  <c r="L62" i="4"/>
  <c r="O43" i="4"/>
  <c r="M56" i="3"/>
  <c r="F81" i="3"/>
  <c r="I89" i="3"/>
  <c r="I90" i="3" s="1"/>
  <c r="D102" i="3" s="1"/>
  <c r="P36" i="4"/>
  <c r="B82" i="4"/>
  <c r="F82" i="4" s="1"/>
  <c r="I82" i="4"/>
  <c r="M82" i="4" s="1"/>
  <c r="F71" i="3"/>
  <c r="E66" i="4"/>
  <c r="L66" i="4"/>
  <c r="P26" i="4"/>
  <c r="I72" i="4"/>
  <c r="B72" i="4"/>
  <c r="J85" i="4"/>
  <c r="M85" i="4" s="1"/>
  <c r="C85" i="4"/>
  <c r="F85" i="4" s="1"/>
  <c r="C60" i="4"/>
  <c r="J60" i="4"/>
  <c r="P40" i="4"/>
  <c r="B86" i="4"/>
  <c r="I86" i="4"/>
  <c r="O43" i="5"/>
  <c r="L52" i="5"/>
  <c r="E52" i="5"/>
  <c r="D61" i="5"/>
  <c r="K61" i="5"/>
  <c r="D73" i="5"/>
  <c r="K73" i="5"/>
  <c r="D74" i="4"/>
  <c r="K74" i="4"/>
  <c r="J53" i="5"/>
  <c r="C53" i="5"/>
  <c r="M43" i="5"/>
  <c r="J71" i="5"/>
  <c r="C71" i="5"/>
  <c r="D59" i="5"/>
  <c r="K59" i="5"/>
  <c r="F87" i="4"/>
  <c r="C89" i="3"/>
  <c r="C90" i="3" s="1"/>
  <c r="C103" i="3" s="1"/>
  <c r="I78" i="4"/>
  <c r="B78" i="4"/>
  <c r="F78" i="4" s="1"/>
  <c r="P32" i="4"/>
  <c r="I55" i="5"/>
  <c r="M55" i="5" s="1"/>
  <c r="P9" i="5"/>
  <c r="B55" i="5"/>
  <c r="F55" i="5" s="1"/>
  <c r="M63" i="3"/>
  <c r="C86" i="4"/>
  <c r="J86" i="4"/>
  <c r="K53" i="7"/>
  <c r="D53" i="7"/>
  <c r="D77" i="5"/>
  <c r="K77" i="5"/>
  <c r="J83" i="5"/>
  <c r="C83" i="5"/>
  <c r="L53" i="7"/>
  <c r="E53" i="7"/>
  <c r="B102" i="6"/>
  <c r="I90" i="6"/>
  <c r="D102" i="6" s="1"/>
  <c r="B90" i="6"/>
  <c r="C102" i="6" s="1"/>
  <c r="F57" i="7"/>
  <c r="E89" i="6"/>
  <c r="M53" i="6"/>
  <c r="D76" i="7"/>
  <c r="K76" i="7"/>
  <c r="E83" i="7"/>
  <c r="L83" i="7"/>
  <c r="K53" i="8"/>
  <c r="D53" i="8"/>
  <c r="K59" i="8"/>
  <c r="D59" i="8"/>
  <c r="P20" i="8"/>
  <c r="I66" i="8"/>
  <c r="I89" i="8" s="1"/>
  <c r="B66" i="8"/>
  <c r="L80" i="8"/>
  <c r="E80" i="8"/>
  <c r="F105" i="6"/>
  <c r="E105" i="6"/>
  <c r="G105" i="6" s="1"/>
  <c r="P19" i="7"/>
  <c r="I65" i="7"/>
  <c r="B65" i="7"/>
  <c r="L71" i="7"/>
  <c r="E71" i="7"/>
  <c r="M85" i="7"/>
  <c r="P14" i="8"/>
  <c r="E60" i="7"/>
  <c r="L60" i="7"/>
  <c r="L72" i="7"/>
  <c r="E72" i="7"/>
  <c r="I88" i="7"/>
  <c r="M88" i="7" s="1"/>
  <c r="B88" i="7"/>
  <c r="P42" i="7"/>
  <c r="K58" i="8"/>
  <c r="D58" i="8"/>
  <c r="E66" i="8"/>
  <c r="L66" i="8"/>
  <c r="P14" i="7"/>
  <c r="P26" i="7"/>
  <c r="J82" i="7"/>
  <c r="C82" i="7"/>
  <c r="M55" i="8"/>
  <c r="D57" i="8"/>
  <c r="K57" i="8"/>
  <c r="D75" i="8"/>
  <c r="F75" i="8" s="1"/>
  <c r="K75" i="8"/>
  <c r="M75" i="8" s="1"/>
  <c r="F73" i="7"/>
  <c r="P41" i="8"/>
  <c r="M71" i="9"/>
  <c r="P15" i="10"/>
  <c r="I61" i="10"/>
  <c r="B61" i="10"/>
  <c r="I73" i="10"/>
  <c r="P27" i="10"/>
  <c r="B73" i="10"/>
  <c r="F73" i="10" s="1"/>
  <c r="I85" i="10"/>
  <c r="M85" i="10" s="1"/>
  <c r="B85" i="10"/>
  <c r="P39" i="10"/>
  <c r="D64" i="11"/>
  <c r="K64" i="11"/>
  <c r="M64" i="11" s="1"/>
  <c r="L78" i="8"/>
  <c r="E78" i="8"/>
  <c r="F59" i="9"/>
  <c r="K56" i="10"/>
  <c r="D56" i="10"/>
  <c r="K74" i="10"/>
  <c r="D74" i="10"/>
  <c r="E52" i="11"/>
  <c r="O43" i="11"/>
  <c r="L52" i="11"/>
  <c r="P17" i="8"/>
  <c r="P29" i="8"/>
  <c r="M70" i="9"/>
  <c r="M87" i="9"/>
  <c r="L54" i="10"/>
  <c r="E54" i="10"/>
  <c r="D61" i="10"/>
  <c r="K61" i="10"/>
  <c r="D67" i="10"/>
  <c r="K67" i="10"/>
  <c r="P34" i="10"/>
  <c r="M52" i="10"/>
  <c r="M79" i="8"/>
  <c r="J89" i="9"/>
  <c r="J90" i="9" s="1"/>
  <c r="D103" i="9" s="1"/>
  <c r="M84" i="7"/>
  <c r="M73" i="9"/>
  <c r="O43" i="10"/>
  <c r="L53" i="10"/>
  <c r="L89" i="10" s="1"/>
  <c r="E53" i="10"/>
  <c r="C70" i="10"/>
  <c r="F70" i="10" s="1"/>
  <c r="J70" i="10"/>
  <c r="M70" i="10" s="1"/>
  <c r="C88" i="10"/>
  <c r="F88" i="10" s="1"/>
  <c r="J88" i="10"/>
  <c r="M88" i="10" s="1"/>
  <c r="F64" i="11"/>
  <c r="C65" i="12"/>
  <c r="F65" i="12" s="1"/>
  <c r="J65" i="12"/>
  <c r="M65" i="12" s="1"/>
  <c r="J77" i="12"/>
  <c r="M77" i="12" s="1"/>
  <c r="C77" i="12"/>
  <c r="F77" i="12" s="1"/>
  <c r="M67" i="12"/>
  <c r="E57" i="11"/>
  <c r="L57" i="11"/>
  <c r="B63" i="11"/>
  <c r="F63" i="11" s="1"/>
  <c r="I63" i="11"/>
  <c r="P17" i="11"/>
  <c r="M52" i="12"/>
  <c r="K77" i="12"/>
  <c r="D77" i="12"/>
  <c r="K86" i="12"/>
  <c r="D86" i="12"/>
  <c r="F66" i="12"/>
  <c r="F81" i="12"/>
  <c r="F77" i="11"/>
  <c r="F72" i="12"/>
  <c r="N43" i="13"/>
  <c r="P18" i="10"/>
  <c r="F67" i="12"/>
  <c r="J59" i="11"/>
  <c r="C59" i="11"/>
  <c r="F53" i="12"/>
  <c r="F59" i="12"/>
  <c r="F71" i="12"/>
  <c r="B83" i="12"/>
  <c r="F83" i="12" s="1"/>
  <c r="I83" i="12"/>
  <c r="M83" i="12" s="1"/>
  <c r="P37" i="12"/>
  <c r="B66" i="13"/>
  <c r="I66" i="13"/>
  <c r="P20" i="13"/>
  <c r="K73" i="13"/>
  <c r="D73" i="13"/>
  <c r="L83" i="13"/>
  <c r="E83" i="13"/>
  <c r="B55" i="1"/>
  <c r="F55" i="1" s="1"/>
  <c r="I55" i="1"/>
  <c r="P9" i="1"/>
  <c r="B67" i="1"/>
  <c r="F67" i="1" s="1"/>
  <c r="I67" i="1"/>
  <c r="P21" i="1"/>
  <c r="B79" i="1"/>
  <c r="I79" i="1"/>
  <c r="P33" i="1"/>
  <c r="K59" i="2"/>
  <c r="D59" i="2"/>
  <c r="K71" i="2"/>
  <c r="D71" i="2"/>
  <c r="K83" i="2"/>
  <c r="D83" i="2"/>
  <c r="M79" i="2"/>
  <c r="C55" i="1"/>
  <c r="J55" i="1"/>
  <c r="M44" i="1"/>
  <c r="C67" i="1"/>
  <c r="J67" i="1"/>
  <c r="C79" i="1"/>
  <c r="J79" i="1"/>
  <c r="C88" i="1"/>
  <c r="F88" i="1" s="1"/>
  <c r="J88" i="1"/>
  <c r="M88" i="1" s="1"/>
  <c r="F55" i="13"/>
  <c r="D72" i="13"/>
  <c r="K72" i="13"/>
  <c r="L84" i="13"/>
  <c r="E84" i="13"/>
  <c r="D58" i="2"/>
  <c r="F58" i="2" s="1"/>
  <c r="K58" i="2"/>
  <c r="K70" i="2"/>
  <c r="M70" i="2" s="1"/>
  <c r="D70" i="2"/>
  <c r="K82" i="2"/>
  <c r="D82" i="2"/>
  <c r="E73" i="1"/>
  <c r="L73" i="1"/>
  <c r="D89" i="1"/>
  <c r="K89" i="1"/>
  <c r="P14" i="13"/>
  <c r="J65" i="13"/>
  <c r="C65" i="13"/>
  <c r="I77" i="13"/>
  <c r="B77" i="13"/>
  <c r="P31" i="13"/>
  <c r="E89" i="1"/>
  <c r="L89" i="1"/>
  <c r="L85" i="13"/>
  <c r="E85" i="13"/>
  <c r="J54" i="13"/>
  <c r="C54" i="13"/>
  <c r="M80" i="13"/>
  <c r="P25" i="2"/>
  <c r="B71" i="2"/>
  <c r="F71" i="2" s="1"/>
  <c r="I71" i="2"/>
  <c r="M71" i="2" s="1"/>
  <c r="M61" i="13"/>
  <c r="P11" i="1"/>
  <c r="L43" i="2"/>
  <c r="P12" i="2"/>
  <c r="P24" i="2"/>
  <c r="P36" i="2"/>
  <c r="M87" i="1"/>
  <c r="P42" i="1"/>
  <c r="B89" i="3"/>
  <c r="B90" i="3" s="1"/>
  <c r="C102" i="3" s="1"/>
  <c r="I52" i="4"/>
  <c r="L43" i="4"/>
  <c r="B52" i="4"/>
  <c r="P6" i="4"/>
  <c r="B105" i="3"/>
  <c r="E90" i="3"/>
  <c r="C105" i="3" s="1"/>
  <c r="L90" i="3"/>
  <c r="D105" i="3" s="1"/>
  <c r="F76" i="3"/>
  <c r="M69" i="3"/>
  <c r="P10" i="4"/>
  <c r="I56" i="4"/>
  <c r="M56" i="4" s="1"/>
  <c r="B56" i="4"/>
  <c r="F56" i="4" s="1"/>
  <c r="K66" i="4"/>
  <c r="D66" i="4"/>
  <c r="J72" i="4"/>
  <c r="C72" i="4"/>
  <c r="E87" i="4"/>
  <c r="L87" i="4"/>
  <c r="M87" i="4" s="1"/>
  <c r="P27" i="4"/>
  <c r="B73" i="4"/>
  <c r="I73" i="4"/>
  <c r="I88" i="4"/>
  <c r="M88" i="4" s="1"/>
  <c r="P42" i="4"/>
  <c r="B88" i="4"/>
  <c r="F88" i="4" s="1"/>
  <c r="B53" i="5"/>
  <c r="I53" i="5"/>
  <c r="P7" i="5"/>
  <c r="P43" i="5" s="1"/>
  <c r="L43" i="5"/>
  <c r="B65" i="5"/>
  <c r="F65" i="5" s="1"/>
  <c r="I65" i="5"/>
  <c r="M65" i="5" s="1"/>
  <c r="P19" i="5"/>
  <c r="C78" i="5"/>
  <c r="F78" i="5" s="1"/>
  <c r="J78" i="5"/>
  <c r="M78" i="5" s="1"/>
  <c r="F62" i="5"/>
  <c r="M58" i="6"/>
  <c r="E74" i="4"/>
  <c r="L74" i="4"/>
  <c r="K54" i="5"/>
  <c r="D54" i="5"/>
  <c r="K72" i="5"/>
  <c r="D72" i="5"/>
  <c r="P21" i="4"/>
  <c r="P14" i="5"/>
  <c r="P22" i="4"/>
  <c r="I68" i="4"/>
  <c r="M68" i="4" s="1"/>
  <c r="B68" i="4"/>
  <c r="F68" i="4" s="1"/>
  <c r="F104" i="3"/>
  <c r="E104" i="3"/>
  <c r="G104" i="3" s="1"/>
  <c r="J78" i="4"/>
  <c r="C78" i="4"/>
  <c r="P33" i="5"/>
  <c r="I79" i="5"/>
  <c r="M79" i="5" s="1"/>
  <c r="B79" i="5"/>
  <c r="F79" i="5" s="1"/>
  <c r="F63" i="3"/>
  <c r="L73" i="4"/>
  <c r="E73" i="4"/>
  <c r="L88" i="4"/>
  <c r="E88" i="4"/>
  <c r="N43" i="5"/>
  <c r="P12" i="7"/>
  <c r="B58" i="7"/>
  <c r="F58" i="7" s="1"/>
  <c r="I58" i="7"/>
  <c r="J77" i="5"/>
  <c r="C77" i="5"/>
  <c r="B83" i="5"/>
  <c r="F83" i="5" s="1"/>
  <c r="I83" i="5"/>
  <c r="M83" i="5" s="1"/>
  <c r="P37" i="5"/>
  <c r="K64" i="7"/>
  <c r="D64" i="7"/>
  <c r="M52" i="6"/>
  <c r="I89" i="6"/>
  <c r="E58" i="7"/>
  <c r="L58" i="7"/>
  <c r="E70" i="7"/>
  <c r="L70" i="7"/>
  <c r="P8" i="5"/>
  <c r="F84" i="5"/>
  <c r="M75" i="5"/>
  <c r="M73" i="6"/>
  <c r="B76" i="7"/>
  <c r="F76" i="7" s="1"/>
  <c r="P30" i="7"/>
  <c r="I76" i="7"/>
  <c r="M76" i="7" s="1"/>
  <c r="K83" i="7"/>
  <c r="D83" i="7"/>
  <c r="J53" i="8"/>
  <c r="M53" i="8" s="1"/>
  <c r="C53" i="8"/>
  <c r="F53" i="8" s="1"/>
  <c r="P7" i="8"/>
  <c r="P13" i="8"/>
  <c r="C59" i="8"/>
  <c r="J59" i="8"/>
  <c r="M59" i="8" s="1"/>
  <c r="K67" i="8"/>
  <c r="M67" i="8" s="1"/>
  <c r="D67" i="8"/>
  <c r="F67" i="8" s="1"/>
  <c r="K85" i="8"/>
  <c r="M85" i="8" s="1"/>
  <c r="D85" i="8"/>
  <c r="F85" i="8" s="1"/>
  <c r="E65" i="7"/>
  <c r="L65" i="7"/>
  <c r="K71" i="7"/>
  <c r="D71" i="7"/>
  <c r="F85" i="7"/>
  <c r="D66" i="8"/>
  <c r="K66" i="8"/>
  <c r="F69" i="8"/>
  <c r="C60" i="7"/>
  <c r="F60" i="7" s="1"/>
  <c r="J60" i="7"/>
  <c r="M60" i="7" s="1"/>
  <c r="J72" i="7"/>
  <c r="M72" i="7" s="1"/>
  <c r="C72" i="7"/>
  <c r="F72" i="7" s="1"/>
  <c r="J88" i="7"/>
  <c r="C88" i="7"/>
  <c r="J58" i="8"/>
  <c r="M58" i="8" s="1"/>
  <c r="C58" i="8"/>
  <c r="F58" i="8" s="1"/>
  <c r="P12" i="8"/>
  <c r="P20" i="7"/>
  <c r="P31" i="7"/>
  <c r="E84" i="7"/>
  <c r="F84" i="7" s="1"/>
  <c r="L84" i="7"/>
  <c r="F55" i="8"/>
  <c r="K54" i="7"/>
  <c r="D54" i="7"/>
  <c r="C57" i="8"/>
  <c r="F57" i="8" s="1"/>
  <c r="J57" i="8"/>
  <c r="M57" i="8" s="1"/>
  <c r="P22" i="8"/>
  <c r="B68" i="8"/>
  <c r="F68" i="8" s="1"/>
  <c r="I68" i="8"/>
  <c r="M68" i="8" s="1"/>
  <c r="B89" i="8"/>
  <c r="F54" i="8"/>
  <c r="P32" i="7"/>
  <c r="N43" i="10"/>
  <c r="K53" i="10"/>
  <c r="K89" i="10" s="1"/>
  <c r="D53" i="10"/>
  <c r="J62" i="10"/>
  <c r="M62" i="10" s="1"/>
  <c r="C62" i="10"/>
  <c r="F62" i="10" s="1"/>
  <c r="J74" i="10"/>
  <c r="M74" i="10" s="1"/>
  <c r="C74" i="10"/>
  <c r="J86" i="10"/>
  <c r="M86" i="10" s="1"/>
  <c r="C86" i="10"/>
  <c r="F86" i="10" s="1"/>
  <c r="F76" i="10"/>
  <c r="J89" i="11"/>
  <c r="J90" i="11" s="1"/>
  <c r="D103" i="11" s="1"/>
  <c r="K78" i="8"/>
  <c r="D78" i="8"/>
  <c r="M77" i="9"/>
  <c r="C61" i="10"/>
  <c r="J61" i="10"/>
  <c r="C79" i="10"/>
  <c r="J79" i="10"/>
  <c r="E58" i="11"/>
  <c r="L58" i="11"/>
  <c r="P10" i="10"/>
  <c r="P16" i="10"/>
  <c r="F79" i="8"/>
  <c r="C89" i="9"/>
  <c r="C90" i="9" s="1"/>
  <c r="C103" i="9" s="1"/>
  <c r="P27" i="8"/>
  <c r="P17" i="10"/>
  <c r="I63" i="10"/>
  <c r="M63" i="10" s="1"/>
  <c r="B63" i="10"/>
  <c r="F63" i="10" s="1"/>
  <c r="P35" i="10"/>
  <c r="I81" i="10"/>
  <c r="M81" i="10" s="1"/>
  <c r="B81" i="10"/>
  <c r="F81" i="10" s="1"/>
  <c r="O43" i="8"/>
  <c r="M66" i="11"/>
  <c r="J56" i="12"/>
  <c r="M56" i="12" s="1"/>
  <c r="C56" i="12"/>
  <c r="F56" i="12" s="1"/>
  <c r="J80" i="12"/>
  <c r="C80" i="12"/>
  <c r="M88" i="12"/>
  <c r="K57" i="11"/>
  <c r="D57" i="11"/>
  <c r="C63" i="11"/>
  <c r="J63" i="11"/>
  <c r="F52" i="12"/>
  <c r="M68" i="12"/>
  <c r="P24" i="10"/>
  <c r="F74" i="12"/>
  <c r="M61" i="12"/>
  <c r="P12" i="11"/>
  <c r="P7" i="11"/>
  <c r="B53" i="11"/>
  <c r="F53" i="11" s="1"/>
  <c r="I53" i="11"/>
  <c r="P19" i="11"/>
  <c r="B65" i="11"/>
  <c r="F65" i="11" s="1"/>
  <c r="I65" i="11"/>
  <c r="M65" i="11" s="1"/>
  <c r="F76" i="11"/>
  <c r="P28" i="12"/>
  <c r="P40" i="12"/>
  <c r="B86" i="12"/>
  <c r="F86" i="12" s="1"/>
  <c r="I86" i="12"/>
  <c r="M86" i="12" s="1"/>
  <c r="E59" i="13"/>
  <c r="L59" i="13"/>
  <c r="L89" i="13" s="1"/>
  <c r="D83" i="13"/>
  <c r="K83" i="13"/>
  <c r="M62" i="14"/>
  <c r="M57" i="14"/>
  <c r="C56" i="1"/>
  <c r="J56" i="1"/>
  <c r="C68" i="1"/>
  <c r="J68" i="1"/>
  <c r="C80" i="1"/>
  <c r="J80" i="1"/>
  <c r="M74" i="13"/>
  <c r="F57" i="14"/>
  <c r="L60" i="2"/>
  <c r="M60" i="2" s="1"/>
  <c r="E60" i="2"/>
  <c r="F60" i="2" s="1"/>
  <c r="L72" i="2"/>
  <c r="E72" i="2"/>
  <c r="F72" i="2" s="1"/>
  <c r="L84" i="2"/>
  <c r="M84" i="2" s="1"/>
  <c r="E84" i="2"/>
  <c r="F84" i="2" s="1"/>
  <c r="F66" i="2"/>
  <c r="E56" i="1"/>
  <c r="L56" i="1"/>
  <c r="L90" i="1" s="1"/>
  <c r="E68" i="1"/>
  <c r="L68" i="1"/>
  <c r="E80" i="1"/>
  <c r="L80" i="1"/>
  <c r="C89" i="1"/>
  <c r="J89" i="1"/>
  <c r="M89" i="1" s="1"/>
  <c r="M52" i="11"/>
  <c r="E60" i="13"/>
  <c r="E89" i="13" s="1"/>
  <c r="L60" i="13"/>
  <c r="M60" i="13" s="1"/>
  <c r="P21" i="13"/>
  <c r="J72" i="13"/>
  <c r="M72" i="13" s="1"/>
  <c r="C72" i="13"/>
  <c r="K84" i="13"/>
  <c r="M84" i="13" s="1"/>
  <c r="D84" i="13"/>
  <c r="F84" i="13" s="1"/>
  <c r="F54" i="14"/>
  <c r="M53" i="14"/>
  <c r="L59" i="2"/>
  <c r="E59" i="2"/>
  <c r="L71" i="2"/>
  <c r="E71" i="2"/>
  <c r="E83" i="2"/>
  <c r="L83" i="2"/>
  <c r="M72" i="2"/>
  <c r="E79" i="1"/>
  <c r="L79" i="1"/>
  <c r="K90" i="1"/>
  <c r="J77" i="13"/>
  <c r="C77" i="13"/>
  <c r="L58" i="2"/>
  <c r="E58" i="2"/>
  <c r="L76" i="2"/>
  <c r="E76" i="2"/>
  <c r="C85" i="13"/>
  <c r="F85" i="13" s="1"/>
  <c r="J85" i="13"/>
  <c r="M85" i="13" s="1"/>
  <c r="P20" i="2"/>
  <c r="L66" i="13"/>
  <c r="E66" i="13"/>
  <c r="P31" i="2"/>
  <c r="I77" i="2"/>
  <c r="M77" i="2" s="1"/>
  <c r="B77" i="2"/>
  <c r="F77" i="2" s="1"/>
  <c r="B62" i="1"/>
  <c r="F62" i="1" s="1"/>
  <c r="I62" i="1"/>
  <c r="M62" i="1" s="1"/>
  <c r="P16" i="1"/>
  <c r="B80" i="1"/>
  <c r="I80" i="1"/>
  <c r="P34" i="1"/>
  <c r="F61" i="13"/>
  <c r="P29" i="1"/>
  <c r="M52" i="2"/>
  <c r="M64" i="2"/>
  <c r="M76" i="2"/>
  <c r="M88" i="2"/>
  <c r="F87" i="1"/>
  <c r="M57" i="2"/>
  <c r="F89" i="1"/>
  <c r="F53" i="5" l="1"/>
  <c r="B89" i="5"/>
  <c r="M52" i="4"/>
  <c r="I89" i="4"/>
  <c r="M77" i="13"/>
  <c r="L89" i="5"/>
  <c r="M52" i="5"/>
  <c r="F56" i="1"/>
  <c r="J89" i="13"/>
  <c r="J90" i="13" s="1"/>
  <c r="D103" i="13" s="1"/>
  <c r="F54" i="1"/>
  <c r="B90" i="1"/>
  <c r="B91" i="1" s="1"/>
  <c r="C103" i="1" s="1"/>
  <c r="P43" i="11"/>
  <c r="B102" i="10"/>
  <c r="I90" i="10"/>
  <c r="D102" i="10" s="1"/>
  <c r="M54" i="10"/>
  <c r="J89" i="10"/>
  <c r="J90" i="10" s="1"/>
  <c r="D103" i="10" s="1"/>
  <c r="D89" i="7"/>
  <c r="B89" i="7"/>
  <c r="F52" i="7"/>
  <c r="P43" i="13"/>
  <c r="M71" i="13"/>
  <c r="M56" i="10"/>
  <c r="L90" i="7"/>
  <c r="D105" i="7" s="1"/>
  <c r="E90" i="7"/>
  <c r="C105" i="7" s="1"/>
  <c r="B105" i="7"/>
  <c r="M71" i="5"/>
  <c r="M84" i="4"/>
  <c r="M53" i="2"/>
  <c r="D89" i="13"/>
  <c r="D89" i="2"/>
  <c r="D90" i="2" s="1"/>
  <c r="C104" i="2" s="1"/>
  <c r="F60" i="13"/>
  <c r="F61" i="1"/>
  <c r="M57" i="10"/>
  <c r="E103" i="11"/>
  <c r="G103" i="11" s="1"/>
  <c r="F103" i="11"/>
  <c r="F67" i="10"/>
  <c r="B90" i="8"/>
  <c r="C102" i="8" s="1"/>
  <c r="B102" i="8"/>
  <c r="I90" i="8"/>
  <c r="D102" i="8" s="1"/>
  <c r="M80" i="8"/>
  <c r="B103" i="2"/>
  <c r="F83" i="13"/>
  <c r="E105" i="9"/>
  <c r="G105" i="9" s="1"/>
  <c r="F105" i="9"/>
  <c r="M55" i="10"/>
  <c r="M74" i="4"/>
  <c r="F66" i="4"/>
  <c r="M80" i="1"/>
  <c r="M78" i="4"/>
  <c r="L90" i="5"/>
  <c r="D105" i="5" s="1"/>
  <c r="B105" i="5"/>
  <c r="E90" i="5"/>
  <c r="C105" i="5" s="1"/>
  <c r="B103" i="13"/>
  <c r="M89" i="14"/>
  <c r="F80" i="12"/>
  <c r="M53" i="10"/>
  <c r="I89" i="10"/>
  <c r="C89" i="10"/>
  <c r="C90" i="10" s="1"/>
  <c r="C103" i="10" s="1"/>
  <c r="F54" i="10"/>
  <c r="M82" i="7"/>
  <c r="F71" i="7"/>
  <c r="K89" i="7"/>
  <c r="P43" i="7"/>
  <c r="B103" i="4"/>
  <c r="B102" i="13"/>
  <c r="E103" i="9"/>
  <c r="G103" i="9" s="1"/>
  <c r="F103" i="9"/>
  <c r="C89" i="7"/>
  <c r="L89" i="7"/>
  <c r="F71" i="5"/>
  <c r="F53" i="2"/>
  <c r="K89" i="13"/>
  <c r="K89" i="2"/>
  <c r="F59" i="13"/>
  <c r="C89" i="11"/>
  <c r="C90" i="11" s="1"/>
  <c r="C103" i="11" s="1"/>
  <c r="L90" i="12"/>
  <c r="D105" i="12" s="1"/>
  <c r="B105" i="12"/>
  <c r="E90" i="12"/>
  <c r="C105" i="12" s="1"/>
  <c r="B106" i="9"/>
  <c r="F106" i="9" s="1"/>
  <c r="F102" i="9"/>
  <c r="E102" i="9"/>
  <c r="M67" i="10"/>
  <c r="C89" i="8"/>
  <c r="F52" i="8"/>
  <c r="F103" i="6"/>
  <c r="E103" i="6"/>
  <c r="G103" i="6" s="1"/>
  <c r="F64" i="7"/>
  <c r="M85" i="5"/>
  <c r="D89" i="4"/>
  <c r="D90" i="4" s="1"/>
  <c r="C104" i="4" s="1"/>
  <c r="B89" i="2"/>
  <c r="C89" i="2"/>
  <c r="C90" i="2" s="1"/>
  <c r="C103" i="2" s="1"/>
  <c r="F55" i="10"/>
  <c r="K89" i="8"/>
  <c r="F61" i="5"/>
  <c r="F74" i="4"/>
  <c r="M54" i="5"/>
  <c r="M66" i="4"/>
  <c r="E106" i="1"/>
  <c r="G106" i="1" s="1"/>
  <c r="F106" i="1"/>
  <c r="F80" i="1"/>
  <c r="F59" i="8"/>
  <c r="B104" i="5"/>
  <c r="F105" i="3"/>
  <c r="E105" i="3"/>
  <c r="G105" i="3" s="1"/>
  <c r="M79" i="1"/>
  <c r="M55" i="1"/>
  <c r="I89" i="12"/>
  <c r="I90" i="12" s="1"/>
  <c r="D102" i="12" s="1"/>
  <c r="E89" i="10"/>
  <c r="M73" i="10"/>
  <c r="F102" i="6"/>
  <c r="B106" i="6"/>
  <c r="F106" i="6" s="1"/>
  <c r="E102" i="6"/>
  <c r="B103" i="5"/>
  <c r="M86" i="4"/>
  <c r="F102" i="14"/>
  <c r="E102" i="14"/>
  <c r="B106" i="14"/>
  <c r="F106" i="14" s="1"/>
  <c r="M65" i="13"/>
  <c r="E104" i="14"/>
  <c r="G104" i="14" s="1"/>
  <c r="F104" i="14"/>
  <c r="M80" i="12"/>
  <c r="F69" i="10"/>
  <c r="F53" i="10"/>
  <c r="B89" i="10"/>
  <c r="B90" i="10" s="1"/>
  <c r="C102" i="10" s="1"/>
  <c r="F82" i="7"/>
  <c r="M71" i="7"/>
  <c r="D90" i="7"/>
  <c r="C104" i="7" s="1"/>
  <c r="B104" i="7"/>
  <c r="K90" i="7"/>
  <c r="D104" i="7" s="1"/>
  <c r="I89" i="7"/>
  <c r="M52" i="7"/>
  <c r="J89" i="4"/>
  <c r="J90" i="4" s="1"/>
  <c r="D103" i="4" s="1"/>
  <c r="M53" i="13"/>
  <c r="I89" i="13"/>
  <c r="I90" i="13" s="1"/>
  <c r="D102" i="13" s="1"/>
  <c r="F71" i="13"/>
  <c r="B103" i="12"/>
  <c r="F84" i="8"/>
  <c r="J89" i="7"/>
  <c r="J90" i="7" s="1"/>
  <c r="D103" i="7" s="1"/>
  <c r="E89" i="7"/>
  <c r="F70" i="7"/>
  <c r="P43" i="2"/>
  <c r="M90" i="14"/>
  <c r="D106" i="14" s="1"/>
  <c r="K90" i="2"/>
  <c r="D104" i="2" s="1"/>
  <c r="B104" i="2"/>
  <c r="M73" i="1"/>
  <c r="M59" i="13"/>
  <c r="D90" i="12"/>
  <c r="C104" i="12" s="1"/>
  <c r="K90" i="12"/>
  <c r="D104" i="12" s="1"/>
  <c r="B104" i="12"/>
  <c r="F79" i="10"/>
  <c r="P43" i="8"/>
  <c r="F85" i="5"/>
  <c r="K89" i="4"/>
  <c r="K90" i="4" s="1"/>
  <c r="D104" i="4" s="1"/>
  <c r="E104" i="4" s="1"/>
  <c r="G104" i="4" s="1"/>
  <c r="B106" i="3"/>
  <c r="F106" i="3" s="1"/>
  <c r="E102" i="3"/>
  <c r="F102" i="3"/>
  <c r="F52" i="2"/>
  <c r="J89" i="2"/>
  <c r="J90" i="2" s="1"/>
  <c r="D103" i="2" s="1"/>
  <c r="M83" i="13"/>
  <c r="E105" i="13"/>
  <c r="G105" i="13" s="1"/>
  <c r="F105" i="13"/>
  <c r="M89" i="9"/>
  <c r="M78" i="8"/>
  <c r="F90" i="9"/>
  <c r="C106" i="9" s="1"/>
  <c r="M90" i="9"/>
  <c r="D106" i="9" s="1"/>
  <c r="D89" i="8"/>
  <c r="M61" i="5"/>
  <c r="E89" i="4"/>
  <c r="F54" i="5"/>
  <c r="I89" i="2"/>
  <c r="B89" i="12"/>
  <c r="E90" i="8"/>
  <c r="C105" i="8" s="1"/>
  <c r="B105" i="8"/>
  <c r="L90" i="8"/>
  <c r="D105" i="8" s="1"/>
  <c r="D89" i="10"/>
  <c r="M89" i="6"/>
  <c r="M90" i="6" s="1"/>
  <c r="D106" i="6" s="1"/>
  <c r="I90" i="5"/>
  <c r="D102" i="5" s="1"/>
  <c r="B90" i="5"/>
  <c r="C102" i="5" s="1"/>
  <c r="B102" i="5"/>
  <c r="P43" i="4"/>
  <c r="I90" i="2"/>
  <c r="D102" i="2" s="1"/>
  <c r="B90" i="2"/>
  <c r="C102" i="2" s="1"/>
  <c r="B102" i="2"/>
  <c r="B104" i="1"/>
  <c r="F79" i="1"/>
  <c r="M66" i="13"/>
  <c r="M89" i="12"/>
  <c r="M90" i="12" s="1"/>
  <c r="D106" i="12" s="1"/>
  <c r="L89" i="11"/>
  <c r="F61" i="10"/>
  <c r="F65" i="7"/>
  <c r="C89" i="5"/>
  <c r="C90" i="5" s="1"/>
  <c r="C103" i="5" s="1"/>
  <c r="F86" i="4"/>
  <c r="F72" i="4"/>
  <c r="B105" i="4"/>
  <c r="L90" i="4"/>
  <c r="D105" i="4" s="1"/>
  <c r="E90" i="4"/>
  <c r="C105" i="4" s="1"/>
  <c r="E103" i="3"/>
  <c r="G103" i="3" s="1"/>
  <c r="F103" i="3"/>
  <c r="E89" i="2"/>
  <c r="B103" i="1"/>
  <c r="F54" i="13"/>
  <c r="B90" i="12"/>
  <c r="C102" i="12" s="1"/>
  <c r="B102" i="12"/>
  <c r="F59" i="7"/>
  <c r="M73" i="5"/>
  <c r="C89" i="4"/>
  <c r="C90" i="4" s="1"/>
  <c r="C103" i="4" s="1"/>
  <c r="M72" i="5"/>
  <c r="F59" i="2"/>
  <c r="F53" i="13"/>
  <c r="B89" i="13"/>
  <c r="B90" i="13" s="1"/>
  <c r="C102" i="13" s="1"/>
  <c r="J89" i="12"/>
  <c r="J90" i="12" s="1"/>
  <c r="D103" i="12" s="1"/>
  <c r="B104" i="11"/>
  <c r="K90" i="11"/>
  <c r="D104" i="11" s="1"/>
  <c r="M84" i="8"/>
  <c r="B103" i="7"/>
  <c r="C90" i="7"/>
  <c r="C103" i="7" s="1"/>
  <c r="F53" i="7"/>
  <c r="M59" i="5"/>
  <c r="K91" i="1"/>
  <c r="D105" i="1" s="1"/>
  <c r="D91" i="1"/>
  <c r="C105" i="1" s="1"/>
  <c r="B105" i="1"/>
  <c r="F73" i="1"/>
  <c r="F68" i="12"/>
  <c r="F89" i="12" s="1"/>
  <c r="F90" i="12" s="1"/>
  <c r="C106" i="12" s="1"/>
  <c r="M79" i="10"/>
  <c r="J89" i="8"/>
  <c r="M52" i="8"/>
  <c r="F90" i="6"/>
  <c r="C106" i="6" s="1"/>
  <c r="D89" i="5"/>
  <c r="D90" i="5" s="1"/>
  <c r="C104" i="5" s="1"/>
  <c r="F83" i="2"/>
  <c r="M78" i="13"/>
  <c r="M57" i="11"/>
  <c r="F78" i="8"/>
  <c r="F54" i="7"/>
  <c r="B104" i="8"/>
  <c r="D90" i="8"/>
  <c r="C104" i="8" s="1"/>
  <c r="K90" i="8"/>
  <c r="D104" i="8" s="1"/>
  <c r="F72" i="13"/>
  <c r="M73" i="4"/>
  <c r="F52" i="4"/>
  <c r="B89" i="4"/>
  <c r="B90" i="4" s="1"/>
  <c r="C102" i="4" s="1"/>
  <c r="J90" i="1"/>
  <c r="J91" i="1" s="1"/>
  <c r="D104" i="1" s="1"/>
  <c r="F66" i="13"/>
  <c r="L90" i="10"/>
  <c r="D105" i="10" s="1"/>
  <c r="E90" i="10"/>
  <c r="C105" i="10" s="1"/>
  <c r="B105" i="10"/>
  <c r="B105" i="11"/>
  <c r="L90" i="11"/>
  <c r="D105" i="11" s="1"/>
  <c r="E90" i="11"/>
  <c r="C105" i="11" s="1"/>
  <c r="F85" i="10"/>
  <c r="M61" i="10"/>
  <c r="M89" i="10" s="1"/>
  <c r="M65" i="7"/>
  <c r="F66" i="8"/>
  <c r="J89" i="5"/>
  <c r="J90" i="5" s="1"/>
  <c r="D103" i="5" s="1"/>
  <c r="M72" i="4"/>
  <c r="L89" i="2"/>
  <c r="F65" i="13"/>
  <c r="P44" i="1"/>
  <c r="M54" i="13"/>
  <c r="M69" i="10"/>
  <c r="F72" i="5"/>
  <c r="M60" i="4"/>
  <c r="M59" i="2"/>
  <c r="M89" i="2" s="1"/>
  <c r="M59" i="11"/>
  <c r="C89" i="12"/>
  <c r="C90" i="12" s="1"/>
  <c r="C103" i="12" s="1"/>
  <c r="F72" i="8"/>
  <c r="K89" i="11"/>
  <c r="M68" i="10"/>
  <c r="M53" i="7"/>
  <c r="M70" i="7"/>
  <c r="F59" i="5"/>
  <c r="M68" i="1"/>
  <c r="K89" i="12"/>
  <c r="J90" i="8"/>
  <c r="D103" i="8" s="1"/>
  <c r="C90" i="8"/>
  <c r="C103" i="8" s="1"/>
  <c r="B103" i="8"/>
  <c r="K89" i="5"/>
  <c r="K90" i="5" s="1"/>
  <c r="D104" i="5" s="1"/>
  <c r="M83" i="2"/>
  <c r="F78" i="13"/>
  <c r="F57" i="11"/>
  <c r="F89" i="11" s="1"/>
  <c r="B89" i="11"/>
  <c r="B90" i="11" s="1"/>
  <c r="C102" i="11" s="1"/>
  <c r="M54" i="7"/>
  <c r="F83" i="7"/>
  <c r="M77" i="5"/>
  <c r="M62" i="4"/>
  <c r="F103" i="10"/>
  <c r="E103" i="10"/>
  <c r="G103" i="10" s="1"/>
  <c r="M53" i="11"/>
  <c r="M89" i="11" s="1"/>
  <c r="I89" i="11"/>
  <c r="I90" i="11" s="1"/>
  <c r="D102" i="11" s="1"/>
  <c r="F74" i="10"/>
  <c r="D90" i="10"/>
  <c r="C104" i="10" s="1"/>
  <c r="K90" i="10"/>
  <c r="D104" i="10" s="1"/>
  <c r="B104" i="10"/>
  <c r="M58" i="7"/>
  <c r="M53" i="5"/>
  <c r="I89" i="5"/>
  <c r="F73" i="4"/>
  <c r="B102" i="4"/>
  <c r="I90" i="4"/>
  <c r="D102" i="4" s="1"/>
  <c r="F77" i="13"/>
  <c r="C90" i="1"/>
  <c r="C91" i="1" s="1"/>
  <c r="C104" i="1" s="1"/>
  <c r="M67" i="1"/>
  <c r="K90" i="13"/>
  <c r="D104" i="13" s="1"/>
  <c r="B104" i="13"/>
  <c r="D90" i="13"/>
  <c r="C104" i="13" s="1"/>
  <c r="M63" i="11"/>
  <c r="E89" i="11"/>
  <c r="F88" i="7"/>
  <c r="M66" i="8"/>
  <c r="E89" i="5"/>
  <c r="F52" i="5"/>
  <c r="M56" i="1"/>
  <c r="E90" i="2"/>
  <c r="C105" i="2" s="1"/>
  <c r="B105" i="2"/>
  <c r="L90" i="2"/>
  <c r="D105" i="2" s="1"/>
  <c r="C89" i="13"/>
  <c r="C90" i="13" s="1"/>
  <c r="C103" i="13" s="1"/>
  <c r="M54" i="1"/>
  <c r="M90" i="1" s="1"/>
  <c r="I90" i="1"/>
  <c r="I91" i="1" s="1"/>
  <c r="D103" i="1" s="1"/>
  <c r="M62" i="12"/>
  <c r="P43" i="10"/>
  <c r="M64" i="8"/>
  <c r="I90" i="7"/>
  <c r="D102" i="7" s="1"/>
  <c r="B90" i="7"/>
  <c r="C102" i="7" s="1"/>
  <c r="B102" i="7"/>
  <c r="F60" i="4"/>
  <c r="B97" i="15"/>
  <c r="B68" i="15"/>
  <c r="F89" i="14"/>
  <c r="F90" i="14" s="1"/>
  <c r="C106" i="14" s="1"/>
  <c r="F59" i="11"/>
  <c r="M72" i="8"/>
  <c r="D89" i="11"/>
  <c r="D90" i="11" s="1"/>
  <c r="C104" i="11" s="1"/>
  <c r="F56" i="10"/>
  <c r="M54" i="4"/>
  <c r="F84" i="4"/>
  <c r="F68" i="1"/>
  <c r="E90" i="1"/>
  <c r="M61" i="1"/>
  <c r="F57" i="10"/>
  <c r="F80" i="8"/>
  <c r="M64" i="7"/>
  <c r="M83" i="7"/>
  <c r="F77" i="5"/>
  <c r="M66" i="5"/>
  <c r="F62" i="4"/>
  <c r="F104" i="4"/>
  <c r="E102" i="11"/>
  <c r="F102" i="11"/>
  <c r="G102" i="11" l="1"/>
  <c r="F102" i="7"/>
  <c r="E102" i="7"/>
  <c r="B106" i="7"/>
  <c r="F106" i="7" s="1"/>
  <c r="F102" i="12"/>
  <c r="E102" i="12"/>
  <c r="B106" i="12"/>
  <c r="F106" i="12" s="1"/>
  <c r="E106" i="3"/>
  <c r="G102" i="3"/>
  <c r="F104" i="12"/>
  <c r="E104" i="12"/>
  <c r="G104" i="12" s="1"/>
  <c r="F104" i="2"/>
  <c r="E104" i="2"/>
  <c r="G104" i="2" s="1"/>
  <c r="F89" i="10"/>
  <c r="F104" i="5"/>
  <c r="E104" i="5"/>
  <c r="G104" i="5" s="1"/>
  <c r="F102" i="10"/>
  <c r="E102" i="10"/>
  <c r="B106" i="10"/>
  <c r="F106" i="10" s="1"/>
  <c r="M89" i="5"/>
  <c r="M90" i="5" s="1"/>
  <c r="D106" i="5" s="1"/>
  <c r="B106" i="2"/>
  <c r="F106" i="2" s="1"/>
  <c r="E102" i="2"/>
  <c r="F102" i="2"/>
  <c r="F104" i="7"/>
  <c r="E104" i="7"/>
  <c r="G104" i="7" s="1"/>
  <c r="G102" i="14"/>
  <c r="E106" i="14"/>
  <c r="E106" i="9"/>
  <c r="G102" i="9"/>
  <c r="F105" i="5"/>
  <c r="E105" i="5"/>
  <c r="G105" i="5" s="1"/>
  <c r="F90" i="11"/>
  <c r="C106" i="11" s="1"/>
  <c r="M90" i="11"/>
  <c r="D106" i="11" s="1"/>
  <c r="E104" i="8"/>
  <c r="G104" i="8" s="1"/>
  <c r="F104" i="8"/>
  <c r="F89" i="5"/>
  <c r="F90" i="5" s="1"/>
  <c r="C106" i="5" s="1"/>
  <c r="M91" i="1"/>
  <c r="D107" i="1" s="1"/>
  <c r="F89" i="4"/>
  <c r="F90" i="4" s="1"/>
  <c r="C106" i="4" s="1"/>
  <c r="E104" i="11"/>
  <c r="G104" i="11" s="1"/>
  <c r="F104" i="11"/>
  <c r="M89" i="13"/>
  <c r="G102" i="6"/>
  <c r="E106" i="6"/>
  <c r="E103" i="8"/>
  <c r="G103" i="8" s="1"/>
  <c r="F103" i="8"/>
  <c r="F105" i="10"/>
  <c r="E105" i="10"/>
  <c r="G105" i="10" s="1"/>
  <c r="F103" i="12"/>
  <c r="E103" i="12"/>
  <c r="G103" i="12" s="1"/>
  <c r="F90" i="1"/>
  <c r="F91" i="1" s="1"/>
  <c r="C107" i="1" s="1"/>
  <c r="E105" i="11"/>
  <c r="G105" i="11" s="1"/>
  <c r="F105" i="11"/>
  <c r="B106" i="11"/>
  <c r="F106" i="11" s="1"/>
  <c r="F104" i="13"/>
  <c r="E104" i="13"/>
  <c r="G104" i="13" s="1"/>
  <c r="F104" i="10"/>
  <c r="E104" i="10"/>
  <c r="G104" i="10" s="1"/>
  <c r="M89" i="8"/>
  <c r="M90" i="8" s="1"/>
  <c r="D106" i="8" s="1"/>
  <c r="M90" i="2"/>
  <c r="D106" i="2" s="1"/>
  <c r="F90" i="2"/>
  <c r="C106" i="2" s="1"/>
  <c r="M89" i="7"/>
  <c r="F89" i="8"/>
  <c r="F90" i="8" s="1"/>
  <c r="C106" i="8" s="1"/>
  <c r="E103" i="4"/>
  <c r="G103" i="4" s="1"/>
  <c r="F103" i="4"/>
  <c r="E103" i="13"/>
  <c r="G103" i="13" s="1"/>
  <c r="F103" i="13"/>
  <c r="E102" i="8"/>
  <c r="F102" i="8"/>
  <c r="B106" i="8"/>
  <c r="F106" i="8" s="1"/>
  <c r="M90" i="13"/>
  <c r="D106" i="13" s="1"/>
  <c r="M89" i="4"/>
  <c r="M90" i="4" s="1"/>
  <c r="D106" i="4" s="1"/>
  <c r="E105" i="1"/>
  <c r="G105" i="1" s="1"/>
  <c r="F105" i="1"/>
  <c r="F103" i="7"/>
  <c r="E103" i="7"/>
  <c r="G103" i="7" s="1"/>
  <c r="B98" i="15"/>
  <c r="B69" i="15"/>
  <c r="B106" i="4"/>
  <c r="F106" i="4" s="1"/>
  <c r="F102" i="4"/>
  <c r="E102" i="4"/>
  <c r="E103" i="1"/>
  <c r="F103" i="1"/>
  <c r="B107" i="1"/>
  <c r="F107" i="1" s="1"/>
  <c r="E104" i="1"/>
  <c r="G104" i="1" s="1"/>
  <c r="F104" i="1"/>
  <c r="F89" i="2"/>
  <c r="M90" i="10"/>
  <c r="D106" i="10" s="1"/>
  <c r="F90" i="10"/>
  <c r="C106" i="10" s="1"/>
  <c r="E105" i="2"/>
  <c r="G105" i="2" s="1"/>
  <c r="F105" i="2"/>
  <c r="F89" i="13"/>
  <c r="F90" i="13" s="1"/>
  <c r="C106" i="13" s="1"/>
  <c r="E105" i="4"/>
  <c r="G105" i="4" s="1"/>
  <c r="F105" i="4"/>
  <c r="F102" i="5"/>
  <c r="B106" i="5"/>
  <c r="F106" i="5" s="1"/>
  <c r="E102" i="5"/>
  <c r="F105" i="8"/>
  <c r="E105" i="8"/>
  <c r="G105" i="8" s="1"/>
  <c r="F103" i="5"/>
  <c r="E103" i="5"/>
  <c r="G103" i="5" s="1"/>
  <c r="F105" i="12"/>
  <c r="E105" i="12"/>
  <c r="G105" i="12" s="1"/>
  <c r="E102" i="13"/>
  <c r="B106" i="13"/>
  <c r="F106" i="13" s="1"/>
  <c r="F102" i="13"/>
  <c r="M90" i="7"/>
  <c r="D106" i="7" s="1"/>
  <c r="F90" i="7"/>
  <c r="C106" i="7" s="1"/>
  <c r="E103" i="2"/>
  <c r="G103" i="2" s="1"/>
  <c r="F103" i="2"/>
  <c r="F105" i="7"/>
  <c r="E105" i="7"/>
  <c r="G105" i="7" s="1"/>
  <c r="F89" i="7"/>
  <c r="G102" i="2" l="1"/>
  <c r="E106" i="2"/>
  <c r="B108" i="14"/>
  <c r="G106" i="14"/>
  <c r="B108" i="3"/>
  <c r="G106" i="3"/>
  <c r="E106" i="11"/>
  <c r="G102" i="8"/>
  <c r="E106" i="8"/>
  <c r="G106" i="9"/>
  <c r="B108" i="9"/>
  <c r="B99" i="15"/>
  <c r="B70" i="15"/>
  <c r="G102" i="7"/>
  <c r="E106" i="7"/>
  <c r="G106" i="6"/>
  <c r="B108" i="6"/>
  <c r="G102" i="13"/>
  <c r="E106" i="13"/>
  <c r="E107" i="1"/>
  <c r="G103" i="1"/>
  <c r="G102" i="5"/>
  <c r="E106" i="5"/>
  <c r="G102" i="4"/>
  <c r="E106" i="4"/>
  <c r="E106" i="10"/>
  <c r="G102" i="10"/>
  <c r="G102" i="12"/>
  <c r="E106" i="12"/>
  <c r="B108" i="13" l="1"/>
  <c r="G106" i="13"/>
  <c r="G106" i="4"/>
  <c r="B108" i="4"/>
  <c r="B108" i="5"/>
  <c r="G106" i="5"/>
  <c r="G106" i="12"/>
  <c r="B108" i="12"/>
  <c r="G106" i="7"/>
  <c r="B108" i="7"/>
  <c r="G106" i="8"/>
  <c r="B108" i="8"/>
  <c r="G106" i="10"/>
  <c r="B108" i="10"/>
  <c r="G107" i="1"/>
  <c r="B109" i="1"/>
  <c r="G106" i="2"/>
  <c r="B108" i="2"/>
  <c r="B100" i="15"/>
  <c r="B71" i="15"/>
  <c r="B108" i="11"/>
  <c r="G106" i="11"/>
  <c r="B101" i="15" l="1"/>
  <c r="B72" i="15"/>
  <c r="B102" i="15" l="1"/>
  <c r="B73" i="15"/>
  <c r="B103" i="15" l="1"/>
  <c r="B74" i="15"/>
  <c r="B104" i="15" l="1"/>
  <c r="B75" i="15"/>
  <c r="B105" i="15" l="1"/>
  <c r="B76" i="15"/>
  <c r="B106" i="15" l="1"/>
  <c r="B77" i="15"/>
  <c r="B107" i="15" l="1"/>
  <c r="B78" i="15"/>
  <c r="B108" i="15" l="1"/>
  <c r="B79" i="15"/>
  <c r="B109" i="15" l="1"/>
  <c r="B80" i="15"/>
  <c r="B110" i="15" l="1"/>
  <c r="B81" i="15"/>
  <c r="B111" i="15" l="1"/>
  <c r="B82" i="15"/>
  <c r="B112" i="15" l="1"/>
  <c r="B83" i="15"/>
  <c r="B113" i="15" l="1"/>
  <c r="B84" i="15"/>
  <c r="B114" i="15" l="1"/>
  <c r="B85" i="15"/>
  <c r="B115" i="15" l="1"/>
  <c r="B86" i="15"/>
  <c r="B116" i="15" l="1"/>
  <c r="B87" i="15"/>
  <c r="B117" i="15" l="1"/>
  <c r="B88" i="15"/>
  <c r="B118" i="15" l="1"/>
  <c r="B89" i="15"/>
  <c r="B119" i="15" l="1"/>
  <c r="B90" i="15"/>
  <c r="B120" i="15" l="1"/>
  <c r="B91" i="15"/>
  <c r="B121" i="15" l="1"/>
  <c r="B92" i="15"/>
  <c r="B122" i="15" l="1"/>
  <c r="B93" i="15"/>
  <c r="B123" i="15" s="1"/>
</calcChain>
</file>

<file path=xl/sharedStrings.xml><?xml version="1.0" encoding="utf-8"?>
<sst xmlns="http://schemas.openxmlformats.org/spreadsheetml/2006/main" count="595" uniqueCount="41">
  <si>
    <t>GENERAL ECOCADIZ-R-2015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</si>
  <si>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</si>
  <si>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</si>
  <si>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</si>
  <si>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</si>
  <si>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</si>
  <si>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</si>
  <si>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</si>
  <si>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</si>
  <si>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</si>
  <si>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</si>
  <si>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</si>
  <si>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</si>
  <si>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</si>
  <si>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</si>
  <si>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</si>
  <si>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</si>
  <si>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</si>
  <si>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</si>
  <si>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</si>
  <si>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6</t>
    </r>
  </si>
  <si>
    <t>B (t)</t>
  </si>
  <si>
    <t>FACTOR
SOP</t>
  </si>
  <si>
    <t>ECOCADIZ-R-2015 POL01</t>
  </si>
  <si>
    <t>ECOCADIZ-R-2015 POL02</t>
  </si>
  <si>
    <t>ECOCADIZ-R-2015 POL03</t>
  </si>
  <si>
    <t>ECOCADIZ-R-2015 POL04</t>
  </si>
  <si>
    <t>ECOCADIZ-R-2015 POL05</t>
  </si>
  <si>
    <t>ECOCADIZ-R-2015 POL06</t>
  </si>
  <si>
    <t>ECOCADIZ-R-2015 POL07</t>
  </si>
  <si>
    <t>ECOCADIZ-R-2015 POL08</t>
  </si>
  <si>
    <t>ECOCADIZ-R-2015 POL09</t>
  </si>
  <si>
    <t>ECOCADIZ-R-2015 POL10</t>
  </si>
  <si>
    <t>ECOCADIZ-R-2015 POL11</t>
  </si>
  <si>
    <t>Media</t>
  </si>
  <si>
    <t>Std</t>
  </si>
  <si>
    <t>total muestreo</t>
  </si>
  <si>
    <t>FREC.REL.</t>
  </si>
  <si>
    <t>FREC. ACUM.</t>
  </si>
  <si>
    <t>dif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</si>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</sst>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"/>
    <numFmt numFmtId="165" formatCode="0.0"/>
    <numFmt numFmtId="166" formatCode="0.00000"/>
    <numFmt numFmtId="167" formatCode="0.000"/>
  </numFmts>
  <fonts count="13">
    <font>
      <sz val="10"/>
      <name val="Arial"/>
      <family val="2"/>
      <charset val="1"/>
    </font>
    <font>
      <sz val="10"/>
      <name val="Times New Roman"/>
      <family val="1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1" applyFont="1"/>
    <xf numFmtId="0" fontId="11" fillId="0" borderId="0" xfId="0" applyFont="1"/>
    <xf numFmtId="2" fontId="10" fillId="0" borderId="0" xfId="1" applyNumberFormat="1" applyFont="1"/>
    <xf numFmtId="0" fontId="1" fillId="0" borderId="0" xfId="0" applyFont="1"/>
    <xf numFmtId="0" fontId="12" fillId="0" borderId="0" xfId="1" applyFont="1"/>
    <xf numFmtId="0" fontId="12" fillId="0" borderId="0" xfId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Normal_sardina-eval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ABUNDANCE</a:t>
            </a:r>
          </a:p>
        </c:rich>
      </c:tx>
      <c:layout>
        <c:manualLayout>
          <c:xMode val="edge"/>
          <c:yMode val="edge"/>
          <c:x val="0.3781635123262953"/>
          <c:y val="4.4336455050015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8115056193915"/>
          <c:y val="0.32513400370011675"/>
          <c:w val="0.77593550306950954"/>
          <c:h val="0.42858573215015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ALK_GENERAL_BOQUERON!$F$100:$F$100</c:f>
              <c:strCache>
                <c:ptCount val="1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'[1]ALK GENERAL BOQUERON'!$A$102:$A$105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ALK_GENERAL_BOQUERON!$F$103:$F$106</c:f>
              <c:numCache>
                <c:formatCode>General</c:formatCode>
                <c:ptCount val="4"/>
                <c:pt idx="0">
                  <c:v>5117.1980607784362</c:v>
                </c:pt>
                <c:pt idx="1">
                  <c:v>102.90874040313585</c:v>
                </c:pt>
                <c:pt idx="2">
                  <c:v>7.2459988184278679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B-8B4B-B708-A1685A9C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073776"/>
        <c:axId val="1"/>
      </c:barChart>
      <c:catAx>
        <c:axId val="187507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6780227080363934"/>
              <c:y val="0.8818028282169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25123991195009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5073776"/>
        <c:crossesAt val="1"/>
        <c:crossBetween val="between"/>
        <c:majorUnit val="2000"/>
        <c:min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04
sub-title</a:t>
            </a:r>
          </a:p>
        </c:rich>
      </c:tx>
      <c:layout>
        <c:manualLayout>
          <c:xMode val="edge"/>
          <c:yMode val="edge"/>
          <c:x val="0.43698894757705231"/>
          <c:y val="4.36906893210981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7509454985414"/>
          <c:y val="0.4077797669969162"/>
          <c:w val="0.78994155908159458"/>
          <c:h val="0.3495255145687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04'!$F$99:$F$100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04'!$A$102:$A$105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04'!$F$102:$F$105</c:f>
              <c:numCache>
                <c:formatCode>General</c:formatCode>
                <c:ptCount val="4"/>
                <c:pt idx="0">
                  <c:v>2.5075742505121239</c:v>
                </c:pt>
                <c:pt idx="1">
                  <c:v>2.3255153624508393</c:v>
                </c:pt>
                <c:pt idx="2">
                  <c:v>0.25317138703703707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A-6848-8926-BC9988DE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805920"/>
        <c:axId val="1"/>
      </c:barChart>
      <c:catAx>
        <c:axId val="18138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6219984839880535"/>
              <c:y val="0.88352282849331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41263428803259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3805920"/>
        <c:crossesAt val="1"/>
        <c:crossBetween val="between"/>
        <c:majorUnit val="1"/>
        <c:minorUnit val="0.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05
sub-title</a:t>
            </a:r>
          </a:p>
        </c:rich>
      </c:tx>
      <c:layout>
        <c:manualLayout>
          <c:xMode val="edge"/>
          <c:yMode val="edge"/>
          <c:x val="0.43698894757705231"/>
          <c:y val="4.3904001086166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68720657402414"/>
          <c:y val="0.40977067680422247"/>
          <c:w val="0.76473065825984154"/>
          <c:h val="0.34635378634642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05'!$F$99:$F$100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05'!$A$102:$A$105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05'!$F$102:$F$105</c:f>
              <c:numCache>
                <c:formatCode>General</c:formatCode>
                <c:ptCount val="4"/>
                <c:pt idx="0">
                  <c:v>67.704794034401914</c:v>
                </c:pt>
                <c:pt idx="1">
                  <c:v>0.51339296559808667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C4D-9FBA-CB2055C8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481440"/>
        <c:axId val="1"/>
      </c:barChart>
      <c:catAx>
        <c:axId val="18134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620590441089033"/>
              <c:y val="0.88295824406624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4097706768042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3481440"/>
        <c:crossesAt val="1"/>
        <c:crossBetween val="between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06
sub-title</a:t>
            </a:r>
          </a:p>
        </c:rich>
      </c:tx>
      <c:layout>
        <c:manualLayout>
          <c:xMode val="edge"/>
          <c:yMode val="edge"/>
          <c:x val="0.43698894757705231"/>
          <c:y val="4.36906893210981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09084018127516"/>
          <c:y val="0.4077797669969162"/>
          <c:w val="0.75352581345017355"/>
          <c:h val="0.3495255145687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06'!$F$99:$F$100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06'!$A$102:$A$105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06'!$F$102:$F$105</c:f>
              <c:numCache>
                <c:formatCode>General</c:formatCode>
                <c:ptCount val="4"/>
                <c:pt idx="0">
                  <c:v>677.24137917033545</c:v>
                </c:pt>
                <c:pt idx="1">
                  <c:v>5.1353978296645684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C-7348-BBB5-50079075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8263840"/>
        <c:axId val="1"/>
      </c:barChart>
      <c:catAx>
        <c:axId val="18682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900711561330733"/>
              <c:y val="0.88352282849331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2.5210900821753018E-2"/>
              <c:y val="0.41263428803259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8263840"/>
        <c:crossesAt val="1"/>
        <c:crossBetween val="between"/>
        <c:majorUnit val="2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07
sub-title</a:t>
            </a:r>
          </a:p>
        </c:rich>
      </c:tx>
      <c:layout>
        <c:manualLayout>
          <c:xMode val="edge"/>
          <c:yMode val="edge"/>
          <c:x val="0.43698894757705231"/>
          <c:y val="4.36906893210981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09084018127516"/>
          <c:y val="0.4077797669969162"/>
          <c:w val="0.75352581345017355"/>
          <c:h val="0.3495255145687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07'!$F$99:$F$100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07'!$A$102:$A$105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07'!$F$102:$F$105</c:f>
              <c:numCache>
                <c:formatCode>General</c:formatCode>
                <c:ptCount val="4"/>
                <c:pt idx="0">
                  <c:v>798.41881895731888</c:v>
                </c:pt>
                <c:pt idx="1">
                  <c:v>12.637178042680985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3-9A44-9128-B5B557B9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5700256"/>
        <c:axId val="1"/>
      </c:barChart>
      <c:catAx>
        <c:axId val="18557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900711561330733"/>
              <c:y val="0.88352282849331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2.5210900821753018E-2"/>
              <c:y val="0.41263428803259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5700256"/>
        <c:crossesAt val="1"/>
        <c:crossBetween val="between"/>
        <c:majorUnit val="2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08
sub-title</a:t>
            </a:r>
          </a:p>
        </c:rich>
      </c:tx>
      <c:layout>
        <c:manualLayout>
          <c:xMode val="edge"/>
          <c:yMode val="edge"/>
          <c:x val="0.43698894757705231"/>
          <c:y val="4.3904001086166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09084018127516"/>
          <c:y val="0.40977067680422247"/>
          <c:w val="0.75352581345017355"/>
          <c:h val="0.34635378634642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08'!$F$99:$F$100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08'!$A$102:$A$105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08'!$F$102:$F$105</c:f>
              <c:numCache>
                <c:formatCode>General</c:formatCode>
                <c:ptCount val="4"/>
                <c:pt idx="0">
                  <c:v>415.02463455518853</c:v>
                </c:pt>
                <c:pt idx="1">
                  <c:v>30.920154044811415</c:v>
                </c:pt>
                <c:pt idx="2">
                  <c:v>7.1556399999999992E-2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E-1742-B7B3-5205AE9C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8929616"/>
        <c:axId val="1"/>
      </c:barChart>
      <c:catAx>
        <c:axId val="186892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900711561330733"/>
              <c:y val="0.88295824406624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2.5210900821753018E-2"/>
              <c:y val="0.4097706768042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8929616"/>
        <c:crossesAt val="1"/>
        <c:crossBetween val="between"/>
        <c:majorUnit val="2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09
sub-title</a:t>
            </a:r>
          </a:p>
        </c:rich>
      </c:tx>
      <c:layout>
        <c:manualLayout>
          <c:xMode val="edge"/>
          <c:yMode val="edge"/>
          <c:x val="0.43698894757705231"/>
          <c:y val="4.3904001086166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09084018127516"/>
          <c:y val="0.40977067680422247"/>
          <c:w val="0.75352581345017355"/>
          <c:h val="0.34635378634642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09'!$F$99:$F$100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09'!$A$102:$A$105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09'!$F$102:$F$105</c:f>
              <c:numCache>
                <c:formatCode>General</c:formatCode>
                <c:ptCount val="4"/>
                <c:pt idx="0">
                  <c:v>1825.9562561314983</c:v>
                </c:pt>
                <c:pt idx="1">
                  <c:v>6.1153778685016187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4-824A-B44E-00A2AEF9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8937120"/>
        <c:axId val="1"/>
      </c:barChart>
      <c:catAx>
        <c:axId val="18689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900711561330733"/>
              <c:y val="0.88295824406624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2.5210900821753018E-2"/>
              <c:y val="0.4097706768042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8937120"/>
        <c:crossesAt val="1"/>
        <c:crossBetween val="between"/>
        <c:majorUnit val="5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10
sub-title</a:t>
            </a:r>
          </a:p>
        </c:rich>
      </c:tx>
      <c:layout>
        <c:manualLayout>
          <c:xMode val="edge"/>
          <c:yMode val="edge"/>
          <c:x val="0.43698894757705231"/>
          <c:y val="4.3904001086166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09084018127516"/>
          <c:y val="0.40977067680422247"/>
          <c:w val="0.75352581345017355"/>
          <c:h val="0.34635378634642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10'!$F$99:$F$100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10'!$A$102:$A$105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10'!$F$102:$F$105</c:f>
              <c:numCache>
                <c:formatCode>General</c:formatCode>
                <c:ptCount val="4"/>
                <c:pt idx="0">
                  <c:v>1114.848541728139</c:v>
                </c:pt>
                <c:pt idx="1">
                  <c:v>9.7215092718614731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7-804D-BC7C-57B1D341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4982912"/>
        <c:axId val="1"/>
      </c:barChart>
      <c:catAx>
        <c:axId val="18749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900711561330733"/>
              <c:y val="0.88295824406624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2.5210900821753018E-2"/>
              <c:y val="0.4097706768042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4982912"/>
        <c:crossesAt val="1"/>
        <c:crossBetween val="between"/>
        <c:majorUnit val="5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11
sub-title</a:t>
            </a:r>
          </a:p>
        </c:rich>
      </c:tx>
      <c:layout>
        <c:manualLayout>
          <c:xMode val="edge"/>
          <c:yMode val="edge"/>
          <c:x val="0.43698894757705231"/>
          <c:y val="4.3904001086166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68720657402414"/>
          <c:y val="0.40977067680422247"/>
          <c:w val="0.76473065825984154"/>
          <c:h val="0.34635378634642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11'!$F$99:$F$100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11'!$A$102:$A$105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11'!$F$102:$F$105</c:f>
              <c:numCache>
                <c:formatCode>General</c:formatCode>
                <c:ptCount val="4"/>
                <c:pt idx="0">
                  <c:v>210.90848409572965</c:v>
                </c:pt>
                <c:pt idx="1">
                  <c:v>5.6877979042703242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6-E243-BB5F-299E0976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5621920"/>
        <c:axId val="1"/>
      </c:barChart>
      <c:catAx>
        <c:axId val="185562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620590441089033"/>
              <c:y val="0.88295824406624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4097706768042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55621920"/>
        <c:crossesAt val="1"/>
        <c:crossBetween val="between"/>
        <c:majorUnit val="100"/>
        <c:min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BIOMASS</a:t>
            </a:r>
          </a:p>
        </c:rich>
      </c:tx>
      <c:layout>
        <c:manualLayout>
          <c:xMode val="edge"/>
          <c:yMode val="edge"/>
          <c:x val="0.39497077954079729"/>
          <c:y val="4.4555892594300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8115056193915"/>
          <c:y val="0.3267432123582048"/>
          <c:w val="0.77593550306950954"/>
          <c:h val="0.42575630701220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ALK_GENERAL_BOQUERON!$G$100:$G$100</c:f>
              <c:strCache>
                <c:ptCount val="1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ALK_GENERAL_BOQUERON!$A$103:$A$106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ALK_GENERAL_BOQUERON!$G$103:$G$106</c:f>
              <c:numCache>
                <c:formatCode>0</c:formatCode>
                <c:ptCount val="4"/>
                <c:pt idx="0">
                  <c:v>29218.513827697887</c:v>
                </c:pt>
                <c:pt idx="1">
                  <c:v>1432.0821206009143</c:v>
                </c:pt>
                <c:pt idx="2">
                  <c:v>176.16677875054282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8-A74C-ADE9-222EF309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325200"/>
        <c:axId val="1"/>
      </c:barChart>
      <c:catAx>
        <c:axId val="187532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6780227080363934"/>
              <c:y val="0.88121654242061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 (t)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3564471407544052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5325200"/>
        <c:crossesAt val="1"/>
        <c:crossBetween val="between"/>
        <c:majorUnit val="10000"/>
        <c:minorUnit val="5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IXa S (PT)
sub-title</a:t>
            </a:r>
          </a:p>
        </c:rich>
      </c:tx>
      <c:layout>
        <c:manualLayout>
          <c:xMode val="edge"/>
          <c:yMode val="edge"/>
          <c:x val="0.45099500358913736"/>
          <c:y val="4.4336455050015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68720657402414"/>
          <c:y val="0.41380691380014861"/>
          <c:w val="0.76473065825984154"/>
          <c:h val="0.33991282205012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PORTUGAL'!$F$99:$F$100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PORTUGAL'!$A$102:$A$105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PORTUGAL'!$F$102:$F$105</c:f>
              <c:numCache>
                <c:formatCode>General</c:formatCode>
                <c:ptCount val="4"/>
                <c:pt idx="0">
                  <c:v>74.799946140226709</c:v>
                </c:pt>
                <c:pt idx="1">
                  <c:v>32.691325441345462</c:v>
                </c:pt>
                <c:pt idx="2">
                  <c:v>7.1744424184278666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F-F14C-8945-FCA64E46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3290336"/>
        <c:axId val="1"/>
      </c:barChart>
      <c:catAx>
        <c:axId val="18732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620590441089033"/>
              <c:y val="0.8818028282169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408880641016813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3290336"/>
        <c:crossesAt val="1"/>
        <c:crossBetween val="between"/>
        <c:majorUnit val="20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IXa S (PT)
sub-title</a:t>
            </a:r>
          </a:p>
        </c:rich>
      </c:tx>
      <c:layout>
        <c:manualLayout>
          <c:xMode val="edge"/>
          <c:yMode val="edge"/>
          <c:x val="0.45099500358913736"/>
          <c:y val="4.4336455050015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7509454985414"/>
          <c:y val="0.41380691380014861"/>
          <c:w val="0.78994155908159458"/>
          <c:h val="0.33991282205012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PORTUGAL'!$G$99:$G$100</c:f>
              <c:strCache>
                <c:ptCount val="2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PORTUGAL'!$A$102:$A$105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PORTUGAL'!$G$102:$G$105</c:f>
              <c:numCache>
                <c:formatCode>0</c:formatCode>
                <c:ptCount val="4"/>
                <c:pt idx="0">
                  <c:v>429.56544767086791</c:v>
                </c:pt>
                <c:pt idx="1">
                  <c:v>731.21770487101924</c:v>
                </c:pt>
                <c:pt idx="2">
                  <c:v>174.6214438935522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5-D649-BAD1-9F504C12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756400"/>
        <c:axId val="1"/>
      </c:barChart>
      <c:catAx>
        <c:axId val="187575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6219984839880535"/>
              <c:y val="0.8818028282169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 (t)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399028095450143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5756400"/>
        <c:crossesAt val="1"/>
        <c:crossBetween val="between"/>
        <c:majorUnit val="200"/>
        <c:minorUnit val="5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IXa S (ES)
sub-title</a:t>
            </a:r>
          </a:p>
        </c:rich>
      </c:tx>
      <c:layout>
        <c:manualLayout>
          <c:xMode val="edge"/>
          <c:yMode val="edge"/>
          <c:x val="0.45099500358913736"/>
          <c:y val="4.4336455050015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409689619336018"/>
          <c:y val="0.41380691380014861"/>
          <c:w val="0.73951975743808851"/>
          <c:h val="0.33991282205012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ESPAÑA'!$F$99:$F$100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ESPAÑA'!$A$102:$A$105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ESPAÑA'!$F$102:$F$105</c:f>
              <c:numCache>
                <c:formatCode>General</c:formatCode>
                <c:ptCount val="4"/>
                <c:pt idx="0">
                  <c:v>5042.3981146382093</c:v>
                </c:pt>
                <c:pt idx="1">
                  <c:v>70.217414961790368</c:v>
                </c:pt>
                <c:pt idx="2">
                  <c:v>7.1556399999999992E-2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7-EC45-BC4F-F46330B4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2925168"/>
        <c:axId val="1"/>
      </c:barChart>
      <c:catAx>
        <c:axId val="187292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8741074922055838"/>
              <c:y val="0.8818028282169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2.5210900821753018E-2"/>
              <c:y val="0.408880641016813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2925168"/>
        <c:crossesAt val="1"/>
        <c:crossBetween val="between"/>
        <c:majorUnit val="2000"/>
        <c:min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IXa S (ES)
sub-title</a:t>
            </a:r>
          </a:p>
        </c:rich>
      </c:tx>
      <c:layout>
        <c:manualLayout>
          <c:xMode val="edge"/>
          <c:yMode val="edge"/>
          <c:x val="0.45099500358913736"/>
          <c:y val="4.4336455050015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8115056193915"/>
          <c:y val="0.41380691380014861"/>
          <c:w val="0.77593550306950954"/>
          <c:h val="0.33991282205012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ESPAÑA'!$G$99:$G$100</c:f>
              <c:strCache>
                <c:ptCount val="2"/>
                <c:pt idx="0">
                  <c:v>B (t)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ESPAÑA'!$A$102:$A$105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ESPAÑA'!$G$102:$G$105</c:f>
              <c:numCache>
                <c:formatCode>0</c:formatCode>
                <c:ptCount val="4"/>
                <c:pt idx="0">
                  <c:v>28788.948380027025</c:v>
                </c:pt>
                <c:pt idx="1">
                  <c:v>700.8644157298952</c:v>
                </c:pt>
                <c:pt idx="2">
                  <c:v>1.5453348569906038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D-064B-B4BA-67DB0602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0803200"/>
        <c:axId val="1"/>
      </c:barChart>
      <c:catAx>
        <c:axId val="18108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6780227080363934"/>
              <c:y val="0.8818028282169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Fish biomass  (t)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399028095450143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0803200"/>
        <c:crossesAt val="1"/>
        <c:crossBetween val="between"/>
        <c:majorUnit val="10000"/>
        <c:minorUnit val="50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01
sub-title</a:t>
            </a:r>
          </a:p>
        </c:rich>
      </c:tx>
      <c:layout>
        <c:manualLayout>
          <c:xMode val="edge"/>
          <c:yMode val="edge"/>
          <c:x val="0.43698894757705231"/>
          <c:y val="4.36906893210981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8115056193915"/>
          <c:y val="0.4077797669969162"/>
          <c:w val="0.77593550306950954"/>
          <c:h val="0.3495255145687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01'!$F$99:$F$100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01'!$A$102:$A$105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01'!$F$102:$F$105</c:f>
              <c:numCache>
                <c:formatCode>General</c:formatCode>
                <c:ptCount val="4"/>
                <c:pt idx="0">
                  <c:v>1.2059092666666669</c:v>
                </c:pt>
                <c:pt idx="1">
                  <c:v>29.672586772455325</c:v>
                </c:pt>
                <c:pt idx="2">
                  <c:v>6.9050249608780101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5-494E-8D0B-444687EE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698336"/>
        <c:axId val="1"/>
      </c:barChart>
      <c:catAx>
        <c:axId val="18136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6780227080363934"/>
              <c:y val="0.88352282849331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41263428803259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13698336"/>
        <c:crossesAt val="1"/>
        <c:crossBetween val="between"/>
        <c:majorUnit val="10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02
sub-title</a:t>
            </a:r>
          </a:p>
        </c:rich>
      </c:tx>
      <c:layout>
        <c:manualLayout>
          <c:xMode val="edge"/>
          <c:yMode val="edge"/>
          <c:x val="0.43698894757705231"/>
          <c:y val="4.3904001086166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8115056193915"/>
          <c:y val="0.40977067680422247"/>
          <c:w val="0.77593550306950954"/>
          <c:h val="0.34635378634642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02'!$F$99:$F$100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02'!$A$102:$A$105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02'!$F$102:$F$105</c:f>
              <c:numCache>
                <c:formatCode>General</c:formatCode>
                <c:ptCount val="4"/>
                <c:pt idx="0">
                  <c:v>3.2819772734715063</c:v>
                </c:pt>
                <c:pt idx="1">
                  <c:v>0.17948165601567356</c:v>
                </c:pt>
                <c:pt idx="2">
                  <c:v>1.6246070512820513E-2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A-B449-96A7-5280C1AE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573744"/>
        <c:axId val="1"/>
      </c:barChart>
      <c:catAx>
        <c:axId val="187557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6780227080363934"/>
              <c:y val="0.88295824406624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4097706768042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75573744"/>
        <c:crossesAt val="1"/>
        <c:crossBetween val="between"/>
        <c:majorUnit val="2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POL 03
sub-title</a:t>
            </a:r>
          </a:p>
        </c:rich>
      </c:tx>
      <c:layout>
        <c:manualLayout>
          <c:xMode val="edge"/>
          <c:yMode val="edge"/>
          <c:x val="0.43698894757705231"/>
          <c:y val="4.36906893210981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8357296677315"/>
          <c:y val="0.4077797669969162"/>
          <c:w val="0.77033308066467554"/>
          <c:h val="0.3495255145687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'ALK POL 03'!$F$99:$F$100</c:f>
              <c:strCache>
                <c:ptCount val="2"/>
                <c:pt idx="0">
                  <c:v>C (N) x106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'ALK POL 03'!$A$102:$A$105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'ALK POL 03'!$F$102:$F$105</c:f>
              <c:numCache>
                <c:formatCode>General</c:formatCode>
                <c:ptCount val="4"/>
                <c:pt idx="0">
                  <c:v>9.9691315174456896E-2</c:v>
                </c:pt>
                <c:pt idx="1">
                  <c:v>3.4868482554312039E-4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0-044E-991A-9E623D97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8681552"/>
        <c:axId val="1"/>
      </c:barChart>
      <c:catAx>
        <c:axId val="18686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Age class (years)</a:t>
                </a:r>
              </a:p>
            </c:rich>
          </c:tx>
          <c:layout>
            <c:manualLayout>
              <c:xMode val="edge"/>
              <c:yMode val="edge"/>
              <c:x val="0.47060348200605634"/>
              <c:y val="0.88352282849331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Number of fish (millions)</a:t>
                </a:r>
              </a:p>
            </c:rich>
          </c:tx>
          <c:layout>
            <c:manualLayout>
              <c:xMode val="edge"/>
              <c:yMode val="edge"/>
              <c:x val="3.0813323226587024E-2"/>
              <c:y val="0.41263428803259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68681552"/>
        <c:crossesAt val="1"/>
        <c:crossBetween val="between"/>
        <c:majorUnit val="0.5"/>
        <c:minorUnit val="0.2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93</xdr:row>
      <xdr:rowOff>139700</xdr:rowOff>
    </xdr:from>
    <xdr:to>
      <xdr:col>12</xdr:col>
      <xdr:colOff>152400</xdr:colOff>
      <xdr:row>108</xdr:row>
      <xdr:rowOff>279400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5DD6E718-6A1C-AE98-9C4D-E8CF6F155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93</xdr:row>
      <xdr:rowOff>50800</xdr:rowOff>
    </xdr:from>
    <xdr:to>
      <xdr:col>17</xdr:col>
      <xdr:colOff>673100</xdr:colOff>
      <xdr:row>108</xdr:row>
      <xdr:rowOff>177800</xdr:rowOff>
    </xdr:to>
    <xdr:graphicFrame macro="">
      <xdr:nvGraphicFramePr>
        <xdr:cNvPr id="1026" name="Gráfico 2">
          <a:extLst>
            <a:ext uri="{FF2B5EF4-FFF2-40B4-BE49-F238E27FC236}">
              <a16:creationId xmlns:a16="http://schemas.microsoft.com/office/drawing/2014/main" id="{BFA122C8-D7D5-9282-D601-33C8435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0</xdr:rowOff>
    </xdr:from>
    <xdr:to>
      <xdr:col>13</xdr:col>
      <xdr:colOff>152400</xdr:colOff>
      <xdr:row>110</xdr:row>
      <xdr:rowOff>0</xdr:rowOff>
    </xdr:to>
    <xdr:graphicFrame macro="">
      <xdr:nvGraphicFramePr>
        <xdr:cNvPr id="10241" name="Gráfico 1">
          <a:extLst>
            <a:ext uri="{FF2B5EF4-FFF2-40B4-BE49-F238E27FC236}">
              <a16:creationId xmlns:a16="http://schemas.microsoft.com/office/drawing/2014/main" id="{12709569-BE17-A349-D4E3-4849064B9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0.23823</cdr:x>
      <cdr:y>0.6853</cdr:y>
    </cdr:from>
    <cdr:to>
      <cdr:x>0.36044</cdr:x>
      <cdr:y>0.72568</cdr:y>
    </cdr:to>
    <cdr:sp macro="" textlink="">
      <cdr:nvSpPr>
        <cdr:cNvPr id="11265" name="1 CuadroTexto">
          <a:extLst xmlns:a="http://schemas.openxmlformats.org/drawingml/2006/main">
            <a:ext uri="{FF2B5EF4-FFF2-40B4-BE49-F238E27FC236}">
              <a16:creationId xmlns:a16="http://schemas.microsoft.com/office/drawing/2014/main" id="{DA5F677A-7610-4BCC-0A21-6F7B604B26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3151" y="1801587"/>
          <a:ext cx="555625" cy="106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0.20646</cdr:x>
      <cdr:y>0.65454</cdr:y>
    </cdr:from>
    <cdr:to>
      <cdr:x>0.36362</cdr:x>
      <cdr:y>0.71871</cdr:y>
    </cdr:to>
    <cdr:sp macro="" textlink="" fLocksText="0">
      <cdr:nvSpPr>
        <cdr:cNvPr id="11266" name="2 CuadroTexto">
          <a:extLst xmlns:a="http://schemas.openxmlformats.org/drawingml/2006/main">
            <a:ext uri="{FF2B5EF4-FFF2-40B4-BE49-F238E27FC236}">
              <a16:creationId xmlns:a16="http://schemas.microsoft.com/office/drawing/2014/main" id="{4257F449-2B35-FB8A-B26C-C11066598F7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8689" y="1720713"/>
          <a:ext cx="714534" cy="168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15,07±0,99</a:t>
          </a:r>
        </a:p>
      </cdr:txBody>
    </cdr:sp>
  </cdr:relSizeAnchor>
  <cdr:relSizeAnchor xmlns:cdr="http://schemas.openxmlformats.org/drawingml/2006/chartDrawing">
    <cdr:from>
      <cdr:x>0.39295</cdr:x>
      <cdr:y>0.4714</cdr:y>
    </cdr:from>
    <cdr:to>
      <cdr:x>0.5501</cdr:x>
      <cdr:y>0.53629</cdr:y>
    </cdr:to>
    <cdr:sp macro="" textlink="" fLocksText="0">
      <cdr:nvSpPr>
        <cdr:cNvPr id="11267" name="1 CuadroTexto">
          <a:extLst xmlns:a="http://schemas.openxmlformats.org/drawingml/2006/main">
            <a:ext uri="{FF2B5EF4-FFF2-40B4-BE49-F238E27FC236}">
              <a16:creationId xmlns:a16="http://schemas.microsoft.com/office/drawing/2014/main" id="{6E65D379-AC95-FEDB-6975-4663FCA54B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6573" y="1239263"/>
          <a:ext cx="714533" cy="1705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15,48±0,75</a:t>
          </a:r>
        </a:p>
      </cdr:txBody>
    </cdr:sp>
  </cdr:relSizeAnchor>
  <cdr:relSizeAnchor xmlns:cdr="http://schemas.openxmlformats.org/drawingml/2006/chartDrawing">
    <cdr:from>
      <cdr:x>0.5941</cdr:x>
      <cdr:y>0.63122</cdr:y>
    </cdr:from>
    <cdr:to>
      <cdr:x>0.75126</cdr:x>
      <cdr:y>0.69588</cdr:y>
    </cdr:to>
    <cdr:sp macro="" textlink="" fLocksText="0">
      <cdr:nvSpPr>
        <cdr:cNvPr id="11268" name="1 CuadroTexto">
          <a:extLst xmlns:a="http://schemas.openxmlformats.org/drawingml/2006/main">
            <a:ext uri="{FF2B5EF4-FFF2-40B4-BE49-F238E27FC236}">
              <a16:creationId xmlns:a16="http://schemas.microsoft.com/office/drawing/2014/main" id="{3C0B59F7-1604-2466-745C-F443ACCCEF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1131" y="1659426"/>
          <a:ext cx="714534" cy="169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15,80±0,76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96</xdr:row>
      <xdr:rowOff>0</xdr:rowOff>
    </xdr:from>
    <xdr:to>
      <xdr:col>13</xdr:col>
      <xdr:colOff>152400</xdr:colOff>
      <xdr:row>111</xdr:row>
      <xdr:rowOff>0</xdr:rowOff>
    </xdr:to>
    <xdr:graphicFrame macro="">
      <xdr:nvGraphicFramePr>
        <xdr:cNvPr id="12289" name="Gráfico 1">
          <a:extLst>
            <a:ext uri="{FF2B5EF4-FFF2-40B4-BE49-F238E27FC236}">
              <a16:creationId xmlns:a16="http://schemas.microsoft.com/office/drawing/2014/main" id="{D43BA825-19EF-712A-7B8B-CAB0A3288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0.23823</cdr:x>
      <cdr:y>0.68478</cdr:y>
    </cdr:from>
    <cdr:to>
      <cdr:x>0.36044</cdr:x>
      <cdr:y>0.72467</cdr:y>
    </cdr:to>
    <cdr:sp macro="" textlink="">
      <cdr:nvSpPr>
        <cdr:cNvPr id="13313" name="1 CuadroTexto">
          <a:extLst xmlns:a="http://schemas.openxmlformats.org/drawingml/2006/main">
            <a:ext uri="{FF2B5EF4-FFF2-40B4-BE49-F238E27FC236}">
              <a16:creationId xmlns:a16="http://schemas.microsoft.com/office/drawing/2014/main" id="{4243EBB5-0036-6039-6600-AD1F1E5F07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3151" y="1791532"/>
          <a:ext cx="555625" cy="104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0.19497</cdr:x>
      <cdr:y>0.55935</cdr:y>
    </cdr:from>
    <cdr:to>
      <cdr:x>0.35189</cdr:x>
      <cdr:y>0.62255</cdr:y>
    </cdr:to>
    <cdr:sp macro="" textlink="" fLocksText="0">
      <cdr:nvSpPr>
        <cdr:cNvPr id="13314" name="2 CuadroTexto">
          <a:extLst xmlns:a="http://schemas.openxmlformats.org/drawingml/2006/main">
            <a:ext uri="{FF2B5EF4-FFF2-40B4-BE49-F238E27FC236}">
              <a16:creationId xmlns:a16="http://schemas.microsoft.com/office/drawing/2014/main" id="{924A552E-9248-1745-9B01-98C8221F91C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6460" y="1463377"/>
          <a:ext cx="713423" cy="165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10,93±0,83</a:t>
          </a:r>
        </a:p>
      </cdr:txBody>
    </cdr:sp>
  </cdr:relSizeAnchor>
  <cdr:relSizeAnchor xmlns:cdr="http://schemas.openxmlformats.org/drawingml/2006/chartDrawing">
    <cdr:from>
      <cdr:x>0.39295</cdr:x>
      <cdr:y>0.6658</cdr:y>
    </cdr:from>
    <cdr:to>
      <cdr:x>0.5501</cdr:x>
      <cdr:y>0.72948</cdr:y>
    </cdr:to>
    <cdr:sp macro="" textlink="" fLocksText="0">
      <cdr:nvSpPr>
        <cdr:cNvPr id="13315" name="1 CuadroTexto">
          <a:extLst xmlns:a="http://schemas.openxmlformats.org/drawingml/2006/main">
            <a:ext uri="{FF2B5EF4-FFF2-40B4-BE49-F238E27FC236}">
              <a16:creationId xmlns:a16="http://schemas.microsoft.com/office/drawing/2014/main" id="{5D5E6143-490D-EEF2-B973-AC71955F20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6573" y="1741869"/>
          <a:ext cx="714533" cy="1665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13,23±1,78</a:t>
          </a:r>
        </a:p>
      </cdr:txBody>
    </cdr:sp>
  </cdr:relSizeAnchor>
  <cdr:relSizeAnchor xmlns:cdr="http://schemas.openxmlformats.org/drawingml/2006/chartDrawing">
    <cdr:from>
      <cdr:x>0.58334</cdr:x>
      <cdr:y>0.67325</cdr:y>
    </cdr:from>
    <cdr:to>
      <cdr:x>0.73977</cdr:x>
      <cdr:y>0.73741</cdr:y>
    </cdr:to>
    <cdr:sp macro="" textlink="" fLocksText="0">
      <cdr:nvSpPr>
        <cdr:cNvPr id="13316" name="1 CuadroTexto">
          <a:extLst xmlns:a="http://schemas.openxmlformats.org/drawingml/2006/main">
            <a:ext uri="{FF2B5EF4-FFF2-40B4-BE49-F238E27FC236}">
              <a16:creationId xmlns:a16="http://schemas.microsoft.com/office/drawing/2014/main" id="{E8D9D99D-7A71-524B-D60C-FD5E43E31D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2236" y="1761357"/>
          <a:ext cx="711200" cy="1678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15,82±0,89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96</xdr:row>
      <xdr:rowOff>0</xdr:rowOff>
    </xdr:from>
    <xdr:to>
      <xdr:col>13</xdr:col>
      <xdr:colOff>152400</xdr:colOff>
      <xdr:row>111</xdr:row>
      <xdr:rowOff>0</xdr:rowOff>
    </xdr:to>
    <xdr:graphicFrame macro="">
      <xdr:nvGraphicFramePr>
        <xdr:cNvPr id="14337" name="Gráfico 1">
          <a:extLst>
            <a:ext uri="{FF2B5EF4-FFF2-40B4-BE49-F238E27FC236}">
              <a16:creationId xmlns:a16="http://schemas.microsoft.com/office/drawing/2014/main" id="{2A19DB88-6BC7-C831-0AF7-0E6AF60A3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0.23506</cdr:x>
      <cdr:y>0.68506</cdr:y>
    </cdr:from>
    <cdr:to>
      <cdr:x>0.358</cdr:x>
      <cdr:y>0.72544</cdr:y>
    </cdr:to>
    <cdr:sp macro="" textlink="">
      <cdr:nvSpPr>
        <cdr:cNvPr id="15361" name="1 CuadroTexto">
          <a:extLst xmlns:a="http://schemas.openxmlformats.org/drawingml/2006/main">
            <a:ext uri="{FF2B5EF4-FFF2-40B4-BE49-F238E27FC236}">
              <a16:creationId xmlns:a16="http://schemas.microsoft.com/office/drawing/2014/main" id="{AA45166A-FECD-1CA9-D9D8-C208213EFE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8705" y="1800955"/>
          <a:ext cx="558959" cy="106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0.20133</cdr:x>
      <cdr:y>0.63074</cdr:y>
    </cdr:from>
    <cdr:to>
      <cdr:x>0.35873</cdr:x>
      <cdr:y>0.69539</cdr:y>
    </cdr:to>
    <cdr:sp macro="" textlink="" fLocksText="0">
      <cdr:nvSpPr>
        <cdr:cNvPr id="15362" name="2 CuadroTexto">
          <a:extLst xmlns:a="http://schemas.openxmlformats.org/drawingml/2006/main">
            <a:ext uri="{FF2B5EF4-FFF2-40B4-BE49-F238E27FC236}">
              <a16:creationId xmlns:a16="http://schemas.microsoft.com/office/drawing/2014/main" id="{EDA4C785-9A55-8ED4-38BE-EB9FDBABCE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5353" y="1658163"/>
          <a:ext cx="715645" cy="169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9,30±0,48</a:t>
          </a:r>
        </a:p>
      </cdr:txBody>
    </cdr:sp>
  </cdr:relSizeAnchor>
  <cdr:relSizeAnchor xmlns:cdr="http://schemas.openxmlformats.org/drawingml/2006/chartDrawing">
    <cdr:from>
      <cdr:x>0.40639</cdr:x>
      <cdr:y>0.66343</cdr:y>
    </cdr:from>
    <cdr:to>
      <cdr:x>0.56379</cdr:x>
      <cdr:y>0.72808</cdr:y>
    </cdr:to>
    <cdr:sp macro="" textlink="" fLocksText="0">
      <cdr:nvSpPr>
        <cdr:cNvPr id="15363" name="1 CuadroTexto">
          <a:extLst xmlns:a="http://schemas.openxmlformats.org/drawingml/2006/main">
            <a:ext uri="{FF2B5EF4-FFF2-40B4-BE49-F238E27FC236}">
              <a16:creationId xmlns:a16="http://schemas.microsoft.com/office/drawing/2014/main" id="{740963C2-AF7E-791A-5CE6-EDE5460D154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7691" y="1744091"/>
          <a:ext cx="715645" cy="169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10,08±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96</xdr:row>
      <xdr:rowOff>0</xdr:rowOff>
    </xdr:from>
    <xdr:to>
      <xdr:col>13</xdr:col>
      <xdr:colOff>152400</xdr:colOff>
      <xdr:row>111</xdr:row>
      <xdr:rowOff>0</xdr:rowOff>
    </xdr:to>
    <xdr:graphicFrame macro="">
      <xdr:nvGraphicFramePr>
        <xdr:cNvPr id="16385" name="Gráfico 1">
          <a:extLst>
            <a:ext uri="{FF2B5EF4-FFF2-40B4-BE49-F238E27FC236}">
              <a16:creationId xmlns:a16="http://schemas.microsoft.com/office/drawing/2014/main" id="{8B3C1F6D-6191-F467-015F-4503CCDF0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0.24092</cdr:x>
      <cdr:y>0.68506</cdr:y>
    </cdr:from>
    <cdr:to>
      <cdr:x>0.36313</cdr:x>
      <cdr:y>0.72544</cdr:y>
    </cdr:to>
    <cdr:sp macro="" textlink="">
      <cdr:nvSpPr>
        <cdr:cNvPr id="17409" name="1 CuadroTexto">
          <a:extLst xmlns:a="http://schemas.openxmlformats.org/drawingml/2006/main">
            <a:ext uri="{FF2B5EF4-FFF2-40B4-BE49-F238E27FC236}">
              <a16:creationId xmlns:a16="http://schemas.microsoft.com/office/drawing/2014/main" id="{1087CA84-29E1-5D0D-13A5-FC7CB554AE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5375" y="1800955"/>
          <a:ext cx="555625" cy="106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0.18666</cdr:x>
      <cdr:y>0.50288</cdr:y>
    </cdr:from>
    <cdr:to>
      <cdr:x>0.34333</cdr:x>
      <cdr:y>0.56754</cdr:y>
    </cdr:to>
    <cdr:sp macro="" textlink="" fLocksText="0">
      <cdr:nvSpPr>
        <cdr:cNvPr id="17410" name="2 CuadroTexto">
          <a:extLst xmlns:a="http://schemas.openxmlformats.org/drawingml/2006/main">
            <a:ext uri="{FF2B5EF4-FFF2-40B4-BE49-F238E27FC236}">
              <a16:creationId xmlns:a16="http://schemas.microsoft.com/office/drawing/2014/main" id="{97A4B29D-46EB-23B1-A247-D51F0502E1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8678" y="1322032"/>
          <a:ext cx="712311" cy="169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12,32±0,84</a:t>
          </a:r>
        </a:p>
      </cdr:txBody>
    </cdr:sp>
  </cdr:relSizeAnchor>
  <cdr:relSizeAnchor xmlns:cdr="http://schemas.openxmlformats.org/drawingml/2006/chartDrawing">
    <cdr:from>
      <cdr:x>0.38757</cdr:x>
      <cdr:y>0.50985</cdr:y>
    </cdr:from>
    <cdr:to>
      <cdr:x>0.54424</cdr:x>
      <cdr:y>0.5745</cdr:y>
    </cdr:to>
    <cdr:sp macro="" textlink="" fLocksText="0">
      <cdr:nvSpPr>
        <cdr:cNvPr id="17411" name="1 CuadroTexto">
          <a:extLst xmlns:a="http://schemas.openxmlformats.org/drawingml/2006/main">
            <a:ext uri="{FF2B5EF4-FFF2-40B4-BE49-F238E27FC236}">
              <a16:creationId xmlns:a16="http://schemas.microsoft.com/office/drawing/2014/main" id="{54E194AD-4D5F-2788-7ED9-F643D8B5A5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2125" y="1340355"/>
          <a:ext cx="712311" cy="169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14,93±0,93</a:t>
          </a:r>
        </a:p>
      </cdr:txBody>
    </cdr:sp>
  </cdr:relSizeAnchor>
  <cdr:relSizeAnchor xmlns:cdr="http://schemas.openxmlformats.org/drawingml/2006/chartDrawing">
    <cdr:from>
      <cdr:x>0.58432</cdr:x>
      <cdr:y>0.66271</cdr:y>
    </cdr:from>
    <cdr:to>
      <cdr:x>0.74124</cdr:x>
      <cdr:y>0.72736</cdr:y>
    </cdr:to>
    <cdr:sp macro="" textlink="" fLocksText="0">
      <cdr:nvSpPr>
        <cdr:cNvPr id="17412" name="1 CuadroTexto">
          <a:extLst xmlns:a="http://schemas.openxmlformats.org/drawingml/2006/main">
            <a:ext uri="{FF2B5EF4-FFF2-40B4-BE49-F238E27FC236}">
              <a16:creationId xmlns:a16="http://schemas.microsoft.com/office/drawing/2014/main" id="{E2B2DC2F-0D96-9C3E-EBF7-966BDEB0E9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6681" y="1742196"/>
          <a:ext cx="713423" cy="169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15,53±0,47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93</xdr:row>
      <xdr:rowOff>165100</xdr:rowOff>
    </xdr:from>
    <xdr:to>
      <xdr:col>13</xdr:col>
      <xdr:colOff>152400</xdr:colOff>
      <xdr:row>109</xdr:row>
      <xdr:rowOff>0</xdr:rowOff>
    </xdr:to>
    <xdr:graphicFrame macro="">
      <xdr:nvGraphicFramePr>
        <xdr:cNvPr id="18433" name="Gráfico 1">
          <a:extLst>
            <a:ext uri="{FF2B5EF4-FFF2-40B4-BE49-F238E27FC236}">
              <a16:creationId xmlns:a16="http://schemas.microsoft.com/office/drawing/2014/main" id="{A0D8498D-D71C-4A4C-9082-BD2B89CC8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0.23457</cdr:x>
      <cdr:y>0.68478</cdr:y>
    </cdr:from>
    <cdr:to>
      <cdr:x>0.35751</cdr:x>
      <cdr:y>0.72467</cdr:y>
    </cdr:to>
    <cdr:sp macro="" textlink="">
      <cdr:nvSpPr>
        <cdr:cNvPr id="19457" name="1 CuadroTexto">
          <a:extLst xmlns:a="http://schemas.openxmlformats.org/drawingml/2006/main">
            <a:ext uri="{FF2B5EF4-FFF2-40B4-BE49-F238E27FC236}">
              <a16:creationId xmlns:a16="http://schemas.microsoft.com/office/drawing/2014/main" id="{A8DE6C6E-C9C1-9DCC-4E09-50279A8322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6483" y="1791532"/>
          <a:ext cx="558958" cy="104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0.20573</cdr:x>
      <cdr:y>0.45555</cdr:y>
    </cdr:from>
    <cdr:to>
      <cdr:x>0.36264</cdr:x>
      <cdr:y>0.5197</cdr:y>
    </cdr:to>
    <cdr:sp macro="" textlink="" fLocksText="0">
      <cdr:nvSpPr>
        <cdr:cNvPr id="19458" name="2 CuadroTexto">
          <a:extLst xmlns:a="http://schemas.openxmlformats.org/drawingml/2006/main">
            <a:ext uri="{FF2B5EF4-FFF2-40B4-BE49-F238E27FC236}">
              <a16:creationId xmlns:a16="http://schemas.microsoft.com/office/drawing/2014/main" id="{3BF4957A-187C-7FCB-24B1-396A9832C4C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355" y="1191800"/>
          <a:ext cx="713423" cy="1678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9,74±0,67</a:t>
          </a:r>
        </a:p>
      </cdr:txBody>
    </cdr:sp>
  </cdr:relSizeAnchor>
  <cdr:relSizeAnchor xmlns:cdr="http://schemas.openxmlformats.org/drawingml/2006/chartDrawing">
    <cdr:from>
      <cdr:x>0.40175</cdr:x>
      <cdr:y>0.67613</cdr:y>
    </cdr:from>
    <cdr:to>
      <cdr:x>0.55939</cdr:x>
      <cdr:y>0.74005</cdr:y>
    </cdr:to>
    <cdr:sp macro="" textlink="" fLocksText="0">
      <cdr:nvSpPr>
        <cdr:cNvPr id="19459" name="1 CuadroTexto">
          <a:extLst xmlns:a="http://schemas.openxmlformats.org/drawingml/2006/main">
            <a:ext uri="{FF2B5EF4-FFF2-40B4-BE49-F238E27FC236}">
              <a16:creationId xmlns:a16="http://schemas.microsoft.com/office/drawing/2014/main" id="{C61EEA21-4DC6-8143-366D-07BAE33EFE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6578" y="1768900"/>
          <a:ext cx="716756" cy="167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10,54±1,03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0.18593</cdr:x>
      <cdr:y>0.63571</cdr:y>
    </cdr:from>
    <cdr:to>
      <cdr:x>0.31645</cdr:x>
      <cdr:y>0.68063</cdr:y>
    </cdr:to>
    <cdr:sp macro="" textlink="">
      <cdr:nvSpPr>
        <cdr:cNvPr id="2049" name="1 CuadroTexto">
          <a:extLst xmlns:a="http://schemas.openxmlformats.org/drawingml/2006/main">
            <a:ext uri="{FF2B5EF4-FFF2-40B4-BE49-F238E27FC236}">
              <a16:creationId xmlns:a16="http://schemas.microsoft.com/office/drawing/2014/main" id="{6E4E267A-8262-DE8D-3F83-8C834B89E2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344" y="1647000"/>
          <a:ext cx="593407" cy="1163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0.18642</cdr:x>
      <cdr:y>0.42025</cdr:y>
    </cdr:from>
    <cdr:to>
      <cdr:x>0.35433</cdr:x>
      <cdr:y>0.49231</cdr:y>
    </cdr:to>
    <cdr:sp macro="" textlink="" fLocksText="0">
      <cdr:nvSpPr>
        <cdr:cNvPr id="2050" name="2 CuadroTexto">
          <a:extLst xmlns:a="http://schemas.openxmlformats.org/drawingml/2006/main">
            <a:ext uri="{FF2B5EF4-FFF2-40B4-BE49-F238E27FC236}">
              <a16:creationId xmlns:a16="http://schemas.microsoft.com/office/drawing/2014/main" id="{5FA658BA-63D1-4D99-8DF7-2F86B0019C2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66" y="1088796"/>
          <a:ext cx="763429" cy="1866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9,98±0,96</a:t>
          </a:r>
        </a:p>
      </cdr:txBody>
    </cdr:sp>
  </cdr:relSizeAnchor>
  <cdr:relSizeAnchor xmlns:cdr="http://schemas.openxmlformats.org/drawingml/2006/chartDrawing">
    <cdr:from>
      <cdr:x>0.38757</cdr:x>
      <cdr:y>0.61145</cdr:y>
    </cdr:from>
    <cdr:to>
      <cdr:x>0.55548</cdr:x>
      <cdr:y>0.68399</cdr:y>
    </cdr:to>
    <cdr:sp macro="" textlink="" fLocksText="0">
      <cdr:nvSpPr>
        <cdr:cNvPr id="2051" name="1 CuadroTexto">
          <a:extLst xmlns:a="http://schemas.openxmlformats.org/drawingml/2006/main">
            <a:ext uri="{FF2B5EF4-FFF2-40B4-BE49-F238E27FC236}">
              <a16:creationId xmlns:a16="http://schemas.microsoft.com/office/drawing/2014/main" id="{0F4AECDE-F4A2-C2A4-FF1A-74E3C759DE8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2125" y="1584147"/>
          <a:ext cx="763429" cy="1879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12,91±2,16</a:t>
          </a:r>
        </a:p>
      </cdr:txBody>
    </cdr:sp>
  </cdr:relSizeAnchor>
  <cdr:relSizeAnchor xmlns:cdr="http://schemas.openxmlformats.org/drawingml/2006/chartDrawing">
    <cdr:from>
      <cdr:x>0.57259</cdr:x>
      <cdr:y>0.6273</cdr:y>
    </cdr:from>
    <cdr:to>
      <cdr:x>0.74124</cdr:x>
      <cdr:y>0.6996</cdr:y>
    </cdr:to>
    <cdr:sp macro="" textlink="" fLocksText="0">
      <cdr:nvSpPr>
        <cdr:cNvPr id="2052" name="1 CuadroTexto">
          <a:extLst xmlns:a="http://schemas.openxmlformats.org/drawingml/2006/main">
            <a:ext uri="{FF2B5EF4-FFF2-40B4-BE49-F238E27FC236}">
              <a16:creationId xmlns:a16="http://schemas.microsoft.com/office/drawing/2014/main" id="{6FF01CA7-1B32-CBF2-A16A-352214432A0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3341" y="1625219"/>
          <a:ext cx="766763" cy="187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15,78±0,76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0</xdr:rowOff>
    </xdr:from>
    <xdr:to>
      <xdr:col>13</xdr:col>
      <xdr:colOff>152400</xdr:colOff>
      <xdr:row>110</xdr:row>
      <xdr:rowOff>0</xdr:rowOff>
    </xdr:to>
    <xdr:graphicFrame macro="">
      <xdr:nvGraphicFramePr>
        <xdr:cNvPr id="20481" name="Gráfico 1">
          <a:extLst>
            <a:ext uri="{FF2B5EF4-FFF2-40B4-BE49-F238E27FC236}">
              <a16:creationId xmlns:a16="http://schemas.microsoft.com/office/drawing/2014/main" id="{6864288A-D89B-8D04-C5A2-8B2AF2E4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0.22601</cdr:x>
      <cdr:y>0.6853</cdr:y>
    </cdr:from>
    <cdr:to>
      <cdr:x>0.3492</cdr:x>
      <cdr:y>0.72568</cdr:y>
    </cdr:to>
    <cdr:sp macro="" textlink="">
      <cdr:nvSpPr>
        <cdr:cNvPr id="21505" name="1 CuadroTexto">
          <a:extLst xmlns:a="http://schemas.openxmlformats.org/drawingml/2006/main">
            <a:ext uri="{FF2B5EF4-FFF2-40B4-BE49-F238E27FC236}">
              <a16:creationId xmlns:a16="http://schemas.microsoft.com/office/drawing/2014/main" id="{C5BB5051-83DF-BE94-8F16-7CFE44939C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589" y="1801587"/>
          <a:ext cx="560070" cy="106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0.21477</cdr:x>
      <cdr:y>0.44472</cdr:y>
    </cdr:from>
    <cdr:to>
      <cdr:x>0.37388</cdr:x>
      <cdr:y>0.50985</cdr:y>
    </cdr:to>
    <cdr:sp macro="" textlink="" fLocksText="0">
      <cdr:nvSpPr>
        <cdr:cNvPr id="21506" name="2 CuadroTexto">
          <a:extLst xmlns:a="http://schemas.openxmlformats.org/drawingml/2006/main">
            <a:ext uri="{FF2B5EF4-FFF2-40B4-BE49-F238E27FC236}">
              <a16:creationId xmlns:a16="http://schemas.microsoft.com/office/drawing/2014/main" id="{1319001A-7541-2D3C-C93A-F80EA26E6E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6471" y="1169130"/>
          <a:ext cx="723424" cy="171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9,74±0,67</a:t>
          </a:r>
        </a:p>
      </cdr:txBody>
    </cdr:sp>
  </cdr:relSizeAnchor>
  <cdr:relSizeAnchor xmlns:cdr="http://schemas.openxmlformats.org/drawingml/2006/chartDrawing">
    <cdr:from>
      <cdr:x>0.40541</cdr:x>
      <cdr:y>0.67088</cdr:y>
    </cdr:from>
    <cdr:to>
      <cdr:x>0.56477</cdr:x>
      <cdr:y>0.73505</cdr:y>
    </cdr:to>
    <cdr:sp macro="" textlink="" fLocksText="0">
      <cdr:nvSpPr>
        <cdr:cNvPr id="21507" name="1 CuadroTexto">
          <a:extLst xmlns:a="http://schemas.openxmlformats.org/drawingml/2006/main">
            <a:ext uri="{FF2B5EF4-FFF2-40B4-BE49-F238E27FC236}">
              <a16:creationId xmlns:a16="http://schemas.microsoft.com/office/drawing/2014/main" id="{5D4DB9B2-1A65-A73F-0C2C-5FE44234FA2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3246" y="1763678"/>
          <a:ext cx="724535" cy="1686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10,54±1,03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96</xdr:row>
      <xdr:rowOff>0</xdr:rowOff>
    </xdr:from>
    <xdr:to>
      <xdr:col>13</xdr:col>
      <xdr:colOff>152400</xdr:colOff>
      <xdr:row>111</xdr:row>
      <xdr:rowOff>0</xdr:rowOff>
    </xdr:to>
    <xdr:graphicFrame macro="">
      <xdr:nvGraphicFramePr>
        <xdr:cNvPr id="22529" name="Gráfico 1">
          <a:extLst>
            <a:ext uri="{FF2B5EF4-FFF2-40B4-BE49-F238E27FC236}">
              <a16:creationId xmlns:a16="http://schemas.microsoft.com/office/drawing/2014/main" id="{485846F8-1520-E72F-D8FE-D3313F178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0.22601</cdr:x>
      <cdr:y>0.68506</cdr:y>
    </cdr:from>
    <cdr:to>
      <cdr:x>0.3492</cdr:x>
      <cdr:y>0.72544</cdr:y>
    </cdr:to>
    <cdr:sp macro="" textlink="">
      <cdr:nvSpPr>
        <cdr:cNvPr id="23553" name="1 CuadroTexto">
          <a:extLst xmlns:a="http://schemas.openxmlformats.org/drawingml/2006/main">
            <a:ext uri="{FF2B5EF4-FFF2-40B4-BE49-F238E27FC236}">
              <a16:creationId xmlns:a16="http://schemas.microsoft.com/office/drawing/2014/main" id="{A55DD593-46E3-C4F1-F0AF-14A055665D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589" y="1800955"/>
          <a:ext cx="560070" cy="106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0.21477</cdr:x>
      <cdr:y>0.40891</cdr:y>
    </cdr:from>
    <cdr:to>
      <cdr:x>0.37388</cdr:x>
      <cdr:y>0.47356</cdr:y>
    </cdr:to>
    <cdr:sp macro="" textlink="" fLocksText="0">
      <cdr:nvSpPr>
        <cdr:cNvPr id="23554" name="2 CuadroTexto">
          <a:extLst xmlns:a="http://schemas.openxmlformats.org/drawingml/2006/main">
            <a:ext uri="{FF2B5EF4-FFF2-40B4-BE49-F238E27FC236}">
              <a16:creationId xmlns:a16="http://schemas.microsoft.com/office/drawing/2014/main" id="{7819E796-49E3-9318-C1A9-34DF424D2AB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6471" y="1074988"/>
          <a:ext cx="723424" cy="169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10,59±0,65</a:t>
          </a:r>
        </a:p>
      </cdr:txBody>
    </cdr:sp>
  </cdr:relSizeAnchor>
  <cdr:relSizeAnchor xmlns:cdr="http://schemas.openxmlformats.org/drawingml/2006/chartDrawing">
    <cdr:from>
      <cdr:x>0.40541</cdr:x>
      <cdr:y>0.67016</cdr:y>
    </cdr:from>
    <cdr:to>
      <cdr:x>0.56477</cdr:x>
      <cdr:y>0.73433</cdr:y>
    </cdr:to>
    <cdr:sp macro="" textlink="" fLocksText="0">
      <cdr:nvSpPr>
        <cdr:cNvPr id="23555" name="1 CuadroTexto">
          <a:extLst xmlns:a="http://schemas.openxmlformats.org/drawingml/2006/main">
            <a:ext uri="{FF2B5EF4-FFF2-40B4-BE49-F238E27FC236}">
              <a16:creationId xmlns:a16="http://schemas.microsoft.com/office/drawing/2014/main" id="{F3FB2774-2DCC-CFC0-F272-BECDC40867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3246" y="1761782"/>
          <a:ext cx="724535" cy="1686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10,91±0,94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93</xdr:row>
      <xdr:rowOff>165100</xdr:rowOff>
    </xdr:from>
    <xdr:to>
      <xdr:col>13</xdr:col>
      <xdr:colOff>152400</xdr:colOff>
      <xdr:row>109</xdr:row>
      <xdr:rowOff>0</xdr:rowOff>
    </xdr:to>
    <xdr:graphicFrame macro="">
      <xdr:nvGraphicFramePr>
        <xdr:cNvPr id="24577" name="Gráfico 1">
          <a:extLst>
            <a:ext uri="{FF2B5EF4-FFF2-40B4-BE49-F238E27FC236}">
              <a16:creationId xmlns:a16="http://schemas.microsoft.com/office/drawing/2014/main" id="{6EA04458-713A-4E5F-F934-FF16B656D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0.22601</cdr:x>
      <cdr:y>0.68478</cdr:y>
    </cdr:from>
    <cdr:to>
      <cdr:x>0.3492</cdr:x>
      <cdr:y>0.72467</cdr:y>
    </cdr:to>
    <cdr:sp macro="" textlink="">
      <cdr:nvSpPr>
        <cdr:cNvPr id="25601" name="1 CuadroTexto">
          <a:extLst xmlns:a="http://schemas.openxmlformats.org/drawingml/2006/main">
            <a:ext uri="{FF2B5EF4-FFF2-40B4-BE49-F238E27FC236}">
              <a16:creationId xmlns:a16="http://schemas.microsoft.com/office/drawing/2014/main" id="{783C6F89-360F-93AA-ADE3-67A1CEF3E86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589" y="1791532"/>
          <a:ext cx="560070" cy="104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0.2023</cdr:x>
      <cdr:y>0.54205</cdr:y>
    </cdr:from>
    <cdr:to>
      <cdr:x>0.36191</cdr:x>
      <cdr:y>0.60645</cdr:y>
    </cdr:to>
    <cdr:sp macro="" textlink="" fLocksText="0">
      <cdr:nvSpPr>
        <cdr:cNvPr id="25602" name="2 CuadroTexto">
          <a:extLst xmlns:a="http://schemas.openxmlformats.org/drawingml/2006/main">
            <a:ext uri="{FF2B5EF4-FFF2-40B4-BE49-F238E27FC236}">
              <a16:creationId xmlns:a16="http://schemas.microsoft.com/office/drawing/2014/main" id="{8282668E-89E5-EFAA-F8D1-01E54CE6D48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9798" y="1418114"/>
          <a:ext cx="725646" cy="1684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11,74±0,64</a:t>
          </a:r>
        </a:p>
      </cdr:txBody>
    </cdr:sp>
  </cdr:relSizeAnchor>
  <cdr:relSizeAnchor xmlns:cdr="http://schemas.openxmlformats.org/drawingml/2006/chartDrawing">
    <cdr:from>
      <cdr:x>0.40395</cdr:x>
      <cdr:y>0.66989</cdr:y>
    </cdr:from>
    <cdr:to>
      <cdr:x>0.56257</cdr:x>
      <cdr:y>0.73356</cdr:y>
    </cdr:to>
    <cdr:sp macro="" textlink="" fLocksText="0">
      <cdr:nvSpPr>
        <cdr:cNvPr id="25603" name="1 CuadroTexto">
          <a:extLst xmlns:a="http://schemas.openxmlformats.org/drawingml/2006/main">
            <a:ext uri="{FF2B5EF4-FFF2-40B4-BE49-F238E27FC236}">
              <a16:creationId xmlns:a16="http://schemas.microsoft.com/office/drawing/2014/main" id="{4897133F-12CA-441D-5498-FA965ADF5B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6579" y="1752556"/>
          <a:ext cx="721201" cy="1665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13,02±0,90</a:t>
          </a:r>
        </a:p>
      </cdr:txBody>
    </cdr:sp>
  </cdr:relSizeAnchor>
  <cdr:relSizeAnchor xmlns:cdr="http://schemas.openxmlformats.org/drawingml/2006/chartDrawing">
    <cdr:from>
      <cdr:x>0.5985</cdr:x>
      <cdr:y>0.68022</cdr:y>
    </cdr:from>
    <cdr:to>
      <cdr:x>0.75786</cdr:x>
      <cdr:y>0.74438</cdr:y>
    </cdr:to>
    <cdr:sp macro="" textlink="" fLocksText="0">
      <cdr:nvSpPr>
        <cdr:cNvPr id="25604" name="1 CuadroTexto">
          <a:extLst xmlns:a="http://schemas.openxmlformats.org/drawingml/2006/main">
            <a:ext uri="{FF2B5EF4-FFF2-40B4-BE49-F238E27FC236}">
              <a16:creationId xmlns:a16="http://schemas.microsoft.com/office/drawing/2014/main" id="{FCA57224-2598-C4AD-8B42-1DCEE5E1C4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1134" y="1779588"/>
          <a:ext cx="724535" cy="1678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15,25±0,00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93</xdr:row>
      <xdr:rowOff>165100</xdr:rowOff>
    </xdr:from>
    <xdr:to>
      <xdr:col>13</xdr:col>
      <xdr:colOff>152400</xdr:colOff>
      <xdr:row>109</xdr:row>
      <xdr:rowOff>0</xdr:rowOff>
    </xdr:to>
    <xdr:graphicFrame macro="">
      <xdr:nvGraphicFramePr>
        <xdr:cNvPr id="26625" name="Gráfico 1">
          <a:extLst>
            <a:ext uri="{FF2B5EF4-FFF2-40B4-BE49-F238E27FC236}">
              <a16:creationId xmlns:a16="http://schemas.microsoft.com/office/drawing/2014/main" id="{AB526422-4763-61C9-2C84-B3CA74FFD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0.22601</cdr:x>
      <cdr:y>0.68478</cdr:y>
    </cdr:from>
    <cdr:to>
      <cdr:x>0.3492</cdr:x>
      <cdr:y>0.72467</cdr:y>
    </cdr:to>
    <cdr:sp macro="" textlink="">
      <cdr:nvSpPr>
        <cdr:cNvPr id="27649" name="1 CuadroTexto">
          <a:extLst xmlns:a="http://schemas.openxmlformats.org/drawingml/2006/main">
            <a:ext uri="{FF2B5EF4-FFF2-40B4-BE49-F238E27FC236}">
              <a16:creationId xmlns:a16="http://schemas.microsoft.com/office/drawing/2014/main" id="{ABBD193B-5C83-688F-D88F-2374DE028D7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589" y="1791532"/>
          <a:ext cx="560070" cy="104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0.40541</cdr:x>
      <cdr:y>0.44906</cdr:y>
    </cdr:from>
    <cdr:to>
      <cdr:x>0.56477</cdr:x>
      <cdr:y>0.51298</cdr:y>
    </cdr:to>
    <cdr:sp macro="" textlink="" fLocksText="0">
      <cdr:nvSpPr>
        <cdr:cNvPr id="27650" name="2 CuadroTexto">
          <a:extLst xmlns:a="http://schemas.openxmlformats.org/drawingml/2006/main">
            <a:ext uri="{FF2B5EF4-FFF2-40B4-BE49-F238E27FC236}">
              <a16:creationId xmlns:a16="http://schemas.microsoft.com/office/drawing/2014/main" id="{32D348ED-AF1B-2127-B465-C137492173C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3246" y="1174826"/>
          <a:ext cx="724535" cy="167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9,43±0,69</a:t>
          </a:r>
        </a:p>
      </cdr:txBody>
    </cdr:sp>
  </cdr:relSizeAnchor>
  <cdr:relSizeAnchor xmlns:cdr="http://schemas.openxmlformats.org/drawingml/2006/chartDrawing">
    <cdr:from>
      <cdr:x>0.40395</cdr:x>
      <cdr:y>0.67181</cdr:y>
    </cdr:from>
    <cdr:to>
      <cdr:x>0.56257</cdr:x>
      <cdr:y>0.73573</cdr:y>
    </cdr:to>
    <cdr:sp macro="" textlink="" fLocksText="0">
      <cdr:nvSpPr>
        <cdr:cNvPr id="27651" name="1 CuadroTexto">
          <a:extLst xmlns:a="http://schemas.openxmlformats.org/drawingml/2006/main">
            <a:ext uri="{FF2B5EF4-FFF2-40B4-BE49-F238E27FC236}">
              <a16:creationId xmlns:a16="http://schemas.microsoft.com/office/drawing/2014/main" id="{F64DCC29-127F-E1CC-23BB-716A22F982C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6579" y="1757585"/>
          <a:ext cx="721201" cy="167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10,40±0,81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93</xdr:row>
      <xdr:rowOff>165100</xdr:rowOff>
    </xdr:from>
    <xdr:to>
      <xdr:col>13</xdr:col>
      <xdr:colOff>152400</xdr:colOff>
      <xdr:row>109</xdr:row>
      <xdr:rowOff>0</xdr:rowOff>
    </xdr:to>
    <xdr:graphicFrame macro="">
      <xdr:nvGraphicFramePr>
        <xdr:cNvPr id="28673" name="Gráfico 1">
          <a:extLst>
            <a:ext uri="{FF2B5EF4-FFF2-40B4-BE49-F238E27FC236}">
              <a16:creationId xmlns:a16="http://schemas.microsoft.com/office/drawing/2014/main" id="{21D98B66-F982-98A9-00F2-E9E59AC82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0.22601</cdr:x>
      <cdr:y>0.68478</cdr:y>
    </cdr:from>
    <cdr:to>
      <cdr:x>0.3492</cdr:x>
      <cdr:y>0.72467</cdr:y>
    </cdr:to>
    <cdr:sp macro="" textlink="">
      <cdr:nvSpPr>
        <cdr:cNvPr id="29697" name="1 CuadroTexto">
          <a:extLst xmlns:a="http://schemas.openxmlformats.org/drawingml/2006/main">
            <a:ext uri="{FF2B5EF4-FFF2-40B4-BE49-F238E27FC236}">
              <a16:creationId xmlns:a16="http://schemas.microsoft.com/office/drawing/2014/main" id="{7EAE3927-C09A-057F-0495-B2CCD20EA7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589" y="1791532"/>
          <a:ext cx="560070" cy="104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0.21697</cdr:x>
      <cdr:y>0.50192</cdr:y>
    </cdr:from>
    <cdr:to>
      <cdr:x>0.37608</cdr:x>
      <cdr:y>0.56608</cdr:y>
    </cdr:to>
    <cdr:sp macro="" textlink="" fLocksText="0">
      <cdr:nvSpPr>
        <cdr:cNvPr id="29698" name="2 CuadroTexto">
          <a:extLst xmlns:a="http://schemas.openxmlformats.org/drawingml/2006/main">
            <a:ext uri="{FF2B5EF4-FFF2-40B4-BE49-F238E27FC236}">
              <a16:creationId xmlns:a16="http://schemas.microsoft.com/office/drawing/2014/main" id="{1958FF0E-6D13-9E4E-7078-7EEEEA2023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6473" y="1313129"/>
          <a:ext cx="723423" cy="167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9,73±0,50</a:t>
          </a:r>
        </a:p>
      </cdr:txBody>
    </cdr:sp>
  </cdr:relSizeAnchor>
  <cdr:relSizeAnchor xmlns:cdr="http://schemas.openxmlformats.org/drawingml/2006/chartDrawing">
    <cdr:from>
      <cdr:x>0.40541</cdr:x>
      <cdr:y>0.68022</cdr:y>
    </cdr:from>
    <cdr:to>
      <cdr:x>0.56477</cdr:x>
      <cdr:y>0.74438</cdr:y>
    </cdr:to>
    <cdr:sp macro="" textlink="" fLocksText="0">
      <cdr:nvSpPr>
        <cdr:cNvPr id="29699" name="1 CuadroTexto">
          <a:extLst xmlns:a="http://schemas.openxmlformats.org/drawingml/2006/main">
            <a:ext uri="{FF2B5EF4-FFF2-40B4-BE49-F238E27FC236}">
              <a16:creationId xmlns:a16="http://schemas.microsoft.com/office/drawing/2014/main" id="{455A6529-77E9-2F5C-6DE2-C6C00C78B1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3246" y="1779588"/>
          <a:ext cx="724535" cy="1678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10,08±0,30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0.18617</cdr:x>
      <cdr:y>0.6657</cdr:y>
    </cdr:from>
    <cdr:to>
      <cdr:x>0.31645</cdr:x>
      <cdr:y>0.71493</cdr:y>
    </cdr:to>
    <cdr:sp macro="" textlink="">
      <cdr:nvSpPr>
        <cdr:cNvPr id="3073" name="1 CuadroTexto">
          <a:extLst xmlns:a="http://schemas.openxmlformats.org/drawingml/2006/main">
            <a:ext uri="{FF2B5EF4-FFF2-40B4-BE49-F238E27FC236}">
              <a16:creationId xmlns:a16="http://schemas.microsoft.com/office/drawing/2014/main" id="{9B2A9F62-2A73-FE6F-BC8A-0E91209BC6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6455" y="1716246"/>
          <a:ext cx="592296" cy="1269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96</xdr:row>
      <xdr:rowOff>0</xdr:rowOff>
    </xdr:from>
    <xdr:to>
      <xdr:col>13</xdr:col>
      <xdr:colOff>152400</xdr:colOff>
      <xdr:row>111</xdr:row>
      <xdr:rowOff>0</xdr:rowOff>
    </xdr:to>
    <xdr:graphicFrame macro="">
      <xdr:nvGraphicFramePr>
        <xdr:cNvPr id="30721" name="Gráfico 1">
          <a:extLst>
            <a:ext uri="{FF2B5EF4-FFF2-40B4-BE49-F238E27FC236}">
              <a16:creationId xmlns:a16="http://schemas.microsoft.com/office/drawing/2014/main" id="{4DDCABF4-D7C0-6E36-DA60-097675F8B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0.23457</cdr:x>
      <cdr:y>0.68478</cdr:y>
    </cdr:from>
    <cdr:to>
      <cdr:x>0.35751</cdr:x>
      <cdr:y>0.72467</cdr:y>
    </cdr:to>
    <cdr:sp macro="" textlink="">
      <cdr:nvSpPr>
        <cdr:cNvPr id="31745" name="1 CuadroTexto">
          <a:extLst xmlns:a="http://schemas.openxmlformats.org/drawingml/2006/main">
            <a:ext uri="{FF2B5EF4-FFF2-40B4-BE49-F238E27FC236}">
              <a16:creationId xmlns:a16="http://schemas.microsoft.com/office/drawing/2014/main" id="{F43339D0-4612-5E84-01AC-E7919A168F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6483" y="1791532"/>
          <a:ext cx="558958" cy="104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0.21257</cdr:x>
      <cdr:y>0.54205</cdr:y>
    </cdr:from>
    <cdr:to>
      <cdr:x>0.36973</cdr:x>
      <cdr:y>0.60645</cdr:y>
    </cdr:to>
    <cdr:sp macro="" textlink="" fLocksText="0">
      <cdr:nvSpPr>
        <cdr:cNvPr id="31746" name="2 CuadroTexto">
          <a:extLst xmlns:a="http://schemas.openxmlformats.org/drawingml/2006/main">
            <a:ext uri="{FF2B5EF4-FFF2-40B4-BE49-F238E27FC236}">
              <a16:creationId xmlns:a16="http://schemas.microsoft.com/office/drawing/2014/main" id="{DB9443C2-36FF-02BD-4049-23704507A8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6470" y="1418114"/>
          <a:ext cx="714534" cy="1684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11,20±0,61</a:t>
          </a:r>
        </a:p>
      </cdr:txBody>
    </cdr:sp>
  </cdr:relSizeAnchor>
  <cdr:relSizeAnchor xmlns:cdr="http://schemas.openxmlformats.org/drawingml/2006/chartDrawing">
    <cdr:from>
      <cdr:x>0.40615</cdr:x>
      <cdr:y>0.67806</cdr:y>
    </cdr:from>
    <cdr:to>
      <cdr:x>0.56404</cdr:x>
      <cdr:y>0.74197</cdr:y>
    </cdr:to>
    <cdr:sp macro="" textlink="" fLocksText="0">
      <cdr:nvSpPr>
        <cdr:cNvPr id="31747" name="1 CuadroTexto">
          <a:extLst xmlns:a="http://schemas.openxmlformats.org/drawingml/2006/main">
            <a:ext uri="{FF2B5EF4-FFF2-40B4-BE49-F238E27FC236}">
              <a16:creationId xmlns:a16="http://schemas.microsoft.com/office/drawing/2014/main" id="{5206813E-92DB-0634-D107-47A449E207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6580" y="1773930"/>
          <a:ext cx="717868" cy="167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12,49±1,26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93</xdr:row>
      <xdr:rowOff>165100</xdr:rowOff>
    </xdr:from>
    <xdr:to>
      <xdr:col>12</xdr:col>
      <xdr:colOff>152400</xdr:colOff>
      <xdr:row>109</xdr:row>
      <xdr:rowOff>0</xdr:rowOff>
    </xdr:to>
    <xdr:graphicFrame macro="">
      <xdr:nvGraphicFramePr>
        <xdr:cNvPr id="4097" name="Gráfico 1">
          <a:extLst>
            <a:ext uri="{FF2B5EF4-FFF2-40B4-BE49-F238E27FC236}">
              <a16:creationId xmlns:a16="http://schemas.microsoft.com/office/drawing/2014/main" id="{09FDE2F1-C025-DEA6-CC39-E6C67D0A0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93</xdr:row>
      <xdr:rowOff>63500</xdr:rowOff>
    </xdr:from>
    <xdr:to>
      <xdr:col>17</xdr:col>
      <xdr:colOff>673100</xdr:colOff>
      <xdr:row>108</xdr:row>
      <xdr:rowOff>63500</xdr:rowOff>
    </xdr:to>
    <xdr:graphicFrame macro="">
      <xdr:nvGraphicFramePr>
        <xdr:cNvPr id="4098" name="Gráfico 2">
          <a:extLst>
            <a:ext uri="{FF2B5EF4-FFF2-40B4-BE49-F238E27FC236}">
              <a16:creationId xmlns:a16="http://schemas.microsoft.com/office/drawing/2014/main" id="{50ED83AF-33A5-955C-6306-E5593F4AC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0.23163</cdr:x>
      <cdr:y>0.68351</cdr:y>
    </cdr:from>
    <cdr:to>
      <cdr:x>0.35433</cdr:x>
      <cdr:y>0.72266</cdr:y>
    </cdr:to>
    <cdr:sp macro="" textlink="">
      <cdr:nvSpPr>
        <cdr:cNvPr id="5121" name="1 CuadroTexto">
          <a:extLst xmlns:a="http://schemas.openxmlformats.org/drawingml/2006/main">
            <a:ext uri="{FF2B5EF4-FFF2-40B4-BE49-F238E27FC236}">
              <a16:creationId xmlns:a16="http://schemas.microsoft.com/office/drawing/2014/main" id="{67138240-6C4A-A3A4-AC20-3BE4435F4D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3148" y="1770837"/>
          <a:ext cx="557847" cy="101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0.20499</cdr:x>
      <cdr:y>0.42938</cdr:y>
    </cdr:from>
    <cdr:to>
      <cdr:x>0.36264</cdr:x>
      <cdr:y>0.49231</cdr:y>
    </cdr:to>
    <cdr:sp macro="" textlink="" fLocksText="0">
      <cdr:nvSpPr>
        <cdr:cNvPr id="5122" name="2 CuadroTexto">
          <a:extLst xmlns:a="http://schemas.openxmlformats.org/drawingml/2006/main">
            <a:ext uri="{FF2B5EF4-FFF2-40B4-BE49-F238E27FC236}">
              <a16:creationId xmlns:a16="http://schemas.microsoft.com/office/drawing/2014/main" id="{7EEEE090-CB5A-1631-507F-3B341B3016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2021" y="1112444"/>
          <a:ext cx="716757" cy="163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9,96±1,08</a:t>
          </a:r>
        </a:p>
      </cdr:txBody>
    </cdr:sp>
  </cdr:relSizeAnchor>
  <cdr:relSizeAnchor xmlns:cdr="http://schemas.openxmlformats.org/drawingml/2006/chartDrawing">
    <cdr:from>
      <cdr:x>0.40541</cdr:x>
      <cdr:y>0.55861</cdr:y>
    </cdr:from>
    <cdr:to>
      <cdr:x>0.56257</cdr:x>
      <cdr:y>0.62154</cdr:y>
    </cdr:to>
    <cdr:sp macro="" textlink="" fLocksText="0">
      <cdr:nvSpPr>
        <cdr:cNvPr id="5123" name="1 CuadroTexto">
          <a:extLst xmlns:a="http://schemas.openxmlformats.org/drawingml/2006/main">
            <a:ext uri="{FF2B5EF4-FFF2-40B4-BE49-F238E27FC236}">
              <a16:creationId xmlns:a16="http://schemas.microsoft.com/office/drawing/2014/main" id="{0764BDE8-1BAE-5AF1-7BF4-B121566A0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3246" y="1447241"/>
          <a:ext cx="714534" cy="1630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15,35±1,01</a:t>
          </a:r>
        </a:p>
      </cdr:txBody>
    </cdr:sp>
  </cdr:relSizeAnchor>
  <cdr:relSizeAnchor xmlns:cdr="http://schemas.openxmlformats.org/drawingml/2006/chartDrawing">
    <cdr:from>
      <cdr:x>0.59532</cdr:x>
      <cdr:y>0.64556</cdr:y>
    </cdr:from>
    <cdr:to>
      <cdr:x>0.75395</cdr:x>
      <cdr:y>0.70777</cdr:y>
    </cdr:to>
    <cdr:sp macro="" textlink="" fLocksText="0">
      <cdr:nvSpPr>
        <cdr:cNvPr id="5124" name="1 CuadroTexto">
          <a:extLst xmlns:a="http://schemas.openxmlformats.org/drawingml/2006/main">
            <a:ext uri="{FF2B5EF4-FFF2-40B4-BE49-F238E27FC236}">
              <a16:creationId xmlns:a16="http://schemas.microsoft.com/office/drawing/2014/main" id="{67D55530-53E8-B00B-9081-AFA3DEDD69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6688" y="1672514"/>
          <a:ext cx="721201" cy="1611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15,79±0,76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0.19057</cdr:x>
      <cdr:y>0.68351</cdr:y>
    </cdr:from>
    <cdr:to>
      <cdr:x>0.3206</cdr:x>
      <cdr:y>0.72266</cdr:y>
    </cdr:to>
    <cdr:sp macro="" textlink="">
      <cdr:nvSpPr>
        <cdr:cNvPr id="6145" name="1 CuadroTexto">
          <a:extLst xmlns:a="http://schemas.openxmlformats.org/drawingml/2006/main">
            <a:ext uri="{FF2B5EF4-FFF2-40B4-BE49-F238E27FC236}">
              <a16:creationId xmlns:a16="http://schemas.microsoft.com/office/drawing/2014/main" id="{9034FEC5-540B-54B7-665A-11A836488C5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458" y="1770837"/>
          <a:ext cx="591185" cy="101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93</xdr:row>
      <xdr:rowOff>165100</xdr:rowOff>
    </xdr:from>
    <xdr:to>
      <xdr:col>12</xdr:col>
      <xdr:colOff>152400</xdr:colOff>
      <xdr:row>109</xdr:row>
      <xdr:rowOff>0</xdr:rowOff>
    </xdr:to>
    <xdr:graphicFrame macro="">
      <xdr:nvGraphicFramePr>
        <xdr:cNvPr id="7169" name="Gráfico 1">
          <a:extLst>
            <a:ext uri="{FF2B5EF4-FFF2-40B4-BE49-F238E27FC236}">
              <a16:creationId xmlns:a16="http://schemas.microsoft.com/office/drawing/2014/main" id="{9F94A8F2-2745-A8EF-6D67-363FCBEDC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93</xdr:row>
      <xdr:rowOff>63500</xdr:rowOff>
    </xdr:from>
    <xdr:to>
      <xdr:col>17</xdr:col>
      <xdr:colOff>673100</xdr:colOff>
      <xdr:row>108</xdr:row>
      <xdr:rowOff>63500</xdr:rowOff>
    </xdr:to>
    <xdr:graphicFrame macro="">
      <xdr:nvGraphicFramePr>
        <xdr:cNvPr id="7170" name="Gráfico 2">
          <a:extLst>
            <a:ext uri="{FF2B5EF4-FFF2-40B4-BE49-F238E27FC236}">
              <a16:creationId xmlns:a16="http://schemas.microsoft.com/office/drawing/2014/main" id="{32919BC9-7C8E-06AF-0A3D-369A868A7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0.2221</cdr:x>
      <cdr:y>0.68351</cdr:y>
    </cdr:from>
    <cdr:to>
      <cdr:x>0.34675</cdr:x>
      <cdr:y>0.72266</cdr:y>
    </cdr:to>
    <cdr:sp macro="" textlink="">
      <cdr:nvSpPr>
        <cdr:cNvPr id="8193" name="1 CuadroTexto">
          <a:extLst xmlns:a="http://schemas.openxmlformats.org/drawingml/2006/main">
            <a:ext uri="{FF2B5EF4-FFF2-40B4-BE49-F238E27FC236}">
              <a16:creationId xmlns:a16="http://schemas.microsoft.com/office/drawing/2014/main" id="{6FAFCAC6-CAD7-45D8-9ACA-82C8E659E9B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9809" y="1770837"/>
          <a:ext cx="566737" cy="101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0.23017</cdr:x>
      <cdr:y>0.49784</cdr:y>
    </cdr:from>
    <cdr:to>
      <cdr:x>0.39026</cdr:x>
      <cdr:y>0.56077</cdr:y>
    </cdr:to>
    <cdr:sp macro="" textlink="" fLocksText="0">
      <cdr:nvSpPr>
        <cdr:cNvPr id="8194" name="2 CuadroTexto">
          <a:extLst xmlns:a="http://schemas.openxmlformats.org/drawingml/2006/main">
            <a:ext uri="{FF2B5EF4-FFF2-40B4-BE49-F238E27FC236}">
              <a16:creationId xmlns:a16="http://schemas.microsoft.com/office/drawing/2014/main" id="{3CA8360F-7478-B0D3-2CBB-138DECFCCD1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6480" y="1289799"/>
          <a:ext cx="727869" cy="1630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9,98±0,95</a:t>
          </a:r>
        </a:p>
      </cdr:txBody>
    </cdr:sp>
  </cdr:relSizeAnchor>
  <cdr:relSizeAnchor xmlns:cdr="http://schemas.openxmlformats.org/drawingml/2006/chartDrawing">
    <cdr:from>
      <cdr:x>0.41446</cdr:x>
      <cdr:y>0.65637</cdr:y>
    </cdr:from>
    <cdr:to>
      <cdr:x>0.57455</cdr:x>
      <cdr:y>0.71882</cdr:y>
    </cdr:to>
    <cdr:sp macro="" textlink="" fLocksText="0">
      <cdr:nvSpPr>
        <cdr:cNvPr id="8195" name="1 CuadroTexto">
          <a:extLst xmlns:a="http://schemas.openxmlformats.org/drawingml/2006/main">
            <a:ext uri="{FF2B5EF4-FFF2-40B4-BE49-F238E27FC236}">
              <a16:creationId xmlns:a16="http://schemas.microsoft.com/office/drawing/2014/main" id="{DAF466EE-9763-747E-1175-1496FB108E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4363" y="1700517"/>
          <a:ext cx="727868" cy="161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11,78±1,53</a:t>
          </a:r>
        </a:p>
      </cdr:txBody>
    </cdr:sp>
  </cdr:relSizeAnchor>
  <cdr:relSizeAnchor xmlns:cdr="http://schemas.openxmlformats.org/drawingml/2006/chartDrawing">
    <cdr:from>
      <cdr:x>0.59459</cdr:x>
      <cdr:y>0.66189</cdr:y>
    </cdr:from>
    <cdr:to>
      <cdr:x>0.75443</cdr:x>
      <cdr:y>0.72458</cdr:y>
    </cdr:to>
    <cdr:sp macro="" textlink="" fLocksText="0">
      <cdr:nvSpPr>
        <cdr:cNvPr id="8196" name="1 CuadroTexto">
          <a:extLst xmlns:a="http://schemas.openxmlformats.org/drawingml/2006/main">
            <a:ext uri="{FF2B5EF4-FFF2-40B4-BE49-F238E27FC236}">
              <a16:creationId xmlns:a16="http://schemas.microsoft.com/office/drawing/2014/main" id="{9AC08A92-A674-77D9-F657-90767D7AA4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3354" y="1714830"/>
          <a:ext cx="726757" cy="162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0160" tIns="20160" rIns="20160" bIns="2016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15,25±0,00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0.18617</cdr:x>
      <cdr:y>0.68351</cdr:y>
    </cdr:from>
    <cdr:to>
      <cdr:x>0.31645</cdr:x>
      <cdr:y>0.72266</cdr:y>
    </cdr:to>
    <cdr:sp macro="" textlink="">
      <cdr:nvSpPr>
        <cdr:cNvPr id="9217" name="1 CuadroTexto">
          <a:extLst xmlns:a="http://schemas.openxmlformats.org/drawingml/2006/main">
            <a:ext uri="{FF2B5EF4-FFF2-40B4-BE49-F238E27FC236}">
              <a16:creationId xmlns:a16="http://schemas.microsoft.com/office/drawing/2014/main" id="{273F4782-7116-AE0C-C6B5-38E6CA198C9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6455" y="1770837"/>
          <a:ext cx="592296" cy="101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rga/GADGET/DATOS/ECOCADIZ-RECLUTAS/datos/Proyecto%20PELCOSAT/Campa&#241;a%20ECOC&#193;DIZ%202015-07/ECOCADIZ%202015-07_Informe%20de%20Resultados/EVALUACI&#211;N/DATOS_INFORME_2015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DIALES PREVISTOS"/>
      <sheetName val="RESUMEN_RADIALES"/>
      <sheetName val="RESUMEN_LANCES"/>
      <sheetName val="RESUMEN_NASC"/>
      <sheetName val="RESUMEN_FAUNISTICA"/>
      <sheetName val="RESUMEN RELACIONES TALLA-PESO"/>
      <sheetName val="RESUMEN CAPTURAS TOTALES"/>
      <sheetName val="RENDIMIENTOS PESO Y NUMERO"/>
      <sheetName val="SEX-RATIO"/>
      <sheetName val="MADUREZ GONADAL"/>
      <sheetName val="DESCRIPTIVOS DT"/>
      <sheetName val="DATOS DTALLA"/>
      <sheetName val="GRAFICOS_DT_LANCE"/>
      <sheetName val="GRAFICOS_DT_ESTRATO"/>
      <sheetName val="GRAFICOS_DT_GOLFO"/>
      <sheetName val="DATOS BRUTOS MADUR. (BIOLÓGICO)"/>
      <sheetName val="GRAFICOS_PROPORCION_SEXOS"/>
      <sheetName val="GRAFICOS_PROPORCION_MADUREZ"/>
      <sheetName val="ALK GENERAL BOQUERON"/>
      <sheetName val="POL01"/>
      <sheetName val="POL02"/>
      <sheetName val="POL03"/>
      <sheetName val="POL04"/>
      <sheetName val="POL05"/>
      <sheetName val="POL06"/>
      <sheetName val="POL07"/>
      <sheetName val="POL08"/>
      <sheetName val="POL09"/>
      <sheetName val="POL10"/>
      <sheetName val="IXa S (ALG)"/>
      <sheetName val="IXa S (CAD)"/>
      <sheetName val="PLANTILLA ALK"/>
      <sheetName val="MEDIAS &amp; 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workbookViewId="0">
      <selection activeCell="C7" sqref="C7:E7"/>
    </sheetView>
  </sheetViews>
  <sheetFormatPr baseColWidth="10" defaultColWidth="11.5" defaultRowHeight="13"/>
  <cols>
    <col min="5" max="5" width="12.5" customWidth="1"/>
  </cols>
  <sheetData>
    <row r="1" spans="1:16" ht="2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2"/>
    </row>
    <row r="2" spans="1:16" ht="21">
      <c r="A2" s="37" t="s">
        <v>0</v>
      </c>
      <c r="B2" s="37"/>
      <c r="C2" s="37"/>
      <c r="D2" s="37"/>
      <c r="E2" s="37"/>
      <c r="F2" s="37"/>
      <c r="G2" s="3"/>
      <c r="H2" s="38" t="s">
        <v>1</v>
      </c>
      <c r="I2" s="38"/>
      <c r="J2" s="3"/>
      <c r="K2" s="3"/>
      <c r="M2" s="4"/>
      <c r="N2" s="4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 t="s">
        <v>2</v>
      </c>
      <c r="I3" s="5">
        <v>30826765</v>
      </c>
      <c r="J3" s="3"/>
      <c r="K3" s="3"/>
      <c r="L3" s="3"/>
      <c r="M3" s="3"/>
      <c r="N3" s="3"/>
      <c r="O3" s="3"/>
      <c r="P3" s="2"/>
    </row>
    <row r="4" spans="1:1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/>
    </row>
    <row r="5" spans="1:16">
      <c r="A5" s="4" t="s">
        <v>3</v>
      </c>
      <c r="B5" s="39" t="s">
        <v>4</v>
      </c>
      <c r="C5" s="39"/>
      <c r="D5" s="39"/>
      <c r="E5" s="39"/>
      <c r="F5" s="39"/>
      <c r="G5" s="3"/>
      <c r="H5" s="4" t="s">
        <v>3</v>
      </c>
      <c r="I5" s="3"/>
      <c r="J5" s="3"/>
      <c r="K5" s="4" t="s">
        <v>3</v>
      </c>
      <c r="L5" s="38" t="s">
        <v>5</v>
      </c>
      <c r="M5" s="38"/>
      <c r="N5" s="38"/>
      <c r="O5" s="38"/>
      <c r="P5" s="38"/>
    </row>
    <row r="6" spans="1:16">
      <c r="A6" s="4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3"/>
      <c r="H6" s="4" t="s">
        <v>6</v>
      </c>
      <c r="I6" s="4" t="s">
        <v>8</v>
      </c>
      <c r="J6" s="3"/>
      <c r="K6" s="4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</row>
    <row r="7" spans="1:16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43" si="0">SUM(B7:E7)</f>
        <v>0</v>
      </c>
      <c r="G7" s="3"/>
      <c r="H7" s="10">
        <v>3.75</v>
      </c>
      <c r="I7" s="5"/>
      <c r="J7" s="3"/>
      <c r="K7" s="10">
        <v>3.75</v>
      </c>
      <c r="L7" s="3">
        <f t="shared" ref="L7:L37" si="1">IF($F7&gt;0,($I7/1000)*(B7/$F7),0)</f>
        <v>0</v>
      </c>
      <c r="M7" s="3">
        <f t="shared" ref="M7:M37" si="2">IF($F7&gt;0,($I7/1000)*(C7/$F7),0)</f>
        <v>0</v>
      </c>
      <c r="N7" s="3">
        <f t="shared" ref="N7:N37" si="3">IF($F7&gt;0,($I7/1000)*(D7/$F7),0)</f>
        <v>0</v>
      </c>
      <c r="O7" s="3">
        <f t="shared" ref="O7:O37" si="4">IF($F7&gt;0,($I7/1000)*(E7/$F7),0)</f>
        <v>0</v>
      </c>
      <c r="P7" s="13">
        <f t="shared" ref="P7:P43" si="5">SUM(L7:O7)</f>
        <v>0</v>
      </c>
    </row>
    <row r="8" spans="1:16">
      <c r="A8" s="10">
        <v>4.25</v>
      </c>
      <c r="B8" s="11"/>
      <c r="C8" s="11"/>
      <c r="D8" s="11"/>
      <c r="E8" s="11"/>
      <c r="F8" s="12">
        <f t="shared" si="0"/>
        <v>0</v>
      </c>
      <c r="G8" s="3"/>
      <c r="H8" s="10">
        <v>4.25</v>
      </c>
      <c r="I8" s="5"/>
      <c r="J8" s="3"/>
      <c r="K8" s="10">
        <v>4.25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4.75</v>
      </c>
      <c r="B9" s="11"/>
      <c r="C9" s="11"/>
      <c r="D9" s="11"/>
      <c r="E9" s="11"/>
      <c r="F9" s="12">
        <f t="shared" si="0"/>
        <v>0</v>
      </c>
      <c r="G9" s="3"/>
      <c r="H9" s="10">
        <v>4.75</v>
      </c>
      <c r="I9" s="5"/>
      <c r="J9" s="3"/>
      <c r="K9" s="10">
        <v>4.75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5.25</v>
      </c>
      <c r="B10" s="11"/>
      <c r="C10" s="11"/>
      <c r="D10" s="11"/>
      <c r="E10" s="11"/>
      <c r="F10" s="12">
        <f t="shared" si="0"/>
        <v>0</v>
      </c>
      <c r="G10" s="3"/>
      <c r="H10" s="10">
        <v>5.25</v>
      </c>
      <c r="I10" s="5"/>
      <c r="J10" s="3"/>
      <c r="K10" s="10">
        <v>5.25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5.75</v>
      </c>
      <c r="B11" s="11"/>
      <c r="C11" s="11"/>
      <c r="D11" s="11"/>
      <c r="E11" s="11"/>
      <c r="F11" s="12">
        <f t="shared" si="0"/>
        <v>0</v>
      </c>
      <c r="G11" s="3"/>
      <c r="H11" s="10">
        <v>5.75</v>
      </c>
      <c r="I11" s="5"/>
      <c r="J11" s="3"/>
      <c r="K11" s="10">
        <v>5.75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6.25</v>
      </c>
      <c r="B12" s="11"/>
      <c r="C12" s="11"/>
      <c r="D12" s="11"/>
      <c r="E12" s="11"/>
      <c r="F12" s="12">
        <f t="shared" si="0"/>
        <v>0</v>
      </c>
      <c r="G12" s="3"/>
      <c r="H12" s="10">
        <v>6.25</v>
      </c>
      <c r="I12" s="5"/>
      <c r="J12" s="3"/>
      <c r="K12" s="10">
        <v>6.25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6.75</v>
      </c>
      <c r="B13" s="11"/>
      <c r="C13" s="11"/>
      <c r="D13" s="11"/>
      <c r="E13" s="11"/>
      <c r="F13" s="12">
        <f t="shared" si="0"/>
        <v>0</v>
      </c>
      <c r="G13" s="3"/>
      <c r="H13" s="10">
        <v>6.75</v>
      </c>
      <c r="I13" s="5"/>
      <c r="J13" s="3"/>
      <c r="K13" s="10">
        <v>6.75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7.25</v>
      </c>
      <c r="B14" s="11"/>
      <c r="C14" s="11"/>
      <c r="D14" s="11"/>
      <c r="E14" s="11"/>
      <c r="F14" s="12">
        <f t="shared" si="0"/>
        <v>0</v>
      </c>
      <c r="G14" s="3"/>
      <c r="H14" s="10">
        <v>7.25</v>
      </c>
      <c r="I14" s="5"/>
      <c r="J14" s="3"/>
      <c r="K14" s="10">
        <v>7.25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7.75</v>
      </c>
      <c r="B15" s="11"/>
      <c r="C15" s="11"/>
      <c r="D15" s="11"/>
      <c r="E15" s="11"/>
      <c r="F15" s="12">
        <f t="shared" si="0"/>
        <v>0</v>
      </c>
      <c r="G15" s="3"/>
      <c r="H15" s="10">
        <v>7.75</v>
      </c>
      <c r="I15" s="5"/>
      <c r="J15" s="5"/>
      <c r="K15" s="10">
        <v>7.75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8.25</v>
      </c>
      <c r="B16" s="11">
        <v>2</v>
      </c>
      <c r="C16" s="11"/>
      <c r="D16" s="11"/>
      <c r="E16" s="11"/>
      <c r="F16" s="12">
        <f t="shared" si="0"/>
        <v>2</v>
      </c>
      <c r="G16" s="3"/>
      <c r="H16" s="10">
        <v>8.25</v>
      </c>
      <c r="I16" s="5">
        <v>27014226</v>
      </c>
      <c r="J16" s="5"/>
      <c r="K16" s="10">
        <v>8.25</v>
      </c>
      <c r="L16" s="3">
        <f t="shared" si="1"/>
        <v>27014.225999999999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27014.225999999999</v>
      </c>
    </row>
    <row r="17" spans="1:16">
      <c r="A17" s="10">
        <v>8.75</v>
      </c>
      <c r="B17" s="11">
        <v>36</v>
      </c>
      <c r="C17" s="11"/>
      <c r="D17" s="11"/>
      <c r="E17" s="11"/>
      <c r="F17" s="12">
        <f t="shared" si="0"/>
        <v>36</v>
      </c>
      <c r="G17" s="3"/>
      <c r="H17" s="10">
        <v>8.75</v>
      </c>
      <c r="I17" s="5">
        <v>540121725</v>
      </c>
      <c r="J17" s="5"/>
      <c r="K17" s="10">
        <v>8.75</v>
      </c>
      <c r="L17" s="3">
        <f t="shared" si="1"/>
        <v>540121.72499999998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540121.72499999998</v>
      </c>
    </row>
    <row r="18" spans="1:16">
      <c r="A18" s="10">
        <v>9.25</v>
      </c>
      <c r="B18" s="11">
        <v>135</v>
      </c>
      <c r="C18" s="11"/>
      <c r="D18" s="11"/>
      <c r="E18" s="11"/>
      <c r="F18" s="12">
        <f t="shared" si="0"/>
        <v>135</v>
      </c>
      <c r="G18" s="3"/>
      <c r="H18" s="10">
        <v>9.25</v>
      </c>
      <c r="I18" s="5">
        <v>1357612939</v>
      </c>
      <c r="J18" s="5"/>
      <c r="K18" s="10">
        <v>9.25</v>
      </c>
      <c r="L18" s="3">
        <f t="shared" si="1"/>
        <v>1357612.939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1357612.939</v>
      </c>
    </row>
    <row r="19" spans="1:16">
      <c r="A19" s="10">
        <v>9.75</v>
      </c>
      <c r="B19" s="11">
        <v>123</v>
      </c>
      <c r="C19" s="11">
        <v>1</v>
      </c>
      <c r="D19" s="11"/>
      <c r="E19" s="11"/>
      <c r="F19" s="12">
        <f t="shared" si="0"/>
        <v>124</v>
      </c>
      <c r="G19" s="3"/>
      <c r="H19" s="10">
        <v>9.75</v>
      </c>
      <c r="I19" s="5">
        <v>1183487915</v>
      </c>
      <c r="J19" s="5"/>
      <c r="K19" s="10">
        <v>9.75</v>
      </c>
      <c r="L19" s="3">
        <f t="shared" si="1"/>
        <v>1173943.6576209678</v>
      </c>
      <c r="M19" s="3">
        <f t="shared" si="2"/>
        <v>9544.2573790322585</v>
      </c>
      <c r="N19" s="3">
        <f t="shared" si="3"/>
        <v>0</v>
      </c>
      <c r="O19" s="3">
        <f t="shared" si="4"/>
        <v>0</v>
      </c>
      <c r="P19" s="13">
        <f t="shared" si="5"/>
        <v>1183487.915</v>
      </c>
    </row>
    <row r="20" spans="1:16">
      <c r="A20" s="10">
        <v>10.25</v>
      </c>
      <c r="B20" s="11">
        <v>96</v>
      </c>
      <c r="C20" s="11">
        <v>2</v>
      </c>
      <c r="D20" s="11"/>
      <c r="E20" s="11"/>
      <c r="F20" s="12">
        <f t="shared" si="0"/>
        <v>98</v>
      </c>
      <c r="G20" s="3"/>
      <c r="H20" s="10">
        <v>10.25</v>
      </c>
      <c r="I20" s="5">
        <v>708017967</v>
      </c>
      <c r="J20" s="5"/>
      <c r="K20" s="10">
        <v>10.25</v>
      </c>
      <c r="L20" s="3">
        <f t="shared" si="1"/>
        <v>693568.62073469383</v>
      </c>
      <c r="M20" s="3">
        <f t="shared" si="2"/>
        <v>14449.34626530612</v>
      </c>
      <c r="N20" s="3">
        <f t="shared" si="3"/>
        <v>0</v>
      </c>
      <c r="O20" s="3">
        <f t="shared" si="4"/>
        <v>0</v>
      </c>
      <c r="P20" s="13">
        <f t="shared" si="5"/>
        <v>708017.96699999995</v>
      </c>
    </row>
    <row r="21" spans="1:16">
      <c r="A21" s="10">
        <v>10.75</v>
      </c>
      <c r="B21" s="11">
        <v>74</v>
      </c>
      <c r="C21" s="11">
        <v>1</v>
      </c>
      <c r="D21" s="11"/>
      <c r="E21" s="11"/>
      <c r="F21" s="12">
        <f t="shared" si="0"/>
        <v>75</v>
      </c>
      <c r="G21" s="3"/>
      <c r="H21" s="10">
        <v>10.75</v>
      </c>
      <c r="I21" s="5">
        <v>490758080</v>
      </c>
      <c r="J21" s="5"/>
      <c r="K21" s="10">
        <v>10.75</v>
      </c>
      <c r="L21" s="3">
        <f t="shared" si="1"/>
        <v>484214.63893333334</v>
      </c>
      <c r="M21" s="3">
        <f t="shared" si="2"/>
        <v>6543.4410666666672</v>
      </c>
      <c r="N21" s="3">
        <f t="shared" si="3"/>
        <v>0</v>
      </c>
      <c r="O21" s="3">
        <f t="shared" si="4"/>
        <v>0</v>
      </c>
      <c r="P21" s="13">
        <f t="shared" si="5"/>
        <v>490758.08</v>
      </c>
    </row>
    <row r="22" spans="1:16">
      <c r="A22" s="10">
        <v>11.25</v>
      </c>
      <c r="B22" s="11">
        <v>89</v>
      </c>
      <c r="C22" s="11"/>
      <c r="D22" s="11"/>
      <c r="E22" s="11">
        <v>0</v>
      </c>
      <c r="F22" s="12">
        <f t="shared" si="0"/>
        <v>89</v>
      </c>
      <c r="G22" s="3"/>
      <c r="H22" s="10">
        <v>11.25</v>
      </c>
      <c r="I22" s="5">
        <v>387414329</v>
      </c>
      <c r="J22" s="5"/>
      <c r="K22" s="10">
        <v>11.25</v>
      </c>
      <c r="L22" s="3">
        <f t="shared" si="1"/>
        <v>387414.32900000003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387414.32900000003</v>
      </c>
    </row>
    <row r="23" spans="1:16">
      <c r="A23" s="10">
        <v>11.75</v>
      </c>
      <c r="B23" s="11">
        <v>87</v>
      </c>
      <c r="C23" s="11">
        <v>1</v>
      </c>
      <c r="D23" s="11"/>
      <c r="E23" s="11"/>
      <c r="F23" s="12">
        <f t="shared" si="0"/>
        <v>88</v>
      </c>
      <c r="G23" s="5"/>
      <c r="H23" s="10">
        <v>11.75</v>
      </c>
      <c r="I23" s="5">
        <v>269134283</v>
      </c>
      <c r="J23" s="5"/>
      <c r="K23" s="10">
        <v>11.75</v>
      </c>
      <c r="L23" s="3">
        <f t="shared" si="1"/>
        <v>266075.93887499999</v>
      </c>
      <c r="M23" s="3">
        <f t="shared" si="2"/>
        <v>3058.3441250000001</v>
      </c>
      <c r="N23" s="3">
        <f t="shared" si="3"/>
        <v>0</v>
      </c>
      <c r="O23" s="3">
        <f t="shared" si="4"/>
        <v>0</v>
      </c>
      <c r="P23" s="13">
        <f t="shared" si="5"/>
        <v>269134.283</v>
      </c>
    </row>
    <row r="24" spans="1:16">
      <c r="A24" s="10">
        <v>12.25</v>
      </c>
      <c r="B24" s="11">
        <v>47</v>
      </c>
      <c r="C24" s="11">
        <v>4</v>
      </c>
      <c r="D24" s="11"/>
      <c r="E24" s="11"/>
      <c r="F24" s="12">
        <f t="shared" si="0"/>
        <v>51</v>
      </c>
      <c r="G24" s="5"/>
      <c r="H24" s="10">
        <v>12.25</v>
      </c>
      <c r="I24" s="5">
        <v>146351405</v>
      </c>
      <c r="J24" s="5"/>
      <c r="K24" s="10">
        <v>12.25</v>
      </c>
      <c r="L24" s="3">
        <f t="shared" si="1"/>
        <v>134872.86343137253</v>
      </c>
      <c r="M24" s="3">
        <f t="shared" si="2"/>
        <v>11478.54156862745</v>
      </c>
      <c r="N24" s="3">
        <f t="shared" si="3"/>
        <v>0</v>
      </c>
      <c r="O24" s="3">
        <f t="shared" si="4"/>
        <v>0</v>
      </c>
      <c r="P24" s="13">
        <f t="shared" si="5"/>
        <v>146351.40499999997</v>
      </c>
    </row>
    <row r="25" spans="1:16">
      <c r="A25" s="10">
        <v>12.75</v>
      </c>
      <c r="B25" s="11">
        <v>23</v>
      </c>
      <c r="C25" s="11">
        <v>7</v>
      </c>
      <c r="D25" s="11"/>
      <c r="E25" s="11"/>
      <c r="F25" s="12">
        <f t="shared" si="0"/>
        <v>30</v>
      </c>
      <c r="G25" s="5"/>
      <c r="H25" s="10">
        <v>12.75</v>
      </c>
      <c r="I25" s="5">
        <v>44821594</v>
      </c>
      <c r="J25" s="5"/>
      <c r="K25" s="10">
        <v>12.75</v>
      </c>
      <c r="L25" s="3">
        <f t="shared" si="1"/>
        <v>34363.222066666669</v>
      </c>
      <c r="M25" s="3">
        <f t="shared" si="2"/>
        <v>10458.371933333332</v>
      </c>
      <c r="N25" s="3">
        <f t="shared" si="3"/>
        <v>0</v>
      </c>
      <c r="O25" s="3">
        <f t="shared" si="4"/>
        <v>0</v>
      </c>
      <c r="P25" s="13">
        <f t="shared" si="5"/>
        <v>44821.593999999997</v>
      </c>
    </row>
    <row r="26" spans="1:16">
      <c r="A26" s="10">
        <v>13.25</v>
      </c>
      <c r="B26" s="11">
        <v>10</v>
      </c>
      <c r="C26" s="11">
        <v>4</v>
      </c>
      <c r="D26" s="11"/>
      <c r="E26" s="11"/>
      <c r="F26" s="12">
        <f t="shared" si="0"/>
        <v>14</v>
      </c>
      <c r="G26" s="5"/>
      <c r="H26" s="10">
        <v>13.25</v>
      </c>
      <c r="I26" s="5">
        <v>15760735</v>
      </c>
      <c r="J26" s="5"/>
      <c r="K26" s="10">
        <v>13.25</v>
      </c>
      <c r="L26" s="3">
        <f t="shared" si="1"/>
        <v>11257.667857142858</v>
      </c>
      <c r="M26" s="3">
        <f t="shared" si="2"/>
        <v>4503.0671428571432</v>
      </c>
      <c r="N26" s="3">
        <f t="shared" si="3"/>
        <v>0</v>
      </c>
      <c r="O26" s="3">
        <f t="shared" si="4"/>
        <v>0</v>
      </c>
      <c r="P26" s="13">
        <f t="shared" si="5"/>
        <v>15760.735000000001</v>
      </c>
    </row>
    <row r="27" spans="1:16">
      <c r="A27" s="10">
        <v>13.75</v>
      </c>
      <c r="B27" s="11">
        <v>3</v>
      </c>
      <c r="C27" s="11">
        <v>3</v>
      </c>
      <c r="D27" s="11"/>
      <c r="E27" s="11"/>
      <c r="F27" s="12">
        <f t="shared" si="0"/>
        <v>6</v>
      </c>
      <c r="G27" s="5"/>
      <c r="H27" s="10">
        <v>13.75</v>
      </c>
      <c r="I27" s="5">
        <v>10289576</v>
      </c>
      <c r="J27" s="5"/>
      <c r="K27" s="10">
        <v>13.75</v>
      </c>
      <c r="L27" s="3">
        <f t="shared" si="1"/>
        <v>5144.7879999999996</v>
      </c>
      <c r="M27" s="3">
        <f t="shared" si="2"/>
        <v>5144.7879999999996</v>
      </c>
      <c r="N27" s="3">
        <f t="shared" si="3"/>
        <v>0</v>
      </c>
      <c r="O27" s="3">
        <f t="shared" si="4"/>
        <v>0</v>
      </c>
      <c r="P27" s="13">
        <f t="shared" si="5"/>
        <v>10289.575999999999</v>
      </c>
    </row>
    <row r="28" spans="1:16">
      <c r="A28" s="10">
        <v>14.25</v>
      </c>
      <c r="B28" s="11">
        <v>1</v>
      </c>
      <c r="C28" s="11">
        <v>9</v>
      </c>
      <c r="D28" s="11"/>
      <c r="E28" s="11"/>
      <c r="F28" s="12">
        <f t="shared" si="0"/>
        <v>10</v>
      </c>
      <c r="G28" s="5"/>
      <c r="H28" s="10">
        <v>14.25</v>
      </c>
      <c r="I28" s="5">
        <v>8770095</v>
      </c>
      <c r="J28" s="5"/>
      <c r="K28" s="10">
        <v>14.25</v>
      </c>
      <c r="L28" s="3">
        <f t="shared" si="1"/>
        <v>877.0095</v>
      </c>
      <c r="M28" s="3">
        <f t="shared" si="2"/>
        <v>7893.0854999999992</v>
      </c>
      <c r="N28" s="3">
        <f t="shared" si="3"/>
        <v>0</v>
      </c>
      <c r="O28" s="3">
        <f t="shared" si="4"/>
        <v>0</v>
      </c>
      <c r="P28" s="13">
        <f t="shared" si="5"/>
        <v>8770.0949999999993</v>
      </c>
    </row>
    <row r="29" spans="1:16">
      <c r="A29" s="10">
        <v>14.75</v>
      </c>
      <c r="B29" s="11"/>
      <c r="C29" s="11">
        <v>12</v>
      </c>
      <c r="D29" s="11">
        <v>4</v>
      </c>
      <c r="E29" s="11"/>
      <c r="F29" s="12">
        <f t="shared" si="0"/>
        <v>16</v>
      </c>
      <c r="G29" s="3"/>
      <c r="H29" s="10">
        <v>14.75</v>
      </c>
      <c r="I29" s="5">
        <v>7372897</v>
      </c>
      <c r="J29" s="5"/>
      <c r="K29" s="10">
        <v>14.75</v>
      </c>
      <c r="L29" s="3">
        <f t="shared" si="1"/>
        <v>0</v>
      </c>
      <c r="M29" s="3">
        <f t="shared" si="2"/>
        <v>5529.6727499999997</v>
      </c>
      <c r="N29" s="3">
        <f t="shared" si="3"/>
        <v>1843.22425</v>
      </c>
      <c r="O29" s="3">
        <f t="shared" si="4"/>
        <v>0</v>
      </c>
      <c r="P29" s="13">
        <f t="shared" si="5"/>
        <v>7372.8969999999999</v>
      </c>
    </row>
    <row r="30" spans="1:16">
      <c r="A30" s="10">
        <v>15.25</v>
      </c>
      <c r="B30" s="11"/>
      <c r="C30" s="11">
        <v>28</v>
      </c>
      <c r="D30" s="11">
        <v>2</v>
      </c>
      <c r="E30" s="11"/>
      <c r="F30" s="12">
        <f t="shared" si="0"/>
        <v>30</v>
      </c>
      <c r="G30" s="3"/>
      <c r="H30" s="10">
        <v>15.25</v>
      </c>
      <c r="I30" s="5">
        <v>11094813</v>
      </c>
      <c r="J30" s="5"/>
      <c r="K30" s="10">
        <v>15.25</v>
      </c>
      <c r="L30" s="3">
        <f t="shared" si="1"/>
        <v>0</v>
      </c>
      <c r="M30" s="3">
        <f t="shared" si="2"/>
        <v>10355.158800000001</v>
      </c>
      <c r="N30" s="3">
        <f t="shared" si="3"/>
        <v>739.65419999999995</v>
      </c>
      <c r="O30" s="3">
        <f t="shared" si="4"/>
        <v>0</v>
      </c>
      <c r="P30" s="13">
        <f t="shared" si="5"/>
        <v>11094.813000000002</v>
      </c>
    </row>
    <row r="31" spans="1:16">
      <c r="A31" s="10">
        <v>15.75</v>
      </c>
      <c r="B31" s="11">
        <v>1</v>
      </c>
      <c r="C31" s="11">
        <v>14</v>
      </c>
      <c r="D31" s="11">
        <v>3</v>
      </c>
      <c r="E31" s="11"/>
      <c r="F31" s="12">
        <f t="shared" si="0"/>
        <v>18</v>
      </c>
      <c r="G31" s="3"/>
      <c r="H31" s="10">
        <v>15.75</v>
      </c>
      <c r="I31" s="5">
        <v>8758731</v>
      </c>
      <c r="J31" s="5"/>
      <c r="K31" s="10">
        <v>15.75</v>
      </c>
      <c r="L31" s="3">
        <f t="shared" si="1"/>
        <v>486.59616666666665</v>
      </c>
      <c r="M31" s="3">
        <f t="shared" si="2"/>
        <v>6812.346333333333</v>
      </c>
      <c r="N31" s="3">
        <f t="shared" si="3"/>
        <v>1459.7884999999999</v>
      </c>
      <c r="O31" s="3">
        <f t="shared" si="4"/>
        <v>0</v>
      </c>
      <c r="P31" s="13">
        <f t="shared" si="5"/>
        <v>8758.7309999999998</v>
      </c>
    </row>
    <row r="32" spans="1:16">
      <c r="A32" s="10">
        <v>16.25</v>
      </c>
      <c r="B32" s="11">
        <v>1</v>
      </c>
      <c r="C32" s="11">
        <v>19</v>
      </c>
      <c r="D32" s="11">
        <v>7</v>
      </c>
      <c r="E32" s="11"/>
      <c r="F32" s="12">
        <f t="shared" si="0"/>
        <v>27</v>
      </c>
      <c r="G32" s="3"/>
      <c r="H32" s="10">
        <v>16.25</v>
      </c>
      <c r="I32" s="5">
        <v>6205642</v>
      </c>
      <c r="J32" s="5"/>
      <c r="K32" s="10">
        <v>16.25</v>
      </c>
      <c r="L32" s="3">
        <f t="shared" si="1"/>
        <v>229.83859259259256</v>
      </c>
      <c r="M32" s="3">
        <f t="shared" si="2"/>
        <v>4366.9332592592591</v>
      </c>
      <c r="N32" s="3">
        <f t="shared" si="3"/>
        <v>1608.870148148148</v>
      </c>
      <c r="O32" s="3">
        <f t="shared" si="4"/>
        <v>0</v>
      </c>
      <c r="P32" s="13">
        <f t="shared" si="5"/>
        <v>6205.6419999999998</v>
      </c>
    </row>
    <row r="33" spans="1:16">
      <c r="A33" s="10">
        <v>16.75</v>
      </c>
      <c r="B33" s="11"/>
      <c r="C33" s="11">
        <v>14</v>
      </c>
      <c r="D33" s="11">
        <v>12</v>
      </c>
      <c r="E33" s="11"/>
      <c r="F33" s="12">
        <f t="shared" si="0"/>
        <v>26</v>
      </c>
      <c r="G33" s="3"/>
      <c r="H33" s="10">
        <v>16.75</v>
      </c>
      <c r="I33" s="5">
        <v>3257955</v>
      </c>
      <c r="J33" s="14"/>
      <c r="K33" s="10">
        <v>16.75</v>
      </c>
      <c r="L33" s="3">
        <f t="shared" si="1"/>
        <v>0</v>
      </c>
      <c r="M33" s="3">
        <f t="shared" si="2"/>
        <v>1754.2834615384613</v>
      </c>
      <c r="N33" s="3">
        <f t="shared" si="3"/>
        <v>1503.6715384615386</v>
      </c>
      <c r="O33" s="3">
        <f t="shared" si="4"/>
        <v>0</v>
      </c>
      <c r="P33" s="13">
        <f t="shared" si="5"/>
        <v>3257.9549999999999</v>
      </c>
    </row>
    <row r="34" spans="1:16">
      <c r="A34" s="10">
        <v>17.25</v>
      </c>
      <c r="B34" s="11"/>
      <c r="C34" s="11">
        <v>10</v>
      </c>
      <c r="D34" s="11">
        <v>1</v>
      </c>
      <c r="E34" s="11"/>
      <c r="F34" s="12">
        <f t="shared" si="0"/>
        <v>11</v>
      </c>
      <c r="G34" s="3"/>
      <c r="H34" s="10">
        <v>17.25</v>
      </c>
      <c r="I34" s="5">
        <v>998692</v>
      </c>
      <c r="J34" s="14"/>
      <c r="K34" s="10">
        <v>17.25</v>
      </c>
      <c r="L34" s="3">
        <f t="shared" si="1"/>
        <v>0</v>
      </c>
      <c r="M34" s="3">
        <f t="shared" si="2"/>
        <v>907.90181818181816</v>
      </c>
      <c r="N34" s="3">
        <f t="shared" si="3"/>
        <v>90.790181818181821</v>
      </c>
      <c r="O34" s="3">
        <f t="shared" si="4"/>
        <v>0</v>
      </c>
      <c r="P34" s="13">
        <f t="shared" si="5"/>
        <v>998.69200000000001</v>
      </c>
    </row>
    <row r="35" spans="1:16">
      <c r="A35" s="10">
        <v>17.75</v>
      </c>
      <c r="B35" s="11"/>
      <c r="C35" s="11">
        <v>2</v>
      </c>
      <c r="D35" s="11"/>
      <c r="E35" s="11"/>
      <c r="F35" s="12">
        <f t="shared" si="0"/>
        <v>2</v>
      </c>
      <c r="G35" s="3"/>
      <c r="H35" s="10">
        <v>17.75</v>
      </c>
      <c r="I35" s="5">
        <v>109201</v>
      </c>
      <c r="J35" s="14"/>
      <c r="K35" s="10">
        <v>17.75</v>
      </c>
      <c r="L35" s="3">
        <f t="shared" si="1"/>
        <v>0</v>
      </c>
      <c r="M35" s="3">
        <f t="shared" si="2"/>
        <v>109.20099999999999</v>
      </c>
      <c r="N35" s="3">
        <f t="shared" si="3"/>
        <v>0</v>
      </c>
      <c r="O35" s="3">
        <f t="shared" si="4"/>
        <v>0</v>
      </c>
      <c r="P35" s="13">
        <f t="shared" si="5"/>
        <v>109.20099999999999</v>
      </c>
    </row>
    <row r="36" spans="1:16">
      <c r="A36" s="10">
        <v>18.25</v>
      </c>
      <c r="B36" s="11"/>
      <c r="C36" s="11"/>
      <c r="D36" s="11"/>
      <c r="E36" s="11"/>
      <c r="F36" s="12">
        <f t="shared" si="0"/>
        <v>0</v>
      </c>
      <c r="G36" s="3"/>
      <c r="H36" s="10">
        <v>18.25</v>
      </c>
      <c r="I36" s="5"/>
      <c r="J36" s="3"/>
      <c r="K36" s="10">
        <v>18.25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18.75</v>
      </c>
      <c r="B37" s="11"/>
      <c r="C37" s="11"/>
      <c r="D37" s="11"/>
      <c r="E37" s="11"/>
      <c r="F37" s="12">
        <f t="shared" si="0"/>
        <v>0</v>
      </c>
      <c r="G37" s="3"/>
      <c r="H37" s="10">
        <v>18.75</v>
      </c>
      <c r="I37" s="5"/>
      <c r="J37" s="3"/>
      <c r="K37" s="10">
        <v>18.75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19.25</v>
      </c>
      <c r="B38" s="11"/>
      <c r="C38" s="11"/>
      <c r="D38" s="11"/>
      <c r="E38" s="11"/>
      <c r="F38" s="12">
        <f t="shared" si="0"/>
        <v>0</v>
      </c>
      <c r="G38" s="3"/>
      <c r="H38" s="10">
        <v>19.25</v>
      </c>
      <c r="J38" s="3"/>
      <c r="K38" s="10">
        <v>19.25</v>
      </c>
      <c r="L38" s="3">
        <f>IF($F38&gt;0,($I39/1000)*(B38/$F38),0)</f>
        <v>0</v>
      </c>
      <c r="M38" s="3">
        <f>IF($F38&gt;0,($I39/1000)*(C38/$F38),0)</f>
        <v>0</v>
      </c>
      <c r="N38" s="3">
        <f>IF($F38&gt;0,($I39/1000)*(D38/$F38),0)</f>
        <v>0</v>
      </c>
      <c r="O38" s="3">
        <f>IF($F38&gt;0,($I39/1000)*(E38/$F38),0)</f>
        <v>0</v>
      </c>
      <c r="P38" s="13">
        <f t="shared" si="5"/>
        <v>0</v>
      </c>
    </row>
    <row r="39" spans="1:16">
      <c r="A39" s="10">
        <v>19.75</v>
      </c>
      <c r="B39" s="11"/>
      <c r="C39" s="11"/>
      <c r="D39" s="11"/>
      <c r="E39" s="11"/>
      <c r="F39" s="12">
        <f t="shared" si="0"/>
        <v>0</v>
      </c>
      <c r="G39" s="3"/>
      <c r="H39" s="10">
        <v>19.75</v>
      </c>
      <c r="I39" s="5">
        <f>SUM(I7:I37)</f>
        <v>5227352800</v>
      </c>
      <c r="J39" s="3"/>
      <c r="K39" s="10">
        <v>19.75</v>
      </c>
      <c r="L39" s="3">
        <f t="shared" ref="L39:L43" si="6">IF($F39&gt;0,($I39/1000)*(B39/$F39),0)</f>
        <v>0</v>
      </c>
      <c r="M39" s="3">
        <f t="shared" ref="M39:M43" si="7">IF($F39&gt;0,($I39/1000)*(C39/$F39),0)</f>
        <v>0</v>
      </c>
      <c r="N39" s="3">
        <f t="shared" ref="N39:N43" si="8">IF($F39&gt;0,($I39/1000)*(D39/$F39),0)</f>
        <v>0</v>
      </c>
      <c r="O39" s="3">
        <f t="shared" ref="O39:O43" si="9">IF($F39&gt;0,($I39/1000)*(E39/$F39),0)</f>
        <v>0</v>
      </c>
      <c r="P39" s="13">
        <f t="shared" si="5"/>
        <v>0</v>
      </c>
    </row>
    <row r="40" spans="1:16">
      <c r="A40" s="10">
        <v>20.25</v>
      </c>
      <c r="B40" s="11"/>
      <c r="C40" s="11"/>
      <c r="D40" s="11"/>
      <c r="E40" s="11"/>
      <c r="F40" s="12">
        <f t="shared" si="0"/>
        <v>0</v>
      </c>
      <c r="G40" s="3"/>
      <c r="H40" s="10">
        <v>20.25</v>
      </c>
      <c r="I40" s="5"/>
      <c r="J40" s="3"/>
      <c r="K40" s="10">
        <v>20.25</v>
      </c>
      <c r="L40" s="3">
        <f t="shared" si="6"/>
        <v>0</v>
      </c>
      <c r="M40" s="3">
        <f t="shared" si="7"/>
        <v>0</v>
      </c>
      <c r="N40" s="3">
        <f t="shared" si="8"/>
        <v>0</v>
      </c>
      <c r="O40" s="3">
        <f t="shared" si="9"/>
        <v>0</v>
      </c>
      <c r="P40" s="13">
        <f t="shared" si="5"/>
        <v>0</v>
      </c>
    </row>
    <row r="41" spans="1:16">
      <c r="A41" s="10">
        <v>20.75</v>
      </c>
      <c r="B41" s="11"/>
      <c r="C41" s="11"/>
      <c r="D41" s="11"/>
      <c r="E41" s="11"/>
      <c r="F41" s="12">
        <f t="shared" si="0"/>
        <v>0</v>
      </c>
      <c r="G41" s="3"/>
      <c r="H41" s="10">
        <v>20.75</v>
      </c>
      <c r="I41" s="5"/>
      <c r="J41" s="3"/>
      <c r="K41" s="10">
        <v>20.75</v>
      </c>
      <c r="L41" s="3">
        <f t="shared" si="6"/>
        <v>0</v>
      </c>
      <c r="M41" s="3">
        <f t="shared" si="7"/>
        <v>0</v>
      </c>
      <c r="N41" s="3">
        <f t="shared" si="8"/>
        <v>0</v>
      </c>
      <c r="O41" s="3">
        <f t="shared" si="9"/>
        <v>0</v>
      </c>
      <c r="P41" s="13">
        <f t="shared" si="5"/>
        <v>0</v>
      </c>
    </row>
    <row r="42" spans="1:16">
      <c r="A42" s="10">
        <v>21.25</v>
      </c>
      <c r="B42" s="11"/>
      <c r="C42" s="11"/>
      <c r="D42" s="11"/>
      <c r="E42" s="11"/>
      <c r="F42" s="12">
        <f t="shared" si="0"/>
        <v>0</v>
      </c>
      <c r="G42" s="3"/>
      <c r="H42" s="10">
        <v>21.25</v>
      </c>
      <c r="I42" s="5"/>
      <c r="J42" s="3"/>
      <c r="K42" s="10">
        <v>21.25</v>
      </c>
      <c r="L42" s="3">
        <f t="shared" si="6"/>
        <v>0</v>
      </c>
      <c r="M42" s="3">
        <f t="shared" si="7"/>
        <v>0</v>
      </c>
      <c r="N42" s="3">
        <f t="shared" si="8"/>
        <v>0</v>
      </c>
      <c r="O42" s="3">
        <f t="shared" si="9"/>
        <v>0</v>
      </c>
      <c r="P42" s="13">
        <f t="shared" si="5"/>
        <v>0</v>
      </c>
    </row>
    <row r="43" spans="1:16">
      <c r="A43" s="10">
        <v>21.75</v>
      </c>
      <c r="B43" s="11"/>
      <c r="C43" s="11"/>
      <c r="D43" s="11"/>
      <c r="E43" s="11"/>
      <c r="F43" s="12">
        <f t="shared" si="0"/>
        <v>0</v>
      </c>
      <c r="G43" s="3"/>
      <c r="H43" s="10">
        <v>21.75</v>
      </c>
      <c r="I43" s="5"/>
      <c r="J43" s="3"/>
      <c r="K43" s="10">
        <v>21.75</v>
      </c>
      <c r="L43" s="3">
        <f t="shared" si="6"/>
        <v>0</v>
      </c>
      <c r="M43" s="3">
        <f t="shared" si="7"/>
        <v>0</v>
      </c>
      <c r="N43" s="3">
        <f t="shared" si="8"/>
        <v>0</v>
      </c>
      <c r="O43" s="3">
        <f t="shared" si="9"/>
        <v>0</v>
      </c>
      <c r="P43" s="13">
        <f t="shared" si="5"/>
        <v>0</v>
      </c>
    </row>
    <row r="44" spans="1:16">
      <c r="A44" s="8" t="s">
        <v>7</v>
      </c>
      <c r="B44" s="15">
        <f>SUM(B7:B43)</f>
        <v>728</v>
      </c>
      <c r="C44" s="15">
        <f>SUM(C7:C43)</f>
        <v>131</v>
      </c>
      <c r="D44" s="15">
        <f>SUM(D7:D43)</f>
        <v>29</v>
      </c>
      <c r="E44" s="15">
        <f>SUM(E7:E43)</f>
        <v>0</v>
      </c>
      <c r="F44" s="15">
        <f>SUM(F7:F43)</f>
        <v>888</v>
      </c>
      <c r="G44" s="16"/>
      <c r="H44" s="8" t="s">
        <v>7</v>
      </c>
      <c r="I44" s="5"/>
      <c r="J44" s="3"/>
      <c r="K44" s="8" t="s">
        <v>7</v>
      </c>
      <c r="L44" s="15">
        <f>SUM(L7:L43)</f>
        <v>5117198.0607784363</v>
      </c>
      <c r="M44" s="15">
        <f>SUM(M7:M43)</f>
        <v>102908.74040313585</v>
      </c>
      <c r="N44" s="15">
        <f>SUM(N7:N43)</f>
        <v>7245.9988184278682</v>
      </c>
      <c r="O44" s="15">
        <f>SUM(O7:O43)</f>
        <v>0</v>
      </c>
      <c r="P44" s="15">
        <f>SUM(P7:P43)</f>
        <v>5227352.8</v>
      </c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/>
    </row>
    <row r="47" spans="1:16">
      <c r="A47" s="17"/>
      <c r="B47" s="3"/>
      <c r="C47" s="3"/>
      <c r="D47" s="3"/>
      <c r="E47" s="3"/>
      <c r="F47" s="17"/>
      <c r="G47" s="3"/>
      <c r="H47" s="3"/>
      <c r="I47" s="3"/>
      <c r="J47" s="17"/>
      <c r="K47" s="3"/>
      <c r="L47" s="3"/>
      <c r="M47" s="3"/>
      <c r="N47" s="17"/>
      <c r="O47" s="3"/>
      <c r="P47" s="2"/>
    </row>
    <row r="48" spans="1:16">
      <c r="A48" s="3"/>
      <c r="B48" s="38" t="s">
        <v>9</v>
      </c>
      <c r="C48" s="38"/>
      <c r="D48" s="38"/>
      <c r="E48" s="3"/>
      <c r="F48" s="3"/>
      <c r="G48" s="5"/>
      <c r="H48" s="3"/>
      <c r="I48" s="38" t="s">
        <v>10</v>
      </c>
      <c r="J48" s="38"/>
      <c r="K48" s="38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"/>
    </row>
    <row r="50" spans="1:16">
      <c r="A50" s="3"/>
      <c r="B50" s="3"/>
      <c r="C50" s="3"/>
      <c r="D50" s="3"/>
      <c r="E50" s="3"/>
      <c r="F50" s="3"/>
      <c r="G50" s="3"/>
      <c r="H50" s="18" t="s">
        <v>11</v>
      </c>
      <c r="I50" s="19">
        <v>3.3569900982671702E-3</v>
      </c>
      <c r="J50" s="18" t="s">
        <v>12</v>
      </c>
      <c r="K50" s="19">
        <v>3.2185592134721501</v>
      </c>
      <c r="L50" s="3"/>
      <c r="M50" s="3"/>
      <c r="N50" s="3"/>
      <c r="O50" s="3"/>
      <c r="P50" s="2"/>
    </row>
    <row r="51" spans="1:16">
      <c r="A51" s="4" t="s">
        <v>3</v>
      </c>
      <c r="B51" s="3"/>
      <c r="C51" s="3"/>
      <c r="D51" s="3"/>
      <c r="E51" s="3"/>
      <c r="F51" s="3"/>
      <c r="G51" s="3"/>
      <c r="H51" s="4" t="s">
        <v>3</v>
      </c>
      <c r="I51" s="3"/>
      <c r="J51" s="3"/>
      <c r="K51" s="3"/>
      <c r="L51" s="3"/>
      <c r="M51" s="3"/>
      <c r="N51" s="2"/>
      <c r="O51" s="2"/>
      <c r="P51" s="2"/>
    </row>
    <row r="52" spans="1:16">
      <c r="A52" s="4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3"/>
      <c r="H52" s="4" t="s">
        <v>6</v>
      </c>
      <c r="I52" s="6">
        <v>0</v>
      </c>
      <c r="J52" s="7">
        <v>1</v>
      </c>
      <c r="K52" s="7">
        <v>2</v>
      </c>
      <c r="L52" s="7">
        <v>3</v>
      </c>
      <c r="M52" s="20" t="s">
        <v>7</v>
      </c>
      <c r="N52" s="2"/>
      <c r="O52" s="2"/>
      <c r="P52" s="2"/>
    </row>
    <row r="53" spans="1:16">
      <c r="A53" s="10">
        <v>3.75</v>
      </c>
      <c r="B53" s="3">
        <f t="shared" ref="B53:B89" si="10">L7*($A53)</f>
        <v>0</v>
      </c>
      <c r="C53" s="3">
        <f t="shared" ref="C53:C89" si="11">M7*($A53)</f>
        <v>0</v>
      </c>
      <c r="D53" s="3">
        <f t="shared" ref="D53:D89" si="12">N7*($A53)</f>
        <v>0</v>
      </c>
      <c r="E53" s="3">
        <f t="shared" ref="E53:E89" si="13">O7*($A53)</f>
        <v>0</v>
      </c>
      <c r="F53" s="12">
        <f t="shared" ref="F53:F89" si="14">SUM(B53:E53)</f>
        <v>0</v>
      </c>
      <c r="G53" s="3"/>
      <c r="H53" s="10">
        <f t="shared" ref="H53:H89" si="15">$I$50*((A53)^$K$50)</f>
        <v>0.23632174555301444</v>
      </c>
      <c r="I53" s="3">
        <f t="shared" ref="I53:I89" si="16">L7*$H53</f>
        <v>0</v>
      </c>
      <c r="J53" s="3">
        <f t="shared" ref="J53:J89" si="17">M7*$H53</f>
        <v>0</v>
      </c>
      <c r="K53" s="3">
        <f t="shared" ref="K53:K89" si="18">N7*$H53</f>
        <v>0</v>
      </c>
      <c r="L53" s="3">
        <f t="shared" ref="L53:L89" si="19">O7*$H53</f>
        <v>0</v>
      </c>
      <c r="M53" s="21">
        <f t="shared" ref="M53:M89" si="20">SUM(I53:L53)</f>
        <v>0</v>
      </c>
      <c r="N53" s="2"/>
      <c r="O53" s="2"/>
      <c r="P53" s="2"/>
    </row>
    <row r="54" spans="1:16">
      <c r="A54" s="10">
        <v>4.25</v>
      </c>
      <c r="B54" s="3">
        <f t="shared" si="10"/>
        <v>0</v>
      </c>
      <c r="C54" s="3">
        <f t="shared" si="11"/>
        <v>0</v>
      </c>
      <c r="D54" s="3">
        <f t="shared" si="12"/>
        <v>0</v>
      </c>
      <c r="E54" s="3">
        <f t="shared" si="13"/>
        <v>0</v>
      </c>
      <c r="F54" s="12">
        <f t="shared" si="14"/>
        <v>0</v>
      </c>
      <c r="G54" s="3"/>
      <c r="H54" s="10">
        <f t="shared" si="15"/>
        <v>0.35355504662389031</v>
      </c>
      <c r="I54" s="3">
        <f t="shared" si="16"/>
        <v>0</v>
      </c>
      <c r="J54" s="3">
        <f t="shared" si="17"/>
        <v>0</v>
      </c>
      <c r="K54" s="3">
        <f t="shared" si="18"/>
        <v>0</v>
      </c>
      <c r="L54" s="3">
        <f t="shared" si="19"/>
        <v>0</v>
      </c>
      <c r="M54" s="21">
        <f t="shared" si="20"/>
        <v>0</v>
      </c>
      <c r="N54" s="2"/>
      <c r="O54" s="2"/>
      <c r="P54" s="2"/>
    </row>
    <row r="55" spans="1:16">
      <c r="A55" s="10">
        <v>4.75</v>
      </c>
      <c r="B55" s="3">
        <f t="shared" si="10"/>
        <v>0</v>
      </c>
      <c r="C55" s="3">
        <f t="shared" si="11"/>
        <v>0</v>
      </c>
      <c r="D55" s="3">
        <f t="shared" si="12"/>
        <v>0</v>
      </c>
      <c r="E55" s="3">
        <f t="shared" si="13"/>
        <v>0</v>
      </c>
      <c r="F55" s="12">
        <f t="shared" si="14"/>
        <v>0</v>
      </c>
      <c r="G55" s="3"/>
      <c r="H55" s="10">
        <f t="shared" si="15"/>
        <v>0.50574140672485846</v>
      </c>
      <c r="I55" s="3">
        <f t="shared" si="16"/>
        <v>0</v>
      </c>
      <c r="J55" s="3">
        <f t="shared" si="17"/>
        <v>0</v>
      </c>
      <c r="K55" s="3">
        <f t="shared" si="18"/>
        <v>0</v>
      </c>
      <c r="L55" s="3">
        <f t="shared" si="19"/>
        <v>0</v>
      </c>
      <c r="M55" s="21">
        <f t="shared" si="20"/>
        <v>0</v>
      </c>
      <c r="N55" s="2"/>
      <c r="O55" s="2"/>
      <c r="P55" s="2"/>
    </row>
    <row r="56" spans="1:16">
      <c r="A56" s="10">
        <v>5.25</v>
      </c>
      <c r="B56" s="3">
        <f t="shared" si="10"/>
        <v>0</v>
      </c>
      <c r="C56" s="3">
        <f t="shared" si="11"/>
        <v>0</v>
      </c>
      <c r="D56" s="3">
        <f t="shared" si="12"/>
        <v>0</v>
      </c>
      <c r="E56" s="3">
        <f t="shared" si="13"/>
        <v>0</v>
      </c>
      <c r="F56" s="12">
        <f t="shared" si="14"/>
        <v>0</v>
      </c>
      <c r="G56" s="3"/>
      <c r="H56" s="10">
        <f t="shared" si="15"/>
        <v>0.69795178357681698</v>
      </c>
      <c r="I56" s="3">
        <f t="shared" si="16"/>
        <v>0</v>
      </c>
      <c r="J56" s="3">
        <f t="shared" si="17"/>
        <v>0</v>
      </c>
      <c r="K56" s="3">
        <f t="shared" si="18"/>
        <v>0</v>
      </c>
      <c r="L56" s="3">
        <f t="shared" si="19"/>
        <v>0</v>
      </c>
      <c r="M56" s="21">
        <f t="shared" si="20"/>
        <v>0</v>
      </c>
      <c r="N56" s="2"/>
      <c r="O56" s="2"/>
      <c r="P56" s="2"/>
    </row>
    <row r="57" spans="1:16">
      <c r="A57" s="10">
        <v>5.75</v>
      </c>
      <c r="B57" s="3">
        <f t="shared" si="10"/>
        <v>0</v>
      </c>
      <c r="C57" s="3">
        <f t="shared" si="11"/>
        <v>0</v>
      </c>
      <c r="D57" s="3">
        <f t="shared" si="12"/>
        <v>0</v>
      </c>
      <c r="E57" s="3">
        <f t="shared" si="13"/>
        <v>0</v>
      </c>
      <c r="F57" s="12">
        <f t="shared" si="14"/>
        <v>0</v>
      </c>
      <c r="G57" s="3"/>
      <c r="H57" s="10">
        <f t="shared" si="15"/>
        <v>0.9353755227958882</v>
      </c>
      <c r="I57" s="3">
        <f t="shared" si="16"/>
        <v>0</v>
      </c>
      <c r="J57" s="3">
        <f t="shared" si="17"/>
        <v>0</v>
      </c>
      <c r="K57" s="3">
        <f t="shared" si="18"/>
        <v>0</v>
      </c>
      <c r="L57" s="3">
        <f t="shared" si="19"/>
        <v>0</v>
      </c>
      <c r="M57" s="21">
        <f t="shared" si="20"/>
        <v>0</v>
      </c>
      <c r="N57" s="2"/>
      <c r="O57" s="2"/>
      <c r="P57" s="2"/>
    </row>
    <row r="58" spans="1:16">
      <c r="A58" s="10">
        <v>6.25</v>
      </c>
      <c r="B58" s="3">
        <f t="shared" si="10"/>
        <v>0</v>
      </c>
      <c r="C58" s="3">
        <f t="shared" si="11"/>
        <v>0</v>
      </c>
      <c r="D58" s="3">
        <f t="shared" si="12"/>
        <v>0</v>
      </c>
      <c r="E58" s="3">
        <f t="shared" si="13"/>
        <v>0</v>
      </c>
      <c r="F58" s="12">
        <f t="shared" si="14"/>
        <v>0</v>
      </c>
      <c r="G58" s="3"/>
      <c r="H58" s="10">
        <f t="shared" si="15"/>
        <v>1.223311399922492</v>
      </c>
      <c r="I58" s="3">
        <f t="shared" si="16"/>
        <v>0</v>
      </c>
      <c r="J58" s="3">
        <f t="shared" si="17"/>
        <v>0</v>
      </c>
      <c r="K58" s="3">
        <f t="shared" si="18"/>
        <v>0</v>
      </c>
      <c r="L58" s="3">
        <f t="shared" si="19"/>
        <v>0</v>
      </c>
      <c r="M58" s="21">
        <f t="shared" si="20"/>
        <v>0</v>
      </c>
      <c r="N58" s="2"/>
      <c r="O58" s="2"/>
      <c r="P58" s="2"/>
    </row>
    <row r="59" spans="1:16">
      <c r="A59" s="10">
        <v>6.75</v>
      </c>
      <c r="B59" s="3">
        <f t="shared" si="10"/>
        <v>0</v>
      </c>
      <c r="C59" s="3">
        <f t="shared" si="11"/>
        <v>0</v>
      </c>
      <c r="D59" s="3">
        <f t="shared" si="12"/>
        <v>0</v>
      </c>
      <c r="E59" s="3">
        <f t="shared" si="13"/>
        <v>0</v>
      </c>
      <c r="F59" s="12">
        <f t="shared" si="14"/>
        <v>0</v>
      </c>
      <c r="G59" s="3"/>
      <c r="H59" s="10">
        <f t="shared" si="15"/>
        <v>1.567160075144896</v>
      </c>
      <c r="I59" s="3">
        <f t="shared" si="16"/>
        <v>0</v>
      </c>
      <c r="J59" s="3">
        <f t="shared" si="17"/>
        <v>0</v>
      </c>
      <c r="K59" s="3">
        <f t="shared" si="18"/>
        <v>0</v>
      </c>
      <c r="L59" s="3">
        <f t="shared" si="19"/>
        <v>0</v>
      </c>
      <c r="M59" s="21">
        <f t="shared" si="20"/>
        <v>0</v>
      </c>
      <c r="N59" s="2"/>
      <c r="O59" s="2"/>
      <c r="P59" s="2"/>
    </row>
    <row r="60" spans="1:16">
      <c r="A60" s="10">
        <v>7.25</v>
      </c>
      <c r="B60" s="3">
        <f t="shared" si="10"/>
        <v>0</v>
      </c>
      <c r="C60" s="3">
        <f t="shared" si="11"/>
        <v>0</v>
      </c>
      <c r="D60" s="3">
        <f t="shared" si="12"/>
        <v>0</v>
      </c>
      <c r="E60" s="3">
        <f t="shared" si="13"/>
        <v>0</v>
      </c>
      <c r="F60" s="12">
        <f t="shared" si="14"/>
        <v>0</v>
      </c>
      <c r="G60" s="3"/>
      <c r="H60" s="10">
        <f t="shared" si="15"/>
        <v>1.9724176404121214</v>
      </c>
      <c r="I60" s="3">
        <f t="shared" si="16"/>
        <v>0</v>
      </c>
      <c r="J60" s="3">
        <f t="shared" si="17"/>
        <v>0</v>
      </c>
      <c r="K60" s="3">
        <f t="shared" si="18"/>
        <v>0</v>
      </c>
      <c r="L60" s="3">
        <f t="shared" si="19"/>
        <v>0</v>
      </c>
      <c r="M60" s="21">
        <f t="shared" si="20"/>
        <v>0</v>
      </c>
      <c r="N60" s="2"/>
      <c r="O60" s="2"/>
      <c r="P60" s="2"/>
    </row>
    <row r="61" spans="1:16">
      <c r="A61" s="10">
        <v>7.75</v>
      </c>
      <c r="B61" s="3">
        <f t="shared" si="10"/>
        <v>0</v>
      </c>
      <c r="C61" s="3">
        <f t="shared" si="11"/>
        <v>0</v>
      </c>
      <c r="D61" s="3">
        <f t="shared" si="12"/>
        <v>0</v>
      </c>
      <c r="E61" s="3">
        <f t="shared" si="13"/>
        <v>0</v>
      </c>
      <c r="F61" s="12">
        <f t="shared" si="14"/>
        <v>0</v>
      </c>
      <c r="G61" s="3"/>
      <c r="H61" s="10">
        <f t="shared" si="15"/>
        <v>2.4446700301068178</v>
      </c>
      <c r="I61" s="3">
        <f t="shared" si="16"/>
        <v>0</v>
      </c>
      <c r="J61" s="3">
        <f t="shared" si="17"/>
        <v>0</v>
      </c>
      <c r="K61" s="3">
        <f t="shared" si="18"/>
        <v>0</v>
      </c>
      <c r="L61" s="3">
        <f t="shared" si="19"/>
        <v>0</v>
      </c>
      <c r="M61" s="21">
        <f t="shared" si="20"/>
        <v>0</v>
      </c>
      <c r="N61" s="2"/>
      <c r="O61" s="2"/>
      <c r="P61" s="2"/>
    </row>
    <row r="62" spans="1:16">
      <c r="A62" s="10">
        <v>8.25</v>
      </c>
      <c r="B62" s="3">
        <f t="shared" si="10"/>
        <v>222867.3645</v>
      </c>
      <c r="C62" s="3">
        <f t="shared" si="11"/>
        <v>0</v>
      </c>
      <c r="D62" s="3">
        <f t="shared" si="12"/>
        <v>0</v>
      </c>
      <c r="E62" s="3">
        <f t="shared" si="13"/>
        <v>0</v>
      </c>
      <c r="F62" s="12">
        <f t="shared" si="14"/>
        <v>222867.3645</v>
      </c>
      <c r="G62" s="3"/>
      <c r="H62" s="10">
        <f t="shared" si="15"/>
        <v>2.9895881271575115</v>
      </c>
      <c r="I62" s="3">
        <f t="shared" si="16"/>
        <v>80761.409313949756</v>
      </c>
      <c r="J62" s="3">
        <f t="shared" si="17"/>
        <v>0</v>
      </c>
      <c r="K62" s="3">
        <f t="shared" si="18"/>
        <v>0</v>
      </c>
      <c r="L62" s="3">
        <f t="shared" si="19"/>
        <v>0</v>
      </c>
      <c r="M62" s="21">
        <f t="shared" si="20"/>
        <v>80761.409313949756</v>
      </c>
      <c r="N62" s="2"/>
      <c r="O62" s="2"/>
      <c r="P62" s="2"/>
    </row>
    <row r="63" spans="1:16">
      <c r="A63" s="10">
        <v>8.75</v>
      </c>
      <c r="B63" s="3">
        <f t="shared" si="10"/>
        <v>4726065.09375</v>
      </c>
      <c r="C63" s="3">
        <f t="shared" si="11"/>
        <v>0</v>
      </c>
      <c r="D63" s="3">
        <f t="shared" si="12"/>
        <v>0</v>
      </c>
      <c r="E63" s="3">
        <f t="shared" si="13"/>
        <v>0</v>
      </c>
      <c r="F63" s="12">
        <f t="shared" si="14"/>
        <v>4726065.09375</v>
      </c>
      <c r="G63" s="3"/>
      <c r="H63" s="10">
        <f t="shared" si="15"/>
        <v>3.6129234381193212</v>
      </c>
      <c r="I63" s="3">
        <f t="shared" si="16"/>
        <v>1951418.4396899384</v>
      </c>
      <c r="J63" s="3">
        <f t="shared" si="17"/>
        <v>0</v>
      </c>
      <c r="K63" s="3">
        <f t="shared" si="18"/>
        <v>0</v>
      </c>
      <c r="L63" s="3">
        <f t="shared" si="19"/>
        <v>0</v>
      </c>
      <c r="M63" s="21">
        <f t="shared" si="20"/>
        <v>1951418.4396899384</v>
      </c>
      <c r="N63" s="2"/>
      <c r="O63" s="2"/>
      <c r="P63" s="2"/>
    </row>
    <row r="64" spans="1:16">
      <c r="A64" s="10">
        <v>9.25</v>
      </c>
      <c r="B64" s="3">
        <f t="shared" si="10"/>
        <v>12557919.68575</v>
      </c>
      <c r="C64" s="3">
        <f t="shared" si="11"/>
        <v>0</v>
      </c>
      <c r="D64" s="3">
        <f t="shared" si="12"/>
        <v>0</v>
      </c>
      <c r="E64" s="3">
        <f t="shared" si="13"/>
        <v>0</v>
      </c>
      <c r="F64" s="12">
        <f t="shared" si="14"/>
        <v>12557919.68575</v>
      </c>
      <c r="G64" s="3"/>
      <c r="H64" s="10">
        <f t="shared" si="15"/>
        <v>4.3205042401409077</v>
      </c>
      <c r="I64" s="3">
        <f t="shared" si="16"/>
        <v>5865572.4594196593</v>
      </c>
      <c r="J64" s="3">
        <f t="shared" si="17"/>
        <v>0</v>
      </c>
      <c r="K64" s="3">
        <f t="shared" si="18"/>
        <v>0</v>
      </c>
      <c r="L64" s="3">
        <f t="shared" si="19"/>
        <v>0</v>
      </c>
      <c r="M64" s="21">
        <f t="shared" si="20"/>
        <v>5865572.4594196593</v>
      </c>
      <c r="N64" s="2"/>
      <c r="O64" s="2"/>
      <c r="P64" s="2"/>
    </row>
    <row r="65" spans="1:16">
      <c r="A65" s="10">
        <v>9.75</v>
      </c>
      <c r="B65" s="3">
        <f t="shared" si="10"/>
        <v>11445950.661804436</v>
      </c>
      <c r="C65" s="3">
        <f t="shared" si="11"/>
        <v>93056.509445564516</v>
      </c>
      <c r="D65" s="3">
        <f t="shared" si="12"/>
        <v>0</v>
      </c>
      <c r="E65" s="3">
        <f t="shared" si="13"/>
        <v>0</v>
      </c>
      <c r="F65" s="12">
        <f t="shared" si="14"/>
        <v>11539007.171250001</v>
      </c>
      <c r="G65" s="3"/>
      <c r="H65" s="10">
        <f t="shared" si="15"/>
        <v>5.1182321239794319</v>
      </c>
      <c r="I65" s="3">
        <f t="shared" si="16"/>
        <v>6008516.1401775489</v>
      </c>
      <c r="J65" s="3">
        <f t="shared" si="17"/>
        <v>48849.72471689064</v>
      </c>
      <c r="K65" s="3">
        <f t="shared" si="18"/>
        <v>0</v>
      </c>
      <c r="L65" s="3">
        <f t="shared" si="19"/>
        <v>0</v>
      </c>
      <c r="M65" s="21">
        <f t="shared" si="20"/>
        <v>6057365.8648944395</v>
      </c>
      <c r="N65" s="2"/>
      <c r="O65" s="2"/>
      <c r="P65" s="2"/>
    </row>
    <row r="66" spans="1:16">
      <c r="A66" s="10">
        <v>10.25</v>
      </c>
      <c r="B66" s="3">
        <f t="shared" si="10"/>
        <v>7109078.3625306115</v>
      </c>
      <c r="C66" s="3">
        <f t="shared" si="11"/>
        <v>148105.79921938773</v>
      </c>
      <c r="D66" s="3">
        <f t="shared" si="12"/>
        <v>0</v>
      </c>
      <c r="E66" s="3">
        <f t="shared" si="13"/>
        <v>0</v>
      </c>
      <c r="F66" s="12">
        <f t="shared" si="14"/>
        <v>7257184.161749999</v>
      </c>
      <c r="G66" s="3"/>
      <c r="H66" s="10">
        <f t="shared" si="15"/>
        <v>6.0120788729066197</v>
      </c>
      <c r="I66" s="3">
        <f t="shared" si="16"/>
        <v>4169789.2516300371</v>
      </c>
      <c r="J66" s="3">
        <f t="shared" si="17"/>
        <v>86870.609408959092</v>
      </c>
      <c r="K66" s="3">
        <f t="shared" si="18"/>
        <v>0</v>
      </c>
      <c r="L66" s="3">
        <f t="shared" si="19"/>
        <v>0</v>
      </c>
      <c r="M66" s="21">
        <f t="shared" si="20"/>
        <v>4256659.8610389959</v>
      </c>
      <c r="N66" s="2"/>
      <c r="O66" s="2"/>
      <c r="P66" s="2"/>
    </row>
    <row r="67" spans="1:16">
      <c r="A67" s="10">
        <v>10.75</v>
      </c>
      <c r="B67" s="3">
        <f t="shared" si="10"/>
        <v>5205307.3685333338</v>
      </c>
      <c r="C67" s="3">
        <f t="shared" si="11"/>
        <v>70341.991466666674</v>
      </c>
      <c r="D67" s="3">
        <f t="shared" si="12"/>
        <v>0</v>
      </c>
      <c r="E67" s="3">
        <f t="shared" si="13"/>
        <v>0</v>
      </c>
      <c r="F67" s="12">
        <f t="shared" si="14"/>
        <v>5275649.3600000003</v>
      </c>
      <c r="G67" s="3"/>
      <c r="H67" s="10">
        <f t="shared" si="15"/>
        <v>7.0080836291396293</v>
      </c>
      <c r="I67" s="3">
        <f t="shared" si="16"/>
        <v>3393416.68409845</v>
      </c>
      <c r="J67" s="3">
        <f t="shared" si="17"/>
        <v>45856.982217546625</v>
      </c>
      <c r="K67" s="3">
        <f t="shared" si="18"/>
        <v>0</v>
      </c>
      <c r="L67" s="3">
        <f t="shared" si="19"/>
        <v>0</v>
      </c>
      <c r="M67" s="21">
        <f t="shared" si="20"/>
        <v>3439273.6663159966</v>
      </c>
      <c r="N67" s="2"/>
      <c r="O67" s="2"/>
      <c r="P67" s="2"/>
    </row>
    <row r="68" spans="1:16">
      <c r="A68" s="10">
        <v>11.25</v>
      </c>
      <c r="B68" s="3">
        <f t="shared" si="10"/>
        <v>4358411.2012499999</v>
      </c>
      <c r="C68" s="3">
        <f t="shared" si="11"/>
        <v>0</v>
      </c>
      <c r="D68" s="3">
        <f t="shared" si="12"/>
        <v>0</v>
      </c>
      <c r="E68" s="3">
        <f t="shared" si="13"/>
        <v>0</v>
      </c>
      <c r="F68" s="12">
        <f t="shared" si="14"/>
        <v>4358411.2012499999</v>
      </c>
      <c r="G68" s="3"/>
      <c r="H68" s="10">
        <f t="shared" si="15"/>
        <v>8.1123503084402753</v>
      </c>
      <c r="I68" s="3">
        <f t="shared" si="16"/>
        <v>3142840.7513573323</v>
      </c>
      <c r="J68" s="3">
        <f t="shared" si="17"/>
        <v>0</v>
      </c>
      <c r="K68" s="3">
        <f t="shared" si="18"/>
        <v>0</v>
      </c>
      <c r="L68" s="3">
        <f t="shared" si="19"/>
        <v>0</v>
      </c>
      <c r="M68" s="21">
        <f t="shared" si="20"/>
        <v>3142840.7513573323</v>
      </c>
      <c r="N68" s="2"/>
      <c r="O68" s="2"/>
      <c r="P68" s="2"/>
    </row>
    <row r="69" spans="1:16">
      <c r="A69" s="10">
        <v>11.75</v>
      </c>
      <c r="B69" s="3">
        <f t="shared" si="10"/>
        <v>3126392.2817812497</v>
      </c>
      <c r="C69" s="3">
        <f t="shared" si="11"/>
        <v>35935.543468750002</v>
      </c>
      <c r="D69" s="3">
        <f t="shared" si="12"/>
        <v>0</v>
      </c>
      <c r="E69" s="3">
        <f t="shared" si="13"/>
        <v>0</v>
      </c>
      <c r="F69" s="12">
        <f t="shared" si="14"/>
        <v>3162327.8252499998</v>
      </c>
      <c r="G69" s="3"/>
      <c r="H69" s="10">
        <f t="shared" si="15"/>
        <v>9.3310452305120712</v>
      </c>
      <c r="I69" s="3">
        <f t="shared" si="16"/>
        <v>2482766.6203935901</v>
      </c>
      <c r="J69" s="3">
        <f t="shared" si="17"/>
        <v>28537.547360845863</v>
      </c>
      <c r="K69" s="3">
        <f t="shared" si="18"/>
        <v>0</v>
      </c>
      <c r="L69" s="3">
        <f t="shared" si="19"/>
        <v>0</v>
      </c>
      <c r="M69" s="21">
        <f t="shared" si="20"/>
        <v>2511304.1677544359</v>
      </c>
      <c r="N69" s="2"/>
      <c r="O69" s="2"/>
      <c r="P69" s="2"/>
    </row>
    <row r="70" spans="1:16">
      <c r="A70" s="10">
        <v>12.25</v>
      </c>
      <c r="B70" s="3">
        <f t="shared" si="10"/>
        <v>1652192.5770343135</v>
      </c>
      <c r="C70" s="3">
        <f t="shared" si="11"/>
        <v>140612.13421568627</v>
      </c>
      <c r="D70" s="3">
        <f t="shared" si="12"/>
        <v>0</v>
      </c>
      <c r="E70" s="3">
        <f t="shared" si="13"/>
        <v>0</v>
      </c>
      <c r="F70" s="12">
        <f t="shared" si="14"/>
        <v>1792804.7112499997</v>
      </c>
      <c r="G70" s="3"/>
      <c r="H70" s="10">
        <f t="shared" si="15"/>
        <v>10.67039493831167</v>
      </c>
      <c r="I70" s="3">
        <f t="shared" si="16"/>
        <v>1439146.7192737185</v>
      </c>
      <c r="J70" s="3">
        <f t="shared" si="17"/>
        <v>122480.57185308244</v>
      </c>
      <c r="K70" s="3">
        <f t="shared" si="18"/>
        <v>0</v>
      </c>
      <c r="L70" s="3">
        <f t="shared" si="19"/>
        <v>0</v>
      </c>
      <c r="M70" s="21">
        <f t="shared" si="20"/>
        <v>1561627.2911268009</v>
      </c>
      <c r="N70" s="2"/>
      <c r="O70" s="2"/>
      <c r="P70" s="2"/>
    </row>
    <row r="71" spans="1:16">
      <c r="A71" s="10">
        <v>12.75</v>
      </c>
      <c r="B71" s="3">
        <f t="shared" si="10"/>
        <v>438131.08135000005</v>
      </c>
      <c r="C71" s="3">
        <f t="shared" si="11"/>
        <v>133344.24214999998</v>
      </c>
      <c r="D71" s="3">
        <f t="shared" si="12"/>
        <v>0</v>
      </c>
      <c r="E71" s="3">
        <f t="shared" si="13"/>
        <v>0</v>
      </c>
      <c r="F71" s="12">
        <f t="shared" si="14"/>
        <v>571475.32350000006</v>
      </c>
      <c r="G71" s="3"/>
      <c r="H71" s="10">
        <f t="shared" si="15"/>
        <v>12.136684183752001</v>
      </c>
      <c r="I71" s="3">
        <f t="shared" si="16"/>
        <v>417055.57375927112</v>
      </c>
      <c r="J71" s="3">
        <f t="shared" si="17"/>
        <v>126929.95723108249</v>
      </c>
      <c r="K71" s="3">
        <f t="shared" si="18"/>
        <v>0</v>
      </c>
      <c r="L71" s="3">
        <f t="shared" si="19"/>
        <v>0</v>
      </c>
      <c r="M71" s="21">
        <f t="shared" si="20"/>
        <v>543985.53099035355</v>
      </c>
      <c r="N71" s="2"/>
      <c r="O71" s="2"/>
      <c r="P71" s="2"/>
    </row>
    <row r="72" spans="1:16">
      <c r="A72" s="10">
        <v>13.25</v>
      </c>
      <c r="B72" s="3">
        <f t="shared" si="10"/>
        <v>149164.09910714289</v>
      </c>
      <c r="C72" s="3">
        <f t="shared" si="11"/>
        <v>59665.639642857146</v>
      </c>
      <c r="D72" s="3">
        <f t="shared" si="12"/>
        <v>0</v>
      </c>
      <c r="E72" s="3">
        <f t="shared" si="13"/>
        <v>0</v>
      </c>
      <c r="F72" s="12">
        <f t="shared" si="14"/>
        <v>208829.73875000002</v>
      </c>
      <c r="G72" s="3"/>
      <c r="H72" s="10">
        <f t="shared" si="15"/>
        <v>13.736254060776897</v>
      </c>
      <c r="I72" s="3">
        <f t="shared" si="16"/>
        <v>154638.18581755614</v>
      </c>
      <c r="J72" s="3">
        <f t="shared" si="17"/>
        <v>61855.274327022453</v>
      </c>
      <c r="K72" s="3">
        <f t="shared" si="18"/>
        <v>0</v>
      </c>
      <c r="L72" s="3">
        <f t="shared" si="19"/>
        <v>0</v>
      </c>
      <c r="M72" s="21">
        <f t="shared" si="20"/>
        <v>216493.4601445786</v>
      </c>
      <c r="N72" s="2"/>
      <c r="O72" s="2"/>
      <c r="P72" s="2"/>
    </row>
    <row r="73" spans="1:16">
      <c r="A73" s="10">
        <v>13.75</v>
      </c>
      <c r="B73" s="3">
        <f t="shared" si="10"/>
        <v>70740.834999999992</v>
      </c>
      <c r="C73" s="3">
        <f t="shared" si="11"/>
        <v>70740.834999999992</v>
      </c>
      <c r="D73" s="3">
        <f t="shared" si="12"/>
        <v>0</v>
      </c>
      <c r="E73" s="3">
        <f t="shared" si="13"/>
        <v>0</v>
      </c>
      <c r="F73" s="12">
        <f t="shared" si="14"/>
        <v>141481.66999999998</v>
      </c>
      <c r="G73" s="3"/>
      <c r="H73" s="10">
        <f t="shared" si="15"/>
        <v>15.475500269628366</v>
      </c>
      <c r="I73" s="3">
        <f t="shared" si="16"/>
        <v>79618.168081180775</v>
      </c>
      <c r="J73" s="3">
        <f t="shared" si="17"/>
        <v>79618.168081180775</v>
      </c>
      <c r="K73" s="3">
        <f t="shared" si="18"/>
        <v>0</v>
      </c>
      <c r="L73" s="3">
        <f t="shared" si="19"/>
        <v>0</v>
      </c>
      <c r="M73" s="21">
        <f t="shared" si="20"/>
        <v>159236.33616236155</v>
      </c>
      <c r="N73" s="2"/>
      <c r="O73" s="2"/>
      <c r="P73" s="2"/>
    </row>
    <row r="74" spans="1:16">
      <c r="A74" s="10">
        <v>14.25</v>
      </c>
      <c r="B74" s="3">
        <f t="shared" si="10"/>
        <v>12497.385375</v>
      </c>
      <c r="C74" s="3">
        <f t="shared" si="11"/>
        <v>112476.46837499998</v>
      </c>
      <c r="D74" s="3">
        <f t="shared" si="12"/>
        <v>0</v>
      </c>
      <c r="E74" s="3">
        <f t="shared" si="13"/>
        <v>0</v>
      </c>
      <c r="F74" s="12">
        <f t="shared" si="14"/>
        <v>124973.85374999998</v>
      </c>
      <c r="G74" s="3"/>
      <c r="H74" s="10">
        <f t="shared" si="15"/>
        <v>17.360871498450603</v>
      </c>
      <c r="I74" s="3">
        <f t="shared" si="16"/>
        <v>15225.649232420414</v>
      </c>
      <c r="J74" s="3">
        <f t="shared" si="17"/>
        <v>137030.84309178372</v>
      </c>
      <c r="K74" s="3">
        <f t="shared" si="18"/>
        <v>0</v>
      </c>
      <c r="L74" s="3">
        <f t="shared" si="19"/>
        <v>0</v>
      </c>
      <c r="M74" s="21">
        <f t="shared" si="20"/>
        <v>152256.49232420413</v>
      </c>
      <c r="N74" s="2"/>
      <c r="O74" s="2"/>
      <c r="P74" s="2"/>
    </row>
    <row r="75" spans="1:16">
      <c r="A75" s="10">
        <v>14.75</v>
      </c>
      <c r="B75" s="3">
        <f t="shared" si="10"/>
        <v>0</v>
      </c>
      <c r="C75" s="3">
        <f t="shared" si="11"/>
        <v>81562.673062499991</v>
      </c>
      <c r="D75" s="3">
        <f t="shared" si="12"/>
        <v>27187.557687500001</v>
      </c>
      <c r="E75" s="3">
        <f t="shared" si="13"/>
        <v>0</v>
      </c>
      <c r="F75" s="12">
        <f t="shared" si="14"/>
        <v>108750.23074999999</v>
      </c>
      <c r="G75" s="3"/>
      <c r="H75" s="10">
        <f t="shared" si="15"/>
        <v>19.398867910294317</v>
      </c>
      <c r="I75" s="3">
        <f t="shared" si="16"/>
        <v>0</v>
      </c>
      <c r="J75" s="3">
        <f t="shared" si="17"/>
        <v>107269.39126440392</v>
      </c>
      <c r="K75" s="3">
        <f t="shared" si="18"/>
        <v>35756.463754801312</v>
      </c>
      <c r="L75" s="3">
        <f t="shared" si="19"/>
        <v>0</v>
      </c>
      <c r="M75" s="21">
        <f t="shared" si="20"/>
        <v>143025.85501920525</v>
      </c>
      <c r="N75" s="2"/>
      <c r="O75" s="2"/>
      <c r="P75" s="2"/>
    </row>
    <row r="76" spans="1:16">
      <c r="A76" s="10">
        <v>15.25</v>
      </c>
      <c r="B76" s="3">
        <f t="shared" si="10"/>
        <v>0</v>
      </c>
      <c r="C76" s="3">
        <f t="shared" si="11"/>
        <v>157916.17170000001</v>
      </c>
      <c r="D76" s="3">
        <f t="shared" si="12"/>
        <v>11279.726549999999</v>
      </c>
      <c r="E76" s="3">
        <f t="shared" si="13"/>
        <v>0</v>
      </c>
      <c r="F76" s="12">
        <f t="shared" si="14"/>
        <v>169195.89825</v>
      </c>
      <c r="G76" s="3"/>
      <c r="H76" s="10">
        <f t="shared" si="15"/>
        <v>21.596039725176279</v>
      </c>
      <c r="I76" s="3">
        <f t="shared" si="16"/>
        <v>0</v>
      </c>
      <c r="J76" s="3">
        <f t="shared" si="17"/>
        <v>223630.42080530876</v>
      </c>
      <c r="K76" s="3">
        <f t="shared" si="18"/>
        <v>15973.601486093479</v>
      </c>
      <c r="L76" s="3">
        <f t="shared" si="19"/>
        <v>0</v>
      </c>
      <c r="M76" s="21">
        <f t="shared" si="20"/>
        <v>239604.02229140225</v>
      </c>
      <c r="N76" s="2"/>
      <c r="O76" s="2"/>
      <c r="P76" s="2"/>
    </row>
    <row r="77" spans="1:16">
      <c r="A77" s="10">
        <v>15.75</v>
      </c>
      <c r="B77" s="3">
        <f t="shared" si="10"/>
        <v>7663.8896249999998</v>
      </c>
      <c r="C77" s="3">
        <f t="shared" si="11"/>
        <v>107294.45474999999</v>
      </c>
      <c r="D77" s="3">
        <f t="shared" si="12"/>
        <v>22991.668874999999</v>
      </c>
      <c r="E77" s="3">
        <f t="shared" si="13"/>
        <v>0</v>
      </c>
      <c r="F77" s="12">
        <f t="shared" si="14"/>
        <v>137950.01324999999</v>
      </c>
      <c r="G77" s="3"/>
      <c r="H77" s="10">
        <f t="shared" si="15"/>
        <v>23.958985888184611</v>
      </c>
      <c r="I77" s="3">
        <f t="shared" si="16"/>
        <v>11658.350690411393</v>
      </c>
      <c r="J77" s="3">
        <f t="shared" si="17"/>
        <v>163216.90966575951</v>
      </c>
      <c r="K77" s="3">
        <f t="shared" si="18"/>
        <v>34975.052071234175</v>
      </c>
      <c r="L77" s="3">
        <f t="shared" si="19"/>
        <v>0</v>
      </c>
      <c r="M77" s="21">
        <f t="shared" si="20"/>
        <v>209850.31242740509</v>
      </c>
      <c r="N77" s="2"/>
      <c r="O77" s="2"/>
      <c r="P77" s="2"/>
    </row>
    <row r="78" spans="1:16">
      <c r="A78" s="10">
        <v>16.25</v>
      </c>
      <c r="B78" s="3">
        <f t="shared" si="10"/>
        <v>3734.8771296296291</v>
      </c>
      <c r="C78" s="3">
        <f t="shared" si="11"/>
        <v>70962.665462962963</v>
      </c>
      <c r="D78" s="3">
        <f t="shared" si="12"/>
        <v>26144.139907407407</v>
      </c>
      <c r="E78" s="3">
        <f t="shared" si="13"/>
        <v>0</v>
      </c>
      <c r="F78" s="12">
        <f t="shared" si="14"/>
        <v>100841.6825</v>
      </c>
      <c r="G78" s="3"/>
      <c r="H78" s="10">
        <f t="shared" si="15"/>
        <v>26.49435281574188</v>
      </c>
      <c r="I78" s="3">
        <f t="shared" si="16"/>
        <v>6089.4247628217054</v>
      </c>
      <c r="J78" s="3">
        <f t="shared" si="17"/>
        <v>115699.07049361242</v>
      </c>
      <c r="K78" s="3">
        <f t="shared" si="18"/>
        <v>42625.973339751945</v>
      </c>
      <c r="L78" s="3">
        <f t="shared" si="19"/>
        <v>0</v>
      </c>
      <c r="M78" s="21">
        <f t="shared" si="20"/>
        <v>164414.46859618608</v>
      </c>
      <c r="N78" s="2"/>
      <c r="O78" s="2"/>
      <c r="P78" s="2"/>
    </row>
    <row r="79" spans="1:16">
      <c r="A79" s="10">
        <v>16.75</v>
      </c>
      <c r="B79" s="3">
        <f t="shared" si="10"/>
        <v>0</v>
      </c>
      <c r="C79" s="3">
        <f t="shared" si="11"/>
        <v>29384.247980769229</v>
      </c>
      <c r="D79" s="3">
        <f t="shared" si="12"/>
        <v>25186.498269230771</v>
      </c>
      <c r="E79" s="3">
        <f t="shared" si="13"/>
        <v>0</v>
      </c>
      <c r="F79" s="12">
        <f t="shared" si="14"/>
        <v>54570.746249999997</v>
      </c>
      <c r="G79" s="3"/>
      <c r="H79" s="10">
        <f t="shared" si="15"/>
        <v>29.208833213091857</v>
      </c>
      <c r="I79" s="3">
        <f t="shared" si="16"/>
        <v>0</v>
      </c>
      <c r="J79" s="3">
        <f t="shared" si="17"/>
        <v>51240.57303656236</v>
      </c>
      <c r="K79" s="3">
        <f t="shared" si="18"/>
        <v>43920.491174196322</v>
      </c>
      <c r="L79" s="3">
        <f t="shared" si="19"/>
        <v>0</v>
      </c>
      <c r="M79" s="21">
        <f t="shared" si="20"/>
        <v>95161.06421075869</v>
      </c>
      <c r="N79" s="2"/>
      <c r="O79" s="2"/>
      <c r="P79" s="2"/>
    </row>
    <row r="80" spans="1:16">
      <c r="A80" s="10">
        <v>17.25</v>
      </c>
      <c r="B80" s="3">
        <f t="shared" si="10"/>
        <v>0</v>
      </c>
      <c r="C80" s="3">
        <f t="shared" si="11"/>
        <v>15661.306363636364</v>
      </c>
      <c r="D80" s="3">
        <f t="shared" si="12"/>
        <v>1566.1306363636363</v>
      </c>
      <c r="E80" s="3">
        <f t="shared" si="13"/>
        <v>0</v>
      </c>
      <c r="F80" s="12">
        <f t="shared" si="14"/>
        <v>17227.437000000002</v>
      </c>
      <c r="G80" s="3"/>
      <c r="H80" s="10">
        <f t="shared" si="15"/>
        <v>32.10916495688484</v>
      </c>
      <c r="I80" s="3">
        <f t="shared" si="16"/>
        <v>0</v>
      </c>
      <c r="J80" s="3">
        <f t="shared" si="17"/>
        <v>29151.969244655666</v>
      </c>
      <c r="K80" s="3">
        <f t="shared" si="18"/>
        <v>2915.196924465567</v>
      </c>
      <c r="L80" s="3">
        <f t="shared" si="19"/>
        <v>0</v>
      </c>
      <c r="M80" s="21">
        <f t="shared" si="20"/>
        <v>32067.166169121232</v>
      </c>
      <c r="N80" s="2"/>
      <c r="O80" s="2"/>
      <c r="P80" s="2"/>
    </row>
    <row r="81" spans="1:16">
      <c r="A81" s="10">
        <v>17.75</v>
      </c>
      <c r="B81" s="3">
        <f t="shared" si="10"/>
        <v>0</v>
      </c>
      <c r="C81" s="3">
        <f t="shared" si="11"/>
        <v>1938.3177499999999</v>
      </c>
      <c r="D81" s="3">
        <f t="shared" si="12"/>
        <v>0</v>
      </c>
      <c r="E81" s="3">
        <f t="shared" si="13"/>
        <v>0</v>
      </c>
      <c r="F81" s="12">
        <f t="shared" si="14"/>
        <v>1938.3177499999999</v>
      </c>
      <c r="G81" s="3"/>
      <c r="H81" s="10">
        <f t="shared" si="15"/>
        <v>35.202130037432582</v>
      </c>
      <c r="I81" s="3">
        <f t="shared" si="16"/>
        <v>0</v>
      </c>
      <c r="J81" s="3">
        <f t="shared" si="17"/>
        <v>3844.1078022176753</v>
      </c>
      <c r="K81" s="3">
        <f t="shared" si="18"/>
        <v>0</v>
      </c>
      <c r="L81" s="3">
        <f t="shared" si="19"/>
        <v>0</v>
      </c>
      <c r="M81" s="21">
        <f t="shared" si="20"/>
        <v>3844.1078022176753</v>
      </c>
      <c r="N81" s="2"/>
      <c r="O81" s="2"/>
      <c r="P81" s="2"/>
    </row>
    <row r="82" spans="1:16">
      <c r="A82" s="10">
        <v>18.25</v>
      </c>
      <c r="B82" s="3">
        <f t="shared" si="10"/>
        <v>0</v>
      </c>
      <c r="C82" s="3">
        <f t="shared" si="11"/>
        <v>0</v>
      </c>
      <c r="D82" s="3">
        <f t="shared" si="12"/>
        <v>0</v>
      </c>
      <c r="E82" s="3">
        <f t="shared" si="13"/>
        <v>0</v>
      </c>
      <c r="F82" s="12">
        <f t="shared" si="14"/>
        <v>0</v>
      </c>
      <c r="G82" s="3"/>
      <c r="H82" s="10">
        <f t="shared" si="15"/>
        <v>38.494553555801048</v>
      </c>
      <c r="I82" s="3">
        <f t="shared" si="16"/>
        <v>0</v>
      </c>
      <c r="J82" s="3">
        <f t="shared" si="17"/>
        <v>0</v>
      </c>
      <c r="K82" s="3">
        <f t="shared" si="18"/>
        <v>0</v>
      </c>
      <c r="L82" s="3">
        <f t="shared" si="19"/>
        <v>0</v>
      </c>
      <c r="M82" s="21">
        <f t="shared" si="20"/>
        <v>0</v>
      </c>
      <c r="N82" s="2"/>
      <c r="O82" s="2"/>
      <c r="P82" s="2"/>
    </row>
    <row r="83" spans="1:16">
      <c r="A83" s="10">
        <v>18.75</v>
      </c>
      <c r="B83" s="3">
        <f t="shared" si="10"/>
        <v>0</v>
      </c>
      <c r="C83" s="3">
        <f t="shared" si="11"/>
        <v>0</v>
      </c>
      <c r="D83" s="3">
        <f t="shared" si="12"/>
        <v>0</v>
      </c>
      <c r="E83" s="3">
        <f t="shared" si="13"/>
        <v>0</v>
      </c>
      <c r="F83" s="12">
        <f t="shared" si="14"/>
        <v>0</v>
      </c>
      <c r="G83" s="3"/>
      <c r="H83" s="10">
        <f t="shared" si="15"/>
        <v>41.9933027714264</v>
      </c>
      <c r="I83" s="3">
        <f t="shared" si="16"/>
        <v>0</v>
      </c>
      <c r="J83" s="3">
        <f t="shared" si="17"/>
        <v>0</v>
      </c>
      <c r="K83" s="3">
        <f t="shared" si="18"/>
        <v>0</v>
      </c>
      <c r="L83" s="3">
        <f t="shared" si="19"/>
        <v>0</v>
      </c>
      <c r="M83" s="21">
        <f t="shared" si="20"/>
        <v>0</v>
      </c>
      <c r="N83" s="2"/>
      <c r="O83" s="2"/>
      <c r="P83" s="2"/>
    </row>
    <row r="84" spans="1:16">
      <c r="A84" s="10">
        <v>19.25</v>
      </c>
      <c r="B84" s="3">
        <f t="shared" si="10"/>
        <v>0</v>
      </c>
      <c r="C84" s="3">
        <f t="shared" si="11"/>
        <v>0</v>
      </c>
      <c r="D84" s="3">
        <f t="shared" si="12"/>
        <v>0</v>
      </c>
      <c r="E84" s="3">
        <f t="shared" si="13"/>
        <v>0</v>
      </c>
      <c r="F84" s="12">
        <f t="shared" si="14"/>
        <v>0</v>
      </c>
      <c r="G84" s="3"/>
      <c r="H84" s="10">
        <f t="shared" si="15"/>
        <v>45.705286196388521</v>
      </c>
      <c r="I84" s="3">
        <f t="shared" si="16"/>
        <v>0</v>
      </c>
      <c r="J84" s="3">
        <f t="shared" si="17"/>
        <v>0</v>
      </c>
      <c r="K84" s="3">
        <f t="shared" si="18"/>
        <v>0</v>
      </c>
      <c r="L84" s="3">
        <f t="shared" si="19"/>
        <v>0</v>
      </c>
      <c r="M84" s="21">
        <f t="shared" si="20"/>
        <v>0</v>
      </c>
      <c r="N84" s="2"/>
      <c r="O84" s="2"/>
      <c r="P84" s="2"/>
    </row>
    <row r="85" spans="1:16">
      <c r="A85" s="10">
        <v>19.75</v>
      </c>
      <c r="B85" s="3">
        <f t="shared" si="10"/>
        <v>0</v>
      </c>
      <c r="C85" s="3">
        <f t="shared" si="11"/>
        <v>0</v>
      </c>
      <c r="D85" s="3">
        <f t="shared" si="12"/>
        <v>0</v>
      </c>
      <c r="E85" s="3">
        <f t="shared" si="13"/>
        <v>0</v>
      </c>
      <c r="F85" s="12">
        <f t="shared" si="14"/>
        <v>0</v>
      </c>
      <c r="G85" s="3"/>
      <c r="H85" s="10">
        <f t="shared" si="15"/>
        <v>49.637452732867693</v>
      </c>
      <c r="I85" s="3">
        <f t="shared" si="16"/>
        <v>0</v>
      </c>
      <c r="J85" s="3">
        <f t="shared" si="17"/>
        <v>0</v>
      </c>
      <c r="K85" s="3">
        <f t="shared" si="18"/>
        <v>0</v>
      </c>
      <c r="L85" s="3">
        <f t="shared" si="19"/>
        <v>0</v>
      </c>
      <c r="M85" s="21">
        <f t="shared" si="20"/>
        <v>0</v>
      </c>
      <c r="N85" s="2"/>
      <c r="O85" s="2"/>
      <c r="P85" s="2"/>
    </row>
    <row r="86" spans="1:16">
      <c r="A86" s="10">
        <v>20.25</v>
      </c>
      <c r="B86" s="3">
        <f t="shared" si="10"/>
        <v>0</v>
      </c>
      <c r="C86" s="3">
        <f t="shared" si="11"/>
        <v>0</v>
      </c>
      <c r="D86" s="3">
        <f t="shared" si="12"/>
        <v>0</v>
      </c>
      <c r="E86" s="3">
        <f t="shared" si="13"/>
        <v>0</v>
      </c>
      <c r="F86" s="12">
        <f t="shared" si="14"/>
        <v>0</v>
      </c>
      <c r="G86" s="3"/>
      <c r="H86" s="10">
        <f t="shared" si="15"/>
        <v>53.796790850654013</v>
      </c>
      <c r="I86" s="3">
        <f t="shared" si="16"/>
        <v>0</v>
      </c>
      <c r="J86" s="3">
        <f t="shared" si="17"/>
        <v>0</v>
      </c>
      <c r="K86" s="3">
        <f t="shared" si="18"/>
        <v>0</v>
      </c>
      <c r="L86" s="3">
        <f t="shared" si="19"/>
        <v>0</v>
      </c>
      <c r="M86" s="21">
        <f t="shared" si="20"/>
        <v>0</v>
      </c>
      <c r="N86" s="2"/>
      <c r="O86" s="2"/>
      <c r="P86" s="2"/>
    </row>
    <row r="87" spans="1:16">
      <c r="A87" s="10">
        <v>20.75</v>
      </c>
      <c r="B87" s="3">
        <f t="shared" si="10"/>
        <v>0</v>
      </c>
      <c r="C87" s="3">
        <f t="shared" si="11"/>
        <v>0</v>
      </c>
      <c r="D87" s="3">
        <f t="shared" si="12"/>
        <v>0</v>
      </c>
      <c r="E87" s="3">
        <f t="shared" si="13"/>
        <v>0</v>
      </c>
      <c r="F87" s="12">
        <f t="shared" si="14"/>
        <v>0</v>
      </c>
      <c r="G87" s="3"/>
      <c r="H87" s="10">
        <f t="shared" si="15"/>
        <v>58.190327801875867</v>
      </c>
      <c r="I87" s="3">
        <f t="shared" si="16"/>
        <v>0</v>
      </c>
      <c r="J87" s="3">
        <f t="shared" si="17"/>
        <v>0</v>
      </c>
      <c r="K87" s="3">
        <f t="shared" si="18"/>
        <v>0</v>
      </c>
      <c r="L87" s="3">
        <f t="shared" si="19"/>
        <v>0</v>
      </c>
      <c r="M87" s="21">
        <f t="shared" si="20"/>
        <v>0</v>
      </c>
      <c r="N87" s="2"/>
      <c r="O87" s="2"/>
      <c r="P87" s="2"/>
    </row>
    <row r="88" spans="1:16">
      <c r="A88" s="10">
        <v>21.25</v>
      </c>
      <c r="B88" s="3">
        <f t="shared" si="10"/>
        <v>0</v>
      </c>
      <c r="C88" s="3">
        <f t="shared" si="11"/>
        <v>0</v>
      </c>
      <c r="D88" s="3">
        <f t="shared" si="12"/>
        <v>0</v>
      </c>
      <c r="E88" s="3">
        <f t="shared" si="13"/>
        <v>0</v>
      </c>
      <c r="F88" s="12">
        <f t="shared" si="14"/>
        <v>0</v>
      </c>
      <c r="G88" s="3"/>
      <c r="H88" s="10">
        <f t="shared" si="15"/>
        <v>62.825128870386429</v>
      </c>
      <c r="I88" s="3">
        <f t="shared" si="16"/>
        <v>0</v>
      </c>
      <c r="J88" s="3">
        <f t="shared" si="17"/>
        <v>0</v>
      </c>
      <c r="K88" s="3">
        <f t="shared" si="18"/>
        <v>0</v>
      </c>
      <c r="L88" s="3">
        <f t="shared" si="19"/>
        <v>0</v>
      </c>
      <c r="M88" s="21">
        <f t="shared" si="20"/>
        <v>0</v>
      </c>
      <c r="N88" s="2"/>
      <c r="O88" s="2"/>
      <c r="P88" s="2"/>
    </row>
    <row r="89" spans="1:16">
      <c r="A89" s="10">
        <v>21.75</v>
      </c>
      <c r="B89" s="3">
        <f t="shared" si="10"/>
        <v>0</v>
      </c>
      <c r="C89" s="3">
        <f t="shared" si="11"/>
        <v>0</v>
      </c>
      <c r="D89" s="3">
        <f t="shared" si="12"/>
        <v>0</v>
      </c>
      <c r="E89" s="3">
        <f t="shared" si="13"/>
        <v>0</v>
      </c>
      <c r="F89" s="12">
        <f t="shared" si="14"/>
        <v>0</v>
      </c>
      <c r="G89" s="3"/>
      <c r="H89" s="10">
        <f t="shared" si="15"/>
        <v>67.70829665347398</v>
      </c>
      <c r="I89" s="3">
        <f t="shared" si="16"/>
        <v>0</v>
      </c>
      <c r="J89" s="3">
        <f t="shared" si="17"/>
        <v>0</v>
      </c>
      <c r="K89" s="3">
        <f t="shared" si="18"/>
        <v>0</v>
      </c>
      <c r="L89" s="3">
        <f t="shared" si="19"/>
        <v>0</v>
      </c>
      <c r="M89" s="21">
        <f t="shared" si="20"/>
        <v>0</v>
      </c>
      <c r="N89" s="2"/>
      <c r="O89" s="2"/>
      <c r="P89" s="2"/>
    </row>
    <row r="90" spans="1:16">
      <c r="A90" s="8" t="s">
        <v>7</v>
      </c>
      <c r="B90" s="15">
        <f>SUM(B53:B84)</f>
        <v>51086116.764520727</v>
      </c>
      <c r="C90" s="15">
        <f>SUM(C53:C84)</f>
        <v>1328999.0000537809</v>
      </c>
      <c r="D90" s="15">
        <f>SUM(D53:D84)</f>
        <v>114355.72192550183</v>
      </c>
      <c r="E90" s="15">
        <f>SUM(E53:E84)</f>
        <v>0</v>
      </c>
      <c r="F90" s="15">
        <f>SUM(F53:F84)</f>
        <v>52529471.486500002</v>
      </c>
      <c r="G90" s="12"/>
      <c r="H90" s="8" t="s">
        <v>7</v>
      </c>
      <c r="I90" s="15">
        <f>SUM(I53:I89)</f>
        <v>29218513.827697884</v>
      </c>
      <c r="J90" s="15">
        <f>SUM(J53:J89)</f>
        <v>1432082.1206009143</v>
      </c>
      <c r="K90" s="15">
        <f>SUM(K53:K89)</f>
        <v>176166.77875054281</v>
      </c>
      <c r="L90" s="15">
        <f>SUM(L53:L89)</f>
        <v>0</v>
      </c>
      <c r="M90" s="15">
        <f>SUM(M53:M89)</f>
        <v>30826762.72704934</v>
      </c>
      <c r="N90" s="2"/>
      <c r="O90" s="2"/>
      <c r="P90" s="2"/>
    </row>
    <row r="91" spans="1:16">
      <c r="A91" s="6" t="s">
        <v>13</v>
      </c>
      <c r="B91" s="22">
        <f>IF(L44&gt;0,B90/L44,0)</f>
        <v>9.9832205354876233</v>
      </c>
      <c r="C91" s="22">
        <f>IF(M44&gt;0,C90/M44,0)</f>
        <v>12.914345223229294</v>
      </c>
      <c r="D91" s="22">
        <f>IF(N44&gt;0,D90/N44,0)</f>
        <v>15.781912858538538</v>
      </c>
      <c r="E91" s="22">
        <f>IF(O44&gt;0,E90/O44,0)</f>
        <v>0</v>
      </c>
      <c r="F91" s="22">
        <f>IF(P44&gt;0,F90/P44,0)</f>
        <v>10.048962351747141</v>
      </c>
      <c r="G91" s="12"/>
      <c r="H91" s="6" t="s">
        <v>13</v>
      </c>
      <c r="I91" s="22">
        <f>IF(L44&gt;0,I90/L44,0)</f>
        <v>5.7098657274276228</v>
      </c>
      <c r="J91" s="22">
        <f>IF(M44&gt;0,J90/M44,0)</f>
        <v>13.916039735700387</v>
      </c>
      <c r="K91" s="22">
        <f>IF(N44&gt;0,K90/N44,0)</f>
        <v>24.312283670612704</v>
      </c>
      <c r="L91" s="22">
        <f>IF(O44&gt;0,L90/O44,0)</f>
        <v>0</v>
      </c>
      <c r="M91" s="22">
        <f>IF(P44&gt;0,M90/P44,0)</f>
        <v>5.8972034041875538</v>
      </c>
      <c r="N91" s="2"/>
      <c r="O91" s="2"/>
      <c r="P91" s="2"/>
    </row>
    <row r="92" spans="1:16">
      <c r="A92" s="3"/>
      <c r="B92" s="23">
        <v>9.9832205354876198</v>
      </c>
      <c r="C92" s="23">
        <v>12.914345223229295</v>
      </c>
      <c r="D92" s="23">
        <v>15.781912858538535</v>
      </c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23">
        <v>0.95561260437822759</v>
      </c>
      <c r="C93" s="23">
        <v>2.1605862838934673</v>
      </c>
      <c r="D93" s="23">
        <v>0.75510006574607602</v>
      </c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 ht="12.75" customHeight="1">
      <c r="A96" s="41" t="s">
        <v>14</v>
      </c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41"/>
      <c r="B97" s="41"/>
      <c r="C97" s="41"/>
      <c r="D97" s="41"/>
      <c r="E97" s="41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>
      <c r="A98" s="24"/>
      <c r="B98" s="2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4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2" t="s">
        <v>15</v>
      </c>
      <c r="B100" s="40" t="s">
        <v>16</v>
      </c>
      <c r="C100" s="40" t="s">
        <v>17</v>
      </c>
      <c r="D100" s="40" t="s">
        <v>18</v>
      </c>
      <c r="E100" s="40" t="s">
        <v>19</v>
      </c>
      <c r="F100" s="40" t="s">
        <v>20</v>
      </c>
      <c r="G100" s="40" t="s">
        <v>21</v>
      </c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42"/>
      <c r="B101" s="42"/>
      <c r="C101" s="42"/>
      <c r="D101" s="42"/>
      <c r="E101" s="40"/>
      <c r="F101" s="40"/>
      <c r="G101" s="40"/>
      <c r="H101" s="3"/>
      <c r="I101" s="3"/>
      <c r="J101" s="3"/>
      <c r="K101" s="3"/>
      <c r="L101" s="3"/>
      <c r="M101" s="3"/>
      <c r="N101" s="2"/>
      <c r="O101" s="2"/>
      <c r="P101" s="2"/>
    </row>
    <row r="102" spans="1:16" ht="12.75" customHeight="1">
      <c r="A102" s="3"/>
      <c r="B102" s="4"/>
      <c r="C102" s="4"/>
      <c r="D102" s="4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0</v>
      </c>
      <c r="B103" s="26">
        <f>L$44</f>
        <v>5117198.0607784363</v>
      </c>
      <c r="C103" s="27">
        <f>$B$91</f>
        <v>9.9832205354876233</v>
      </c>
      <c r="D103" s="27">
        <f>$I$91</f>
        <v>5.7098657274276228</v>
      </c>
      <c r="E103" s="28">
        <f t="shared" ref="E103:E106" si="21">B103*D103</f>
        <v>29218513.827697888</v>
      </c>
      <c r="F103" s="3">
        <f t="shared" ref="F103:F107" si="22">B103/1000</f>
        <v>5117.1980607784362</v>
      </c>
      <c r="G103" s="26">
        <f t="shared" ref="G103:G107" si="23">E103/1000</f>
        <v>29218.513827697887</v>
      </c>
      <c r="H103" s="3"/>
      <c r="I103" s="3"/>
      <c r="J103" s="3"/>
      <c r="K103" s="3"/>
      <c r="L103" s="3"/>
      <c r="M103" s="3"/>
      <c r="N103" s="2"/>
      <c r="O103" s="2"/>
      <c r="P103" s="2"/>
    </row>
    <row r="104" spans="1:16">
      <c r="A104" s="25">
        <v>1</v>
      </c>
      <c r="B104" s="26">
        <f>M$44</f>
        <v>102908.74040313585</v>
      </c>
      <c r="C104" s="27">
        <f>$C$91</f>
        <v>12.914345223229294</v>
      </c>
      <c r="D104" s="27">
        <f>$J$91</f>
        <v>13.916039735700387</v>
      </c>
      <c r="E104" s="28">
        <f t="shared" si="21"/>
        <v>1432082.1206009143</v>
      </c>
      <c r="F104" s="3">
        <f t="shared" si="22"/>
        <v>102.90874040313585</v>
      </c>
      <c r="G104" s="26">
        <f t="shared" si="23"/>
        <v>1432.0821206009143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2</v>
      </c>
      <c r="B105" s="26">
        <f>N$44</f>
        <v>7245.9988184278682</v>
      </c>
      <c r="C105" s="27">
        <f>$D$91</f>
        <v>15.781912858538538</v>
      </c>
      <c r="D105" s="27">
        <f>$K$91</f>
        <v>24.312283670612704</v>
      </c>
      <c r="E105" s="28">
        <f t="shared" si="21"/>
        <v>176166.77875054281</v>
      </c>
      <c r="F105" s="3">
        <f t="shared" si="22"/>
        <v>7.2459988184278679</v>
      </c>
      <c r="G105" s="26">
        <f t="shared" si="23"/>
        <v>176.16677875054282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>
        <v>3</v>
      </c>
      <c r="B106" s="26">
        <f>O$44</f>
        <v>0</v>
      </c>
      <c r="C106" s="27">
        <f>$E$91</f>
        <v>0</v>
      </c>
      <c r="D106" s="27">
        <f>$L$91</f>
        <v>0</v>
      </c>
      <c r="E106" s="28">
        <f t="shared" si="21"/>
        <v>0</v>
      </c>
      <c r="F106" s="3">
        <f t="shared" si="22"/>
        <v>0</v>
      </c>
      <c r="G106" s="26">
        <f t="shared" si="23"/>
        <v>0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7</v>
      </c>
      <c r="B107" s="26">
        <f>SUM(B103:B106)</f>
        <v>5227352.8000000007</v>
      </c>
      <c r="C107" s="27">
        <f>$F$91</f>
        <v>10.048962351747141</v>
      </c>
      <c r="D107" s="27">
        <f>$M$91</f>
        <v>5.8972034041875538</v>
      </c>
      <c r="E107" s="28">
        <f>SUM(E103:E106)</f>
        <v>30826762.727049343</v>
      </c>
      <c r="F107" s="3">
        <f t="shared" si="22"/>
        <v>5227.3528000000006</v>
      </c>
      <c r="G107" s="26">
        <f t="shared" si="23"/>
        <v>30826.762727049343</v>
      </c>
      <c r="H107" s="3"/>
      <c r="I107" s="3"/>
      <c r="J107" s="3"/>
      <c r="K107" s="3"/>
      <c r="L107" s="3"/>
      <c r="M107" s="3"/>
      <c r="N107" s="3"/>
      <c r="O107" s="3"/>
      <c r="P107" s="2"/>
    </row>
    <row r="108" spans="1:16">
      <c r="A108" s="25" t="s">
        <v>2</v>
      </c>
      <c r="B108" s="29">
        <f>$I$3</f>
        <v>30826765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  <row r="109" spans="1:16" ht="24">
      <c r="A109" s="30" t="s">
        <v>22</v>
      </c>
      <c r="B109" s="28">
        <f>IF(E107&gt;0,$I$3/E107,"")</f>
        <v>1.0000000737330312</v>
      </c>
      <c r="C109" s="4"/>
      <c r="D109" s="4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2"/>
    </row>
  </sheetData>
  <sheetProtection selectLockedCells="1" selectUnlockedCells="1"/>
  <mergeCells count="14">
    <mergeCell ref="F100:F101"/>
    <mergeCell ref="G100:G101"/>
    <mergeCell ref="A96:E97"/>
    <mergeCell ref="A100:A101"/>
    <mergeCell ref="B100:B101"/>
    <mergeCell ref="C100:C101"/>
    <mergeCell ref="D100:D101"/>
    <mergeCell ref="E100:E101"/>
    <mergeCell ref="A2:F2"/>
    <mergeCell ref="H2:I2"/>
    <mergeCell ref="B5:F5"/>
    <mergeCell ref="L5:P5"/>
    <mergeCell ref="B48:D48"/>
    <mergeCell ref="I48:K48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8"/>
  <sheetViews>
    <sheetView topLeftCell="A97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29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5507402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4700937</v>
      </c>
      <c r="J17" s="5"/>
      <c r="K17" s="10">
        <v>9.25</v>
      </c>
      <c r="L17" s="3">
        <f t="shared" si="1"/>
        <v>4700.9369999999999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4700.9369999999999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150009770</v>
      </c>
      <c r="J18" s="5"/>
      <c r="K18" s="10">
        <v>9.75</v>
      </c>
      <c r="L18" s="3">
        <f t="shared" si="1"/>
        <v>148800.01379032258</v>
      </c>
      <c r="M18" s="3">
        <f t="shared" si="2"/>
        <v>1209.7562096774193</v>
      </c>
      <c r="N18" s="3">
        <f t="shared" si="3"/>
        <v>0</v>
      </c>
      <c r="O18" s="3">
        <f t="shared" si="4"/>
        <v>0</v>
      </c>
      <c r="P18" s="13">
        <f t="shared" si="5"/>
        <v>150009.76999999999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225014664</v>
      </c>
      <c r="J19" s="5"/>
      <c r="K19" s="10">
        <v>10.25</v>
      </c>
      <c r="L19" s="3">
        <f t="shared" si="1"/>
        <v>220422.52799999999</v>
      </c>
      <c r="M19" s="3">
        <f t="shared" si="2"/>
        <v>4592.1359999999995</v>
      </c>
      <c r="N19" s="3">
        <f t="shared" si="3"/>
        <v>0</v>
      </c>
      <c r="O19" s="3">
        <f t="shared" si="4"/>
        <v>0</v>
      </c>
      <c r="P19" s="13">
        <f t="shared" si="5"/>
        <v>225014.66399999999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248466818</v>
      </c>
      <c r="J20" s="5"/>
      <c r="K20" s="10">
        <v>10.75</v>
      </c>
      <c r="L20" s="3">
        <f t="shared" si="1"/>
        <v>245153.92709333333</v>
      </c>
      <c r="M20" s="3">
        <f t="shared" si="2"/>
        <v>3312.890906666667</v>
      </c>
      <c r="N20" s="3">
        <f t="shared" si="3"/>
        <v>0</v>
      </c>
      <c r="O20" s="3">
        <f t="shared" si="4"/>
        <v>0</v>
      </c>
      <c r="P20" s="13">
        <f t="shared" si="5"/>
        <v>248466.818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103131723</v>
      </c>
      <c r="J21" s="5"/>
      <c r="K21" s="10">
        <v>11.25</v>
      </c>
      <c r="L21" s="3">
        <f t="shared" si="1"/>
        <v>103131.723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103131.723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51578993</v>
      </c>
      <c r="J22" s="5"/>
      <c r="K22" s="10">
        <v>11.75</v>
      </c>
      <c r="L22" s="3">
        <f t="shared" si="1"/>
        <v>50992.868079545457</v>
      </c>
      <c r="M22" s="3">
        <f t="shared" si="2"/>
        <v>586.12492045454553</v>
      </c>
      <c r="N22" s="3">
        <f t="shared" si="3"/>
        <v>0</v>
      </c>
      <c r="O22" s="3">
        <f t="shared" si="4"/>
        <v>0</v>
      </c>
      <c r="P22" s="13">
        <f t="shared" si="5"/>
        <v>51578.993000000002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23452155</v>
      </c>
      <c r="J23" s="5"/>
      <c r="K23" s="10">
        <v>12.25</v>
      </c>
      <c r="L23" s="3">
        <f t="shared" si="1"/>
        <v>21612.770294117643</v>
      </c>
      <c r="M23" s="3">
        <f t="shared" si="2"/>
        <v>1839.3847058823528</v>
      </c>
      <c r="N23" s="3">
        <f t="shared" si="3"/>
        <v>0</v>
      </c>
      <c r="O23" s="3">
        <f t="shared" si="4"/>
        <v>0</v>
      </c>
      <c r="P23" s="13">
        <f t="shared" si="5"/>
        <v>23452.154999999995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4700937</v>
      </c>
      <c r="J24" s="5"/>
      <c r="K24" s="10">
        <v>12.75</v>
      </c>
      <c r="L24" s="3">
        <f t="shared" si="1"/>
        <v>3604.0517</v>
      </c>
      <c r="M24" s="3">
        <f t="shared" si="2"/>
        <v>1096.8852999999999</v>
      </c>
      <c r="N24" s="3">
        <f t="shared" si="3"/>
        <v>0</v>
      </c>
      <c r="O24" s="3">
        <f t="shared" si="4"/>
        <v>0</v>
      </c>
      <c r="P24" s="13">
        <f t="shared" si="5"/>
        <v>4700.9369999999999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811055997</v>
      </c>
      <c r="J43" s="3"/>
      <c r="K43" s="8" t="s">
        <v>7</v>
      </c>
      <c r="L43" s="15">
        <f>SUM(L6:L42)</f>
        <v>798418.8189573189</v>
      </c>
      <c r="M43" s="15">
        <f>SUM(M6:M42)</f>
        <v>12637.178042680984</v>
      </c>
      <c r="N43" s="15">
        <f>SUM(N6:N42)</f>
        <v>0</v>
      </c>
      <c r="O43" s="15">
        <f>SUM(O6:O42)</f>
        <v>0</v>
      </c>
      <c r="P43" s="15">
        <f>SUM(P6:P42)</f>
        <v>811055.99700000009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2.9895881271575115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3.6129234381193212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43483.667249999999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43483.667249999999</v>
      </c>
      <c r="G63" s="3"/>
      <c r="H63" s="10">
        <f t="shared" si="11"/>
        <v>4.3205042401409077</v>
      </c>
      <c r="I63" s="3">
        <f t="shared" si="12"/>
        <v>20310.418241135278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20310.418241135278</v>
      </c>
      <c r="N63" s="2"/>
      <c r="O63" s="2"/>
      <c r="P63" s="2"/>
    </row>
    <row r="64" spans="1:16">
      <c r="A64" s="10">
        <v>9.75</v>
      </c>
      <c r="B64" s="3">
        <f t="shared" si="6"/>
        <v>1450800.1344556452</v>
      </c>
      <c r="C64" s="3">
        <f t="shared" si="7"/>
        <v>11795.123044354837</v>
      </c>
      <c r="D64" s="3">
        <f t="shared" si="8"/>
        <v>0</v>
      </c>
      <c r="E64" s="3">
        <f t="shared" si="9"/>
        <v>0</v>
      </c>
      <c r="F64" s="12">
        <f t="shared" si="10"/>
        <v>1462595.2575000001</v>
      </c>
      <c r="G64" s="3"/>
      <c r="H64" s="10">
        <f t="shared" si="11"/>
        <v>5.1182321239794319</v>
      </c>
      <c r="I64" s="3">
        <f t="shared" si="12"/>
        <v>761593.01063021156</v>
      </c>
      <c r="J64" s="3">
        <f t="shared" si="13"/>
        <v>6191.8130945545645</v>
      </c>
      <c r="K64" s="3">
        <f t="shared" si="14"/>
        <v>0</v>
      </c>
      <c r="L64" s="3">
        <f t="shared" si="15"/>
        <v>0</v>
      </c>
      <c r="M64" s="21">
        <f t="shared" si="16"/>
        <v>767784.82372476615</v>
      </c>
      <c r="N64" s="2"/>
      <c r="O64" s="2"/>
      <c r="P64" s="2"/>
    </row>
    <row r="65" spans="1:16">
      <c r="A65" s="10">
        <v>10.25</v>
      </c>
      <c r="B65" s="3">
        <f t="shared" si="6"/>
        <v>2259330.912</v>
      </c>
      <c r="C65" s="3">
        <f t="shared" si="7"/>
        <v>47069.393999999993</v>
      </c>
      <c r="D65" s="3">
        <f t="shared" si="8"/>
        <v>0</v>
      </c>
      <c r="E65" s="3">
        <f t="shared" si="9"/>
        <v>0</v>
      </c>
      <c r="F65" s="12">
        <f t="shared" si="10"/>
        <v>2306400.3059999999</v>
      </c>
      <c r="G65" s="3"/>
      <c r="H65" s="10">
        <f t="shared" si="11"/>
        <v>6.0120788729066197</v>
      </c>
      <c r="I65" s="3">
        <f t="shared" si="12"/>
        <v>1325197.6237014679</v>
      </c>
      <c r="J65" s="3">
        <f t="shared" si="13"/>
        <v>27608.283827113912</v>
      </c>
      <c r="K65" s="3">
        <f t="shared" si="14"/>
        <v>0</v>
      </c>
      <c r="L65" s="3">
        <f t="shared" si="15"/>
        <v>0</v>
      </c>
      <c r="M65" s="21">
        <f t="shared" si="16"/>
        <v>1352805.9075285818</v>
      </c>
      <c r="N65" s="2"/>
      <c r="O65" s="2"/>
      <c r="P65" s="2"/>
    </row>
    <row r="66" spans="1:16">
      <c r="A66" s="10">
        <v>10.75</v>
      </c>
      <c r="B66" s="3">
        <f t="shared" si="6"/>
        <v>2635404.7162533333</v>
      </c>
      <c r="C66" s="3">
        <f t="shared" si="7"/>
        <v>35613.577246666668</v>
      </c>
      <c r="D66" s="3">
        <f t="shared" si="8"/>
        <v>0</v>
      </c>
      <c r="E66" s="3">
        <f t="shared" si="9"/>
        <v>0</v>
      </c>
      <c r="F66" s="12">
        <f t="shared" si="10"/>
        <v>2671018.2935000001</v>
      </c>
      <c r="G66" s="3"/>
      <c r="H66" s="10">
        <f t="shared" si="11"/>
        <v>7.0080836291396293</v>
      </c>
      <c r="I66" s="3">
        <f t="shared" si="12"/>
        <v>1718059.2230820796</v>
      </c>
      <c r="J66" s="3">
        <f t="shared" si="13"/>
        <v>23217.016528136213</v>
      </c>
      <c r="K66" s="3">
        <f t="shared" si="14"/>
        <v>0</v>
      </c>
      <c r="L66" s="3">
        <f t="shared" si="15"/>
        <v>0</v>
      </c>
      <c r="M66" s="21">
        <f t="shared" si="16"/>
        <v>1741276.2396102156</v>
      </c>
      <c r="N66" s="2"/>
      <c r="O66" s="2"/>
      <c r="P66" s="2"/>
    </row>
    <row r="67" spans="1:16">
      <c r="A67" s="10">
        <v>11.25</v>
      </c>
      <c r="B67" s="3">
        <f t="shared" si="6"/>
        <v>1160231.88375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1160231.88375</v>
      </c>
      <c r="G67" s="3"/>
      <c r="H67" s="10">
        <f t="shared" si="11"/>
        <v>8.1123503084402753</v>
      </c>
      <c r="I67" s="3">
        <f t="shared" si="12"/>
        <v>836640.66488902702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836640.66488902702</v>
      </c>
      <c r="N67" s="2"/>
      <c r="O67" s="2"/>
      <c r="P67" s="2"/>
    </row>
    <row r="68" spans="1:16">
      <c r="A68" s="10">
        <v>11.75</v>
      </c>
      <c r="B68" s="3">
        <f t="shared" si="6"/>
        <v>599166.19993465906</v>
      </c>
      <c r="C68" s="3">
        <f t="shared" si="7"/>
        <v>6886.9678153409104</v>
      </c>
      <c r="D68" s="3">
        <f t="shared" si="8"/>
        <v>0</v>
      </c>
      <c r="E68" s="3">
        <f t="shared" si="9"/>
        <v>0</v>
      </c>
      <c r="F68" s="12">
        <f t="shared" si="10"/>
        <v>606053.16775000002</v>
      </c>
      <c r="G68" s="3"/>
      <c r="H68" s="10">
        <f t="shared" si="11"/>
        <v>9.3310452305120712</v>
      </c>
      <c r="I68" s="3">
        <f t="shared" si="12"/>
        <v>475816.75848377385</v>
      </c>
      <c r="J68" s="3">
        <f t="shared" si="13"/>
        <v>5469.1581434916543</v>
      </c>
      <c r="K68" s="3">
        <f t="shared" si="14"/>
        <v>0</v>
      </c>
      <c r="L68" s="3">
        <f t="shared" si="15"/>
        <v>0</v>
      </c>
      <c r="M68" s="21">
        <f t="shared" si="16"/>
        <v>481285.91662726551</v>
      </c>
      <c r="N68" s="2"/>
      <c r="O68" s="2"/>
      <c r="P68" s="2"/>
    </row>
    <row r="69" spans="1:16">
      <c r="A69" s="10">
        <v>12.25</v>
      </c>
      <c r="B69" s="3">
        <f t="shared" si="6"/>
        <v>264756.43610294111</v>
      </c>
      <c r="C69" s="3">
        <f t="shared" si="7"/>
        <v>22532.462647058823</v>
      </c>
      <c r="D69" s="3">
        <f t="shared" si="8"/>
        <v>0</v>
      </c>
      <c r="E69" s="3">
        <f t="shared" si="9"/>
        <v>0</v>
      </c>
      <c r="F69" s="12">
        <f t="shared" si="10"/>
        <v>287288.89874999993</v>
      </c>
      <c r="G69" s="3"/>
      <c r="H69" s="10">
        <f t="shared" si="11"/>
        <v>10.67039493831167</v>
      </c>
      <c r="I69" s="3">
        <f t="shared" si="12"/>
        <v>230616.79474924572</v>
      </c>
      <c r="J69" s="3">
        <f t="shared" si="13"/>
        <v>19626.961255254959</v>
      </c>
      <c r="K69" s="3">
        <f t="shared" si="14"/>
        <v>0</v>
      </c>
      <c r="L69" s="3">
        <f t="shared" si="15"/>
        <v>0</v>
      </c>
      <c r="M69" s="21">
        <f t="shared" si="16"/>
        <v>250243.75600450067</v>
      </c>
      <c r="N69" s="2"/>
      <c r="O69" s="2"/>
      <c r="P69" s="2"/>
    </row>
    <row r="70" spans="1:16">
      <c r="A70" s="10">
        <v>12.75</v>
      </c>
      <c r="B70" s="3">
        <f t="shared" si="6"/>
        <v>45951.659175000001</v>
      </c>
      <c r="C70" s="3">
        <f t="shared" si="7"/>
        <v>13985.287574999998</v>
      </c>
      <c r="D70" s="3">
        <f t="shared" si="8"/>
        <v>0</v>
      </c>
      <c r="E70" s="3">
        <f t="shared" si="9"/>
        <v>0</v>
      </c>
      <c r="F70" s="12">
        <f t="shared" si="10"/>
        <v>59936.946750000003</v>
      </c>
      <c r="G70" s="3"/>
      <c r="H70" s="10">
        <f t="shared" si="11"/>
        <v>12.136684183752001</v>
      </c>
      <c r="I70" s="3">
        <f t="shared" si="12"/>
        <v>43741.23726481451</v>
      </c>
      <c r="J70" s="3">
        <f t="shared" si="13"/>
        <v>13312.550471900067</v>
      </c>
      <c r="K70" s="3">
        <f t="shared" si="14"/>
        <v>0</v>
      </c>
      <c r="L70" s="3">
        <f t="shared" si="15"/>
        <v>0</v>
      </c>
      <c r="M70" s="21">
        <f t="shared" si="16"/>
        <v>57053.787736714577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13.736254060776897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15.475500269628366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17.360871498450603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8459125.6089215782</v>
      </c>
      <c r="C89" s="15">
        <f>SUM(C52:C83)</f>
        <v>137882.81232842122</v>
      </c>
      <c r="D89" s="15">
        <f>SUM(D52:D83)</f>
        <v>0</v>
      </c>
      <c r="E89" s="15">
        <f>SUM(E52:E83)</f>
        <v>0</v>
      </c>
      <c r="F89" s="15">
        <f>SUM(F52:F83)</f>
        <v>8597008.4212500006</v>
      </c>
      <c r="G89" s="12"/>
      <c r="H89" s="8" t="s">
        <v>7</v>
      </c>
      <c r="I89" s="15">
        <f>SUM(I52:I88)</f>
        <v>5411975.7310417565</v>
      </c>
      <c r="J89" s="15">
        <f>SUM(J52:J88)</f>
        <v>95425.783320451359</v>
      </c>
      <c r="K89" s="15">
        <f>SUM(K52:K88)</f>
        <v>0</v>
      </c>
      <c r="L89" s="15">
        <f>SUM(L52:L88)</f>
        <v>0</v>
      </c>
      <c r="M89" s="15">
        <f>SUM(M52:M88)</f>
        <v>5507401.5143622076</v>
      </c>
      <c r="N89" s="2"/>
      <c r="O89" s="2"/>
      <c r="P89" s="2"/>
    </row>
    <row r="90" spans="1:16">
      <c r="A90" s="6" t="s">
        <v>13</v>
      </c>
      <c r="B90" s="22">
        <f>IF(L43&gt;0,B89/L43,0)</f>
        <v>10.594847476126159</v>
      </c>
      <c r="C90" s="22">
        <f>IF(M43&gt;0,C89/M43,0)</f>
        <v>10.910886264538956</v>
      </c>
      <c r="D90" s="22">
        <f>IF(N43&gt;0,D89/N43,0)</f>
        <v>0</v>
      </c>
      <c r="E90" s="22">
        <f>IF(O43&gt;0,E89/O43,0)</f>
        <v>0</v>
      </c>
      <c r="F90" s="22">
        <f>IF(P43&gt;0,F89/P43,0)</f>
        <v>10.599771721125686</v>
      </c>
      <c r="G90" s="12"/>
      <c r="H90" s="6" t="s">
        <v>13</v>
      </c>
      <c r="I90" s="22">
        <f>IF(L43&gt;0,I89/L43,0)</f>
        <v>6.7783669454452884</v>
      </c>
      <c r="J90" s="22">
        <f>IF(M43&gt;0,J89/M43,0)</f>
        <v>7.5511940243430118</v>
      </c>
      <c r="K90" s="22">
        <f>IF(N43&gt;0,K89/N43,0)</f>
        <v>0</v>
      </c>
      <c r="L90" s="22">
        <f>IF(O43&gt;0,L89/O43,0)</f>
        <v>0</v>
      </c>
      <c r="M90" s="22">
        <f>IF(P43&gt;0,M89/P43,0)</f>
        <v>6.7904084733155692</v>
      </c>
      <c r="N90" s="2"/>
      <c r="O90" s="2"/>
      <c r="P90" s="2"/>
    </row>
    <row r="91" spans="1:16">
      <c r="A91" s="3"/>
      <c r="B91" s="23">
        <v>10.59484747612616</v>
      </c>
      <c r="C91" s="23">
        <v>10.910886264538956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0.64783073414912362</v>
      </c>
      <c r="C92" s="23">
        <v>0.93905826573135831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798418.8189573189</v>
      </c>
      <c r="C102" s="27">
        <f>$B$90</f>
        <v>10.594847476126159</v>
      </c>
      <c r="D102" s="27">
        <f>$I$90</f>
        <v>6.7783669454452884</v>
      </c>
      <c r="E102" s="28">
        <f t="shared" ref="E102:E105" si="17">B102*D102</f>
        <v>5411975.7310417565</v>
      </c>
      <c r="F102" s="3">
        <f t="shared" ref="F102:F106" si="18">B102/1000</f>
        <v>798.41881895731888</v>
      </c>
      <c r="G102" s="26">
        <f t="shared" ref="G102:G106" si="19">E102/1000</f>
        <v>5411.9757310417563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12637.178042680984</v>
      </c>
      <c r="C103" s="27">
        <f>$C$90</f>
        <v>10.910886264538956</v>
      </c>
      <c r="D103" s="27">
        <f>$J$90</f>
        <v>7.5511940243430118</v>
      </c>
      <c r="E103" s="28">
        <f t="shared" si="17"/>
        <v>95425.783320451359</v>
      </c>
      <c r="F103" s="3">
        <f t="shared" si="18"/>
        <v>12.637178042680985</v>
      </c>
      <c r="G103" s="26">
        <f t="shared" si="19"/>
        <v>95.425783320451359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0</v>
      </c>
      <c r="C104" s="27">
        <f>$D$90</f>
        <v>0</v>
      </c>
      <c r="D104" s="27">
        <f>$K$90</f>
        <v>0</v>
      </c>
      <c r="E104" s="28">
        <f t="shared" si="17"/>
        <v>0</v>
      </c>
      <c r="F104" s="3">
        <f t="shared" si="18"/>
        <v>0</v>
      </c>
      <c r="G104" s="26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811055.99699999986</v>
      </c>
      <c r="C106" s="27">
        <f>$F$90</f>
        <v>10.599771721125686</v>
      </c>
      <c r="D106" s="27">
        <f>$M$90</f>
        <v>6.7904084733155692</v>
      </c>
      <c r="E106" s="28">
        <f>SUM(E102:E105)</f>
        <v>5507401.5143622076</v>
      </c>
      <c r="F106" s="3">
        <f t="shared" si="18"/>
        <v>811.05599699999982</v>
      </c>
      <c r="G106" s="26">
        <f t="shared" si="19"/>
        <v>5507.4015143622073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5507402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1.0000000881791151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8"/>
  <sheetViews>
    <sheetView topLeftCell="A73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30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4308110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878260</v>
      </c>
      <c r="J17" s="5"/>
      <c r="K17" s="10">
        <v>9.25</v>
      </c>
      <c r="L17" s="3">
        <f t="shared" si="1"/>
        <v>878.26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878.26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1073346</v>
      </c>
      <c r="J18" s="5"/>
      <c r="K18" s="10">
        <v>9.75</v>
      </c>
      <c r="L18" s="3">
        <f t="shared" si="1"/>
        <v>1064.6899838709678</v>
      </c>
      <c r="M18" s="3">
        <f t="shared" si="2"/>
        <v>8.6560161290322579</v>
      </c>
      <c r="N18" s="3">
        <f t="shared" si="3"/>
        <v>0</v>
      </c>
      <c r="O18" s="3">
        <f t="shared" si="4"/>
        <v>0</v>
      </c>
      <c r="P18" s="13">
        <f t="shared" si="5"/>
        <v>1073.346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4808911</v>
      </c>
      <c r="J19" s="5"/>
      <c r="K19" s="10">
        <v>10.25</v>
      </c>
      <c r="L19" s="3">
        <f t="shared" si="1"/>
        <v>4710.7699591836736</v>
      </c>
      <c r="M19" s="3">
        <f t="shared" si="2"/>
        <v>98.141040816326523</v>
      </c>
      <c r="N19" s="3">
        <f t="shared" si="3"/>
        <v>0</v>
      </c>
      <c r="O19" s="3">
        <f t="shared" si="4"/>
        <v>0</v>
      </c>
      <c r="P19" s="13">
        <f t="shared" si="5"/>
        <v>4808.9110000000001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33759985</v>
      </c>
      <c r="J20" s="5"/>
      <c r="K20" s="10">
        <v>10.75</v>
      </c>
      <c r="L20" s="3">
        <f t="shared" si="1"/>
        <v>33309.851866666671</v>
      </c>
      <c r="M20" s="3">
        <f t="shared" si="2"/>
        <v>450.13313333333338</v>
      </c>
      <c r="N20" s="3">
        <f t="shared" si="3"/>
        <v>0</v>
      </c>
      <c r="O20" s="3">
        <f t="shared" si="4"/>
        <v>0</v>
      </c>
      <c r="P20" s="13">
        <f t="shared" si="5"/>
        <v>33759.985000000008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110227805</v>
      </c>
      <c r="J21" s="5"/>
      <c r="K21" s="10">
        <v>11.25</v>
      </c>
      <c r="L21" s="3">
        <f t="shared" si="1"/>
        <v>110227.80499999999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110227.80499999999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137725158</v>
      </c>
      <c r="J22" s="5"/>
      <c r="K22" s="10">
        <v>11.75</v>
      </c>
      <c r="L22" s="3">
        <f t="shared" si="1"/>
        <v>136160.09938636364</v>
      </c>
      <c r="M22" s="3">
        <f t="shared" si="2"/>
        <v>1565.0586136363636</v>
      </c>
      <c r="N22" s="3">
        <f t="shared" si="3"/>
        <v>0</v>
      </c>
      <c r="O22" s="3">
        <f t="shared" si="4"/>
        <v>0</v>
      </c>
      <c r="P22" s="13">
        <f t="shared" si="5"/>
        <v>137725.158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95262098</v>
      </c>
      <c r="J23" s="5"/>
      <c r="K23" s="10">
        <v>12.25</v>
      </c>
      <c r="L23" s="3">
        <f t="shared" si="1"/>
        <v>87790.56090196078</v>
      </c>
      <c r="M23" s="3">
        <f t="shared" si="2"/>
        <v>7471.5370980392154</v>
      </c>
      <c r="N23" s="3">
        <f t="shared" si="3"/>
        <v>0</v>
      </c>
      <c r="O23" s="3">
        <f t="shared" si="4"/>
        <v>0</v>
      </c>
      <c r="P23" s="13">
        <f t="shared" si="5"/>
        <v>95262.097999999998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36241971</v>
      </c>
      <c r="J24" s="5"/>
      <c r="K24" s="10">
        <v>12.75</v>
      </c>
      <c r="L24" s="3">
        <f t="shared" si="1"/>
        <v>27785.5111</v>
      </c>
      <c r="M24" s="3">
        <f t="shared" si="2"/>
        <v>8456.4598999999998</v>
      </c>
      <c r="N24" s="3">
        <f t="shared" si="3"/>
        <v>0</v>
      </c>
      <c r="O24" s="3">
        <f t="shared" si="4"/>
        <v>0</v>
      </c>
      <c r="P24" s="13">
        <f t="shared" si="5"/>
        <v>36241.970999999998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>
        <v>12327550</v>
      </c>
      <c r="J25" s="5"/>
      <c r="K25" s="10">
        <v>13.25</v>
      </c>
      <c r="L25" s="3">
        <f t="shared" si="1"/>
        <v>8805.3928571428569</v>
      </c>
      <c r="M25" s="3">
        <f t="shared" si="2"/>
        <v>3522.1571428571424</v>
      </c>
      <c r="N25" s="3">
        <f t="shared" si="3"/>
        <v>0</v>
      </c>
      <c r="O25" s="3">
        <f t="shared" si="4"/>
        <v>0</v>
      </c>
      <c r="P25" s="13">
        <f t="shared" si="5"/>
        <v>12327.55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>
        <v>7569755</v>
      </c>
      <c r="J26" s="5"/>
      <c r="K26" s="10">
        <v>13.75</v>
      </c>
      <c r="L26" s="3">
        <f t="shared" si="1"/>
        <v>3784.8775000000001</v>
      </c>
      <c r="M26" s="3">
        <f t="shared" si="2"/>
        <v>3784.8775000000001</v>
      </c>
      <c r="N26" s="3">
        <f t="shared" si="3"/>
        <v>0</v>
      </c>
      <c r="O26" s="3">
        <f t="shared" si="4"/>
        <v>0</v>
      </c>
      <c r="P26" s="13">
        <f t="shared" si="5"/>
        <v>7569.7550000000001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>
        <v>5068160</v>
      </c>
      <c r="J27" s="5"/>
      <c r="K27" s="10">
        <v>14.25</v>
      </c>
      <c r="L27" s="3">
        <f t="shared" si="1"/>
        <v>506.81600000000003</v>
      </c>
      <c r="M27" s="3">
        <f t="shared" si="2"/>
        <v>4561.3440000000001</v>
      </c>
      <c r="N27" s="3">
        <f t="shared" si="3"/>
        <v>0</v>
      </c>
      <c r="O27" s="3">
        <f t="shared" si="4"/>
        <v>0</v>
      </c>
      <c r="P27" s="13">
        <f t="shared" si="5"/>
        <v>5068.16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>
        <v>0</v>
      </c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>
        <v>1073346</v>
      </c>
      <c r="J29" s="5"/>
      <c r="K29" s="10">
        <v>15.25</v>
      </c>
      <c r="L29" s="3">
        <f t="shared" si="1"/>
        <v>0</v>
      </c>
      <c r="M29" s="3">
        <f t="shared" si="2"/>
        <v>1001.7896000000001</v>
      </c>
      <c r="N29" s="3">
        <f t="shared" si="3"/>
        <v>71.556399999999996</v>
      </c>
      <c r="O29" s="3">
        <f t="shared" si="4"/>
        <v>0</v>
      </c>
      <c r="P29" s="13">
        <f t="shared" si="5"/>
        <v>1073.346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446016345</v>
      </c>
      <c r="J43" s="3"/>
      <c r="K43" s="8" t="s">
        <v>7</v>
      </c>
      <c r="L43" s="15">
        <f>SUM(L6:L42)</f>
        <v>415024.63455518853</v>
      </c>
      <c r="M43" s="15">
        <f>SUM(M6:M42)</f>
        <v>30920.154044811414</v>
      </c>
      <c r="N43" s="15">
        <f>SUM(N6:N42)</f>
        <v>71.556399999999996</v>
      </c>
      <c r="O43" s="15">
        <f>SUM(O6:O42)</f>
        <v>0</v>
      </c>
      <c r="P43" s="15">
        <f>SUM(P6:P42)</f>
        <v>446016.34499999997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2.9895881271575115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3.6129234381193212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8123.9049999999997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8123.9049999999997</v>
      </c>
      <c r="G63" s="3"/>
      <c r="H63" s="10">
        <f t="shared" si="11"/>
        <v>4.3205042401409077</v>
      </c>
      <c r="I63" s="3">
        <f t="shared" si="12"/>
        <v>3794.5260539461538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3794.5260539461538</v>
      </c>
      <c r="N63" s="2"/>
      <c r="O63" s="2"/>
      <c r="P63" s="2"/>
    </row>
    <row r="64" spans="1:16">
      <c r="A64" s="10">
        <v>9.75</v>
      </c>
      <c r="B64" s="3">
        <f t="shared" si="6"/>
        <v>10380.727342741937</v>
      </c>
      <c r="C64" s="3">
        <f t="shared" si="7"/>
        <v>84.39615725806452</v>
      </c>
      <c r="D64" s="3">
        <f t="shared" si="8"/>
        <v>0</v>
      </c>
      <c r="E64" s="3">
        <f t="shared" si="9"/>
        <v>0</v>
      </c>
      <c r="F64" s="12">
        <f t="shared" si="10"/>
        <v>10465.123500000002</v>
      </c>
      <c r="G64" s="3"/>
      <c r="H64" s="10">
        <f t="shared" si="11"/>
        <v>5.1182321239794319</v>
      </c>
      <c r="I64" s="3">
        <f t="shared" si="12"/>
        <v>5449.330477527531</v>
      </c>
      <c r="J64" s="3">
        <f t="shared" si="13"/>
        <v>44.303499817296995</v>
      </c>
      <c r="K64" s="3">
        <f t="shared" si="14"/>
        <v>0</v>
      </c>
      <c r="L64" s="3">
        <f t="shared" si="15"/>
        <v>0</v>
      </c>
      <c r="M64" s="21">
        <f t="shared" si="16"/>
        <v>5493.6339773448281</v>
      </c>
      <c r="N64" s="2"/>
      <c r="O64" s="2"/>
      <c r="P64" s="2"/>
    </row>
    <row r="65" spans="1:16">
      <c r="A65" s="10">
        <v>10.25</v>
      </c>
      <c r="B65" s="3">
        <f t="shared" si="6"/>
        <v>48285.392081632657</v>
      </c>
      <c r="C65" s="3">
        <f t="shared" si="7"/>
        <v>1005.9456683673469</v>
      </c>
      <c r="D65" s="3">
        <f t="shared" si="8"/>
        <v>0</v>
      </c>
      <c r="E65" s="3">
        <f t="shared" si="9"/>
        <v>0</v>
      </c>
      <c r="F65" s="12">
        <f t="shared" si="10"/>
        <v>49291.337750000006</v>
      </c>
      <c r="G65" s="3"/>
      <c r="H65" s="10">
        <f t="shared" si="11"/>
        <v>6.0120788729066197</v>
      </c>
      <c r="I65" s="3">
        <f t="shared" si="12"/>
        <v>28321.520546731343</v>
      </c>
      <c r="J65" s="3">
        <f t="shared" si="13"/>
        <v>590.03167805690293</v>
      </c>
      <c r="K65" s="3">
        <f t="shared" si="14"/>
        <v>0</v>
      </c>
      <c r="L65" s="3">
        <f t="shared" si="15"/>
        <v>0</v>
      </c>
      <c r="M65" s="21">
        <f t="shared" si="16"/>
        <v>28911.552224788247</v>
      </c>
      <c r="N65" s="2"/>
      <c r="O65" s="2"/>
      <c r="P65" s="2"/>
    </row>
    <row r="66" spans="1:16">
      <c r="A66" s="10">
        <v>10.75</v>
      </c>
      <c r="B66" s="3">
        <f t="shared" si="6"/>
        <v>358080.90756666672</v>
      </c>
      <c r="C66" s="3">
        <f t="shared" si="7"/>
        <v>4838.931183333334</v>
      </c>
      <c r="D66" s="3">
        <f t="shared" si="8"/>
        <v>0</v>
      </c>
      <c r="E66" s="3">
        <f t="shared" si="9"/>
        <v>0</v>
      </c>
      <c r="F66" s="12">
        <f t="shared" si="10"/>
        <v>362919.83875000005</v>
      </c>
      <c r="G66" s="3"/>
      <c r="H66" s="10">
        <f t="shared" si="11"/>
        <v>7.0080836291396293</v>
      </c>
      <c r="I66" s="3">
        <f t="shared" si="12"/>
        <v>233438.22755585282</v>
      </c>
      <c r="J66" s="3">
        <f t="shared" si="13"/>
        <v>3154.5706426466595</v>
      </c>
      <c r="K66" s="3">
        <f t="shared" si="14"/>
        <v>0</v>
      </c>
      <c r="L66" s="3">
        <f t="shared" si="15"/>
        <v>0</v>
      </c>
      <c r="M66" s="21">
        <f t="shared" si="16"/>
        <v>236592.79819849948</v>
      </c>
      <c r="N66" s="2"/>
      <c r="O66" s="2"/>
      <c r="P66" s="2"/>
    </row>
    <row r="67" spans="1:16">
      <c r="A67" s="10">
        <v>11.25</v>
      </c>
      <c r="B67" s="3">
        <f t="shared" si="6"/>
        <v>1240062.8062499999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1240062.8062499999</v>
      </c>
      <c r="G67" s="3"/>
      <c r="H67" s="10">
        <f t="shared" si="11"/>
        <v>8.1123503084402753</v>
      </c>
      <c r="I67" s="3">
        <f t="shared" si="12"/>
        <v>894206.56789044442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894206.56789044442</v>
      </c>
      <c r="N67" s="2"/>
      <c r="O67" s="2"/>
      <c r="P67" s="2"/>
    </row>
    <row r="68" spans="1:16">
      <c r="A68" s="10">
        <v>11.75</v>
      </c>
      <c r="B68" s="3">
        <f t="shared" si="6"/>
        <v>1599881.1677897729</v>
      </c>
      <c r="C68" s="3">
        <f t="shared" si="7"/>
        <v>18389.438710227274</v>
      </c>
      <c r="D68" s="3">
        <f t="shared" si="8"/>
        <v>0</v>
      </c>
      <c r="E68" s="3">
        <f t="shared" si="9"/>
        <v>0</v>
      </c>
      <c r="F68" s="12">
        <f t="shared" si="10"/>
        <v>1618270.6065000002</v>
      </c>
      <c r="G68" s="3"/>
      <c r="H68" s="10">
        <f t="shared" si="11"/>
        <v>9.3310452305120712</v>
      </c>
      <c r="I68" s="3">
        <f t="shared" si="12"/>
        <v>1270516.0459651779</v>
      </c>
      <c r="J68" s="3">
        <f t="shared" si="13"/>
        <v>14603.632712243425</v>
      </c>
      <c r="K68" s="3">
        <f t="shared" si="14"/>
        <v>0</v>
      </c>
      <c r="L68" s="3">
        <f t="shared" si="15"/>
        <v>0</v>
      </c>
      <c r="M68" s="21">
        <f t="shared" si="16"/>
        <v>1285119.6786774213</v>
      </c>
      <c r="N68" s="2"/>
      <c r="O68" s="2"/>
      <c r="P68" s="2"/>
    </row>
    <row r="69" spans="1:16">
      <c r="A69" s="10">
        <v>12.25</v>
      </c>
      <c r="B69" s="3">
        <f t="shared" si="6"/>
        <v>1075434.3710490195</v>
      </c>
      <c r="C69" s="3">
        <f t="shared" si="7"/>
        <v>91526.329450980382</v>
      </c>
      <c r="D69" s="3">
        <f t="shared" si="8"/>
        <v>0</v>
      </c>
      <c r="E69" s="3">
        <f t="shared" si="9"/>
        <v>0</v>
      </c>
      <c r="F69" s="12">
        <f t="shared" si="10"/>
        <v>1166960.7004999998</v>
      </c>
      <c r="G69" s="3"/>
      <c r="H69" s="10">
        <f t="shared" si="11"/>
        <v>10.67039493831167</v>
      </c>
      <c r="I69" s="3">
        <f t="shared" si="12"/>
        <v>936759.95667982474</v>
      </c>
      <c r="J69" s="3">
        <f t="shared" si="13"/>
        <v>79724.251632325511</v>
      </c>
      <c r="K69" s="3">
        <f t="shared" si="14"/>
        <v>0</v>
      </c>
      <c r="L69" s="3">
        <f t="shared" si="15"/>
        <v>0</v>
      </c>
      <c r="M69" s="21">
        <f t="shared" si="16"/>
        <v>1016484.2083121502</v>
      </c>
      <c r="N69" s="2"/>
      <c r="O69" s="2"/>
      <c r="P69" s="2"/>
    </row>
    <row r="70" spans="1:16">
      <c r="A70" s="10">
        <v>12.75</v>
      </c>
      <c r="B70" s="3">
        <f t="shared" si="6"/>
        <v>354265.26652499998</v>
      </c>
      <c r="C70" s="3">
        <f t="shared" si="7"/>
        <v>107819.863725</v>
      </c>
      <c r="D70" s="3">
        <f t="shared" si="8"/>
        <v>0</v>
      </c>
      <c r="E70" s="3">
        <f t="shared" si="9"/>
        <v>0</v>
      </c>
      <c r="F70" s="12">
        <f t="shared" si="10"/>
        <v>462085.13024999999</v>
      </c>
      <c r="G70" s="3"/>
      <c r="H70" s="10">
        <f t="shared" si="11"/>
        <v>12.136684183752001</v>
      </c>
      <c r="I70" s="3">
        <f t="shared" si="12"/>
        <v>337223.97310483566</v>
      </c>
      <c r="J70" s="3">
        <f t="shared" si="13"/>
        <v>102633.38311886303</v>
      </c>
      <c r="K70" s="3">
        <f t="shared" si="14"/>
        <v>0</v>
      </c>
      <c r="L70" s="3">
        <f t="shared" si="15"/>
        <v>0</v>
      </c>
      <c r="M70" s="21">
        <f t="shared" si="16"/>
        <v>439857.35622369871</v>
      </c>
      <c r="N70" s="2"/>
      <c r="O70" s="2"/>
      <c r="P70" s="2"/>
    </row>
    <row r="71" spans="1:16">
      <c r="A71" s="10">
        <v>13.25</v>
      </c>
      <c r="B71" s="3">
        <f t="shared" si="6"/>
        <v>116671.45535714286</v>
      </c>
      <c r="C71" s="3">
        <f t="shared" si="7"/>
        <v>46668.582142857136</v>
      </c>
      <c r="D71" s="3">
        <f t="shared" si="8"/>
        <v>0</v>
      </c>
      <c r="E71" s="3">
        <f t="shared" si="9"/>
        <v>0</v>
      </c>
      <c r="F71" s="12">
        <f t="shared" si="10"/>
        <v>163340.03749999998</v>
      </c>
      <c r="G71" s="3"/>
      <c r="H71" s="10">
        <f t="shared" si="11"/>
        <v>13.736254060776897</v>
      </c>
      <c r="I71" s="3">
        <f t="shared" si="12"/>
        <v>120953.11339066445</v>
      </c>
      <c r="J71" s="3">
        <f t="shared" si="13"/>
        <v>48381.245356265776</v>
      </c>
      <c r="K71" s="3">
        <f t="shared" si="14"/>
        <v>0</v>
      </c>
      <c r="L71" s="3">
        <f t="shared" si="15"/>
        <v>0</v>
      </c>
      <c r="M71" s="21">
        <f t="shared" si="16"/>
        <v>169334.35874693023</v>
      </c>
      <c r="N71" s="2"/>
      <c r="O71" s="2"/>
      <c r="P71" s="2"/>
    </row>
    <row r="72" spans="1:16">
      <c r="A72" s="10">
        <v>13.75</v>
      </c>
      <c r="B72" s="3">
        <f t="shared" si="6"/>
        <v>52042.065625000003</v>
      </c>
      <c r="C72" s="3">
        <f t="shared" si="7"/>
        <v>52042.065625000003</v>
      </c>
      <c r="D72" s="3">
        <f t="shared" si="8"/>
        <v>0</v>
      </c>
      <c r="E72" s="3">
        <f t="shared" si="9"/>
        <v>0</v>
      </c>
      <c r="F72" s="12">
        <f t="shared" si="10"/>
        <v>104084.13125000001</v>
      </c>
      <c r="G72" s="3"/>
      <c r="H72" s="10">
        <f t="shared" si="11"/>
        <v>15.475500269628366</v>
      </c>
      <c r="I72" s="3">
        <f t="shared" si="12"/>
        <v>58572.87277176034</v>
      </c>
      <c r="J72" s="3">
        <f t="shared" si="13"/>
        <v>58572.87277176034</v>
      </c>
      <c r="K72" s="3">
        <f t="shared" si="14"/>
        <v>0</v>
      </c>
      <c r="L72" s="3">
        <f t="shared" si="15"/>
        <v>0</v>
      </c>
      <c r="M72" s="21">
        <f t="shared" si="16"/>
        <v>117145.74554352068</v>
      </c>
      <c r="N72" s="2"/>
      <c r="O72" s="2"/>
      <c r="P72" s="2"/>
    </row>
    <row r="73" spans="1:16">
      <c r="A73" s="10">
        <v>14.25</v>
      </c>
      <c r="B73" s="3">
        <f t="shared" si="6"/>
        <v>7222.1280000000006</v>
      </c>
      <c r="C73" s="3">
        <f t="shared" si="7"/>
        <v>64999.152000000002</v>
      </c>
      <c r="D73" s="3">
        <f t="shared" si="8"/>
        <v>0</v>
      </c>
      <c r="E73" s="3">
        <f t="shared" si="9"/>
        <v>0</v>
      </c>
      <c r="F73" s="12">
        <f t="shared" si="10"/>
        <v>72221.279999999999</v>
      </c>
      <c r="G73" s="3"/>
      <c r="H73" s="10">
        <f t="shared" si="11"/>
        <v>17.360871498450603</v>
      </c>
      <c r="I73" s="3">
        <f t="shared" si="12"/>
        <v>8798.7674493587419</v>
      </c>
      <c r="J73" s="3">
        <f t="shared" si="13"/>
        <v>79188.907044228661</v>
      </c>
      <c r="K73" s="3">
        <f t="shared" si="14"/>
        <v>0</v>
      </c>
      <c r="L73" s="3">
        <f t="shared" si="15"/>
        <v>0</v>
      </c>
      <c r="M73" s="21">
        <f t="shared" si="16"/>
        <v>87987.674493587401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15277.291400000002</v>
      </c>
      <c r="D75" s="3">
        <f t="shared" si="8"/>
        <v>1091.2350999999999</v>
      </c>
      <c r="E75" s="3">
        <f t="shared" si="9"/>
        <v>0</v>
      </c>
      <c r="F75" s="12">
        <f t="shared" si="10"/>
        <v>16368.526500000002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21634.687997868456</v>
      </c>
      <c r="K75" s="3">
        <f t="shared" si="14"/>
        <v>1545.3348569906038</v>
      </c>
      <c r="L75" s="3">
        <f t="shared" si="15"/>
        <v>0</v>
      </c>
      <c r="M75" s="21">
        <f t="shared" si="16"/>
        <v>23180.02285485906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4870450.1925869761</v>
      </c>
      <c r="C89" s="15">
        <f>SUM(C52:C83)</f>
        <v>402651.99606302351</v>
      </c>
      <c r="D89" s="15">
        <f>SUM(D52:D83)</f>
        <v>1091.2350999999999</v>
      </c>
      <c r="E89" s="15">
        <f>SUM(E52:E83)</f>
        <v>0</v>
      </c>
      <c r="F89" s="15">
        <f>SUM(F52:F83)</f>
        <v>5274193.4237500001</v>
      </c>
      <c r="G89" s="12"/>
      <c r="H89" s="8" t="s">
        <v>7</v>
      </c>
      <c r="I89" s="15">
        <f>SUM(I52:I88)</f>
        <v>3898034.9018861246</v>
      </c>
      <c r="J89" s="15">
        <f>SUM(J52:J88)</f>
        <v>408527.8864540761</v>
      </c>
      <c r="K89" s="15">
        <f>SUM(K52:K88)</f>
        <v>1545.3348569906038</v>
      </c>
      <c r="L89" s="15">
        <f>SUM(L52:L88)</f>
        <v>0</v>
      </c>
      <c r="M89" s="15">
        <f>SUM(M52:M88)</f>
        <v>4308108.1231971905</v>
      </c>
      <c r="N89" s="2"/>
      <c r="O89" s="2"/>
      <c r="P89" s="2"/>
    </row>
    <row r="90" spans="1:16">
      <c r="A90" s="6" t="s">
        <v>13</v>
      </c>
      <c r="B90" s="22">
        <f>IF(L43&gt;0,B89/L43,0)</f>
        <v>11.735327946995206</v>
      </c>
      <c r="C90" s="22">
        <f>IF(M43&gt;0,C89/M43,0)</f>
        <v>13.022315331271479</v>
      </c>
      <c r="D90" s="22">
        <f>IF(N43&gt;0,D89/N43,0)</f>
        <v>15.249999999999998</v>
      </c>
      <c r="E90" s="22">
        <f>IF(O43&gt;0,E89/O43,0)</f>
        <v>0</v>
      </c>
      <c r="F90" s="22">
        <f>IF(P43&gt;0,F89/P43,0)</f>
        <v>11.825112426653334</v>
      </c>
      <c r="G90" s="12"/>
      <c r="H90" s="6" t="s">
        <v>13</v>
      </c>
      <c r="I90" s="22">
        <f>IF(L43&gt;0,I89/L43,0)</f>
        <v>9.3922976549667379</v>
      </c>
      <c r="J90" s="22">
        <f>IF(M43&gt;0,J89/M43,0)</f>
        <v>13.212349649423222</v>
      </c>
      <c r="K90" s="22">
        <f>IF(N43&gt;0,K89/N43,0)</f>
        <v>21.596039725176279</v>
      </c>
      <c r="L90" s="22">
        <f>IF(O43&gt;0,L89/O43,0)</f>
        <v>0</v>
      </c>
      <c r="M90" s="22">
        <f>IF(P43&gt;0,M89/P43,0)</f>
        <v>9.6590812679683093</v>
      </c>
      <c r="N90" s="2"/>
      <c r="O90" s="2"/>
      <c r="P90" s="2"/>
    </row>
    <row r="91" spans="1:16">
      <c r="A91" s="3"/>
      <c r="B91" s="23">
        <v>11.735327946995209</v>
      </c>
      <c r="C91" s="23">
        <v>13.02231533127148</v>
      </c>
      <c r="D91" s="23">
        <v>15.25</v>
      </c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0.6380832572173083</v>
      </c>
      <c r="C92" s="23">
        <v>0.89598360272905619</v>
      </c>
      <c r="D92" s="23">
        <v>0</v>
      </c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415024.63455518853</v>
      </c>
      <c r="C102" s="27">
        <f>$B$90</f>
        <v>11.735327946995206</v>
      </c>
      <c r="D102" s="27">
        <f>$I$90</f>
        <v>9.3922976549667379</v>
      </c>
      <c r="E102" s="28">
        <f t="shared" ref="E102:E105" si="17">B102*D102</f>
        <v>3898034.9018861246</v>
      </c>
      <c r="F102" s="3">
        <f t="shared" ref="F102:F106" si="18">B102/1000</f>
        <v>415.02463455518853</v>
      </c>
      <c r="G102" s="26">
        <f t="shared" ref="G102:G106" si="19">E102/1000</f>
        <v>3898.0349018861248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30920.154044811414</v>
      </c>
      <c r="C103" s="27">
        <f>$C$90</f>
        <v>13.022315331271479</v>
      </c>
      <c r="D103" s="27">
        <f>$J$90</f>
        <v>13.212349649423222</v>
      </c>
      <c r="E103" s="28">
        <f t="shared" si="17"/>
        <v>408527.8864540761</v>
      </c>
      <c r="F103" s="3">
        <f t="shared" si="18"/>
        <v>30.920154044811415</v>
      </c>
      <c r="G103" s="26">
        <f t="shared" si="19"/>
        <v>408.52788645407611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71.556399999999996</v>
      </c>
      <c r="C104" s="27">
        <f>$D$90</f>
        <v>15.249999999999998</v>
      </c>
      <c r="D104" s="27">
        <f>$K$90</f>
        <v>21.596039725176279</v>
      </c>
      <c r="E104" s="28">
        <f t="shared" si="17"/>
        <v>1545.3348569906038</v>
      </c>
      <c r="F104" s="3">
        <f t="shared" si="18"/>
        <v>7.1556399999999992E-2</v>
      </c>
      <c r="G104" s="26">
        <f t="shared" si="19"/>
        <v>1.5453348569906038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446016.34499999997</v>
      </c>
      <c r="C106" s="27">
        <f>$F$90</f>
        <v>11.825112426653334</v>
      </c>
      <c r="D106" s="27">
        <f>$M$90</f>
        <v>9.6590812679683093</v>
      </c>
      <c r="E106" s="28">
        <f>SUM(E102:E105)</f>
        <v>4308108.1231971914</v>
      </c>
      <c r="F106" s="3">
        <f t="shared" si="18"/>
        <v>446.01634499999994</v>
      </c>
      <c r="G106" s="26">
        <f t="shared" si="19"/>
        <v>4308.1081231971912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4308110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1.0000004356443142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8"/>
  <sheetViews>
    <sheetView topLeftCell="A88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31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8588447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>
        <v>17266799</v>
      </c>
      <c r="J15" s="5"/>
      <c r="K15" s="10">
        <v>8.25</v>
      </c>
      <c r="L15" s="3">
        <f t="shared" si="1"/>
        <v>17266.798999999999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17266.798999999999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>
        <v>423430585</v>
      </c>
      <c r="J16" s="5"/>
      <c r="K16" s="10">
        <v>8.75</v>
      </c>
      <c r="L16" s="3">
        <f t="shared" si="1"/>
        <v>423430.58500000002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423430.58500000002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829594370</v>
      </c>
      <c r="J17" s="5"/>
      <c r="K17" s="10">
        <v>9.25</v>
      </c>
      <c r="L17" s="3">
        <f t="shared" si="1"/>
        <v>829594.37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829594.37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311088939</v>
      </c>
      <c r="J18" s="5"/>
      <c r="K18" s="10">
        <v>9.75</v>
      </c>
      <c r="L18" s="3">
        <f t="shared" si="1"/>
        <v>308580.157233871</v>
      </c>
      <c r="M18" s="3">
        <f t="shared" si="2"/>
        <v>2508.7817661290323</v>
      </c>
      <c r="N18" s="3">
        <f t="shared" si="3"/>
        <v>0</v>
      </c>
      <c r="O18" s="3">
        <f t="shared" si="4"/>
        <v>0</v>
      </c>
      <c r="P18" s="13">
        <f t="shared" si="5"/>
        <v>311088.93900000001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95074846</v>
      </c>
      <c r="J19" s="5"/>
      <c r="K19" s="10">
        <v>10.25</v>
      </c>
      <c r="L19" s="3">
        <f t="shared" si="1"/>
        <v>93134.543020408164</v>
      </c>
      <c r="M19" s="3">
        <f t="shared" si="2"/>
        <v>1940.3029795918367</v>
      </c>
      <c r="N19" s="3">
        <f t="shared" si="3"/>
        <v>0</v>
      </c>
      <c r="O19" s="3">
        <f t="shared" si="4"/>
        <v>0</v>
      </c>
      <c r="P19" s="13">
        <f t="shared" si="5"/>
        <v>95074.846000000005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51872031</v>
      </c>
      <c r="J20" s="5"/>
      <c r="K20" s="10">
        <v>10.75</v>
      </c>
      <c r="L20" s="3">
        <f t="shared" si="1"/>
        <v>51180.403920000004</v>
      </c>
      <c r="M20" s="3">
        <f t="shared" si="2"/>
        <v>691.62708000000009</v>
      </c>
      <c r="N20" s="3">
        <f t="shared" si="3"/>
        <v>0</v>
      </c>
      <c r="O20" s="3">
        <f t="shared" si="4"/>
        <v>0</v>
      </c>
      <c r="P20" s="13">
        <f t="shared" si="5"/>
        <v>51872.031000000003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69138831</v>
      </c>
      <c r="J21" s="5"/>
      <c r="K21" s="10">
        <v>11.25</v>
      </c>
      <c r="L21" s="3">
        <f t="shared" si="1"/>
        <v>69138.831000000006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69138.831000000006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25936016</v>
      </c>
      <c r="J22" s="5"/>
      <c r="K22" s="10">
        <v>11.75</v>
      </c>
      <c r="L22" s="3">
        <f t="shared" si="1"/>
        <v>25641.288545454547</v>
      </c>
      <c r="M22" s="3">
        <f t="shared" si="2"/>
        <v>294.72745454545458</v>
      </c>
      <c r="N22" s="3">
        <f t="shared" si="3"/>
        <v>0</v>
      </c>
      <c r="O22" s="3">
        <f t="shared" si="4"/>
        <v>0</v>
      </c>
      <c r="P22" s="13">
        <f t="shared" si="5"/>
        <v>25936.016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8669217</v>
      </c>
      <c r="J23" s="5"/>
      <c r="K23" s="10">
        <v>12.25</v>
      </c>
      <c r="L23" s="3">
        <f t="shared" si="1"/>
        <v>7989.2784117647061</v>
      </c>
      <c r="M23" s="3">
        <f t="shared" si="2"/>
        <v>679.93858823529411</v>
      </c>
      <c r="N23" s="3">
        <f t="shared" si="3"/>
        <v>0</v>
      </c>
      <c r="O23" s="3">
        <f t="shared" si="4"/>
        <v>0</v>
      </c>
      <c r="P23" s="13">
        <f t="shared" si="5"/>
        <v>8669.2170000000006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1832071634</v>
      </c>
      <c r="J43" s="3"/>
      <c r="K43" s="8" t="s">
        <v>7</v>
      </c>
      <c r="L43" s="15">
        <f>SUM(L6:L42)</f>
        <v>1825956.2561314984</v>
      </c>
      <c r="M43" s="15">
        <f>SUM(M6:M42)</f>
        <v>6115.3778685016187</v>
      </c>
      <c r="N43" s="15">
        <f>SUM(N6:N42)</f>
        <v>0</v>
      </c>
      <c r="O43" s="15">
        <f>SUM(O6:O42)</f>
        <v>0</v>
      </c>
      <c r="P43" s="15">
        <f>SUM(P6:P42)</f>
        <v>1832071.6339999998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142451.09174999999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142451.09174999999</v>
      </c>
      <c r="G61" s="3"/>
      <c r="H61" s="10">
        <f t="shared" si="11"/>
        <v>2.9895881271575115</v>
      </c>
      <c r="I61" s="3">
        <f t="shared" si="12"/>
        <v>51620.617284415188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51620.617284415188</v>
      </c>
      <c r="N61" s="2"/>
      <c r="O61" s="2"/>
      <c r="P61" s="2"/>
    </row>
    <row r="62" spans="1:16">
      <c r="A62" s="10">
        <v>8.75</v>
      </c>
      <c r="B62" s="3">
        <f t="shared" si="6"/>
        <v>3705017.6187500004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3705017.6187500004</v>
      </c>
      <c r="G62" s="3"/>
      <c r="H62" s="10">
        <f t="shared" si="11"/>
        <v>3.6129234381193212</v>
      </c>
      <c r="I62" s="3">
        <f t="shared" si="12"/>
        <v>1529822.2849630755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1529822.2849630755</v>
      </c>
      <c r="N62" s="2"/>
      <c r="O62" s="2"/>
      <c r="P62" s="2"/>
    </row>
    <row r="63" spans="1:16">
      <c r="A63" s="10">
        <v>9.25</v>
      </c>
      <c r="B63" s="3">
        <f t="shared" si="6"/>
        <v>7673747.9225000003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7673747.9225000003</v>
      </c>
      <c r="G63" s="3"/>
      <c r="H63" s="10">
        <f t="shared" si="11"/>
        <v>4.3205042401409077</v>
      </c>
      <c r="I63" s="3">
        <f t="shared" si="12"/>
        <v>3584265.9931820249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3584265.9931820249</v>
      </c>
      <c r="N63" s="2"/>
      <c r="O63" s="2"/>
      <c r="P63" s="2"/>
    </row>
    <row r="64" spans="1:16">
      <c r="A64" s="10">
        <v>9.75</v>
      </c>
      <c r="B64" s="3">
        <f t="shared" si="6"/>
        <v>3008656.5330302422</v>
      </c>
      <c r="C64" s="3">
        <f t="shared" si="7"/>
        <v>24460.622219758065</v>
      </c>
      <c r="D64" s="3">
        <f t="shared" si="8"/>
        <v>0</v>
      </c>
      <c r="E64" s="3">
        <f t="shared" si="9"/>
        <v>0</v>
      </c>
      <c r="F64" s="12">
        <f t="shared" si="10"/>
        <v>3033117.1552500003</v>
      </c>
      <c r="G64" s="3"/>
      <c r="H64" s="10">
        <f t="shared" si="11"/>
        <v>5.1182321239794319</v>
      </c>
      <c r="I64" s="3">
        <f t="shared" si="12"/>
        <v>1579384.8735770227</v>
      </c>
      <c r="J64" s="3">
        <f t="shared" si="13"/>
        <v>12840.527427455469</v>
      </c>
      <c r="K64" s="3">
        <f t="shared" si="14"/>
        <v>0</v>
      </c>
      <c r="L64" s="3">
        <f t="shared" si="15"/>
        <v>0</v>
      </c>
      <c r="M64" s="21">
        <f t="shared" si="16"/>
        <v>1592225.4010044781</v>
      </c>
      <c r="N64" s="2"/>
      <c r="O64" s="2"/>
      <c r="P64" s="2"/>
    </row>
    <row r="65" spans="1:16">
      <c r="A65" s="10">
        <v>10.25</v>
      </c>
      <c r="B65" s="3">
        <f t="shared" si="6"/>
        <v>954629.06595918373</v>
      </c>
      <c r="C65" s="3">
        <f t="shared" si="7"/>
        <v>19888.105540816327</v>
      </c>
      <c r="D65" s="3">
        <f t="shared" si="8"/>
        <v>0</v>
      </c>
      <c r="E65" s="3">
        <f t="shared" si="9"/>
        <v>0</v>
      </c>
      <c r="F65" s="12">
        <f t="shared" si="10"/>
        <v>974517.17150000005</v>
      </c>
      <c r="G65" s="3"/>
      <c r="H65" s="10">
        <f t="shared" si="11"/>
        <v>6.0120788729066197</v>
      </c>
      <c r="I65" s="3">
        <f t="shared" si="12"/>
        <v>559932.21843080863</v>
      </c>
      <c r="J65" s="3">
        <f t="shared" si="13"/>
        <v>11665.254550641845</v>
      </c>
      <c r="K65" s="3">
        <f t="shared" si="14"/>
        <v>0</v>
      </c>
      <c r="L65" s="3">
        <f t="shared" si="15"/>
        <v>0</v>
      </c>
      <c r="M65" s="21">
        <f t="shared" si="16"/>
        <v>571597.4729814505</v>
      </c>
      <c r="N65" s="2"/>
      <c r="O65" s="2"/>
      <c r="P65" s="2"/>
    </row>
    <row r="66" spans="1:16">
      <c r="A66" s="10">
        <v>10.75</v>
      </c>
      <c r="B66" s="3">
        <f t="shared" si="6"/>
        <v>550189.34214000008</v>
      </c>
      <c r="C66" s="3">
        <f t="shared" si="7"/>
        <v>7434.9911100000008</v>
      </c>
      <c r="D66" s="3">
        <f t="shared" si="8"/>
        <v>0</v>
      </c>
      <c r="E66" s="3">
        <f t="shared" si="9"/>
        <v>0</v>
      </c>
      <c r="F66" s="12">
        <f t="shared" si="10"/>
        <v>557624.33325000003</v>
      </c>
      <c r="G66" s="3"/>
      <c r="H66" s="10">
        <f t="shared" si="11"/>
        <v>7.0080836291396293</v>
      </c>
      <c r="I66" s="3">
        <f t="shared" si="12"/>
        <v>358676.55084450572</v>
      </c>
      <c r="J66" s="3">
        <f t="shared" si="13"/>
        <v>4846.9804168176452</v>
      </c>
      <c r="K66" s="3">
        <f t="shared" si="14"/>
        <v>0</v>
      </c>
      <c r="L66" s="3">
        <f t="shared" si="15"/>
        <v>0</v>
      </c>
      <c r="M66" s="21">
        <f t="shared" si="16"/>
        <v>363523.53126132337</v>
      </c>
      <c r="N66" s="2"/>
      <c r="O66" s="2"/>
      <c r="P66" s="2"/>
    </row>
    <row r="67" spans="1:16">
      <c r="A67" s="10">
        <v>11.25</v>
      </c>
      <c r="B67" s="3">
        <f t="shared" si="6"/>
        <v>777811.84875000012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777811.84875000012</v>
      </c>
      <c r="G67" s="3"/>
      <c r="H67" s="10">
        <f t="shared" si="11"/>
        <v>8.1123503084402753</v>
      </c>
      <c r="I67" s="3">
        <f t="shared" si="12"/>
        <v>560878.4169880501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560878.4169880501</v>
      </c>
      <c r="N67" s="2"/>
      <c r="O67" s="2"/>
      <c r="P67" s="2"/>
    </row>
    <row r="68" spans="1:16">
      <c r="A68" s="10">
        <v>11.75</v>
      </c>
      <c r="B68" s="3">
        <f t="shared" si="6"/>
        <v>301285.14040909091</v>
      </c>
      <c r="C68" s="3">
        <f t="shared" si="7"/>
        <v>3463.0475909090915</v>
      </c>
      <c r="D68" s="3">
        <f t="shared" si="8"/>
        <v>0</v>
      </c>
      <c r="E68" s="3">
        <f t="shared" si="9"/>
        <v>0</v>
      </c>
      <c r="F68" s="12">
        <f t="shared" si="10"/>
        <v>304748.18800000002</v>
      </c>
      <c r="G68" s="3"/>
      <c r="H68" s="10">
        <f t="shared" si="11"/>
        <v>9.3310452305120712</v>
      </c>
      <c r="I68" s="3">
        <f t="shared" si="12"/>
        <v>239260.02318624745</v>
      </c>
      <c r="J68" s="3">
        <f t="shared" si="13"/>
        <v>2750.1152090373271</v>
      </c>
      <c r="K68" s="3">
        <f t="shared" si="14"/>
        <v>0</v>
      </c>
      <c r="L68" s="3">
        <f t="shared" si="15"/>
        <v>0</v>
      </c>
      <c r="M68" s="21">
        <f t="shared" si="16"/>
        <v>242010.13839528477</v>
      </c>
      <c r="N68" s="2"/>
      <c r="O68" s="2"/>
      <c r="P68" s="2"/>
    </row>
    <row r="69" spans="1:16">
      <c r="A69" s="10">
        <v>12.25</v>
      </c>
      <c r="B69" s="3">
        <f t="shared" si="6"/>
        <v>97868.660544117651</v>
      </c>
      <c r="C69" s="3">
        <f t="shared" si="7"/>
        <v>8329.2477058823533</v>
      </c>
      <c r="D69" s="3">
        <f t="shared" si="8"/>
        <v>0</v>
      </c>
      <c r="E69" s="3">
        <f t="shared" si="9"/>
        <v>0</v>
      </c>
      <c r="F69" s="12">
        <f t="shared" si="10"/>
        <v>106197.90825000001</v>
      </c>
      <c r="G69" s="3"/>
      <c r="H69" s="10">
        <f t="shared" si="11"/>
        <v>10.67039493831167</v>
      </c>
      <c r="I69" s="3">
        <f t="shared" si="12"/>
        <v>85248.75592565682</v>
      </c>
      <c r="J69" s="3">
        <f t="shared" si="13"/>
        <v>7255.2132702686649</v>
      </c>
      <c r="K69" s="3">
        <f t="shared" si="14"/>
        <v>0</v>
      </c>
      <c r="L69" s="3">
        <f t="shared" si="15"/>
        <v>0</v>
      </c>
      <c r="M69" s="21">
        <f t="shared" si="16"/>
        <v>92503.969195925485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12.136684183752001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13.736254060776897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15.475500269628366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17.360871498450603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17211657.223832633</v>
      </c>
      <c r="C89" s="15">
        <f>SUM(C52:C83)</f>
        <v>63576.014167365836</v>
      </c>
      <c r="D89" s="15">
        <f>SUM(D52:D83)</f>
        <v>0</v>
      </c>
      <c r="E89" s="15">
        <f>SUM(E52:E83)</f>
        <v>0</v>
      </c>
      <c r="F89" s="15">
        <f>SUM(F52:F83)</f>
        <v>17275233.238000002</v>
      </c>
      <c r="G89" s="12"/>
      <c r="H89" s="8" t="s">
        <v>7</v>
      </c>
      <c r="I89" s="15">
        <f>SUM(I52:I88)</f>
        <v>8549089.734381808</v>
      </c>
      <c r="J89" s="15">
        <f>SUM(J52:J88)</f>
        <v>39358.09087422095</v>
      </c>
      <c r="K89" s="15">
        <f>SUM(K52:K88)</f>
        <v>0</v>
      </c>
      <c r="L89" s="15">
        <f>SUM(L52:L88)</f>
        <v>0</v>
      </c>
      <c r="M89" s="15">
        <f>SUM(M52:M88)</f>
        <v>8588447.8252560273</v>
      </c>
      <c r="N89" s="2"/>
      <c r="O89" s="2"/>
      <c r="P89" s="2"/>
    </row>
    <row r="90" spans="1:16">
      <c r="A90" s="6" t="s">
        <v>13</v>
      </c>
      <c r="B90" s="22">
        <f>IF(L43&gt;0,B89/L43,0)</f>
        <v>9.4261060011905986</v>
      </c>
      <c r="C90" s="22">
        <f>IF(M43&gt;0,C89/M43,0)</f>
        <v>10.396089258004125</v>
      </c>
      <c r="D90" s="22">
        <f>IF(N43&gt;0,D89/N43,0)</f>
        <v>0</v>
      </c>
      <c r="E90" s="22">
        <f>IF(O43&gt;0,E89/O43,0)</f>
        <v>0</v>
      </c>
      <c r="F90" s="22">
        <f>IF(P43&gt;0,F89/P43,0)</f>
        <v>9.4293437644043578</v>
      </c>
      <c r="G90" s="12"/>
      <c r="H90" s="6" t="s">
        <v>13</v>
      </c>
      <c r="I90" s="22">
        <f>IF(L43&gt;0,I89/L43,0)</f>
        <v>4.6819794864604551</v>
      </c>
      <c r="J90" s="22">
        <f>IF(M43&gt;0,J89/M43,0)</f>
        <v>6.4359213315242636</v>
      </c>
      <c r="K90" s="22">
        <f>IF(N43&gt;0,K89/N43,0)</f>
        <v>0</v>
      </c>
      <c r="L90" s="22">
        <f>IF(O43&gt;0,L89/O43,0)</f>
        <v>0</v>
      </c>
      <c r="M90" s="22">
        <f>IF(P43&gt;0,M89/P43,0)</f>
        <v>4.6878340703876802</v>
      </c>
      <c r="N90" s="2"/>
      <c r="O90" s="2"/>
      <c r="P90" s="2"/>
    </row>
    <row r="91" spans="1:16">
      <c r="A91" s="3"/>
      <c r="B91" s="23">
        <v>9.4261060011905968</v>
      </c>
      <c r="C91" s="23">
        <v>10.396089258004126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0.68654289618051501</v>
      </c>
      <c r="C92" s="23">
        <v>0.81411212461551885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1825956.2561314984</v>
      </c>
      <c r="C102" s="27">
        <f>$B$90</f>
        <v>9.4261060011905986</v>
      </c>
      <c r="D102" s="27">
        <f>$I$90</f>
        <v>4.6819794864604551</v>
      </c>
      <c r="E102" s="28">
        <f t="shared" ref="E102:E105" si="17">B102*D102</f>
        <v>8549089.734381808</v>
      </c>
      <c r="F102" s="3">
        <f t="shared" ref="F102:F106" si="18">B102/1000</f>
        <v>1825.9562561314983</v>
      </c>
      <c r="G102" s="26">
        <f t="shared" ref="G102:G106" si="19">E102/1000</f>
        <v>8549.0897343818087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6115.3778685016187</v>
      </c>
      <c r="C103" s="27">
        <f>$C$90</f>
        <v>10.396089258004125</v>
      </c>
      <c r="D103" s="27">
        <f>$J$90</f>
        <v>6.4359213315242636</v>
      </c>
      <c r="E103" s="28">
        <f t="shared" si="17"/>
        <v>39358.09087422095</v>
      </c>
      <c r="F103" s="3">
        <f t="shared" si="18"/>
        <v>6.1153778685016187</v>
      </c>
      <c r="G103" s="26">
        <f t="shared" si="19"/>
        <v>39.358090874220949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0</v>
      </c>
      <c r="C104" s="27">
        <f>$D$90</f>
        <v>0</v>
      </c>
      <c r="D104" s="27">
        <f>$K$90</f>
        <v>0</v>
      </c>
      <c r="E104" s="28">
        <f t="shared" si="17"/>
        <v>0</v>
      </c>
      <c r="F104" s="3">
        <f t="shared" si="18"/>
        <v>0</v>
      </c>
      <c r="G104" s="26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1832071.6340000001</v>
      </c>
      <c r="C106" s="27">
        <f>$F$90</f>
        <v>9.4293437644043578</v>
      </c>
      <c r="D106" s="27">
        <f>$M$90</f>
        <v>4.6878340703876802</v>
      </c>
      <c r="E106" s="28">
        <f>SUM(E102:E105)</f>
        <v>8588447.8252560291</v>
      </c>
      <c r="F106" s="3">
        <f t="shared" si="18"/>
        <v>1832.0716340000001</v>
      </c>
      <c r="G106" s="26">
        <f t="shared" si="19"/>
        <v>8588.4478252560293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8588447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0.99999990391092242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8"/>
  <sheetViews>
    <sheetView topLeftCell="A79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32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5769183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>
        <v>3752988</v>
      </c>
      <c r="J15" s="5"/>
      <c r="K15" s="10">
        <v>8.25</v>
      </c>
      <c r="L15" s="3">
        <f t="shared" si="1"/>
        <v>3752.9879999999998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3752.9879999999998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>
        <v>70468955</v>
      </c>
      <c r="J16" s="5"/>
      <c r="K16" s="10">
        <v>8.75</v>
      </c>
      <c r="L16" s="3">
        <f t="shared" si="1"/>
        <v>70468.955000000002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70468.955000000002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263147792</v>
      </c>
      <c r="J17" s="5"/>
      <c r="K17" s="10">
        <v>9.25</v>
      </c>
      <c r="L17" s="3">
        <f t="shared" si="1"/>
        <v>263147.79200000002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263147.79200000002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479046286</v>
      </c>
      <c r="J18" s="5"/>
      <c r="K18" s="10">
        <v>9.75</v>
      </c>
      <c r="L18" s="3">
        <f t="shared" si="1"/>
        <v>475183.00950000004</v>
      </c>
      <c r="M18" s="3">
        <f t="shared" si="2"/>
        <v>3863.2764999999999</v>
      </c>
      <c r="N18" s="3">
        <f t="shared" si="3"/>
        <v>0</v>
      </c>
      <c r="O18" s="3">
        <f t="shared" si="4"/>
        <v>0</v>
      </c>
      <c r="P18" s="13">
        <f t="shared" si="5"/>
        <v>479046.28600000002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263898943</v>
      </c>
      <c r="J19" s="5"/>
      <c r="K19" s="10">
        <v>10.25</v>
      </c>
      <c r="L19" s="3">
        <f t="shared" si="1"/>
        <v>258513.25028571431</v>
      </c>
      <c r="M19" s="3">
        <f t="shared" si="2"/>
        <v>5385.6927142857148</v>
      </c>
      <c r="N19" s="3">
        <f t="shared" si="3"/>
        <v>0</v>
      </c>
      <c r="O19" s="3">
        <f t="shared" si="4"/>
        <v>0</v>
      </c>
      <c r="P19" s="13">
        <f t="shared" si="5"/>
        <v>263898.94300000003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32241935</v>
      </c>
      <c r="J20" s="5"/>
      <c r="K20" s="10">
        <v>10.75</v>
      </c>
      <c r="L20" s="3">
        <f t="shared" si="1"/>
        <v>31812.042533333337</v>
      </c>
      <c r="M20" s="3">
        <f t="shared" si="2"/>
        <v>429.89246666666673</v>
      </c>
      <c r="N20" s="3">
        <f t="shared" si="3"/>
        <v>0</v>
      </c>
      <c r="O20" s="3">
        <f t="shared" si="4"/>
        <v>0</v>
      </c>
      <c r="P20" s="13">
        <f t="shared" si="5"/>
        <v>32241.935000000005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8260164</v>
      </c>
      <c r="J21" s="5"/>
      <c r="K21" s="10">
        <v>11.25</v>
      </c>
      <c r="L21" s="3">
        <f t="shared" si="1"/>
        <v>8260.1640000000007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8260.1640000000007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3752988</v>
      </c>
      <c r="J22" s="5"/>
      <c r="K22" s="10">
        <v>11.75</v>
      </c>
      <c r="L22" s="3">
        <f t="shared" si="1"/>
        <v>3710.3404090909089</v>
      </c>
      <c r="M22" s="3">
        <f t="shared" si="2"/>
        <v>42.647590909090908</v>
      </c>
      <c r="N22" s="3">
        <f t="shared" si="3"/>
        <v>0</v>
      </c>
      <c r="O22" s="3">
        <f t="shared" si="4"/>
        <v>0</v>
      </c>
      <c r="P22" s="13">
        <f t="shared" si="5"/>
        <v>3752.9879999999998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1124570051</v>
      </c>
      <c r="J43" s="3"/>
      <c r="K43" s="8" t="s">
        <v>7</v>
      </c>
      <c r="L43" s="15">
        <f>SUM(L6:L42)</f>
        <v>1114848.5417281389</v>
      </c>
      <c r="M43" s="15">
        <f>SUM(M6:M42)</f>
        <v>9721.5092718614724</v>
      </c>
      <c r="N43" s="15">
        <f>SUM(N6:N42)</f>
        <v>0</v>
      </c>
      <c r="O43" s="15">
        <f>SUM(O6:O42)</f>
        <v>0</v>
      </c>
      <c r="P43" s="15">
        <f>SUM(P6:P42)</f>
        <v>1124570.051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30962.150999999998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30962.150999999998</v>
      </c>
      <c r="G61" s="3"/>
      <c r="H61" s="10">
        <f t="shared" si="11"/>
        <v>2.9895881271575115</v>
      </c>
      <c r="I61" s="3">
        <f t="shared" si="12"/>
        <v>11219.888366164614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11219.888366164614</v>
      </c>
      <c r="N61" s="2"/>
      <c r="O61" s="2"/>
      <c r="P61" s="2"/>
    </row>
    <row r="62" spans="1:16">
      <c r="A62" s="10">
        <v>8.75</v>
      </c>
      <c r="B62" s="3">
        <f t="shared" si="6"/>
        <v>616603.35625000007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616603.35625000007</v>
      </c>
      <c r="G62" s="3"/>
      <c r="H62" s="10">
        <f t="shared" si="11"/>
        <v>3.6129234381193212</v>
      </c>
      <c r="I62" s="3">
        <f t="shared" si="12"/>
        <v>254598.93917927574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254598.93917927574</v>
      </c>
      <c r="N62" s="2"/>
      <c r="O62" s="2"/>
      <c r="P62" s="2"/>
    </row>
    <row r="63" spans="1:16">
      <c r="A63" s="10">
        <v>9.25</v>
      </c>
      <c r="B63" s="3">
        <f t="shared" si="6"/>
        <v>2434117.0760000004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2434117.0760000004</v>
      </c>
      <c r="G63" s="3"/>
      <c r="H63" s="10">
        <f t="shared" si="11"/>
        <v>4.3205042401409077</v>
      </c>
      <c r="I63" s="3">
        <f t="shared" si="12"/>
        <v>1136931.1511197176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1136931.1511197176</v>
      </c>
      <c r="N63" s="2"/>
      <c r="O63" s="2"/>
      <c r="P63" s="2"/>
    </row>
    <row r="64" spans="1:16">
      <c r="A64" s="10">
        <v>9.75</v>
      </c>
      <c r="B64" s="3">
        <f t="shared" si="6"/>
        <v>4633034.3426250005</v>
      </c>
      <c r="C64" s="3">
        <f t="shared" si="7"/>
        <v>37666.945874999998</v>
      </c>
      <c r="D64" s="3">
        <f t="shared" si="8"/>
        <v>0</v>
      </c>
      <c r="E64" s="3">
        <f t="shared" si="9"/>
        <v>0</v>
      </c>
      <c r="F64" s="12">
        <f t="shared" si="10"/>
        <v>4670701.2885000007</v>
      </c>
      <c r="G64" s="3"/>
      <c r="H64" s="10">
        <f t="shared" si="11"/>
        <v>5.1182321239794319</v>
      </c>
      <c r="I64" s="3">
        <f t="shared" si="12"/>
        <v>2432096.9439921239</v>
      </c>
      <c r="J64" s="3">
        <f t="shared" si="13"/>
        <v>19773.145886114824</v>
      </c>
      <c r="K64" s="3">
        <f t="shared" si="14"/>
        <v>0</v>
      </c>
      <c r="L64" s="3">
        <f t="shared" si="15"/>
        <v>0</v>
      </c>
      <c r="M64" s="21">
        <f t="shared" si="16"/>
        <v>2451870.0898782387</v>
      </c>
      <c r="N64" s="2"/>
      <c r="O64" s="2"/>
      <c r="P64" s="2"/>
    </row>
    <row r="65" spans="1:16">
      <c r="A65" s="10">
        <v>10.25</v>
      </c>
      <c r="B65" s="3">
        <f t="shared" si="6"/>
        <v>2649760.8154285718</v>
      </c>
      <c r="C65" s="3">
        <f t="shared" si="7"/>
        <v>55203.350321428574</v>
      </c>
      <c r="D65" s="3">
        <f t="shared" si="8"/>
        <v>0</v>
      </c>
      <c r="E65" s="3">
        <f t="shared" si="9"/>
        <v>0</v>
      </c>
      <c r="F65" s="12">
        <f t="shared" si="10"/>
        <v>2704964.1657500002</v>
      </c>
      <c r="G65" s="3"/>
      <c r="H65" s="10">
        <f t="shared" si="11"/>
        <v>6.0120788729066197</v>
      </c>
      <c r="I65" s="3">
        <f t="shared" si="12"/>
        <v>1554202.0504091643</v>
      </c>
      <c r="J65" s="3">
        <f t="shared" si="13"/>
        <v>32379.209383524252</v>
      </c>
      <c r="K65" s="3">
        <f t="shared" si="14"/>
        <v>0</v>
      </c>
      <c r="L65" s="3">
        <f t="shared" si="15"/>
        <v>0</v>
      </c>
      <c r="M65" s="21">
        <f t="shared" si="16"/>
        <v>1586581.2597926885</v>
      </c>
      <c r="N65" s="2"/>
      <c r="O65" s="2"/>
      <c r="P65" s="2"/>
    </row>
    <row r="66" spans="1:16">
      <c r="A66" s="10">
        <v>10.75</v>
      </c>
      <c r="B66" s="3">
        <f t="shared" si="6"/>
        <v>341979.45723333338</v>
      </c>
      <c r="C66" s="3">
        <f t="shared" si="7"/>
        <v>4621.3440166666678</v>
      </c>
      <c r="D66" s="3">
        <f t="shared" si="8"/>
        <v>0</v>
      </c>
      <c r="E66" s="3">
        <f t="shared" si="9"/>
        <v>0</v>
      </c>
      <c r="F66" s="12">
        <f t="shared" si="10"/>
        <v>346600.80125000002</v>
      </c>
      <c r="G66" s="3"/>
      <c r="H66" s="10">
        <f t="shared" si="11"/>
        <v>7.0080836291396293</v>
      </c>
      <c r="I66" s="3">
        <f t="shared" si="12"/>
        <v>222941.45448734693</v>
      </c>
      <c r="J66" s="3">
        <f t="shared" si="13"/>
        <v>3012.7223579371212</v>
      </c>
      <c r="K66" s="3">
        <f t="shared" si="14"/>
        <v>0</v>
      </c>
      <c r="L66" s="3">
        <f t="shared" si="15"/>
        <v>0</v>
      </c>
      <c r="M66" s="21">
        <f t="shared" si="16"/>
        <v>225954.17684528406</v>
      </c>
      <c r="N66" s="2"/>
      <c r="O66" s="2"/>
      <c r="P66" s="2"/>
    </row>
    <row r="67" spans="1:16">
      <c r="A67" s="10">
        <v>11.25</v>
      </c>
      <c r="B67" s="3">
        <f t="shared" si="6"/>
        <v>92926.845000000001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92926.845000000001</v>
      </c>
      <c r="G67" s="3"/>
      <c r="H67" s="10">
        <f t="shared" si="11"/>
        <v>8.1123503084402753</v>
      </c>
      <c r="I67" s="3">
        <f t="shared" si="12"/>
        <v>67009.34397316727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67009.34397316727</v>
      </c>
      <c r="N67" s="2"/>
      <c r="O67" s="2"/>
      <c r="P67" s="2"/>
    </row>
    <row r="68" spans="1:16">
      <c r="A68" s="10">
        <v>11.75</v>
      </c>
      <c r="B68" s="3">
        <f t="shared" si="6"/>
        <v>43596.499806818181</v>
      </c>
      <c r="C68" s="3">
        <f t="shared" si="7"/>
        <v>501.10919318181817</v>
      </c>
      <c r="D68" s="3">
        <f t="shared" si="8"/>
        <v>0</v>
      </c>
      <c r="E68" s="3">
        <f t="shared" si="9"/>
        <v>0</v>
      </c>
      <c r="F68" s="12">
        <f t="shared" si="10"/>
        <v>44097.608999999997</v>
      </c>
      <c r="G68" s="3"/>
      <c r="H68" s="10">
        <f t="shared" si="11"/>
        <v>9.3310452305120712</v>
      </c>
      <c r="I68" s="3">
        <f t="shared" si="12"/>
        <v>34621.354177823931</v>
      </c>
      <c r="J68" s="3">
        <f t="shared" si="13"/>
        <v>397.94659974510267</v>
      </c>
      <c r="K68" s="3">
        <f t="shared" si="14"/>
        <v>0</v>
      </c>
      <c r="L68" s="3">
        <f t="shared" si="15"/>
        <v>0</v>
      </c>
      <c r="M68" s="21">
        <f t="shared" si="16"/>
        <v>35019.300777569035</v>
      </c>
      <c r="N68" s="2"/>
      <c r="O68" s="2"/>
      <c r="P68" s="2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10.67039493831167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12.136684183752001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13.736254060776897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15.475500269628366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17.360871498450603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10842980.543343725</v>
      </c>
      <c r="C89" s="15">
        <f>SUM(C52:C83)</f>
        <v>97992.749406277057</v>
      </c>
      <c r="D89" s="15">
        <f>SUM(D52:D83)</f>
        <v>0</v>
      </c>
      <c r="E89" s="15">
        <f>SUM(E52:E83)</f>
        <v>0</v>
      </c>
      <c r="F89" s="15">
        <f>SUM(F52:F83)</f>
        <v>10940973.292750001</v>
      </c>
      <c r="G89" s="12"/>
      <c r="H89" s="8" t="s">
        <v>7</v>
      </c>
      <c r="I89" s="15">
        <f>SUM(I52:I88)</f>
        <v>5713621.1257047849</v>
      </c>
      <c r="J89" s="15">
        <f>SUM(J52:J88)</f>
        <v>55563.024227321301</v>
      </c>
      <c r="K89" s="15">
        <f>SUM(K52:K88)</f>
        <v>0</v>
      </c>
      <c r="L89" s="15">
        <f>SUM(L52:L88)</f>
        <v>0</v>
      </c>
      <c r="M89" s="15">
        <f>SUM(M52:M88)</f>
        <v>5769184.149932106</v>
      </c>
      <c r="N89" s="2"/>
      <c r="O89" s="2"/>
      <c r="P89" s="2"/>
    </row>
    <row r="90" spans="1:16">
      <c r="A90" s="6" t="s">
        <v>13</v>
      </c>
      <c r="B90" s="22">
        <f>IF(L43&gt;0,B89/L43,0)</f>
        <v>9.7259673735913061</v>
      </c>
      <c r="C90" s="22">
        <f>IF(M43&gt;0,C89/M43,0)</f>
        <v>10.079993411096488</v>
      </c>
      <c r="D90" s="22">
        <f>IF(N43&gt;0,D89/N43,0)</f>
        <v>0</v>
      </c>
      <c r="E90" s="22">
        <f>IF(O43&gt;0,E89/O43,0)</f>
        <v>0</v>
      </c>
      <c r="F90" s="22">
        <f>IF(P43&gt;0,F89/P43,0)</f>
        <v>9.7290278031332722</v>
      </c>
      <c r="G90" s="12"/>
      <c r="H90" s="6" t="s">
        <v>13</v>
      </c>
      <c r="I90" s="22">
        <f>IF(L43&gt;0,I89/L43,0)</f>
        <v>5.1250200469814837</v>
      </c>
      <c r="J90" s="22">
        <f>IF(M43&gt;0,J89/M43,0)</f>
        <v>5.7154730478060953</v>
      </c>
      <c r="K90" s="22">
        <f>IF(N43&gt;0,K89/N43,0)</f>
        <v>0</v>
      </c>
      <c r="L90" s="22">
        <f>IF(O43&gt;0,L89/O43,0)</f>
        <v>0</v>
      </c>
      <c r="M90" s="22">
        <f>IF(P43&gt;0,M89/P43,0)</f>
        <v>5.1301243037745685</v>
      </c>
      <c r="N90" s="2"/>
      <c r="O90" s="2"/>
      <c r="P90" s="2"/>
    </row>
    <row r="91" spans="1:16">
      <c r="A91" s="3"/>
      <c r="B91" s="23">
        <v>9.7259673735913044</v>
      </c>
      <c r="C91" s="23">
        <v>10.079993411096488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0.49568611830307224</v>
      </c>
      <c r="C92" s="23">
        <v>0.30229393660888626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1114848.5417281389</v>
      </c>
      <c r="C102" s="27">
        <f>$B$90</f>
        <v>9.7259673735913061</v>
      </c>
      <c r="D102" s="27">
        <f>$I$90</f>
        <v>5.1250200469814837</v>
      </c>
      <c r="E102" s="28">
        <f t="shared" ref="E102:E105" si="17">B102*D102</f>
        <v>5713621.1257047849</v>
      </c>
      <c r="F102" s="3">
        <f t="shared" ref="F102:F106" si="18">B102/1000</f>
        <v>1114.848541728139</v>
      </c>
      <c r="G102" s="26">
        <f t="shared" ref="G102:G106" si="19">E102/1000</f>
        <v>5713.6211257047853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9721.5092718614724</v>
      </c>
      <c r="C103" s="27">
        <f>$C$90</f>
        <v>10.079993411096488</v>
      </c>
      <c r="D103" s="27">
        <f>$J$90</f>
        <v>5.7154730478060953</v>
      </c>
      <c r="E103" s="28">
        <f t="shared" si="17"/>
        <v>55563.024227321301</v>
      </c>
      <c r="F103" s="3">
        <f t="shared" si="18"/>
        <v>9.7215092718614731</v>
      </c>
      <c r="G103" s="26">
        <f t="shared" si="19"/>
        <v>55.5630242273213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0</v>
      </c>
      <c r="C104" s="27">
        <f>$D$90</f>
        <v>0</v>
      </c>
      <c r="D104" s="27">
        <f>$K$90</f>
        <v>0</v>
      </c>
      <c r="E104" s="28">
        <f t="shared" si="17"/>
        <v>0</v>
      </c>
      <c r="F104" s="3">
        <f t="shared" si="18"/>
        <v>0</v>
      </c>
      <c r="G104" s="26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1124570.0510000004</v>
      </c>
      <c r="C106" s="27">
        <f>$F$90</f>
        <v>9.7290278031332722</v>
      </c>
      <c r="D106" s="27">
        <f>$M$90</f>
        <v>5.1301243037745685</v>
      </c>
      <c r="E106" s="28">
        <f>SUM(E102:E105)</f>
        <v>5769184.149932106</v>
      </c>
      <c r="F106" s="3">
        <f t="shared" si="18"/>
        <v>1124.5700510000004</v>
      </c>
      <c r="G106" s="26">
        <f t="shared" si="19"/>
        <v>5769.1841499321063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5769183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0.99999980067682426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8"/>
  <sheetViews>
    <sheetView topLeftCell="A82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33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1770592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2444478</v>
      </c>
      <c r="J18" s="5"/>
      <c r="K18" s="10">
        <v>9.75</v>
      </c>
      <c r="L18" s="3">
        <f t="shared" si="1"/>
        <v>2424.7644677419357</v>
      </c>
      <c r="M18" s="3">
        <f t="shared" si="2"/>
        <v>19.713532258064514</v>
      </c>
      <c r="N18" s="3">
        <f t="shared" si="3"/>
        <v>0</v>
      </c>
      <c r="O18" s="3">
        <f t="shared" si="4"/>
        <v>0</v>
      </c>
      <c r="P18" s="13">
        <f t="shared" si="5"/>
        <v>2444.4780000000001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18390518</v>
      </c>
      <c r="J19" s="5"/>
      <c r="K19" s="10">
        <v>10.25</v>
      </c>
      <c r="L19" s="3">
        <f t="shared" si="1"/>
        <v>18015.20130612245</v>
      </c>
      <c r="M19" s="3">
        <f t="shared" si="2"/>
        <v>375.31669387755102</v>
      </c>
      <c r="N19" s="3">
        <f t="shared" si="3"/>
        <v>0</v>
      </c>
      <c r="O19" s="3">
        <f t="shared" si="4"/>
        <v>0</v>
      </c>
      <c r="P19" s="13">
        <f t="shared" si="5"/>
        <v>18390.518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62613256</v>
      </c>
      <c r="J20" s="5"/>
      <c r="K20" s="10">
        <v>10.75</v>
      </c>
      <c r="L20" s="3">
        <f t="shared" si="1"/>
        <v>61778.412586666673</v>
      </c>
      <c r="M20" s="3">
        <f t="shared" si="2"/>
        <v>834.84341333333339</v>
      </c>
      <c r="N20" s="3">
        <f t="shared" si="3"/>
        <v>0</v>
      </c>
      <c r="O20" s="3">
        <f t="shared" si="4"/>
        <v>0</v>
      </c>
      <c r="P20" s="13">
        <f t="shared" si="5"/>
        <v>62613.256000000008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71165639</v>
      </c>
      <c r="J21" s="5"/>
      <c r="K21" s="10">
        <v>11.25</v>
      </c>
      <c r="L21" s="3">
        <f t="shared" si="1"/>
        <v>71165.638999999996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71165.638999999996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39691943</v>
      </c>
      <c r="J22" s="5"/>
      <c r="K22" s="10">
        <v>11.75</v>
      </c>
      <c r="L22" s="3">
        <f t="shared" si="1"/>
        <v>39240.89819318182</v>
      </c>
      <c r="M22" s="3">
        <f t="shared" si="2"/>
        <v>451.04480681818183</v>
      </c>
      <c r="N22" s="3">
        <f t="shared" si="3"/>
        <v>0</v>
      </c>
      <c r="O22" s="3">
        <f t="shared" si="4"/>
        <v>0</v>
      </c>
      <c r="P22" s="13">
        <f t="shared" si="5"/>
        <v>39691.942999999999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14900851</v>
      </c>
      <c r="J23" s="5"/>
      <c r="K23" s="10">
        <v>12.25</v>
      </c>
      <c r="L23" s="3">
        <f t="shared" si="1"/>
        <v>13732.156803921569</v>
      </c>
      <c r="M23" s="3">
        <f t="shared" si="2"/>
        <v>1168.6941960784313</v>
      </c>
      <c r="N23" s="3">
        <f t="shared" si="3"/>
        <v>0</v>
      </c>
      <c r="O23" s="3">
        <f t="shared" si="4"/>
        <v>0</v>
      </c>
      <c r="P23" s="13">
        <f t="shared" si="5"/>
        <v>14900.851000000001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3461584</v>
      </c>
      <c r="J24" s="5"/>
      <c r="K24" s="10">
        <v>12.75</v>
      </c>
      <c r="L24" s="3">
        <f t="shared" si="1"/>
        <v>2653.8810666666668</v>
      </c>
      <c r="M24" s="3">
        <f t="shared" si="2"/>
        <v>807.70293333333336</v>
      </c>
      <c r="N24" s="3">
        <f t="shared" si="3"/>
        <v>0</v>
      </c>
      <c r="O24" s="3">
        <f t="shared" si="4"/>
        <v>0</v>
      </c>
      <c r="P24" s="13">
        <f t="shared" si="5"/>
        <v>3461.5840000000003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>
        <v>1483536</v>
      </c>
      <c r="J25" s="5"/>
      <c r="K25" s="10">
        <v>13.25</v>
      </c>
      <c r="L25" s="3">
        <f t="shared" si="1"/>
        <v>1059.6685714285716</v>
      </c>
      <c r="M25" s="3">
        <f t="shared" si="2"/>
        <v>423.86742857142855</v>
      </c>
      <c r="N25" s="3">
        <f t="shared" si="3"/>
        <v>0</v>
      </c>
      <c r="O25" s="3">
        <f t="shared" si="4"/>
        <v>0</v>
      </c>
      <c r="P25" s="13">
        <f t="shared" si="5"/>
        <v>1483.5360000000001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>
        <v>1483536</v>
      </c>
      <c r="J26" s="5"/>
      <c r="K26" s="10">
        <v>13.75</v>
      </c>
      <c r="L26" s="3">
        <f t="shared" si="1"/>
        <v>741.76800000000003</v>
      </c>
      <c r="M26" s="3">
        <f t="shared" si="2"/>
        <v>741.76800000000003</v>
      </c>
      <c r="N26" s="3">
        <f t="shared" si="3"/>
        <v>0</v>
      </c>
      <c r="O26" s="3">
        <f t="shared" si="4"/>
        <v>0</v>
      </c>
      <c r="P26" s="13">
        <f t="shared" si="5"/>
        <v>1483.5360000000001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>
        <v>960941</v>
      </c>
      <c r="J27" s="5"/>
      <c r="K27" s="10">
        <v>14.25</v>
      </c>
      <c r="L27" s="3">
        <f t="shared" si="1"/>
        <v>96.094100000000012</v>
      </c>
      <c r="M27" s="3">
        <f t="shared" si="2"/>
        <v>864.84690000000001</v>
      </c>
      <c r="N27" s="3">
        <f t="shared" si="3"/>
        <v>0</v>
      </c>
      <c r="O27" s="3">
        <f t="shared" si="4"/>
        <v>0</v>
      </c>
      <c r="P27" s="13">
        <f t="shared" si="5"/>
        <v>960.94100000000003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216596282</v>
      </c>
      <c r="J43" s="3"/>
      <c r="K43" s="8" t="s">
        <v>7</v>
      </c>
      <c r="L43" s="15">
        <f>SUM(L6:L42)</f>
        <v>210908.48409572965</v>
      </c>
      <c r="M43" s="15">
        <f>SUM(M6:M42)</f>
        <v>5687.7979042703246</v>
      </c>
      <c r="N43" s="15">
        <f>SUM(N6:N42)</f>
        <v>0</v>
      </c>
      <c r="O43" s="15">
        <f>SUM(O6:O42)</f>
        <v>0</v>
      </c>
      <c r="P43" s="15">
        <f>SUM(P6:P42)</f>
        <v>216596.28199999998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2.9895881271575115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3.6129234381193212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4.3205042401409077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23641.453560483875</v>
      </c>
      <c r="C64" s="3">
        <f t="shared" si="7"/>
        <v>192.20693951612901</v>
      </c>
      <c r="D64" s="3">
        <f t="shared" si="8"/>
        <v>0</v>
      </c>
      <c r="E64" s="3">
        <f t="shared" si="9"/>
        <v>0</v>
      </c>
      <c r="F64" s="12">
        <f t="shared" si="10"/>
        <v>23833.660500000005</v>
      </c>
      <c r="G64" s="3"/>
      <c r="H64" s="10">
        <f t="shared" si="11"/>
        <v>5.1182321239794319</v>
      </c>
      <c r="I64" s="3">
        <f t="shared" si="12"/>
        <v>12410.507391880665</v>
      </c>
      <c r="J64" s="3">
        <f t="shared" si="13"/>
        <v>100.89843408033059</v>
      </c>
      <c r="K64" s="3">
        <f t="shared" si="14"/>
        <v>0</v>
      </c>
      <c r="L64" s="3">
        <f t="shared" si="15"/>
        <v>0</v>
      </c>
      <c r="M64" s="21">
        <f t="shared" si="16"/>
        <v>12511.405825960996</v>
      </c>
      <c r="N64" s="2"/>
      <c r="O64" s="2"/>
      <c r="P64" s="2"/>
    </row>
    <row r="65" spans="1:16">
      <c r="A65" s="10">
        <v>10.25</v>
      </c>
      <c r="B65" s="3">
        <f t="shared" si="6"/>
        <v>184655.8133877551</v>
      </c>
      <c r="C65" s="3">
        <f t="shared" si="7"/>
        <v>3846.9961122448981</v>
      </c>
      <c r="D65" s="3">
        <f t="shared" si="8"/>
        <v>0</v>
      </c>
      <c r="E65" s="3">
        <f t="shared" si="9"/>
        <v>0</v>
      </c>
      <c r="F65" s="12">
        <f t="shared" si="10"/>
        <v>188502.8095</v>
      </c>
      <c r="G65" s="3"/>
      <c r="H65" s="10">
        <f t="shared" si="11"/>
        <v>6.0120788729066197</v>
      </c>
      <c r="I65" s="3">
        <f t="shared" si="12"/>
        <v>108308.81116369853</v>
      </c>
      <c r="J65" s="3">
        <f t="shared" si="13"/>
        <v>2256.4335659103858</v>
      </c>
      <c r="K65" s="3">
        <f t="shared" si="14"/>
        <v>0</v>
      </c>
      <c r="L65" s="3">
        <f t="shared" si="15"/>
        <v>0</v>
      </c>
      <c r="M65" s="21">
        <f t="shared" si="16"/>
        <v>110565.24472960891</v>
      </c>
      <c r="N65" s="2"/>
      <c r="O65" s="2"/>
      <c r="P65" s="2"/>
    </row>
    <row r="66" spans="1:16">
      <c r="A66" s="10">
        <v>10.75</v>
      </c>
      <c r="B66" s="3">
        <f t="shared" si="6"/>
        <v>664117.93530666677</v>
      </c>
      <c r="C66" s="3">
        <f t="shared" si="7"/>
        <v>8974.5666933333341</v>
      </c>
      <c r="D66" s="3">
        <f t="shared" si="8"/>
        <v>0</v>
      </c>
      <c r="E66" s="3">
        <f t="shared" si="9"/>
        <v>0</v>
      </c>
      <c r="F66" s="12">
        <f t="shared" si="10"/>
        <v>673092.50200000009</v>
      </c>
      <c r="G66" s="3"/>
      <c r="H66" s="10">
        <f t="shared" si="11"/>
        <v>7.0080836291396293</v>
      </c>
      <c r="I66" s="3">
        <f t="shared" si="12"/>
        <v>432948.28188285232</v>
      </c>
      <c r="J66" s="3">
        <f t="shared" si="13"/>
        <v>5850.6524578763829</v>
      </c>
      <c r="K66" s="3">
        <f t="shared" si="14"/>
        <v>0</v>
      </c>
      <c r="L66" s="3">
        <f t="shared" si="15"/>
        <v>0</v>
      </c>
      <c r="M66" s="21">
        <f t="shared" si="16"/>
        <v>438798.93434072868</v>
      </c>
      <c r="N66" s="2"/>
      <c r="O66" s="2"/>
      <c r="P66" s="2"/>
    </row>
    <row r="67" spans="1:16">
      <c r="A67" s="10">
        <v>11.25</v>
      </c>
      <c r="B67" s="3">
        <f t="shared" si="6"/>
        <v>800613.43874999997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800613.43874999997</v>
      </c>
      <c r="G67" s="3"/>
      <c r="H67" s="10">
        <f t="shared" si="11"/>
        <v>8.1123503084402753</v>
      </c>
      <c r="I67" s="3">
        <f t="shared" si="12"/>
        <v>577320.5934919992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577320.5934919992</v>
      </c>
      <c r="N67" s="2"/>
      <c r="O67" s="2"/>
      <c r="P67" s="2"/>
    </row>
    <row r="68" spans="1:16">
      <c r="A68" s="10">
        <v>11.75</v>
      </c>
      <c r="B68" s="3">
        <f t="shared" si="6"/>
        <v>461080.55376988638</v>
      </c>
      <c r="C68" s="3">
        <f t="shared" si="7"/>
        <v>5299.7764801136364</v>
      </c>
      <c r="D68" s="3">
        <f t="shared" si="8"/>
        <v>0</v>
      </c>
      <c r="E68" s="3">
        <f t="shared" si="9"/>
        <v>0</v>
      </c>
      <c r="F68" s="12">
        <f t="shared" si="10"/>
        <v>466380.33025</v>
      </c>
      <c r="G68" s="3"/>
      <c r="H68" s="10">
        <f t="shared" si="11"/>
        <v>9.3310452305120712</v>
      </c>
      <c r="I68" s="3">
        <f t="shared" si="12"/>
        <v>366158.59592649899</v>
      </c>
      <c r="J68" s="3">
        <f t="shared" si="13"/>
        <v>4208.7194934080344</v>
      </c>
      <c r="K68" s="3">
        <f t="shared" si="14"/>
        <v>0</v>
      </c>
      <c r="L68" s="3">
        <f t="shared" si="15"/>
        <v>0</v>
      </c>
      <c r="M68" s="21">
        <f t="shared" si="16"/>
        <v>370367.31541990704</v>
      </c>
      <c r="N68" s="2"/>
      <c r="O68" s="2"/>
      <c r="P68" s="2"/>
    </row>
    <row r="69" spans="1:16">
      <c r="A69" s="10">
        <v>12.25</v>
      </c>
      <c r="B69" s="3">
        <f t="shared" si="6"/>
        <v>168218.92084803921</v>
      </c>
      <c r="C69" s="3">
        <f t="shared" si="7"/>
        <v>14316.503901960783</v>
      </c>
      <c r="D69" s="3">
        <f t="shared" si="8"/>
        <v>0</v>
      </c>
      <c r="E69" s="3">
        <f t="shared" si="9"/>
        <v>0</v>
      </c>
      <c r="F69" s="12">
        <f t="shared" si="10"/>
        <v>182535.42475000001</v>
      </c>
      <c r="G69" s="3"/>
      <c r="H69" s="10">
        <f t="shared" si="11"/>
        <v>10.67039493831167</v>
      </c>
      <c r="I69" s="3">
        <f t="shared" si="12"/>
        <v>146527.53645266686</v>
      </c>
      <c r="J69" s="3">
        <f t="shared" si="13"/>
        <v>12470.42863426952</v>
      </c>
      <c r="K69" s="3">
        <f t="shared" si="14"/>
        <v>0</v>
      </c>
      <c r="L69" s="3">
        <f t="shared" si="15"/>
        <v>0</v>
      </c>
      <c r="M69" s="21">
        <f t="shared" si="16"/>
        <v>158997.96508693637</v>
      </c>
      <c r="N69" s="2"/>
      <c r="O69" s="2"/>
      <c r="P69" s="2"/>
    </row>
    <row r="70" spans="1:16">
      <c r="A70" s="10">
        <v>12.75</v>
      </c>
      <c r="B70" s="3">
        <f t="shared" si="6"/>
        <v>33836.9836</v>
      </c>
      <c r="C70" s="3">
        <f t="shared" si="7"/>
        <v>10298.2124</v>
      </c>
      <c r="D70" s="3">
        <f t="shared" si="8"/>
        <v>0</v>
      </c>
      <c r="E70" s="3">
        <f t="shared" si="9"/>
        <v>0</v>
      </c>
      <c r="F70" s="12">
        <f t="shared" si="10"/>
        <v>44135.195999999996</v>
      </c>
      <c r="G70" s="3"/>
      <c r="H70" s="10">
        <f t="shared" si="11"/>
        <v>12.136684183752001</v>
      </c>
      <c r="I70" s="3">
        <f t="shared" si="12"/>
        <v>32209.316367372227</v>
      </c>
      <c r="J70" s="3">
        <f t="shared" si="13"/>
        <v>9802.835416156764</v>
      </c>
      <c r="K70" s="3">
        <f t="shared" si="14"/>
        <v>0</v>
      </c>
      <c r="L70" s="3">
        <f t="shared" si="15"/>
        <v>0</v>
      </c>
      <c r="M70" s="21">
        <f t="shared" si="16"/>
        <v>42012.151783528992</v>
      </c>
      <c r="N70" s="2"/>
      <c r="O70" s="2"/>
      <c r="P70" s="2"/>
    </row>
    <row r="71" spans="1:16">
      <c r="A71" s="10">
        <v>13.25</v>
      </c>
      <c r="B71" s="3">
        <f t="shared" si="6"/>
        <v>14040.608571428573</v>
      </c>
      <c r="C71" s="3">
        <f t="shared" si="7"/>
        <v>5616.243428571428</v>
      </c>
      <c r="D71" s="3">
        <f t="shared" si="8"/>
        <v>0</v>
      </c>
      <c r="E71" s="3">
        <f t="shared" si="9"/>
        <v>0</v>
      </c>
      <c r="F71" s="12">
        <f t="shared" si="10"/>
        <v>19656.851999999999</v>
      </c>
      <c r="G71" s="3"/>
      <c r="H71" s="10">
        <f t="shared" si="11"/>
        <v>13.736254060776897</v>
      </c>
      <c r="I71" s="3">
        <f t="shared" si="12"/>
        <v>14555.87671736337</v>
      </c>
      <c r="J71" s="3">
        <f t="shared" si="13"/>
        <v>5822.3506869453468</v>
      </c>
      <c r="K71" s="3">
        <f t="shared" si="14"/>
        <v>0</v>
      </c>
      <c r="L71" s="3">
        <f t="shared" si="15"/>
        <v>0</v>
      </c>
      <c r="M71" s="21">
        <f t="shared" si="16"/>
        <v>20378.227404308716</v>
      </c>
      <c r="N71" s="2"/>
      <c r="O71" s="2"/>
      <c r="P71" s="2"/>
    </row>
    <row r="72" spans="1:16">
      <c r="A72" s="10">
        <v>13.75</v>
      </c>
      <c r="B72" s="3">
        <f t="shared" si="6"/>
        <v>10199.310000000001</v>
      </c>
      <c r="C72" s="3">
        <f t="shared" si="7"/>
        <v>10199.310000000001</v>
      </c>
      <c r="D72" s="3">
        <f t="shared" si="8"/>
        <v>0</v>
      </c>
      <c r="E72" s="3">
        <f t="shared" si="9"/>
        <v>0</v>
      </c>
      <c r="F72" s="12">
        <f t="shared" si="10"/>
        <v>20398.620000000003</v>
      </c>
      <c r="G72" s="3"/>
      <c r="H72" s="10">
        <f t="shared" si="11"/>
        <v>15.475500269628366</v>
      </c>
      <c r="I72" s="3">
        <f t="shared" si="12"/>
        <v>11479.230884001694</v>
      </c>
      <c r="J72" s="3">
        <f t="shared" si="13"/>
        <v>11479.230884001694</v>
      </c>
      <c r="K72" s="3">
        <f t="shared" si="14"/>
        <v>0</v>
      </c>
      <c r="L72" s="3">
        <f t="shared" si="15"/>
        <v>0</v>
      </c>
      <c r="M72" s="21">
        <f t="shared" si="16"/>
        <v>22958.461768003388</v>
      </c>
      <c r="N72" s="2"/>
      <c r="O72" s="2"/>
      <c r="P72" s="2"/>
    </row>
    <row r="73" spans="1:16">
      <c r="A73" s="10">
        <v>14.25</v>
      </c>
      <c r="B73" s="3">
        <f t="shared" si="6"/>
        <v>1369.3409250000002</v>
      </c>
      <c r="C73" s="3">
        <f t="shared" si="7"/>
        <v>12324.068325</v>
      </c>
      <c r="D73" s="3">
        <f t="shared" si="8"/>
        <v>0</v>
      </c>
      <c r="E73" s="3">
        <f t="shared" si="9"/>
        <v>0</v>
      </c>
      <c r="F73" s="12">
        <f t="shared" si="10"/>
        <v>13693.409250000001</v>
      </c>
      <c r="G73" s="3"/>
      <c r="H73" s="10">
        <f t="shared" si="11"/>
        <v>17.360871498450603</v>
      </c>
      <c r="I73" s="3">
        <f t="shared" si="12"/>
        <v>1668.2773218592622</v>
      </c>
      <c r="J73" s="3">
        <f t="shared" si="13"/>
        <v>15014.495896733359</v>
      </c>
      <c r="K73" s="3">
        <f t="shared" si="14"/>
        <v>0</v>
      </c>
      <c r="L73" s="3">
        <f t="shared" si="15"/>
        <v>0</v>
      </c>
      <c r="M73" s="21">
        <f t="shared" si="16"/>
        <v>16682.773218592622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2361774.3587192604</v>
      </c>
      <c r="C89" s="15">
        <f>SUM(C52:C83)</f>
        <v>71067.884280740211</v>
      </c>
      <c r="D89" s="15">
        <f>SUM(D52:D83)</f>
        <v>0</v>
      </c>
      <c r="E89" s="15">
        <f>SUM(E52:E83)</f>
        <v>0</v>
      </c>
      <c r="F89" s="15">
        <f>SUM(F52:F83)</f>
        <v>2432842.2429999998</v>
      </c>
      <c r="G89" s="12"/>
      <c r="H89" s="8" t="s">
        <v>7</v>
      </c>
      <c r="I89" s="15">
        <f>SUM(I52:I88)</f>
        <v>1703587.0276001932</v>
      </c>
      <c r="J89" s="15">
        <f>SUM(J52:J88)</f>
        <v>67006.045469381817</v>
      </c>
      <c r="K89" s="15">
        <f>SUM(K52:K88)</f>
        <v>0</v>
      </c>
      <c r="L89" s="15">
        <f>SUM(L52:L88)</f>
        <v>0</v>
      </c>
      <c r="M89" s="15">
        <f>SUM(M52:M88)</f>
        <v>1770593.073069575</v>
      </c>
      <c r="N89" s="2"/>
      <c r="O89" s="2"/>
      <c r="P89" s="2"/>
    </row>
    <row r="90" spans="1:16">
      <c r="A90" s="6" t="s">
        <v>13</v>
      </c>
      <c r="B90" s="22">
        <f>IF(L43&gt;0,B89/L43,0)</f>
        <v>11.198100298550674</v>
      </c>
      <c r="C90" s="22">
        <f>IF(M43&gt;0,C89/M43,0)</f>
        <v>12.494797719058086</v>
      </c>
      <c r="D90" s="22">
        <f>IF(N43&gt;0,D89/N43,0)</f>
        <v>0</v>
      </c>
      <c r="E90" s="22">
        <f>IF(O43&gt;0,E89/O43,0)</f>
        <v>0</v>
      </c>
      <c r="F90" s="22">
        <f>IF(P43&gt;0,F89/P43,0)</f>
        <v>11.232151450318986</v>
      </c>
      <c r="G90" s="12"/>
      <c r="H90" s="6" t="s">
        <v>13</v>
      </c>
      <c r="I90" s="22">
        <f>IF(L43&gt;0,I89/L43,0)</f>
        <v>8.0773755257135544</v>
      </c>
      <c r="J90" s="22">
        <f>IF(M43&gt;0,J89/M43,0)</f>
        <v>11.780665663081058</v>
      </c>
      <c r="K90" s="22">
        <f>IF(N43&gt;0,K89/N43,0)</f>
        <v>0</v>
      </c>
      <c r="L90" s="22">
        <f>IF(O43&gt;0,L89/O43,0)</f>
        <v>0</v>
      </c>
      <c r="M90" s="22">
        <f>IF(P43&gt;0,M89/P43,0)</f>
        <v>8.174623574884702</v>
      </c>
      <c r="N90" s="2"/>
      <c r="O90" s="2"/>
      <c r="P90" s="2"/>
    </row>
    <row r="91" spans="1:16">
      <c r="A91" s="3"/>
      <c r="B91" s="23">
        <v>11.198100298550671</v>
      </c>
      <c r="C91" s="23">
        <v>12.494797719058086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0.60657788744694063</v>
      </c>
      <c r="C92" s="23">
        <v>1.2600409673918884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210908.48409572965</v>
      </c>
      <c r="C102" s="27">
        <f>$B$90</f>
        <v>11.198100298550674</v>
      </c>
      <c r="D102" s="27">
        <f>$I$90</f>
        <v>8.0773755257135544</v>
      </c>
      <c r="E102" s="28">
        <f t="shared" ref="E102:E105" si="17">B102*D102</f>
        <v>1703587.0276001932</v>
      </c>
      <c r="F102" s="3">
        <f t="shared" ref="F102:F106" si="18">B102/1000</f>
        <v>210.90848409572965</v>
      </c>
      <c r="G102" s="26">
        <f t="shared" ref="G102:G106" si="19">E102/1000</f>
        <v>1703.5870276001931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5687.7979042703246</v>
      </c>
      <c r="C103" s="27">
        <f>$C$90</f>
        <v>12.494797719058086</v>
      </c>
      <c r="D103" s="27">
        <f>$J$90</f>
        <v>11.780665663081058</v>
      </c>
      <c r="E103" s="28">
        <f t="shared" si="17"/>
        <v>67006.045469381817</v>
      </c>
      <c r="F103" s="3">
        <f t="shared" si="18"/>
        <v>5.6877979042703242</v>
      </c>
      <c r="G103" s="26">
        <f t="shared" si="19"/>
        <v>67.006045469381817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0</v>
      </c>
      <c r="C104" s="27">
        <f>$D$90</f>
        <v>0</v>
      </c>
      <c r="D104" s="27">
        <f>$K$90</f>
        <v>0</v>
      </c>
      <c r="E104" s="28">
        <f t="shared" si="17"/>
        <v>0</v>
      </c>
      <c r="F104" s="3">
        <f t="shared" si="18"/>
        <v>0</v>
      </c>
      <c r="G104" s="26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216596.28199999998</v>
      </c>
      <c r="C106" s="27">
        <f>$F$90</f>
        <v>11.232151450318986</v>
      </c>
      <c r="D106" s="27">
        <f>$M$90</f>
        <v>8.174623574884702</v>
      </c>
      <c r="E106" s="28">
        <f>SUM(E102:E105)</f>
        <v>1770593.073069575</v>
      </c>
      <c r="F106" s="3">
        <f t="shared" si="18"/>
        <v>216.59628199999997</v>
      </c>
      <c r="G106" s="26">
        <f t="shared" si="19"/>
        <v>1770.593073069575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1770592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0.999999393949072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6"/>
  <sheetViews>
    <sheetView workbookViewId="0">
      <selection activeCell="B4" activeCellId="1" sqref="A6:IV6 B4"/>
    </sheetView>
  </sheetViews>
  <sheetFormatPr baseColWidth="10" defaultColWidth="9.6640625" defaultRowHeight="11"/>
  <cols>
    <col min="1" max="1" width="11.5" style="31" customWidth="1"/>
    <col min="2" max="16384" width="9.6640625" style="31"/>
  </cols>
  <sheetData>
    <row r="1" spans="1:11" ht="13">
      <c r="B1" s="32"/>
    </row>
    <row r="2" spans="1:11">
      <c r="A2" s="31" t="s">
        <v>34</v>
      </c>
      <c r="B2" s="33" t="e">
        <f>0.25+SUMPRODUCT($A4:$A32,B4:B32)/B33</f>
        <v>#DIV/0!</v>
      </c>
      <c r="C2" s="33" t="e">
        <f>0.25+SUMPRODUCT($A4:$A32,C4:C32)/C33</f>
        <v>#DIV/0!</v>
      </c>
      <c r="D2" s="33" t="e">
        <f>0.25+SUMPRODUCT($A4:$A32,D4:D32)/D33</f>
        <v>#DIV/0!</v>
      </c>
      <c r="E2" s="33" t="e">
        <f t="shared" ref="E2:K2" si="0">SUMPRODUCT($A4:$A32,E4:E32)/E33</f>
        <v>#DIV/0!</v>
      </c>
      <c r="F2" s="33" t="e">
        <f t="shared" si="0"/>
        <v>#DIV/0!</v>
      </c>
      <c r="G2" s="33" t="e">
        <f t="shared" si="0"/>
        <v>#DIV/0!</v>
      </c>
      <c r="H2" s="33" t="e">
        <f t="shared" si="0"/>
        <v>#DIV/0!</v>
      </c>
      <c r="I2" s="33" t="e">
        <f t="shared" si="0"/>
        <v>#DIV/0!</v>
      </c>
      <c r="J2" s="33" t="e">
        <f t="shared" si="0"/>
        <v>#DIV/0!</v>
      </c>
      <c r="K2" s="33" t="e">
        <f t="shared" si="0"/>
        <v>#DIV/0!</v>
      </c>
    </row>
    <row r="3" spans="1:11">
      <c r="A3" s="31" t="s">
        <v>35</v>
      </c>
      <c r="B3" s="33" t="e">
        <f>((SUMPRODUCT($A4:$A32,$A4:$A32,B4:B32)-(B33*(B2-0.25)^2))/(B33-1))^0.5</f>
        <v>#DIV/0!</v>
      </c>
      <c r="C3" s="33" t="e">
        <f>((SUMPRODUCT($A4:$A32,$A4:$A32,C4:C32)-(C33*(C2-0.25)^2))/(C33-1))^0.5</f>
        <v>#DIV/0!</v>
      </c>
      <c r="D3" s="33" t="e">
        <f>((SUMPRODUCT($A4:$A32,$A4:$A32,D4:D32)-(D33*(D2-0.25)^2))/(D33-1))^0.5</f>
        <v>#DIV/0!</v>
      </c>
      <c r="E3" s="33" t="e">
        <f t="shared" ref="E3:K3" si="1">((SUMPRODUCT($A4:$A32,$A4:$A32,E4:E32)-(E33*(E2)^2))/(E33-1))^0.5</f>
        <v>#DIV/0!</v>
      </c>
      <c r="F3" s="33" t="e">
        <f t="shared" si="1"/>
        <v>#DIV/0!</v>
      </c>
      <c r="G3" s="33" t="e">
        <f t="shared" si="1"/>
        <v>#DIV/0!</v>
      </c>
      <c r="H3" s="33" t="e">
        <f t="shared" si="1"/>
        <v>#DIV/0!</v>
      </c>
      <c r="I3" s="33" t="e">
        <f t="shared" si="1"/>
        <v>#DIV/0!</v>
      </c>
      <c r="J3" s="33" t="e">
        <f t="shared" si="1"/>
        <v>#DIV/0!</v>
      </c>
      <c r="K3" s="33" t="e">
        <f t="shared" si="1"/>
        <v>#DIV/0!</v>
      </c>
    </row>
    <row r="4" spans="1:11" ht="13">
      <c r="A4" s="34">
        <v>4</v>
      </c>
      <c r="B4" s="3">
        <v>0</v>
      </c>
      <c r="C4" s="3">
        <v>0</v>
      </c>
      <c r="D4" s="3">
        <v>0</v>
      </c>
      <c r="E4" s="31">
        <v>0</v>
      </c>
      <c r="F4" s="31">
        <f t="shared" ref="F4:F7" si="2">B4*1000</f>
        <v>0</v>
      </c>
      <c r="G4" s="31">
        <f t="shared" ref="G4:G7" si="3">C4*1000</f>
        <v>0</v>
      </c>
      <c r="H4" s="31">
        <f t="shared" ref="H4:H7" si="4">D4*1000</f>
        <v>0</v>
      </c>
      <c r="I4" s="31">
        <v>0</v>
      </c>
      <c r="J4" s="31">
        <v>0</v>
      </c>
      <c r="K4" s="31">
        <v>0</v>
      </c>
    </row>
    <row r="5" spans="1:11" ht="13">
      <c r="A5" s="34">
        <v>4.5</v>
      </c>
      <c r="B5" s="3">
        <v>0</v>
      </c>
      <c r="C5" s="3">
        <v>0</v>
      </c>
      <c r="D5" s="3">
        <v>0</v>
      </c>
      <c r="E5" s="31">
        <v>0</v>
      </c>
      <c r="F5" s="31">
        <f t="shared" si="2"/>
        <v>0</v>
      </c>
      <c r="G5" s="31">
        <f t="shared" si="3"/>
        <v>0</v>
      </c>
      <c r="H5" s="31">
        <f t="shared" si="4"/>
        <v>0</v>
      </c>
      <c r="I5" s="31">
        <v>0</v>
      </c>
      <c r="J5" s="31">
        <v>0</v>
      </c>
      <c r="K5" s="31">
        <v>0</v>
      </c>
    </row>
    <row r="6" spans="1:11" ht="13">
      <c r="A6" s="34">
        <v>5</v>
      </c>
      <c r="B6" s="3">
        <v>0</v>
      </c>
      <c r="C6" s="3">
        <v>0</v>
      </c>
      <c r="D6" s="3">
        <v>0</v>
      </c>
      <c r="E6" s="31">
        <v>0</v>
      </c>
      <c r="F6" s="31">
        <f t="shared" si="2"/>
        <v>0</v>
      </c>
      <c r="G6" s="31">
        <f t="shared" si="3"/>
        <v>0</v>
      </c>
      <c r="H6" s="31">
        <f t="shared" si="4"/>
        <v>0</v>
      </c>
      <c r="I6" s="31">
        <v>0</v>
      </c>
      <c r="J6" s="31">
        <v>0</v>
      </c>
      <c r="K6" s="31">
        <v>0</v>
      </c>
    </row>
    <row r="7" spans="1:11" ht="13">
      <c r="A7" s="34">
        <v>5.5</v>
      </c>
      <c r="B7" s="3">
        <v>0</v>
      </c>
      <c r="C7" s="3">
        <v>0</v>
      </c>
      <c r="D7" s="3">
        <v>0</v>
      </c>
      <c r="E7" s="31">
        <v>0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31">
        <v>0</v>
      </c>
      <c r="J7" s="31">
        <v>0</v>
      </c>
      <c r="K7" s="31">
        <v>0</v>
      </c>
    </row>
    <row r="8" spans="1:11" ht="13">
      <c r="A8" s="34">
        <v>6</v>
      </c>
      <c r="B8" s="3">
        <v>0</v>
      </c>
      <c r="C8" s="3">
        <v>0</v>
      </c>
      <c r="D8" s="3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</row>
    <row r="9" spans="1:11" ht="13">
      <c r="A9" s="34">
        <v>6.5</v>
      </c>
      <c r="B9" s="3">
        <v>0</v>
      </c>
      <c r="C9" s="3">
        <v>0</v>
      </c>
      <c r="D9" s="3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</row>
    <row r="10" spans="1:11" ht="13">
      <c r="A10" s="34">
        <v>7</v>
      </c>
      <c r="B10" s="3">
        <v>0</v>
      </c>
      <c r="C10" s="3">
        <v>0</v>
      </c>
      <c r="D10" s="3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</row>
    <row r="11" spans="1:11" ht="13">
      <c r="A11" s="34">
        <v>7.5</v>
      </c>
      <c r="B11" s="3">
        <v>0</v>
      </c>
      <c r="C11" s="3">
        <v>0</v>
      </c>
      <c r="D11" s="3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1" ht="13">
      <c r="A12" s="34">
        <v>8</v>
      </c>
      <c r="B12" s="3">
        <v>0</v>
      </c>
      <c r="C12" s="3">
        <v>0</v>
      </c>
      <c r="D12" s="3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1" ht="13">
      <c r="A13" s="34">
        <v>8.5</v>
      </c>
      <c r="B13" s="3">
        <v>0</v>
      </c>
      <c r="C13" s="3">
        <v>0</v>
      </c>
      <c r="D13" s="3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</row>
    <row r="14" spans="1:11" ht="13">
      <c r="A14" s="34">
        <v>9</v>
      </c>
      <c r="B14" s="3">
        <v>0</v>
      </c>
      <c r="C14" s="3">
        <v>0</v>
      </c>
      <c r="D14" s="3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</row>
    <row r="15" spans="1:11" ht="13">
      <c r="A15" s="34">
        <v>9.5</v>
      </c>
      <c r="B15" s="3">
        <v>0</v>
      </c>
      <c r="C15" s="3">
        <v>0</v>
      </c>
      <c r="D15" s="3">
        <v>0</v>
      </c>
    </row>
    <row r="16" spans="1:11" ht="13">
      <c r="A16" s="34">
        <v>10</v>
      </c>
      <c r="B16" s="3">
        <v>0</v>
      </c>
      <c r="C16" s="3">
        <v>0</v>
      </c>
      <c r="D16" s="3">
        <v>0</v>
      </c>
    </row>
    <row r="17" spans="1:4" ht="13">
      <c r="A17" s="34">
        <v>10.5</v>
      </c>
      <c r="B17" s="3">
        <v>0</v>
      </c>
      <c r="C17" s="3">
        <v>0</v>
      </c>
      <c r="D17" s="3">
        <v>0</v>
      </c>
    </row>
    <row r="18" spans="1:4" ht="13">
      <c r="A18" s="34">
        <v>11</v>
      </c>
      <c r="B18" s="3">
        <v>0</v>
      </c>
      <c r="C18" s="3">
        <v>0</v>
      </c>
      <c r="D18" s="3">
        <v>0</v>
      </c>
    </row>
    <row r="19" spans="1:4" ht="13">
      <c r="A19" s="34">
        <v>11.5</v>
      </c>
      <c r="B19" s="3">
        <v>0</v>
      </c>
      <c r="C19" s="3">
        <v>0</v>
      </c>
      <c r="D19" s="3">
        <v>0</v>
      </c>
    </row>
    <row r="20" spans="1:4" ht="13">
      <c r="A20" s="34">
        <v>12</v>
      </c>
      <c r="B20" s="3">
        <v>0</v>
      </c>
      <c r="C20" s="3">
        <v>0</v>
      </c>
      <c r="D20" s="3">
        <v>0</v>
      </c>
    </row>
    <row r="21" spans="1:4" ht="13">
      <c r="A21" s="34">
        <v>12.5</v>
      </c>
      <c r="B21" s="3">
        <v>0</v>
      </c>
      <c r="C21" s="3">
        <v>0</v>
      </c>
      <c r="D21" s="3">
        <v>0</v>
      </c>
    </row>
    <row r="22" spans="1:4" ht="13">
      <c r="A22" s="34">
        <v>13</v>
      </c>
      <c r="B22" s="3">
        <v>0</v>
      </c>
      <c r="C22" s="3">
        <v>0</v>
      </c>
      <c r="D22" s="3">
        <v>0</v>
      </c>
    </row>
    <row r="23" spans="1:4" ht="13">
      <c r="A23" s="34">
        <v>13.5</v>
      </c>
      <c r="B23" s="3">
        <v>0</v>
      </c>
      <c r="C23" s="3">
        <v>0</v>
      </c>
      <c r="D23" s="3">
        <v>0</v>
      </c>
    </row>
    <row r="24" spans="1:4" ht="13">
      <c r="A24" s="34">
        <v>14</v>
      </c>
      <c r="B24" s="3">
        <v>0</v>
      </c>
      <c r="C24" s="3">
        <v>0</v>
      </c>
      <c r="D24" s="3">
        <v>0</v>
      </c>
    </row>
    <row r="25" spans="1:4" ht="13">
      <c r="A25" s="34">
        <v>14.5</v>
      </c>
      <c r="B25" s="3">
        <v>0</v>
      </c>
      <c r="C25" s="3">
        <v>0</v>
      </c>
      <c r="D25" s="3">
        <v>0</v>
      </c>
    </row>
    <row r="26" spans="1:4" ht="13">
      <c r="A26" s="34">
        <v>15</v>
      </c>
      <c r="B26" s="3">
        <v>0</v>
      </c>
      <c r="C26" s="3">
        <v>0</v>
      </c>
      <c r="D26" s="3">
        <v>0</v>
      </c>
    </row>
    <row r="27" spans="1:4" ht="13">
      <c r="A27" s="34">
        <v>15.5</v>
      </c>
      <c r="B27" s="3">
        <v>0</v>
      </c>
      <c r="C27" s="3">
        <v>0</v>
      </c>
      <c r="D27" s="3">
        <v>0</v>
      </c>
    </row>
    <row r="28" spans="1:4" ht="13">
      <c r="A28" s="34">
        <v>16</v>
      </c>
      <c r="B28" s="3">
        <v>0</v>
      </c>
      <c r="C28" s="3">
        <v>0</v>
      </c>
      <c r="D28" s="3">
        <v>0</v>
      </c>
    </row>
    <row r="29" spans="1:4" ht="13">
      <c r="A29" s="34">
        <v>16.5</v>
      </c>
      <c r="B29" s="3">
        <v>0</v>
      </c>
      <c r="C29" s="3">
        <v>0</v>
      </c>
      <c r="D29" s="3">
        <v>0</v>
      </c>
    </row>
    <row r="30" spans="1:4" ht="13">
      <c r="A30" s="34">
        <v>17</v>
      </c>
      <c r="B30" s="3">
        <v>0</v>
      </c>
      <c r="C30" s="3">
        <v>0</v>
      </c>
      <c r="D30" s="3">
        <v>0</v>
      </c>
    </row>
    <row r="31" spans="1:4" ht="13">
      <c r="A31" s="34">
        <v>17.5</v>
      </c>
      <c r="B31" s="3">
        <v>0</v>
      </c>
      <c r="C31" s="3">
        <v>0</v>
      </c>
      <c r="D31" s="3">
        <v>0</v>
      </c>
    </row>
    <row r="32" spans="1:4" ht="13">
      <c r="A32" s="34">
        <v>18</v>
      </c>
      <c r="B32" s="3">
        <v>0</v>
      </c>
      <c r="C32" s="3">
        <v>0</v>
      </c>
      <c r="D32" s="3">
        <v>0</v>
      </c>
    </row>
    <row r="33" spans="1:11">
      <c r="A33" s="31" t="s">
        <v>36</v>
      </c>
      <c r="B33" s="31">
        <f t="shared" ref="B33:K33" si="5">SUM(B4:B32)</f>
        <v>0</v>
      </c>
      <c r="C33" s="31">
        <f t="shared" si="5"/>
        <v>0</v>
      </c>
      <c r="D33" s="31">
        <f t="shared" si="5"/>
        <v>0</v>
      </c>
      <c r="E33" s="31">
        <f t="shared" si="5"/>
        <v>0</v>
      </c>
      <c r="F33" s="31">
        <f t="shared" si="5"/>
        <v>0</v>
      </c>
      <c r="G33" s="31">
        <f t="shared" si="5"/>
        <v>0</v>
      </c>
      <c r="H33" s="31">
        <f t="shared" si="5"/>
        <v>0</v>
      </c>
      <c r="I33" s="31">
        <f t="shared" si="5"/>
        <v>0</v>
      </c>
      <c r="J33" s="31">
        <f t="shared" si="5"/>
        <v>0</v>
      </c>
      <c r="K33" s="31">
        <f t="shared" si="5"/>
        <v>0</v>
      </c>
    </row>
    <row r="34" spans="1:11">
      <c r="A34" s="35" t="s">
        <v>37</v>
      </c>
    </row>
    <row r="35" spans="1:11" ht="13">
      <c r="A35" s="34">
        <v>4</v>
      </c>
      <c r="B35" s="31" t="e">
        <f t="shared" ref="B35:B63" si="6">B4/B$33</f>
        <v>#DIV/0!</v>
      </c>
    </row>
    <row r="36" spans="1:11" ht="13">
      <c r="A36" s="34">
        <v>4.5</v>
      </c>
      <c r="B36" s="31" t="e">
        <f t="shared" si="6"/>
        <v>#DIV/0!</v>
      </c>
    </row>
    <row r="37" spans="1:11" ht="13">
      <c r="A37" s="34">
        <v>5</v>
      </c>
      <c r="B37" s="31" t="e">
        <f t="shared" si="6"/>
        <v>#DIV/0!</v>
      </c>
    </row>
    <row r="38" spans="1:11" ht="13">
      <c r="A38" s="34">
        <v>5.5</v>
      </c>
      <c r="B38" s="31" t="e">
        <f t="shared" si="6"/>
        <v>#DIV/0!</v>
      </c>
    </row>
    <row r="39" spans="1:11" ht="13">
      <c r="A39" s="34">
        <v>6</v>
      </c>
      <c r="B39" s="31" t="e">
        <f t="shared" si="6"/>
        <v>#DIV/0!</v>
      </c>
    </row>
    <row r="40" spans="1:11" ht="13">
      <c r="A40" s="34">
        <v>6.5</v>
      </c>
      <c r="B40" s="31" t="e">
        <f t="shared" si="6"/>
        <v>#DIV/0!</v>
      </c>
    </row>
    <row r="41" spans="1:11" ht="13">
      <c r="A41" s="34">
        <v>7</v>
      </c>
      <c r="B41" s="31" t="e">
        <f t="shared" si="6"/>
        <v>#DIV/0!</v>
      </c>
    </row>
    <row r="42" spans="1:11" ht="13">
      <c r="A42" s="34">
        <v>7.5</v>
      </c>
      <c r="B42" s="31" t="e">
        <f t="shared" si="6"/>
        <v>#DIV/0!</v>
      </c>
    </row>
    <row r="43" spans="1:11" ht="13">
      <c r="A43" s="34">
        <v>8</v>
      </c>
      <c r="B43" s="31" t="e">
        <f t="shared" si="6"/>
        <v>#DIV/0!</v>
      </c>
    </row>
    <row r="44" spans="1:11" ht="13">
      <c r="A44" s="34">
        <v>8.5</v>
      </c>
      <c r="B44" s="31" t="e">
        <f t="shared" si="6"/>
        <v>#DIV/0!</v>
      </c>
    </row>
    <row r="45" spans="1:11" ht="13">
      <c r="A45" s="34">
        <v>9</v>
      </c>
      <c r="B45" s="31" t="e">
        <f t="shared" si="6"/>
        <v>#DIV/0!</v>
      </c>
    </row>
    <row r="46" spans="1:11" ht="13">
      <c r="A46" s="34">
        <v>9.5</v>
      </c>
      <c r="B46" s="31" t="e">
        <f t="shared" si="6"/>
        <v>#DIV/0!</v>
      </c>
    </row>
    <row r="47" spans="1:11" ht="13">
      <c r="A47" s="34">
        <v>10</v>
      </c>
      <c r="B47" s="31" t="e">
        <f t="shared" si="6"/>
        <v>#DIV/0!</v>
      </c>
    </row>
    <row r="48" spans="1:11" ht="13">
      <c r="A48" s="34">
        <v>10.5</v>
      </c>
      <c r="B48" s="31" t="e">
        <f t="shared" si="6"/>
        <v>#DIV/0!</v>
      </c>
    </row>
    <row r="49" spans="1:2" ht="13">
      <c r="A49" s="34">
        <v>11</v>
      </c>
      <c r="B49" s="31" t="e">
        <f t="shared" si="6"/>
        <v>#DIV/0!</v>
      </c>
    </row>
    <row r="50" spans="1:2" ht="13">
      <c r="A50" s="34">
        <v>11.5</v>
      </c>
      <c r="B50" s="31" t="e">
        <f t="shared" si="6"/>
        <v>#DIV/0!</v>
      </c>
    </row>
    <row r="51" spans="1:2" ht="13">
      <c r="A51" s="34">
        <v>12</v>
      </c>
      <c r="B51" s="31" t="e">
        <f t="shared" si="6"/>
        <v>#DIV/0!</v>
      </c>
    </row>
    <row r="52" spans="1:2" ht="13">
      <c r="A52" s="34">
        <v>12.5</v>
      </c>
      <c r="B52" s="31" t="e">
        <f t="shared" si="6"/>
        <v>#DIV/0!</v>
      </c>
    </row>
    <row r="53" spans="1:2" ht="13">
      <c r="A53" s="34">
        <v>13</v>
      </c>
      <c r="B53" s="31" t="e">
        <f t="shared" si="6"/>
        <v>#DIV/0!</v>
      </c>
    </row>
    <row r="54" spans="1:2" ht="13">
      <c r="A54" s="34">
        <v>13.5</v>
      </c>
      <c r="B54" s="31" t="e">
        <f t="shared" si="6"/>
        <v>#DIV/0!</v>
      </c>
    </row>
    <row r="55" spans="1:2" ht="13">
      <c r="A55" s="34">
        <v>14</v>
      </c>
      <c r="B55" s="31" t="e">
        <f t="shared" si="6"/>
        <v>#DIV/0!</v>
      </c>
    </row>
    <row r="56" spans="1:2" ht="13">
      <c r="A56" s="34">
        <v>14.5</v>
      </c>
      <c r="B56" s="31" t="e">
        <f t="shared" si="6"/>
        <v>#DIV/0!</v>
      </c>
    </row>
    <row r="57" spans="1:2" ht="13">
      <c r="A57" s="34">
        <v>15</v>
      </c>
      <c r="B57" s="31" t="e">
        <f t="shared" si="6"/>
        <v>#DIV/0!</v>
      </c>
    </row>
    <row r="58" spans="1:2" ht="13">
      <c r="A58" s="34">
        <v>15.5</v>
      </c>
      <c r="B58" s="31" t="e">
        <f t="shared" si="6"/>
        <v>#DIV/0!</v>
      </c>
    </row>
    <row r="59" spans="1:2" ht="13">
      <c r="A59" s="34">
        <v>16</v>
      </c>
      <c r="B59" s="31" t="e">
        <f t="shared" si="6"/>
        <v>#DIV/0!</v>
      </c>
    </row>
    <row r="60" spans="1:2" ht="13">
      <c r="A60" s="34">
        <v>16.5</v>
      </c>
      <c r="B60" s="31" t="e">
        <f t="shared" si="6"/>
        <v>#DIV/0!</v>
      </c>
    </row>
    <row r="61" spans="1:2" ht="13">
      <c r="A61" s="34">
        <v>17</v>
      </c>
      <c r="B61" s="31" t="e">
        <f t="shared" si="6"/>
        <v>#DIV/0!</v>
      </c>
    </row>
    <row r="62" spans="1:2" ht="13">
      <c r="A62" s="34">
        <v>17.5</v>
      </c>
      <c r="B62" s="31" t="e">
        <f t="shared" si="6"/>
        <v>#DIV/0!</v>
      </c>
    </row>
    <row r="63" spans="1:2" ht="13">
      <c r="A63" s="34">
        <v>18</v>
      </c>
      <c r="B63" s="31" t="e">
        <f t="shared" si="6"/>
        <v>#DIV/0!</v>
      </c>
    </row>
    <row r="64" spans="1:2">
      <c r="A64" s="35" t="s">
        <v>38</v>
      </c>
    </row>
    <row r="65" spans="1:2" ht="13">
      <c r="A65" s="34">
        <v>4</v>
      </c>
      <c r="B65" s="31" t="e">
        <f>B35</f>
        <v>#DIV/0!</v>
      </c>
    </row>
    <row r="66" spans="1:2" ht="13">
      <c r="A66" s="34">
        <v>4.5</v>
      </c>
      <c r="B66" s="31" t="e">
        <f t="shared" ref="B66:B93" si="7">B36+B65</f>
        <v>#DIV/0!</v>
      </c>
    </row>
    <row r="67" spans="1:2" ht="13">
      <c r="A67" s="34">
        <v>5</v>
      </c>
      <c r="B67" s="31" t="e">
        <f t="shared" si="7"/>
        <v>#DIV/0!</v>
      </c>
    </row>
    <row r="68" spans="1:2" ht="13">
      <c r="A68" s="34">
        <v>5.5</v>
      </c>
      <c r="B68" s="31" t="e">
        <f t="shared" si="7"/>
        <v>#DIV/0!</v>
      </c>
    </row>
    <row r="69" spans="1:2" ht="13">
      <c r="A69" s="34">
        <v>6</v>
      </c>
      <c r="B69" s="31" t="e">
        <f t="shared" si="7"/>
        <v>#DIV/0!</v>
      </c>
    </row>
    <row r="70" spans="1:2" ht="13">
      <c r="A70" s="34">
        <v>6.5</v>
      </c>
      <c r="B70" s="31" t="e">
        <f t="shared" si="7"/>
        <v>#DIV/0!</v>
      </c>
    </row>
    <row r="71" spans="1:2" ht="13">
      <c r="A71" s="34">
        <v>7</v>
      </c>
      <c r="B71" s="31" t="e">
        <f t="shared" si="7"/>
        <v>#DIV/0!</v>
      </c>
    </row>
    <row r="72" spans="1:2" ht="13">
      <c r="A72" s="34">
        <v>7.5</v>
      </c>
      <c r="B72" s="31" t="e">
        <f t="shared" si="7"/>
        <v>#DIV/0!</v>
      </c>
    </row>
    <row r="73" spans="1:2" ht="13">
      <c r="A73" s="34">
        <v>8</v>
      </c>
      <c r="B73" s="31" t="e">
        <f t="shared" si="7"/>
        <v>#DIV/0!</v>
      </c>
    </row>
    <row r="74" spans="1:2" ht="13">
      <c r="A74" s="34">
        <v>8.5</v>
      </c>
      <c r="B74" s="31" t="e">
        <f t="shared" si="7"/>
        <v>#DIV/0!</v>
      </c>
    </row>
    <row r="75" spans="1:2" ht="13">
      <c r="A75" s="34">
        <v>9</v>
      </c>
      <c r="B75" s="31" t="e">
        <f t="shared" si="7"/>
        <v>#DIV/0!</v>
      </c>
    </row>
    <row r="76" spans="1:2" ht="13">
      <c r="A76" s="34">
        <v>9.5</v>
      </c>
      <c r="B76" s="31" t="e">
        <f t="shared" si="7"/>
        <v>#DIV/0!</v>
      </c>
    </row>
    <row r="77" spans="1:2" ht="13">
      <c r="A77" s="34">
        <v>10</v>
      </c>
      <c r="B77" s="31" t="e">
        <f t="shared" si="7"/>
        <v>#DIV/0!</v>
      </c>
    </row>
    <row r="78" spans="1:2" ht="13">
      <c r="A78" s="34">
        <v>10.5</v>
      </c>
      <c r="B78" s="31" t="e">
        <f t="shared" si="7"/>
        <v>#DIV/0!</v>
      </c>
    </row>
    <row r="79" spans="1:2" ht="13">
      <c r="A79" s="34">
        <v>11</v>
      </c>
      <c r="B79" s="31" t="e">
        <f t="shared" si="7"/>
        <v>#DIV/0!</v>
      </c>
    </row>
    <row r="80" spans="1:2" ht="13">
      <c r="A80" s="34">
        <v>11.5</v>
      </c>
      <c r="B80" s="31" t="e">
        <f t="shared" si="7"/>
        <v>#DIV/0!</v>
      </c>
    </row>
    <row r="81" spans="1:2" ht="13">
      <c r="A81" s="34">
        <v>12</v>
      </c>
      <c r="B81" s="31" t="e">
        <f t="shared" si="7"/>
        <v>#DIV/0!</v>
      </c>
    </row>
    <row r="82" spans="1:2" ht="13">
      <c r="A82" s="34">
        <v>12.5</v>
      </c>
      <c r="B82" s="31" t="e">
        <f t="shared" si="7"/>
        <v>#DIV/0!</v>
      </c>
    </row>
    <row r="83" spans="1:2" ht="13">
      <c r="A83" s="34">
        <v>13</v>
      </c>
      <c r="B83" s="31" t="e">
        <f t="shared" si="7"/>
        <v>#DIV/0!</v>
      </c>
    </row>
    <row r="84" spans="1:2" ht="13">
      <c r="A84" s="34">
        <v>13.5</v>
      </c>
      <c r="B84" s="31" t="e">
        <f t="shared" si="7"/>
        <v>#DIV/0!</v>
      </c>
    </row>
    <row r="85" spans="1:2" ht="13">
      <c r="A85" s="34">
        <v>14</v>
      </c>
      <c r="B85" s="31" t="e">
        <f t="shared" si="7"/>
        <v>#DIV/0!</v>
      </c>
    </row>
    <row r="86" spans="1:2" ht="13">
      <c r="A86" s="34">
        <v>14.5</v>
      </c>
      <c r="B86" s="31" t="e">
        <f t="shared" si="7"/>
        <v>#DIV/0!</v>
      </c>
    </row>
    <row r="87" spans="1:2" ht="13">
      <c r="A87" s="34">
        <v>15</v>
      </c>
      <c r="B87" s="31" t="e">
        <f t="shared" si="7"/>
        <v>#DIV/0!</v>
      </c>
    </row>
    <row r="88" spans="1:2" ht="13">
      <c r="A88" s="34">
        <v>15.5</v>
      </c>
      <c r="B88" s="31" t="e">
        <f t="shared" si="7"/>
        <v>#DIV/0!</v>
      </c>
    </row>
    <row r="89" spans="1:2" ht="13">
      <c r="A89" s="34">
        <v>16</v>
      </c>
      <c r="B89" s="31" t="e">
        <f t="shared" si="7"/>
        <v>#DIV/0!</v>
      </c>
    </row>
    <row r="90" spans="1:2" ht="13">
      <c r="A90" s="34">
        <v>16.5</v>
      </c>
      <c r="B90" s="31" t="e">
        <f t="shared" si="7"/>
        <v>#DIV/0!</v>
      </c>
    </row>
    <row r="91" spans="1:2" ht="13">
      <c r="A91" s="34">
        <v>17</v>
      </c>
      <c r="B91" s="31" t="e">
        <f t="shared" si="7"/>
        <v>#DIV/0!</v>
      </c>
    </row>
    <row r="92" spans="1:2" ht="13">
      <c r="A92" s="34">
        <v>17.5</v>
      </c>
      <c r="B92" s="31" t="e">
        <f t="shared" si="7"/>
        <v>#DIV/0!</v>
      </c>
    </row>
    <row r="93" spans="1:2" ht="13">
      <c r="A93" s="34">
        <v>18</v>
      </c>
      <c r="B93" s="31" t="e">
        <f t="shared" si="7"/>
        <v>#DIV/0!</v>
      </c>
    </row>
    <row r="95" spans="1:2" ht="13">
      <c r="A95" s="34">
        <v>4</v>
      </c>
      <c r="B95" s="31" t="e">
        <f>ABS(#REF!-B65)</f>
        <v>#REF!</v>
      </c>
    </row>
    <row r="96" spans="1:2" ht="13">
      <c r="A96" s="34">
        <v>4.5</v>
      </c>
      <c r="B96" s="31" t="e">
        <f>ABS(#REF!-B66)</f>
        <v>#REF!</v>
      </c>
    </row>
    <row r="97" spans="1:2" ht="13">
      <c r="A97" s="34">
        <v>5</v>
      </c>
      <c r="B97" s="31" t="e">
        <f>ABS(#REF!-B67)</f>
        <v>#REF!</v>
      </c>
    </row>
    <row r="98" spans="1:2" ht="13">
      <c r="A98" s="34">
        <v>5.5</v>
      </c>
      <c r="B98" s="31" t="e">
        <f>ABS(#REF!-B68)</f>
        <v>#REF!</v>
      </c>
    </row>
    <row r="99" spans="1:2" ht="13">
      <c r="A99" s="34">
        <v>6</v>
      </c>
      <c r="B99" s="31" t="e">
        <f>ABS(#REF!-B69)</f>
        <v>#REF!</v>
      </c>
    </row>
    <row r="100" spans="1:2" ht="13">
      <c r="A100" s="34">
        <v>6.5</v>
      </c>
      <c r="B100" s="31" t="e">
        <f>ABS(#REF!-B70)</f>
        <v>#REF!</v>
      </c>
    </row>
    <row r="101" spans="1:2" ht="13">
      <c r="A101" s="34">
        <v>7</v>
      </c>
      <c r="B101" s="31" t="e">
        <f t="shared" ref="B101:B123" si="8">ABS(A$65536-B71)</f>
        <v>#DIV/0!</v>
      </c>
    </row>
    <row r="102" spans="1:2" ht="13">
      <c r="A102" s="34">
        <v>7.5</v>
      </c>
      <c r="B102" s="31" t="e">
        <f t="shared" si="8"/>
        <v>#DIV/0!</v>
      </c>
    </row>
    <row r="103" spans="1:2" ht="13">
      <c r="A103" s="34">
        <v>8</v>
      </c>
      <c r="B103" s="31" t="e">
        <f t="shared" si="8"/>
        <v>#DIV/0!</v>
      </c>
    </row>
    <row r="104" spans="1:2" ht="13">
      <c r="A104" s="34">
        <v>8.5</v>
      </c>
      <c r="B104" s="31" t="e">
        <f t="shared" si="8"/>
        <v>#DIV/0!</v>
      </c>
    </row>
    <row r="105" spans="1:2" ht="13">
      <c r="A105" s="34">
        <v>9</v>
      </c>
      <c r="B105" s="31" t="e">
        <f t="shared" si="8"/>
        <v>#DIV/0!</v>
      </c>
    </row>
    <row r="106" spans="1:2" ht="13">
      <c r="A106" s="34">
        <v>9.5</v>
      </c>
      <c r="B106" s="31" t="e">
        <f t="shared" si="8"/>
        <v>#DIV/0!</v>
      </c>
    </row>
    <row r="107" spans="1:2" ht="13">
      <c r="A107" s="34">
        <v>10</v>
      </c>
      <c r="B107" s="31" t="e">
        <f t="shared" si="8"/>
        <v>#DIV/0!</v>
      </c>
    </row>
    <row r="108" spans="1:2" ht="13">
      <c r="A108" s="34">
        <v>10.5</v>
      </c>
      <c r="B108" s="31" t="e">
        <f t="shared" si="8"/>
        <v>#DIV/0!</v>
      </c>
    </row>
    <row r="109" spans="1:2" ht="13">
      <c r="A109" s="34">
        <v>11</v>
      </c>
      <c r="B109" s="31" t="e">
        <f t="shared" si="8"/>
        <v>#DIV/0!</v>
      </c>
    </row>
    <row r="110" spans="1:2" ht="13">
      <c r="A110" s="34">
        <v>11.5</v>
      </c>
      <c r="B110" s="31" t="e">
        <f t="shared" si="8"/>
        <v>#DIV/0!</v>
      </c>
    </row>
    <row r="111" spans="1:2" ht="13">
      <c r="A111" s="34">
        <v>12</v>
      </c>
      <c r="B111" s="31" t="e">
        <f t="shared" si="8"/>
        <v>#DIV/0!</v>
      </c>
    </row>
    <row r="112" spans="1:2" ht="13">
      <c r="A112" s="34">
        <v>12.5</v>
      </c>
      <c r="B112" s="31" t="e">
        <f t="shared" si="8"/>
        <v>#DIV/0!</v>
      </c>
    </row>
    <row r="113" spans="1:2" ht="13">
      <c r="A113" s="34">
        <v>13</v>
      </c>
      <c r="B113" s="31" t="e">
        <f t="shared" si="8"/>
        <v>#DIV/0!</v>
      </c>
    </row>
    <row r="114" spans="1:2" ht="13">
      <c r="A114" s="34">
        <v>13.5</v>
      </c>
      <c r="B114" s="31" t="e">
        <f t="shared" si="8"/>
        <v>#DIV/0!</v>
      </c>
    </row>
    <row r="115" spans="1:2" ht="13">
      <c r="A115" s="34">
        <v>14</v>
      </c>
      <c r="B115" s="31" t="e">
        <f t="shared" si="8"/>
        <v>#DIV/0!</v>
      </c>
    </row>
    <row r="116" spans="1:2" ht="13">
      <c r="A116" s="34">
        <v>14.5</v>
      </c>
      <c r="B116" s="31" t="e">
        <f t="shared" si="8"/>
        <v>#DIV/0!</v>
      </c>
    </row>
    <row r="117" spans="1:2" ht="13">
      <c r="A117" s="34">
        <v>15</v>
      </c>
      <c r="B117" s="31" t="e">
        <f t="shared" si="8"/>
        <v>#DIV/0!</v>
      </c>
    </row>
    <row r="118" spans="1:2" ht="13">
      <c r="A118" s="34">
        <v>15.5</v>
      </c>
      <c r="B118" s="31" t="e">
        <f t="shared" si="8"/>
        <v>#DIV/0!</v>
      </c>
    </row>
    <row r="119" spans="1:2" ht="13">
      <c r="A119" s="34">
        <v>16</v>
      </c>
      <c r="B119" s="31" t="e">
        <f t="shared" si="8"/>
        <v>#DIV/0!</v>
      </c>
    </row>
    <row r="120" spans="1:2" ht="13">
      <c r="A120" s="34">
        <v>16.5</v>
      </c>
      <c r="B120" s="31" t="e">
        <f t="shared" si="8"/>
        <v>#DIV/0!</v>
      </c>
    </row>
    <row r="121" spans="1:2" ht="13">
      <c r="A121" s="34">
        <v>17</v>
      </c>
      <c r="B121" s="31" t="e">
        <f t="shared" si="8"/>
        <v>#DIV/0!</v>
      </c>
    </row>
    <row r="122" spans="1:2" ht="13">
      <c r="A122" s="34">
        <v>17.5</v>
      </c>
      <c r="B122" s="31" t="e">
        <f t="shared" si="8"/>
        <v>#DIV/0!</v>
      </c>
    </row>
    <row r="123" spans="1:2" ht="13">
      <c r="A123" s="34">
        <v>18</v>
      </c>
      <c r="B123" s="31" t="e">
        <f t="shared" si="8"/>
        <v>#DIV/0!</v>
      </c>
    </row>
    <row r="124" spans="1:2">
      <c r="A124" s="36" t="s">
        <v>39</v>
      </c>
      <c r="B124" s="31" t="e">
        <f>MAX(B95:B123)</f>
        <v>#REF!</v>
      </c>
    </row>
    <row r="125" spans="1:2">
      <c r="A125" s="36" t="s">
        <v>40</v>
      </c>
      <c r="B125" s="31" t="e">
        <f>1.95*((#REF!+B33)/(#REF!*B33))^0.5</f>
        <v>#REF!</v>
      </c>
    </row>
    <row r="126" spans="1:2">
      <c r="B126" s="31" t="e">
        <f>IF(B125&gt;B124,CONCATENATE("ns (",ROUND(B124,2),")"),CONCATENATE("s** (",ROUND(B124,2),")"))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8"/>
  <sheetViews>
    <sheetView topLeftCell="E79" workbookViewId="0">
      <selection activeCell="L117" activeCellId="1" sqref="A6:IV6 L117"/>
    </sheetView>
  </sheetViews>
  <sheetFormatPr baseColWidth="10" defaultColWidth="11.5" defaultRowHeight="13"/>
  <cols>
    <col min="5" max="5" width="12.5" customWidth="1"/>
  </cols>
  <sheetData>
    <row r="1" spans="1:16" ht="21">
      <c r="A1" s="37" t="s">
        <v>0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3">
        <v>1335407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>
        <v>547373</v>
      </c>
      <c r="J15" s="5"/>
      <c r="K15" s="10">
        <v>8.25</v>
      </c>
      <c r="L15" s="3">
        <f t="shared" si="1"/>
        <v>547.37300000000005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547.37300000000005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>
        <v>4227683</v>
      </c>
      <c r="J16" s="5"/>
      <c r="K16" s="10">
        <v>8.75</v>
      </c>
      <c r="L16" s="3">
        <f t="shared" si="1"/>
        <v>4227.683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4227.683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23612598</v>
      </c>
      <c r="J17" s="5"/>
      <c r="K17" s="10">
        <v>9.25</v>
      </c>
      <c r="L17" s="3">
        <f t="shared" si="1"/>
        <v>23612.598000000002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23612.598000000002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22055357</v>
      </c>
      <c r="J18" s="5"/>
      <c r="K18" s="10">
        <v>9.75</v>
      </c>
      <c r="L18" s="3">
        <f t="shared" si="1"/>
        <v>21877.491217741936</v>
      </c>
      <c r="M18" s="3">
        <f t="shared" si="2"/>
        <v>177.86578225806451</v>
      </c>
      <c r="N18" s="3">
        <f t="shared" si="3"/>
        <v>0</v>
      </c>
      <c r="O18" s="3">
        <f t="shared" si="4"/>
        <v>0</v>
      </c>
      <c r="P18" s="13">
        <f t="shared" si="5"/>
        <v>22055.357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9992748</v>
      </c>
      <c r="J19" s="5"/>
      <c r="K19" s="10">
        <v>10.25</v>
      </c>
      <c r="L19" s="3">
        <f t="shared" si="1"/>
        <v>9788.8143673469385</v>
      </c>
      <c r="M19" s="3">
        <f t="shared" si="2"/>
        <v>203.93363265306121</v>
      </c>
      <c r="N19" s="3">
        <f t="shared" si="3"/>
        <v>0</v>
      </c>
      <c r="O19" s="3">
        <f t="shared" si="4"/>
        <v>0</v>
      </c>
      <c r="P19" s="13">
        <f t="shared" si="5"/>
        <v>9992.7479999999996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6397181</v>
      </c>
      <c r="J20" s="5"/>
      <c r="K20" s="10">
        <v>10.75</v>
      </c>
      <c r="L20" s="3">
        <f t="shared" si="1"/>
        <v>6311.8852533333329</v>
      </c>
      <c r="M20" s="3">
        <f t="shared" si="2"/>
        <v>85.295746666666673</v>
      </c>
      <c r="N20" s="3">
        <f t="shared" si="3"/>
        <v>0</v>
      </c>
      <c r="O20" s="3">
        <f t="shared" si="4"/>
        <v>0</v>
      </c>
      <c r="P20" s="13">
        <f t="shared" si="5"/>
        <v>6397.1809999999996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2810479</v>
      </c>
      <c r="J21" s="5"/>
      <c r="K21" s="10">
        <v>11.25</v>
      </c>
      <c r="L21" s="3">
        <f t="shared" si="1"/>
        <v>2810.4789999999998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2810.4789999999998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2550205</v>
      </c>
      <c r="J22" s="5"/>
      <c r="K22" s="10">
        <v>11.75</v>
      </c>
      <c r="L22" s="3">
        <f t="shared" si="1"/>
        <v>2521.2253977272726</v>
      </c>
      <c r="M22" s="3">
        <f t="shared" si="2"/>
        <v>28.979602272727274</v>
      </c>
      <c r="N22" s="3">
        <f t="shared" si="3"/>
        <v>0</v>
      </c>
      <c r="O22" s="3">
        <f t="shared" si="4"/>
        <v>0</v>
      </c>
      <c r="P22" s="13">
        <f t="shared" si="5"/>
        <v>2550.2049999999999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1000685</v>
      </c>
      <c r="J23" s="5"/>
      <c r="K23" s="10">
        <v>12.25</v>
      </c>
      <c r="L23" s="3">
        <f t="shared" si="1"/>
        <v>922.19990196078425</v>
      </c>
      <c r="M23" s="3">
        <f t="shared" si="2"/>
        <v>78.485098039215686</v>
      </c>
      <c r="N23" s="3">
        <f t="shared" si="3"/>
        <v>0</v>
      </c>
      <c r="O23" s="3">
        <f t="shared" si="4"/>
        <v>0</v>
      </c>
      <c r="P23" s="13">
        <f t="shared" si="5"/>
        <v>1000.6849999999999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417102</v>
      </c>
      <c r="J24" s="5"/>
      <c r="K24" s="10">
        <v>12.75</v>
      </c>
      <c r="L24" s="3">
        <f t="shared" si="1"/>
        <v>319.77820000000003</v>
      </c>
      <c r="M24" s="3">
        <f t="shared" si="2"/>
        <v>97.323799999999991</v>
      </c>
      <c r="N24" s="3">
        <f t="shared" si="3"/>
        <v>0</v>
      </c>
      <c r="O24" s="3">
        <f t="shared" si="4"/>
        <v>0</v>
      </c>
      <c r="P24" s="13">
        <f t="shared" si="5"/>
        <v>417.10200000000003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>
        <v>352439</v>
      </c>
      <c r="J25" s="5"/>
      <c r="K25" s="10">
        <v>13.25</v>
      </c>
      <c r="L25" s="3">
        <f t="shared" si="1"/>
        <v>251.74214285714288</v>
      </c>
      <c r="M25" s="3">
        <f t="shared" si="2"/>
        <v>100.69685714285714</v>
      </c>
      <c r="N25" s="3">
        <f t="shared" si="3"/>
        <v>0</v>
      </c>
      <c r="O25" s="3">
        <f t="shared" si="4"/>
        <v>0</v>
      </c>
      <c r="P25" s="13">
        <f t="shared" si="5"/>
        <v>352.43900000000002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>
        <v>1236285</v>
      </c>
      <c r="J26" s="5"/>
      <c r="K26" s="10">
        <v>13.75</v>
      </c>
      <c r="L26" s="3">
        <f t="shared" si="1"/>
        <v>618.14250000000004</v>
      </c>
      <c r="M26" s="3">
        <f t="shared" si="2"/>
        <v>618.14250000000004</v>
      </c>
      <c r="N26" s="3">
        <f t="shared" si="3"/>
        <v>0</v>
      </c>
      <c r="O26" s="3">
        <f t="shared" si="4"/>
        <v>0</v>
      </c>
      <c r="P26" s="13">
        <f t="shared" si="5"/>
        <v>1236.2850000000001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>
        <v>2740994</v>
      </c>
      <c r="J27" s="5"/>
      <c r="K27" s="10">
        <v>14.25</v>
      </c>
      <c r="L27" s="3">
        <f t="shared" si="1"/>
        <v>274.0994</v>
      </c>
      <c r="M27" s="3">
        <f t="shared" si="2"/>
        <v>2466.8946000000001</v>
      </c>
      <c r="N27" s="3">
        <f t="shared" si="3"/>
        <v>0</v>
      </c>
      <c r="O27" s="3">
        <f t="shared" si="4"/>
        <v>0</v>
      </c>
      <c r="P27" s="13">
        <f t="shared" si="5"/>
        <v>2740.9940000000001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>
        <v>7372897</v>
      </c>
      <c r="J28" s="5"/>
      <c r="K28" s="10">
        <v>14.75</v>
      </c>
      <c r="L28" s="3">
        <f t="shared" si="1"/>
        <v>0</v>
      </c>
      <c r="M28" s="3">
        <f t="shared" si="2"/>
        <v>5529.6727499999997</v>
      </c>
      <c r="N28" s="3">
        <f t="shared" si="3"/>
        <v>1843.22425</v>
      </c>
      <c r="O28" s="3">
        <f t="shared" si="4"/>
        <v>0</v>
      </c>
      <c r="P28" s="13">
        <f t="shared" si="5"/>
        <v>7372.8969999999999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>
        <v>10021467</v>
      </c>
      <c r="J29" s="5"/>
      <c r="K29" s="10">
        <v>15.25</v>
      </c>
      <c r="L29" s="3">
        <f t="shared" si="1"/>
        <v>0</v>
      </c>
      <c r="M29" s="3">
        <f t="shared" si="2"/>
        <v>9353.369200000001</v>
      </c>
      <c r="N29" s="3">
        <f t="shared" si="3"/>
        <v>668.09780000000001</v>
      </c>
      <c r="O29" s="3">
        <f t="shared" si="4"/>
        <v>0</v>
      </c>
      <c r="P29" s="13">
        <f t="shared" si="5"/>
        <v>10021.467000000001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>
        <v>8758731</v>
      </c>
      <c r="J30" s="5"/>
      <c r="K30" s="10">
        <v>15.75</v>
      </c>
      <c r="L30" s="3">
        <f t="shared" si="1"/>
        <v>486.59616666666665</v>
      </c>
      <c r="M30" s="3">
        <f t="shared" si="2"/>
        <v>6812.346333333333</v>
      </c>
      <c r="N30" s="3">
        <f t="shared" si="3"/>
        <v>1459.7884999999999</v>
      </c>
      <c r="O30" s="3">
        <f t="shared" si="4"/>
        <v>0</v>
      </c>
      <c r="P30" s="13">
        <f t="shared" si="5"/>
        <v>8758.7309999999998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>
        <v>6205642</v>
      </c>
      <c r="J31" s="5"/>
      <c r="K31" s="10">
        <v>16.25</v>
      </c>
      <c r="L31" s="3">
        <f t="shared" si="1"/>
        <v>229.83859259259256</v>
      </c>
      <c r="M31" s="3">
        <f t="shared" si="2"/>
        <v>4366.9332592592591</v>
      </c>
      <c r="N31" s="3">
        <f t="shared" si="3"/>
        <v>1608.870148148148</v>
      </c>
      <c r="O31" s="3">
        <f t="shared" si="4"/>
        <v>0</v>
      </c>
      <c r="P31" s="13">
        <f t="shared" si="5"/>
        <v>6205.6419999999998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>
        <v>3257955</v>
      </c>
      <c r="J32" s="14"/>
      <c r="K32" s="10">
        <v>16.75</v>
      </c>
      <c r="L32" s="3">
        <f t="shared" si="1"/>
        <v>0</v>
      </c>
      <c r="M32" s="3">
        <f t="shared" si="2"/>
        <v>1754.2834615384613</v>
      </c>
      <c r="N32" s="3">
        <f t="shared" si="3"/>
        <v>1503.6715384615386</v>
      </c>
      <c r="O32" s="3">
        <f t="shared" si="4"/>
        <v>0</v>
      </c>
      <c r="P32" s="13">
        <f t="shared" si="5"/>
        <v>3257.9549999999999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>
        <v>998692</v>
      </c>
      <c r="J33" s="14"/>
      <c r="K33" s="10">
        <v>17.25</v>
      </c>
      <c r="L33" s="3">
        <f t="shared" si="1"/>
        <v>0</v>
      </c>
      <c r="M33" s="3">
        <f t="shared" si="2"/>
        <v>907.90181818181816</v>
      </c>
      <c r="N33" s="3">
        <f t="shared" si="3"/>
        <v>90.790181818181821</v>
      </c>
      <c r="O33" s="3">
        <f t="shared" si="4"/>
        <v>0</v>
      </c>
      <c r="P33" s="13">
        <f t="shared" si="5"/>
        <v>998.69200000000001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>
        <v>109201</v>
      </c>
      <c r="J34" s="14"/>
      <c r="K34" s="10">
        <v>17.75</v>
      </c>
      <c r="L34" s="3">
        <f t="shared" si="1"/>
        <v>0</v>
      </c>
      <c r="M34" s="3">
        <f t="shared" si="2"/>
        <v>109.20099999999999</v>
      </c>
      <c r="N34" s="3">
        <f t="shared" si="3"/>
        <v>0</v>
      </c>
      <c r="O34" s="3">
        <f t="shared" si="4"/>
        <v>0</v>
      </c>
      <c r="P34" s="13">
        <f t="shared" si="5"/>
        <v>109.20099999999999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114665714</v>
      </c>
      <c r="J43" s="3"/>
      <c r="K43" s="8" t="s">
        <v>7</v>
      </c>
      <c r="L43" s="15">
        <f>SUM(L6:L42)</f>
        <v>74799.946140226704</v>
      </c>
      <c r="M43" s="15">
        <f>SUM(M6:M42)</f>
        <v>32691.325441345463</v>
      </c>
      <c r="N43" s="15">
        <f>SUM(N6:N42)</f>
        <v>7174.4424184278669</v>
      </c>
      <c r="O43" s="15">
        <f>SUM(O6:O42)</f>
        <v>0</v>
      </c>
      <c r="P43" s="15">
        <f>SUM(P6:P42)</f>
        <v>114665.71400000001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4515.8272500000003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4515.8272500000003</v>
      </c>
      <c r="G61" s="3"/>
      <c r="H61" s="10">
        <f t="shared" si="11"/>
        <v>2.9895881271575115</v>
      </c>
      <c r="I61" s="3">
        <f t="shared" si="12"/>
        <v>1636.4198219265886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1636.4198219265886</v>
      </c>
      <c r="N61" s="2"/>
      <c r="O61" s="2"/>
      <c r="P61" s="2"/>
    </row>
    <row r="62" spans="1:16">
      <c r="A62" s="10">
        <v>8.75</v>
      </c>
      <c r="B62" s="3">
        <f t="shared" si="6"/>
        <v>36992.22625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36992.22625</v>
      </c>
      <c r="G62" s="3"/>
      <c r="H62" s="10">
        <f t="shared" si="11"/>
        <v>3.6129234381193212</v>
      </c>
      <c r="I62" s="3">
        <f t="shared" si="12"/>
        <v>15274.294999638605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15274.294999638605</v>
      </c>
      <c r="N62" s="2"/>
      <c r="O62" s="2"/>
      <c r="P62" s="2"/>
    </row>
    <row r="63" spans="1:16">
      <c r="A63" s="10">
        <v>9.25</v>
      </c>
      <c r="B63" s="3">
        <f t="shared" si="6"/>
        <v>218416.53150000001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218416.53150000001</v>
      </c>
      <c r="G63" s="3"/>
      <c r="H63" s="10">
        <f t="shared" si="11"/>
        <v>4.3205042401409077</v>
      </c>
      <c r="I63" s="3">
        <f t="shared" si="12"/>
        <v>102018.32977974272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102018.32977974272</v>
      </c>
      <c r="N63" s="2"/>
      <c r="O63" s="2"/>
      <c r="P63" s="2"/>
    </row>
    <row r="64" spans="1:16">
      <c r="A64" s="10">
        <v>9.75</v>
      </c>
      <c r="B64" s="3">
        <f t="shared" si="6"/>
        <v>213305.53937298388</v>
      </c>
      <c r="C64" s="3">
        <f t="shared" si="7"/>
        <v>1734.1913770161291</v>
      </c>
      <c r="D64" s="3">
        <f t="shared" si="8"/>
        <v>0</v>
      </c>
      <c r="E64" s="3">
        <f t="shared" si="9"/>
        <v>0</v>
      </c>
      <c r="F64" s="12">
        <f t="shared" si="10"/>
        <v>215039.73075000002</v>
      </c>
      <c r="G64" s="3"/>
      <c r="H64" s="10">
        <f t="shared" si="11"/>
        <v>5.1182321239794319</v>
      </c>
      <c r="I64" s="3">
        <f t="shared" si="12"/>
        <v>111974.07834272468</v>
      </c>
      <c r="J64" s="3">
        <f t="shared" si="13"/>
        <v>910.3583605099567</v>
      </c>
      <c r="K64" s="3">
        <f t="shared" si="14"/>
        <v>0</v>
      </c>
      <c r="L64" s="3">
        <f t="shared" si="15"/>
        <v>0</v>
      </c>
      <c r="M64" s="21">
        <f t="shared" si="16"/>
        <v>112884.43670323463</v>
      </c>
      <c r="N64" s="2"/>
      <c r="O64" s="2"/>
      <c r="P64" s="2"/>
    </row>
    <row r="65" spans="1:16">
      <c r="A65" s="10">
        <v>10.25</v>
      </c>
      <c r="B65" s="3">
        <f t="shared" si="6"/>
        <v>100335.34726530612</v>
      </c>
      <c r="C65" s="3">
        <f t="shared" si="7"/>
        <v>2090.3197346938773</v>
      </c>
      <c r="D65" s="3">
        <f t="shared" si="8"/>
        <v>0</v>
      </c>
      <c r="E65" s="3">
        <f t="shared" si="9"/>
        <v>0</v>
      </c>
      <c r="F65" s="12">
        <f t="shared" si="10"/>
        <v>102425.667</v>
      </c>
      <c r="G65" s="3"/>
      <c r="H65" s="10">
        <f t="shared" si="11"/>
        <v>6.0120788729066197</v>
      </c>
      <c r="I65" s="3">
        <f t="shared" si="12"/>
        <v>58851.124048731304</v>
      </c>
      <c r="J65" s="3">
        <f t="shared" si="13"/>
        <v>1226.0650843485689</v>
      </c>
      <c r="K65" s="3">
        <f t="shared" si="14"/>
        <v>0</v>
      </c>
      <c r="L65" s="3">
        <f t="shared" si="15"/>
        <v>0</v>
      </c>
      <c r="M65" s="21">
        <f t="shared" si="16"/>
        <v>60077.189133079875</v>
      </c>
      <c r="N65" s="2"/>
      <c r="O65" s="2"/>
      <c r="P65" s="2"/>
    </row>
    <row r="66" spans="1:16">
      <c r="A66" s="10">
        <v>10.75</v>
      </c>
      <c r="B66" s="3">
        <f t="shared" si="6"/>
        <v>67852.766473333322</v>
      </c>
      <c r="C66" s="3">
        <f t="shared" si="7"/>
        <v>916.92927666666674</v>
      </c>
      <c r="D66" s="3">
        <f t="shared" si="8"/>
        <v>0</v>
      </c>
      <c r="E66" s="3">
        <f t="shared" si="9"/>
        <v>0</v>
      </c>
      <c r="F66" s="12">
        <f t="shared" si="10"/>
        <v>68769.695749999984</v>
      </c>
      <c r="G66" s="3"/>
      <c r="H66" s="10">
        <f t="shared" si="11"/>
        <v>7.0080836291396293</v>
      </c>
      <c r="I66" s="3">
        <f t="shared" si="12"/>
        <v>44234.219712893173</v>
      </c>
      <c r="J66" s="3">
        <f t="shared" si="13"/>
        <v>597.7597258499078</v>
      </c>
      <c r="K66" s="3">
        <f t="shared" si="14"/>
        <v>0</v>
      </c>
      <c r="L66" s="3">
        <f t="shared" si="15"/>
        <v>0</v>
      </c>
      <c r="M66" s="21">
        <f t="shared" si="16"/>
        <v>44831.979438743081</v>
      </c>
      <c r="N66" s="2"/>
      <c r="O66" s="2"/>
      <c r="P66" s="2"/>
    </row>
    <row r="67" spans="1:16">
      <c r="A67" s="10">
        <v>11.25</v>
      </c>
      <c r="B67" s="3">
        <f t="shared" si="6"/>
        <v>31617.888749999998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31617.888749999998</v>
      </c>
      <c r="G67" s="3"/>
      <c r="H67" s="10">
        <f t="shared" si="11"/>
        <v>8.1123503084402753</v>
      </c>
      <c r="I67" s="3">
        <f t="shared" si="12"/>
        <v>22799.590182514916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22799.590182514916</v>
      </c>
      <c r="N67" s="2"/>
      <c r="O67" s="2"/>
      <c r="P67" s="2"/>
    </row>
    <row r="68" spans="1:16">
      <c r="A68" s="10">
        <v>11.75</v>
      </c>
      <c r="B68" s="3">
        <f t="shared" si="6"/>
        <v>29624.398423295454</v>
      </c>
      <c r="C68" s="3">
        <f t="shared" si="7"/>
        <v>340.51032670454549</v>
      </c>
      <c r="D68" s="3">
        <f t="shared" si="8"/>
        <v>0</v>
      </c>
      <c r="E68" s="3">
        <f t="shared" si="9"/>
        <v>0</v>
      </c>
      <c r="F68" s="12">
        <f t="shared" si="10"/>
        <v>29964.908749999999</v>
      </c>
      <c r="G68" s="3"/>
      <c r="H68" s="10">
        <f t="shared" si="11"/>
        <v>9.3310452305120712</v>
      </c>
      <c r="I68" s="3">
        <f t="shared" si="12"/>
        <v>23525.668222508968</v>
      </c>
      <c r="J68" s="3">
        <f t="shared" si="13"/>
        <v>270.40997956906858</v>
      </c>
      <c r="K68" s="3">
        <f t="shared" si="14"/>
        <v>0</v>
      </c>
      <c r="L68" s="3">
        <f t="shared" si="15"/>
        <v>0</v>
      </c>
      <c r="M68" s="21">
        <f t="shared" si="16"/>
        <v>23796.078202078035</v>
      </c>
      <c r="N68" s="2"/>
      <c r="O68" s="2"/>
      <c r="P68" s="2"/>
    </row>
    <row r="69" spans="1:16">
      <c r="A69" s="10">
        <v>12.25</v>
      </c>
      <c r="B69" s="3">
        <f t="shared" si="6"/>
        <v>11296.948799019607</v>
      </c>
      <c r="C69" s="3">
        <f t="shared" si="7"/>
        <v>961.4424509803921</v>
      </c>
      <c r="D69" s="3">
        <f t="shared" si="8"/>
        <v>0</v>
      </c>
      <c r="E69" s="3">
        <f t="shared" si="9"/>
        <v>0</v>
      </c>
      <c r="F69" s="12">
        <f t="shared" si="10"/>
        <v>12258.391249999999</v>
      </c>
      <c r="G69" s="3"/>
      <c r="H69" s="10">
        <f t="shared" si="11"/>
        <v>10.67039493831167</v>
      </c>
      <c r="I69" s="3">
        <f t="shared" si="12"/>
        <v>9840.2371659938708</v>
      </c>
      <c r="J69" s="3">
        <f t="shared" si="13"/>
        <v>837.46699285054228</v>
      </c>
      <c r="K69" s="3">
        <f t="shared" si="14"/>
        <v>0</v>
      </c>
      <c r="L69" s="3">
        <f t="shared" si="15"/>
        <v>0</v>
      </c>
      <c r="M69" s="21">
        <f t="shared" si="16"/>
        <v>10677.704158844414</v>
      </c>
      <c r="N69" s="2"/>
      <c r="O69" s="2"/>
      <c r="P69" s="2"/>
    </row>
    <row r="70" spans="1:16">
      <c r="A70" s="10">
        <v>12.75</v>
      </c>
      <c r="B70" s="3">
        <f t="shared" si="6"/>
        <v>4077.1720500000001</v>
      </c>
      <c r="C70" s="3">
        <f t="shared" si="7"/>
        <v>1240.8784499999999</v>
      </c>
      <c r="D70" s="3">
        <f t="shared" si="8"/>
        <v>0</v>
      </c>
      <c r="E70" s="3">
        <f t="shared" si="9"/>
        <v>0</v>
      </c>
      <c r="F70" s="12">
        <f t="shared" si="10"/>
        <v>5318.0505000000003</v>
      </c>
      <c r="G70" s="3"/>
      <c r="H70" s="10">
        <f t="shared" si="11"/>
        <v>12.136684183752001</v>
      </c>
      <c r="I70" s="3">
        <f t="shared" si="12"/>
        <v>3881.0470222486842</v>
      </c>
      <c r="J70" s="3">
        <f t="shared" si="13"/>
        <v>1181.1882241626429</v>
      </c>
      <c r="K70" s="3">
        <f t="shared" si="14"/>
        <v>0</v>
      </c>
      <c r="L70" s="3">
        <f t="shared" si="15"/>
        <v>0</v>
      </c>
      <c r="M70" s="21">
        <f t="shared" si="16"/>
        <v>5062.2352464113274</v>
      </c>
      <c r="N70" s="2"/>
      <c r="O70" s="2"/>
      <c r="P70" s="2"/>
    </row>
    <row r="71" spans="1:16">
      <c r="A71" s="10">
        <v>13.25</v>
      </c>
      <c r="B71" s="3">
        <f t="shared" si="6"/>
        <v>3335.5833928571433</v>
      </c>
      <c r="C71" s="3">
        <f t="shared" si="7"/>
        <v>1334.2333571428571</v>
      </c>
      <c r="D71" s="3">
        <f t="shared" si="8"/>
        <v>0</v>
      </c>
      <c r="E71" s="3">
        <f t="shared" si="9"/>
        <v>0</v>
      </c>
      <c r="F71" s="12">
        <f t="shared" si="10"/>
        <v>4669.81675</v>
      </c>
      <c r="G71" s="3"/>
      <c r="H71" s="10">
        <f t="shared" si="11"/>
        <v>13.736254060776897</v>
      </c>
      <c r="I71" s="3">
        <f t="shared" si="12"/>
        <v>3457.9940320901064</v>
      </c>
      <c r="J71" s="3">
        <f t="shared" si="13"/>
        <v>1383.1976128360425</v>
      </c>
      <c r="K71" s="3">
        <f t="shared" si="14"/>
        <v>0</v>
      </c>
      <c r="L71" s="3">
        <f t="shared" si="15"/>
        <v>0</v>
      </c>
      <c r="M71" s="21">
        <f t="shared" si="16"/>
        <v>4841.1916449261489</v>
      </c>
      <c r="N71" s="2"/>
      <c r="O71" s="2"/>
      <c r="P71" s="2"/>
    </row>
    <row r="72" spans="1:16">
      <c r="A72" s="10">
        <v>13.75</v>
      </c>
      <c r="B72" s="3">
        <f t="shared" si="6"/>
        <v>8499.4593750000004</v>
      </c>
      <c r="C72" s="3">
        <f t="shared" si="7"/>
        <v>8499.4593750000004</v>
      </c>
      <c r="D72" s="3">
        <f t="shared" si="8"/>
        <v>0</v>
      </c>
      <c r="E72" s="3">
        <f t="shared" si="9"/>
        <v>0</v>
      </c>
      <c r="F72" s="12">
        <f t="shared" si="10"/>
        <v>16998.918750000001</v>
      </c>
      <c r="G72" s="3"/>
      <c r="H72" s="10">
        <f t="shared" si="11"/>
        <v>15.475500269628366</v>
      </c>
      <c r="I72" s="3">
        <f t="shared" si="12"/>
        <v>9566.0644254187537</v>
      </c>
      <c r="J72" s="3">
        <f t="shared" si="13"/>
        <v>9566.0644254187537</v>
      </c>
      <c r="K72" s="3">
        <f t="shared" si="14"/>
        <v>0</v>
      </c>
      <c r="L72" s="3">
        <f t="shared" si="15"/>
        <v>0</v>
      </c>
      <c r="M72" s="21">
        <f t="shared" si="16"/>
        <v>19132.128850837507</v>
      </c>
      <c r="N72" s="2"/>
      <c r="O72" s="2"/>
      <c r="P72" s="2"/>
    </row>
    <row r="73" spans="1:16">
      <c r="A73" s="10">
        <v>14.25</v>
      </c>
      <c r="B73" s="3">
        <f t="shared" si="6"/>
        <v>3905.9164500000002</v>
      </c>
      <c r="C73" s="3">
        <f t="shared" si="7"/>
        <v>35153.248050000002</v>
      </c>
      <c r="D73" s="3">
        <f t="shared" si="8"/>
        <v>0</v>
      </c>
      <c r="E73" s="3">
        <f t="shared" si="9"/>
        <v>0</v>
      </c>
      <c r="F73" s="12">
        <f t="shared" si="10"/>
        <v>39059.164499999999</v>
      </c>
      <c r="G73" s="3"/>
      <c r="H73" s="10">
        <f t="shared" si="11"/>
        <v>17.360871498450603</v>
      </c>
      <c r="I73" s="3">
        <f t="shared" si="12"/>
        <v>4758.6044612024116</v>
      </c>
      <c r="J73" s="3">
        <f t="shared" si="13"/>
        <v>42827.440150821705</v>
      </c>
      <c r="K73" s="3">
        <f t="shared" si="14"/>
        <v>0</v>
      </c>
      <c r="L73" s="3">
        <f t="shared" si="15"/>
        <v>0</v>
      </c>
      <c r="M73" s="21">
        <f t="shared" si="16"/>
        <v>47586.044612024118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81562.673062499991</v>
      </c>
      <c r="D74" s="3">
        <f t="shared" si="8"/>
        <v>27187.557687500001</v>
      </c>
      <c r="E74" s="3">
        <f t="shared" si="9"/>
        <v>0</v>
      </c>
      <c r="F74" s="12">
        <f t="shared" si="10"/>
        <v>108750.23074999999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107269.39126440392</v>
      </c>
      <c r="K74" s="3">
        <f t="shared" si="14"/>
        <v>35756.463754801312</v>
      </c>
      <c r="L74" s="3">
        <f t="shared" si="15"/>
        <v>0</v>
      </c>
      <c r="M74" s="21">
        <f t="shared" si="16"/>
        <v>143025.85501920525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142638.88030000002</v>
      </c>
      <c r="D75" s="3">
        <f t="shared" si="8"/>
        <v>10188.49145</v>
      </c>
      <c r="E75" s="3">
        <f t="shared" si="9"/>
        <v>0</v>
      </c>
      <c r="F75" s="12">
        <f t="shared" si="10"/>
        <v>152827.37175000002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201995.7328074403</v>
      </c>
      <c r="K75" s="3">
        <f t="shared" si="14"/>
        <v>14428.266629102876</v>
      </c>
      <c r="L75" s="3">
        <f t="shared" si="15"/>
        <v>0</v>
      </c>
      <c r="M75" s="21">
        <f t="shared" si="16"/>
        <v>216423.99943654318</v>
      </c>
      <c r="N75" s="2"/>
      <c r="O75" s="2"/>
      <c r="P75" s="2"/>
    </row>
    <row r="76" spans="1:16">
      <c r="A76" s="10">
        <v>15.75</v>
      </c>
      <c r="B76" s="3">
        <f t="shared" si="6"/>
        <v>7663.8896249999998</v>
      </c>
      <c r="C76" s="3">
        <f t="shared" si="7"/>
        <v>107294.45474999999</v>
      </c>
      <c r="D76" s="3">
        <f t="shared" si="8"/>
        <v>22991.668874999999</v>
      </c>
      <c r="E76" s="3">
        <f t="shared" si="9"/>
        <v>0</v>
      </c>
      <c r="F76" s="12">
        <f t="shared" si="10"/>
        <v>137950.01324999999</v>
      </c>
      <c r="G76" s="3"/>
      <c r="H76" s="10">
        <f t="shared" si="11"/>
        <v>23.958985888184611</v>
      </c>
      <c r="I76" s="3">
        <f t="shared" si="12"/>
        <v>11658.350690411393</v>
      </c>
      <c r="J76" s="3">
        <f t="shared" si="13"/>
        <v>163216.90966575951</v>
      </c>
      <c r="K76" s="3">
        <f t="shared" si="14"/>
        <v>34975.052071234175</v>
      </c>
      <c r="L76" s="3">
        <f t="shared" si="15"/>
        <v>0</v>
      </c>
      <c r="M76" s="21">
        <f t="shared" si="16"/>
        <v>209850.31242740509</v>
      </c>
      <c r="N76" s="2"/>
      <c r="O76" s="2"/>
      <c r="P76" s="2"/>
    </row>
    <row r="77" spans="1:16">
      <c r="A77" s="10">
        <v>16.25</v>
      </c>
      <c r="B77" s="3">
        <f t="shared" si="6"/>
        <v>3734.8771296296291</v>
      </c>
      <c r="C77" s="3">
        <f t="shared" si="7"/>
        <v>70962.665462962963</v>
      </c>
      <c r="D77" s="3">
        <f t="shared" si="8"/>
        <v>26144.139907407407</v>
      </c>
      <c r="E77" s="3">
        <f t="shared" si="9"/>
        <v>0</v>
      </c>
      <c r="F77" s="12">
        <f t="shared" si="10"/>
        <v>100841.6825</v>
      </c>
      <c r="G77" s="3"/>
      <c r="H77" s="10">
        <f t="shared" si="11"/>
        <v>26.49435281574188</v>
      </c>
      <c r="I77" s="3">
        <f t="shared" si="12"/>
        <v>6089.4247628217054</v>
      </c>
      <c r="J77" s="3">
        <f t="shared" si="13"/>
        <v>115699.07049361242</v>
      </c>
      <c r="K77" s="3">
        <f t="shared" si="14"/>
        <v>42625.973339751945</v>
      </c>
      <c r="L77" s="3">
        <f t="shared" si="15"/>
        <v>0</v>
      </c>
      <c r="M77" s="21">
        <f t="shared" si="16"/>
        <v>164414.46859618608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29384.247980769229</v>
      </c>
      <c r="D78" s="3">
        <f t="shared" si="8"/>
        <v>25186.498269230771</v>
      </c>
      <c r="E78" s="3">
        <f t="shared" si="9"/>
        <v>0</v>
      </c>
      <c r="F78" s="12">
        <f t="shared" si="10"/>
        <v>54570.746249999997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51240.57303656236</v>
      </c>
      <c r="K78" s="3">
        <f t="shared" si="14"/>
        <v>43920.491174196322</v>
      </c>
      <c r="L78" s="3">
        <f t="shared" si="15"/>
        <v>0</v>
      </c>
      <c r="M78" s="21">
        <f t="shared" si="16"/>
        <v>95161.06421075869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15661.306363636364</v>
      </c>
      <c r="D79" s="3">
        <f t="shared" si="8"/>
        <v>1566.1306363636363</v>
      </c>
      <c r="E79" s="3">
        <f t="shared" si="9"/>
        <v>0</v>
      </c>
      <c r="F79" s="12">
        <f t="shared" si="10"/>
        <v>17227.437000000002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29151.969244655666</v>
      </c>
      <c r="K79" s="3">
        <f t="shared" si="14"/>
        <v>2915.196924465567</v>
      </c>
      <c r="L79" s="3">
        <f t="shared" si="15"/>
        <v>0</v>
      </c>
      <c r="M79" s="21">
        <f t="shared" si="16"/>
        <v>32067.166169121232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1938.3177499999999</v>
      </c>
      <c r="D80" s="3">
        <f t="shared" si="8"/>
        <v>0</v>
      </c>
      <c r="E80" s="3">
        <f t="shared" si="9"/>
        <v>0</v>
      </c>
      <c r="F80" s="12">
        <f t="shared" si="10"/>
        <v>1938.3177499999999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3844.1078022176753</v>
      </c>
      <c r="K80" s="3">
        <f t="shared" si="14"/>
        <v>0</v>
      </c>
      <c r="L80" s="3">
        <f t="shared" si="15"/>
        <v>0</v>
      </c>
      <c r="M80" s="21">
        <f t="shared" si="16"/>
        <v>3844.1078022176753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745174.37210642523</v>
      </c>
      <c r="C89" s="15">
        <f>SUM(C52:C83)</f>
        <v>501713.75806807296</v>
      </c>
      <c r="D89" s="15">
        <f>SUM(D52:D83)</f>
        <v>113264.48682550181</v>
      </c>
      <c r="E89" s="15">
        <f>SUM(E52:E83)</f>
        <v>0</v>
      </c>
      <c r="F89" s="15">
        <f>SUM(F52:F83)</f>
        <v>1360152.6169999999</v>
      </c>
      <c r="G89" s="12"/>
      <c r="H89" s="8" t="s">
        <v>7</v>
      </c>
      <c r="I89" s="15">
        <f>SUM(I52:I88)</f>
        <v>429565.4476708679</v>
      </c>
      <c r="J89" s="15">
        <f>SUM(J52:J88)</f>
        <v>731217.70487101923</v>
      </c>
      <c r="K89" s="15">
        <f>SUM(K52:K88)</f>
        <v>174621.4438935522</v>
      </c>
      <c r="L89" s="15">
        <f>SUM(L52:L88)</f>
        <v>0</v>
      </c>
      <c r="M89" s="15">
        <f>SUM(M52:M88)</f>
        <v>1335404.5964354393</v>
      </c>
      <c r="N89" s="2"/>
      <c r="O89" s="2"/>
      <c r="P89" s="2"/>
    </row>
    <row r="90" spans="1:16">
      <c r="A90" s="6" t="s">
        <v>13</v>
      </c>
      <c r="B90" s="22">
        <f>IF(L43&gt;0,B89/L43,0)</f>
        <v>9.9622313993308804</v>
      </c>
      <c r="C90" s="22">
        <f>IF(M43&gt;0,C89/M43,0)</f>
        <v>15.346999587650373</v>
      </c>
      <c r="D90" s="22">
        <f>IF(N43&gt;0,D89/N43,0)</f>
        <v>15.787218047018825</v>
      </c>
      <c r="E90" s="22">
        <f>IF(O43&gt;0,E89/O43,0)</f>
        <v>0</v>
      </c>
      <c r="F90" s="22">
        <f>IF(P43&gt;0,F89/P43,0)</f>
        <v>11.861894628764095</v>
      </c>
      <c r="G90" s="12"/>
      <c r="H90" s="6" t="s">
        <v>13</v>
      </c>
      <c r="I90" s="22">
        <f>IF(L43&gt;0,I89/L43,0)</f>
        <v>5.742857713634792</v>
      </c>
      <c r="J90" s="22">
        <f>IF(M43&gt;0,J89/M43,0)</f>
        <v>22.367331241523527</v>
      </c>
      <c r="K90" s="22">
        <f>IF(N43&gt;0,K89/N43,0)</f>
        <v>24.339374924109705</v>
      </c>
      <c r="L90" s="22">
        <f>IF(O43&gt;0,L89/O43,0)</f>
        <v>0</v>
      </c>
      <c r="M90" s="22">
        <f>IF(P43&gt;0,M89/P43,0)</f>
        <v>11.646067074901215</v>
      </c>
      <c r="N90" s="2"/>
      <c r="O90" s="2"/>
      <c r="P90" s="2"/>
    </row>
    <row r="91" spans="1:16">
      <c r="A91" s="3"/>
      <c r="B91" s="23">
        <v>9.9622313993308769</v>
      </c>
      <c r="C91" s="23">
        <v>15.346999587650373</v>
      </c>
      <c r="D91" s="23">
        <v>15.787218047018825</v>
      </c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1.0819162644968845</v>
      </c>
      <c r="C92" s="23">
        <v>1.0129465900604497</v>
      </c>
      <c r="D92" s="23">
        <v>0.75697640647125819</v>
      </c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74799.946140226704</v>
      </c>
      <c r="C102" s="27">
        <f>$B$90</f>
        <v>9.9622313993308804</v>
      </c>
      <c r="D102" s="27">
        <f>$I$90</f>
        <v>5.742857713634792</v>
      </c>
      <c r="E102" s="28">
        <f t="shared" ref="E102:E105" si="17">B102*D102</f>
        <v>429565.4476708679</v>
      </c>
      <c r="F102" s="3">
        <f t="shared" ref="F102:F106" si="18">B102/1000</f>
        <v>74.799946140226709</v>
      </c>
      <c r="G102" s="26">
        <f t="shared" ref="G102:G106" si="19">E102/1000</f>
        <v>429.56544767086791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32691.325441345463</v>
      </c>
      <c r="C103" s="27">
        <f>$C$90</f>
        <v>15.346999587650373</v>
      </c>
      <c r="D103" s="27">
        <f>$J$90</f>
        <v>22.367331241523527</v>
      </c>
      <c r="E103" s="28">
        <f t="shared" si="17"/>
        <v>731217.70487101923</v>
      </c>
      <c r="F103" s="3">
        <f t="shared" si="18"/>
        <v>32.691325441345462</v>
      </c>
      <c r="G103" s="26">
        <f t="shared" si="19"/>
        <v>731.21770487101924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7174.4424184278669</v>
      </c>
      <c r="C104" s="27">
        <f>$D$90</f>
        <v>15.787218047018825</v>
      </c>
      <c r="D104" s="27">
        <f>$K$90</f>
        <v>24.339374924109705</v>
      </c>
      <c r="E104" s="28">
        <f t="shared" si="17"/>
        <v>174621.4438935522</v>
      </c>
      <c r="F104" s="3">
        <f t="shared" si="18"/>
        <v>7.1744424184278666</v>
      </c>
      <c r="G104" s="26">
        <f t="shared" si="19"/>
        <v>174.6214438935522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114665.71400000002</v>
      </c>
      <c r="C106" s="27">
        <f>$F$90</f>
        <v>11.861894628764095</v>
      </c>
      <c r="D106" s="27">
        <f>$M$90</f>
        <v>11.646067074901215</v>
      </c>
      <c r="E106" s="28">
        <f>SUM(E102:E105)</f>
        <v>1335404.5964354393</v>
      </c>
      <c r="F106" s="3">
        <f t="shared" si="18"/>
        <v>114.66571400000002</v>
      </c>
      <c r="G106" s="26">
        <f t="shared" si="19"/>
        <v>1335.4045964354393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1335407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1.0000017998774058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8"/>
  <sheetViews>
    <sheetView topLeftCell="E90" workbookViewId="0">
      <selection activeCell="O117" activeCellId="1" sqref="A6:IV6 O117"/>
    </sheetView>
  </sheetViews>
  <sheetFormatPr baseColWidth="10" defaultColWidth="11.5" defaultRowHeight="13"/>
  <cols>
    <col min="5" max="5" width="12.5" customWidth="1"/>
  </cols>
  <sheetData>
    <row r="1" spans="1:16" ht="21">
      <c r="A1" s="37" t="s">
        <v>0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3">
        <v>29491358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>
        <v>26466853</v>
      </c>
      <c r="J15" s="5"/>
      <c r="K15" s="10">
        <v>8.25</v>
      </c>
      <c r="L15" s="3">
        <f t="shared" si="1"/>
        <v>26466.852999999999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26466.852999999999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>
        <v>535894042</v>
      </c>
      <c r="J16" s="5"/>
      <c r="K16" s="10">
        <v>8.75</v>
      </c>
      <c r="L16" s="3">
        <f t="shared" si="1"/>
        <v>535894.04200000002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535894.04200000002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1334000341</v>
      </c>
      <c r="J17" s="5"/>
      <c r="K17" s="10">
        <v>9.25</v>
      </c>
      <c r="L17" s="3">
        <f t="shared" si="1"/>
        <v>1334000.341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1334000.341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1161432558</v>
      </c>
      <c r="J18" s="5"/>
      <c r="K18" s="10">
        <v>9.75</v>
      </c>
      <c r="L18" s="3">
        <f t="shared" si="1"/>
        <v>1152066.1664032259</v>
      </c>
      <c r="M18" s="3">
        <f t="shared" si="2"/>
        <v>9366.3915967741923</v>
      </c>
      <c r="N18" s="3">
        <f t="shared" si="3"/>
        <v>0</v>
      </c>
      <c r="O18" s="3">
        <f t="shared" si="4"/>
        <v>0</v>
      </c>
      <c r="P18" s="13">
        <f t="shared" si="5"/>
        <v>1161432.558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698025219</v>
      </c>
      <c r="J19" s="5"/>
      <c r="K19" s="10">
        <v>10.25</v>
      </c>
      <c r="L19" s="3">
        <f t="shared" si="1"/>
        <v>683779.80636734702</v>
      </c>
      <c r="M19" s="3">
        <f t="shared" si="2"/>
        <v>14245.41263265306</v>
      </c>
      <c r="N19" s="3">
        <f t="shared" si="3"/>
        <v>0</v>
      </c>
      <c r="O19" s="3">
        <f t="shared" si="4"/>
        <v>0</v>
      </c>
      <c r="P19" s="13">
        <f t="shared" si="5"/>
        <v>698025.21900000004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484360899</v>
      </c>
      <c r="J20" s="5"/>
      <c r="K20" s="10">
        <v>10.75</v>
      </c>
      <c r="L20" s="3">
        <f t="shared" si="1"/>
        <v>477902.75367999997</v>
      </c>
      <c r="M20" s="3">
        <f t="shared" si="2"/>
        <v>6458.1453200000005</v>
      </c>
      <c r="N20" s="3">
        <f t="shared" si="3"/>
        <v>0</v>
      </c>
      <c r="O20" s="3">
        <f t="shared" si="4"/>
        <v>0</v>
      </c>
      <c r="P20" s="13">
        <f t="shared" si="5"/>
        <v>484360.89899999998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384603850</v>
      </c>
      <c r="J21" s="5"/>
      <c r="K21" s="10">
        <v>11.25</v>
      </c>
      <c r="L21" s="3">
        <f t="shared" si="1"/>
        <v>384603.85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384603.85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266584078</v>
      </c>
      <c r="J22" s="5"/>
      <c r="K22" s="10">
        <v>11.75</v>
      </c>
      <c r="L22" s="3">
        <f t="shared" si="1"/>
        <v>263554.71347727271</v>
      </c>
      <c r="M22" s="3">
        <f t="shared" si="2"/>
        <v>3029.3645227272727</v>
      </c>
      <c r="N22" s="3">
        <f t="shared" si="3"/>
        <v>0</v>
      </c>
      <c r="O22" s="3">
        <f t="shared" si="4"/>
        <v>0</v>
      </c>
      <c r="P22" s="13">
        <f t="shared" si="5"/>
        <v>266584.07799999998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145350720</v>
      </c>
      <c r="J23" s="5"/>
      <c r="K23" s="10">
        <v>12.25</v>
      </c>
      <c r="L23" s="3">
        <f t="shared" si="1"/>
        <v>133950.66352941174</v>
      </c>
      <c r="M23" s="3">
        <f t="shared" si="2"/>
        <v>11400.056470588235</v>
      </c>
      <c r="N23" s="3">
        <f t="shared" si="3"/>
        <v>0</v>
      </c>
      <c r="O23" s="3">
        <f t="shared" si="4"/>
        <v>0</v>
      </c>
      <c r="P23" s="13">
        <f t="shared" si="5"/>
        <v>145350.71999999997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44404492</v>
      </c>
      <c r="J24" s="5"/>
      <c r="K24" s="10">
        <v>12.75</v>
      </c>
      <c r="L24" s="3">
        <f t="shared" si="1"/>
        <v>34043.443866666668</v>
      </c>
      <c r="M24" s="3">
        <f t="shared" si="2"/>
        <v>10361.048133333334</v>
      </c>
      <c r="N24" s="3">
        <f t="shared" si="3"/>
        <v>0</v>
      </c>
      <c r="O24" s="3">
        <f t="shared" si="4"/>
        <v>0</v>
      </c>
      <c r="P24" s="13">
        <f t="shared" si="5"/>
        <v>44404.491999999998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>
        <v>15408296</v>
      </c>
      <c r="J25" s="5"/>
      <c r="K25" s="10">
        <v>13.25</v>
      </c>
      <c r="L25" s="3">
        <f t="shared" si="1"/>
        <v>11005.925714285715</v>
      </c>
      <c r="M25" s="3">
        <f t="shared" si="2"/>
        <v>4402.3702857142853</v>
      </c>
      <c r="N25" s="3">
        <f t="shared" si="3"/>
        <v>0</v>
      </c>
      <c r="O25" s="3">
        <f t="shared" si="4"/>
        <v>0</v>
      </c>
      <c r="P25" s="13">
        <f t="shared" si="5"/>
        <v>15408.296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>
        <v>9053291</v>
      </c>
      <c r="J26" s="5"/>
      <c r="K26" s="10">
        <v>13.75</v>
      </c>
      <c r="L26" s="3">
        <f t="shared" si="1"/>
        <v>4526.6454999999996</v>
      </c>
      <c r="M26" s="3">
        <f t="shared" si="2"/>
        <v>4526.6454999999996</v>
      </c>
      <c r="N26" s="3">
        <f t="shared" si="3"/>
        <v>0</v>
      </c>
      <c r="O26" s="3">
        <f t="shared" si="4"/>
        <v>0</v>
      </c>
      <c r="P26" s="13">
        <f t="shared" si="5"/>
        <v>9053.2909999999993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>
        <v>6029101</v>
      </c>
      <c r="J27" s="5"/>
      <c r="K27" s="10">
        <v>14.25</v>
      </c>
      <c r="L27" s="3">
        <f t="shared" si="1"/>
        <v>602.91009999999994</v>
      </c>
      <c r="M27" s="3">
        <f t="shared" si="2"/>
        <v>5426.1908999999996</v>
      </c>
      <c r="N27" s="3">
        <f t="shared" si="3"/>
        <v>0</v>
      </c>
      <c r="O27" s="3">
        <f t="shared" si="4"/>
        <v>0</v>
      </c>
      <c r="P27" s="13">
        <f t="shared" si="5"/>
        <v>6029.1009999999997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>
        <v>0</v>
      </c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>
        <v>1073346</v>
      </c>
      <c r="J29" s="5"/>
      <c r="K29" s="10">
        <v>15.25</v>
      </c>
      <c r="L29" s="3">
        <f t="shared" si="1"/>
        <v>0</v>
      </c>
      <c r="M29" s="3">
        <f t="shared" si="2"/>
        <v>1001.7896000000001</v>
      </c>
      <c r="N29" s="3">
        <f t="shared" si="3"/>
        <v>71.556399999999996</v>
      </c>
      <c r="O29" s="3">
        <f t="shared" si="4"/>
        <v>0</v>
      </c>
      <c r="P29" s="13">
        <f t="shared" si="5"/>
        <v>1073.346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>
        <v>0</v>
      </c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>
        <v>0</v>
      </c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>
        <v>0</v>
      </c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>
        <v>0</v>
      </c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>
        <v>0</v>
      </c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5112687086</v>
      </c>
      <c r="J43" s="3"/>
      <c r="K43" s="8" t="s">
        <v>7</v>
      </c>
      <c r="L43" s="15">
        <f>SUM(L6:L42)</f>
        <v>5042398.1146382093</v>
      </c>
      <c r="M43" s="15">
        <f>SUM(M6:M42)</f>
        <v>70217.414961790375</v>
      </c>
      <c r="N43" s="15">
        <f>SUM(N6:N42)</f>
        <v>71.556399999999996</v>
      </c>
      <c r="O43" s="15">
        <f>SUM(O6:O42)</f>
        <v>0</v>
      </c>
      <c r="P43" s="15">
        <f>SUM(P6:P42)</f>
        <v>5112687.0859999983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218351.53724999999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218351.53724999999</v>
      </c>
      <c r="G61" s="3"/>
      <c r="H61" s="10">
        <f t="shared" si="11"/>
        <v>2.9895881271575115</v>
      </c>
      <c r="I61" s="3">
        <f t="shared" si="12"/>
        <v>79124.98949202316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79124.98949202316</v>
      </c>
      <c r="N61" s="2"/>
      <c r="O61" s="2"/>
      <c r="P61" s="2"/>
    </row>
    <row r="62" spans="1:16">
      <c r="A62" s="10">
        <v>8.75</v>
      </c>
      <c r="B62" s="3">
        <f t="shared" si="6"/>
        <v>4689072.8674999997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4689072.8674999997</v>
      </c>
      <c r="G62" s="3"/>
      <c r="H62" s="10">
        <f t="shared" si="11"/>
        <v>3.6129234381193212</v>
      </c>
      <c r="I62" s="3">
        <f t="shared" si="12"/>
        <v>1936144.1446902999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1936144.1446902999</v>
      </c>
      <c r="N62" s="2"/>
      <c r="O62" s="2"/>
      <c r="P62" s="2"/>
    </row>
    <row r="63" spans="1:16">
      <c r="A63" s="10">
        <v>9.25</v>
      </c>
      <c r="B63" s="3">
        <f t="shared" si="6"/>
        <v>12339503.15425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12339503.15425</v>
      </c>
      <c r="G63" s="3"/>
      <c r="H63" s="10">
        <f t="shared" si="11"/>
        <v>4.3205042401409077</v>
      </c>
      <c r="I63" s="3">
        <f t="shared" si="12"/>
        <v>5763554.1296399171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5763554.1296399171</v>
      </c>
      <c r="N63" s="2"/>
      <c r="O63" s="2"/>
      <c r="P63" s="2"/>
    </row>
    <row r="64" spans="1:16">
      <c r="A64" s="10">
        <v>9.75</v>
      </c>
      <c r="B64" s="3">
        <f t="shared" si="6"/>
        <v>11232645.122431451</v>
      </c>
      <c r="C64" s="3">
        <f t="shared" si="7"/>
        <v>91322.318068548368</v>
      </c>
      <c r="D64" s="3">
        <f t="shared" si="8"/>
        <v>0</v>
      </c>
      <c r="E64" s="3">
        <f t="shared" si="9"/>
        <v>0</v>
      </c>
      <c r="F64" s="12">
        <f t="shared" si="10"/>
        <v>11323967.4405</v>
      </c>
      <c r="G64" s="3"/>
      <c r="H64" s="10">
        <f t="shared" si="11"/>
        <v>5.1182321239794319</v>
      </c>
      <c r="I64" s="3">
        <f t="shared" si="12"/>
        <v>5896542.0618348243</v>
      </c>
      <c r="J64" s="3">
        <f t="shared" si="13"/>
        <v>47939.366356380677</v>
      </c>
      <c r="K64" s="3">
        <f t="shared" si="14"/>
        <v>0</v>
      </c>
      <c r="L64" s="3">
        <f t="shared" si="15"/>
        <v>0</v>
      </c>
      <c r="M64" s="21">
        <f t="shared" si="16"/>
        <v>5944481.4281912046</v>
      </c>
      <c r="N64" s="2"/>
      <c r="O64" s="2"/>
      <c r="P64" s="2"/>
    </row>
    <row r="65" spans="1:16">
      <c r="A65" s="10">
        <v>10.25</v>
      </c>
      <c r="B65" s="3">
        <f t="shared" si="6"/>
        <v>7008743.0152653065</v>
      </c>
      <c r="C65" s="3">
        <f t="shared" si="7"/>
        <v>146015.47948469387</v>
      </c>
      <c r="D65" s="3">
        <f t="shared" si="8"/>
        <v>0</v>
      </c>
      <c r="E65" s="3">
        <f t="shared" si="9"/>
        <v>0</v>
      </c>
      <c r="F65" s="12">
        <f t="shared" si="10"/>
        <v>7154758.4947500005</v>
      </c>
      <c r="G65" s="3"/>
      <c r="H65" s="10">
        <f t="shared" si="11"/>
        <v>6.0120788729066197</v>
      </c>
      <c r="I65" s="3">
        <f t="shared" si="12"/>
        <v>4110938.1275813063</v>
      </c>
      <c r="J65" s="3">
        <f t="shared" si="13"/>
        <v>85644.544324610528</v>
      </c>
      <c r="K65" s="3">
        <f t="shared" si="14"/>
        <v>0</v>
      </c>
      <c r="L65" s="3">
        <f t="shared" si="15"/>
        <v>0</v>
      </c>
      <c r="M65" s="21">
        <f t="shared" si="16"/>
        <v>4196582.6719059171</v>
      </c>
      <c r="N65" s="2"/>
      <c r="O65" s="2"/>
      <c r="P65" s="2"/>
    </row>
    <row r="66" spans="1:16">
      <c r="A66" s="10">
        <v>10.75</v>
      </c>
      <c r="B66" s="3">
        <f t="shared" si="6"/>
        <v>5137454.6020599995</v>
      </c>
      <c r="C66" s="3">
        <f t="shared" si="7"/>
        <v>69425.062190000011</v>
      </c>
      <c r="D66" s="3">
        <f t="shared" si="8"/>
        <v>0</v>
      </c>
      <c r="E66" s="3">
        <f t="shared" si="9"/>
        <v>0</v>
      </c>
      <c r="F66" s="12">
        <f t="shared" si="10"/>
        <v>5206879.6642499994</v>
      </c>
      <c r="G66" s="3"/>
      <c r="H66" s="10">
        <f t="shared" si="11"/>
        <v>7.0080836291396293</v>
      </c>
      <c r="I66" s="3">
        <f t="shared" si="12"/>
        <v>3349182.4643855565</v>
      </c>
      <c r="J66" s="3">
        <f t="shared" si="13"/>
        <v>45259.222491696717</v>
      </c>
      <c r="K66" s="3">
        <f t="shared" si="14"/>
        <v>0</v>
      </c>
      <c r="L66" s="3">
        <f t="shared" si="15"/>
        <v>0</v>
      </c>
      <c r="M66" s="21">
        <f t="shared" si="16"/>
        <v>3394441.6868772535</v>
      </c>
      <c r="N66" s="2"/>
      <c r="O66" s="2"/>
      <c r="P66" s="2"/>
    </row>
    <row r="67" spans="1:16">
      <c r="A67" s="10">
        <v>11.25</v>
      </c>
      <c r="B67" s="3">
        <f t="shared" si="6"/>
        <v>4326793.3125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4326793.3125</v>
      </c>
      <c r="G67" s="3"/>
      <c r="H67" s="10">
        <f t="shared" si="11"/>
        <v>8.1123503084402753</v>
      </c>
      <c r="I67" s="3">
        <f t="shared" si="12"/>
        <v>3120041.161174817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3120041.161174817</v>
      </c>
      <c r="N67" s="2"/>
      <c r="O67" s="2"/>
      <c r="P67" s="2"/>
    </row>
    <row r="68" spans="1:16">
      <c r="A68" s="10">
        <v>11.75</v>
      </c>
      <c r="B68" s="3">
        <f t="shared" si="6"/>
        <v>3096767.8833579542</v>
      </c>
      <c r="C68" s="3">
        <f t="shared" si="7"/>
        <v>35595.033142045453</v>
      </c>
      <c r="D68" s="3">
        <f t="shared" si="8"/>
        <v>0</v>
      </c>
      <c r="E68" s="3">
        <f t="shared" si="9"/>
        <v>0</v>
      </c>
      <c r="F68" s="12">
        <f t="shared" si="10"/>
        <v>3132362.9164999998</v>
      </c>
      <c r="G68" s="3"/>
      <c r="H68" s="10">
        <f t="shared" si="11"/>
        <v>9.3310452305120712</v>
      </c>
      <c r="I68" s="3">
        <f t="shared" si="12"/>
        <v>2459240.9521710812</v>
      </c>
      <c r="J68" s="3">
        <f t="shared" si="13"/>
        <v>28267.137381276796</v>
      </c>
      <c r="K68" s="3">
        <f t="shared" si="14"/>
        <v>0</v>
      </c>
      <c r="L68" s="3">
        <f t="shared" si="15"/>
        <v>0</v>
      </c>
      <c r="M68" s="21">
        <f t="shared" si="16"/>
        <v>2487508.0895523578</v>
      </c>
      <c r="N68" s="2"/>
      <c r="O68" s="2"/>
      <c r="P68" s="2"/>
    </row>
    <row r="69" spans="1:16">
      <c r="A69" s="10">
        <v>12.25</v>
      </c>
      <c r="B69" s="3">
        <f t="shared" si="6"/>
        <v>1640895.6282352938</v>
      </c>
      <c r="C69" s="3">
        <f t="shared" si="7"/>
        <v>139650.69176470587</v>
      </c>
      <c r="D69" s="3">
        <f t="shared" si="8"/>
        <v>0</v>
      </c>
      <c r="E69" s="3">
        <f t="shared" si="9"/>
        <v>0</v>
      </c>
      <c r="F69" s="12">
        <f t="shared" si="10"/>
        <v>1780546.3199999996</v>
      </c>
      <c r="G69" s="3"/>
      <c r="H69" s="10">
        <f t="shared" si="11"/>
        <v>10.67039493831167</v>
      </c>
      <c r="I69" s="3">
        <f t="shared" si="12"/>
        <v>1429306.4821077248</v>
      </c>
      <c r="J69" s="3">
        <f t="shared" si="13"/>
        <v>121643.10486023191</v>
      </c>
      <c r="K69" s="3">
        <f t="shared" si="14"/>
        <v>0</v>
      </c>
      <c r="L69" s="3">
        <f t="shared" si="15"/>
        <v>0</v>
      </c>
      <c r="M69" s="21">
        <f t="shared" si="16"/>
        <v>1550949.5869679567</v>
      </c>
      <c r="N69" s="2"/>
      <c r="O69" s="2"/>
      <c r="P69" s="2"/>
    </row>
    <row r="70" spans="1:16">
      <c r="A70" s="10">
        <v>12.75</v>
      </c>
      <c r="B70" s="3">
        <f t="shared" si="6"/>
        <v>434053.9093</v>
      </c>
      <c r="C70" s="3">
        <f t="shared" si="7"/>
        <v>132103.36370000002</v>
      </c>
      <c r="D70" s="3">
        <f t="shared" si="8"/>
        <v>0</v>
      </c>
      <c r="E70" s="3">
        <f t="shared" si="9"/>
        <v>0</v>
      </c>
      <c r="F70" s="12">
        <f t="shared" si="10"/>
        <v>566157.27300000004</v>
      </c>
      <c r="G70" s="3"/>
      <c r="H70" s="10">
        <f t="shared" si="11"/>
        <v>12.136684183752001</v>
      </c>
      <c r="I70" s="3">
        <f t="shared" si="12"/>
        <v>413174.52673702245</v>
      </c>
      <c r="J70" s="3">
        <f t="shared" si="13"/>
        <v>125748.76900691986</v>
      </c>
      <c r="K70" s="3">
        <f t="shared" si="14"/>
        <v>0</v>
      </c>
      <c r="L70" s="3">
        <f t="shared" si="15"/>
        <v>0</v>
      </c>
      <c r="M70" s="21">
        <f t="shared" si="16"/>
        <v>538923.29574394226</v>
      </c>
      <c r="N70" s="2"/>
      <c r="O70" s="2"/>
      <c r="P70" s="2"/>
    </row>
    <row r="71" spans="1:16">
      <c r="A71" s="10">
        <v>13.25</v>
      </c>
      <c r="B71" s="3">
        <f t="shared" si="6"/>
        <v>145828.51571428572</v>
      </c>
      <c r="C71" s="3">
        <f t="shared" si="7"/>
        <v>58331.406285714278</v>
      </c>
      <c r="D71" s="3">
        <f t="shared" si="8"/>
        <v>0</v>
      </c>
      <c r="E71" s="3">
        <f t="shared" si="9"/>
        <v>0</v>
      </c>
      <c r="F71" s="12">
        <f t="shared" si="10"/>
        <v>204159.92199999999</v>
      </c>
      <c r="G71" s="3"/>
      <c r="H71" s="10">
        <f t="shared" si="11"/>
        <v>13.736254060776897</v>
      </c>
      <c r="I71" s="3">
        <f t="shared" si="12"/>
        <v>151180.19178546601</v>
      </c>
      <c r="J71" s="3">
        <f t="shared" si="13"/>
        <v>60472.076714186398</v>
      </c>
      <c r="K71" s="3">
        <f t="shared" si="14"/>
        <v>0</v>
      </c>
      <c r="L71" s="3">
        <f t="shared" si="15"/>
        <v>0</v>
      </c>
      <c r="M71" s="21">
        <f t="shared" si="16"/>
        <v>211652.26849965242</v>
      </c>
      <c r="N71" s="2"/>
      <c r="O71" s="2"/>
      <c r="P71" s="2"/>
    </row>
    <row r="72" spans="1:16">
      <c r="A72" s="10">
        <v>13.75</v>
      </c>
      <c r="B72" s="3">
        <f t="shared" si="6"/>
        <v>62241.375624999993</v>
      </c>
      <c r="C72" s="3">
        <f t="shared" si="7"/>
        <v>62241.375624999993</v>
      </c>
      <c r="D72" s="3">
        <f t="shared" si="8"/>
        <v>0</v>
      </c>
      <c r="E72" s="3">
        <f t="shared" si="9"/>
        <v>0</v>
      </c>
      <c r="F72" s="12">
        <f t="shared" si="10"/>
        <v>124482.75124999999</v>
      </c>
      <c r="G72" s="3"/>
      <c r="H72" s="10">
        <f t="shared" si="11"/>
        <v>15.475500269628366</v>
      </c>
      <c r="I72" s="3">
        <f t="shared" si="12"/>
        <v>70052.103655762025</v>
      </c>
      <c r="J72" s="3">
        <f t="shared" si="13"/>
        <v>70052.103655762025</v>
      </c>
      <c r="K72" s="3">
        <f t="shared" si="14"/>
        <v>0</v>
      </c>
      <c r="L72" s="3">
        <f t="shared" si="15"/>
        <v>0</v>
      </c>
      <c r="M72" s="21">
        <f t="shared" si="16"/>
        <v>140104.20731152405</v>
      </c>
      <c r="N72" s="2"/>
      <c r="O72" s="2"/>
      <c r="P72" s="2"/>
    </row>
    <row r="73" spans="1:16">
      <c r="A73" s="10">
        <v>14.25</v>
      </c>
      <c r="B73" s="3">
        <f t="shared" si="6"/>
        <v>8591.4689249999992</v>
      </c>
      <c r="C73" s="3">
        <f t="shared" si="7"/>
        <v>77323.220324999987</v>
      </c>
      <c r="D73" s="3">
        <f t="shared" si="8"/>
        <v>0</v>
      </c>
      <c r="E73" s="3">
        <f t="shared" si="9"/>
        <v>0</v>
      </c>
      <c r="F73" s="12">
        <f t="shared" si="10"/>
        <v>85914.689249999981</v>
      </c>
      <c r="G73" s="3"/>
      <c r="H73" s="10">
        <f t="shared" si="11"/>
        <v>17.360871498450603</v>
      </c>
      <c r="I73" s="3">
        <f t="shared" si="12"/>
        <v>10467.044771218001</v>
      </c>
      <c r="J73" s="3">
        <f t="shared" si="13"/>
        <v>94203.402940962013</v>
      </c>
      <c r="K73" s="3">
        <f t="shared" si="14"/>
        <v>0</v>
      </c>
      <c r="L73" s="3">
        <f t="shared" si="15"/>
        <v>0</v>
      </c>
      <c r="M73" s="21">
        <f t="shared" si="16"/>
        <v>104670.44771218002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15277.291400000002</v>
      </c>
      <c r="D75" s="3">
        <f t="shared" si="8"/>
        <v>1091.2350999999999</v>
      </c>
      <c r="E75" s="3">
        <f t="shared" si="9"/>
        <v>0</v>
      </c>
      <c r="F75" s="12">
        <f t="shared" si="10"/>
        <v>16368.526500000002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21634.687997868456</v>
      </c>
      <c r="K75" s="3">
        <f t="shared" si="14"/>
        <v>1545.3348569906038</v>
      </c>
      <c r="L75" s="3">
        <f t="shared" si="15"/>
        <v>0</v>
      </c>
      <c r="M75" s="21">
        <f t="shared" si="16"/>
        <v>23180.02285485906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50340942.392414294</v>
      </c>
      <c r="C89" s="15">
        <f>SUM(C52:C83)</f>
        <v>827285.24198570778</v>
      </c>
      <c r="D89" s="15">
        <f>SUM(D52:D83)</f>
        <v>1091.2350999999999</v>
      </c>
      <c r="E89" s="15">
        <f>SUM(E52:E83)</f>
        <v>0</v>
      </c>
      <c r="F89" s="15">
        <f>SUM(F52:F83)</f>
        <v>51169318.869500004</v>
      </c>
      <c r="G89" s="12"/>
      <c r="H89" s="8" t="s">
        <v>7</v>
      </c>
      <c r="I89" s="15">
        <f>SUM(I52:I88)</f>
        <v>28788948.380027022</v>
      </c>
      <c r="J89" s="15">
        <f>SUM(J52:J88)</f>
        <v>700864.41572989523</v>
      </c>
      <c r="K89" s="15">
        <f>SUM(K52:K88)</f>
        <v>1545.3348569906038</v>
      </c>
      <c r="L89" s="15">
        <f>SUM(L52:L88)</f>
        <v>0</v>
      </c>
      <c r="M89" s="15">
        <f>SUM(M52:M88)</f>
        <v>29491358.130613904</v>
      </c>
      <c r="N89" s="2"/>
      <c r="O89" s="2"/>
      <c r="P89" s="2"/>
    </row>
    <row r="90" spans="1:16">
      <c r="A90" s="6" t="s">
        <v>13</v>
      </c>
      <c r="B90" s="22">
        <f>IF(L43&gt;0,B89/L43,0)</f>
        <v>9.9835318925479655</v>
      </c>
      <c r="C90" s="22">
        <f>IF(M43&gt;0,C89/M43,0)</f>
        <v>11.781767278614353</v>
      </c>
      <c r="D90" s="22">
        <f>IF(N43&gt;0,D89/N43,0)</f>
        <v>15.249999999999998</v>
      </c>
      <c r="E90" s="22">
        <f>IF(O43&gt;0,E89/O43,0)</f>
        <v>0</v>
      </c>
      <c r="F90" s="22">
        <f>IF(P43&gt;0,F89/P43,0)</f>
        <v>10.00830248532445</v>
      </c>
      <c r="G90" s="12"/>
      <c r="H90" s="6" t="s">
        <v>13</v>
      </c>
      <c r="I90" s="22">
        <f>IF(L43&gt;0,I89/L43,0)</f>
        <v>5.7093763176794745</v>
      </c>
      <c r="J90" s="22">
        <f>IF(M43&gt;0,J89/M43,0)</f>
        <v>9.9813474493653569</v>
      </c>
      <c r="K90" s="22">
        <f>IF(N43&gt;0,K89/N43,0)</f>
        <v>21.596039725176279</v>
      </c>
      <c r="L90" s="22">
        <f>IF(O43&gt;0,L89/O43,0)</f>
        <v>0</v>
      </c>
      <c r="M90" s="22">
        <f>IF(P43&gt;0,M89/P43,0)</f>
        <v>5.7682697248125532</v>
      </c>
      <c r="N90" s="2"/>
      <c r="O90" s="2"/>
      <c r="P90" s="2"/>
    </row>
    <row r="91" spans="1:16">
      <c r="A91" s="3"/>
      <c r="B91" s="23">
        <v>9.9835318925479655</v>
      </c>
      <c r="C91" s="23">
        <v>11.781767278614355</v>
      </c>
      <c r="D91" s="23">
        <v>15.25</v>
      </c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0.9536097244936812</v>
      </c>
      <c r="C92" s="23">
        <v>1.5250773822027159</v>
      </c>
      <c r="D92" s="23">
        <v>0</v>
      </c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 ht="12.75" customHeight="1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5042398.1146382093</v>
      </c>
      <c r="C102" s="27">
        <f>$B$90</f>
        <v>9.9835318925479655</v>
      </c>
      <c r="D102" s="27">
        <f>$I$90</f>
        <v>5.7093763176794745</v>
      </c>
      <c r="E102" s="28">
        <f t="shared" ref="E102:E105" si="17">B102*D102</f>
        <v>28788948.380027026</v>
      </c>
      <c r="F102" s="3">
        <f t="shared" ref="F102:F106" si="18">B102/1000</f>
        <v>5042.3981146382093</v>
      </c>
      <c r="G102" s="26">
        <f t="shared" ref="G102:G106" si="19">E102/1000</f>
        <v>28788.948380027025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70217.414961790375</v>
      </c>
      <c r="C103" s="27">
        <f>$C$90</f>
        <v>11.781767278614353</v>
      </c>
      <c r="D103" s="27">
        <f>$J$90</f>
        <v>9.9813474493653569</v>
      </c>
      <c r="E103" s="28">
        <f t="shared" si="17"/>
        <v>700864.41572989523</v>
      </c>
      <c r="F103" s="3">
        <f t="shared" si="18"/>
        <v>70.217414961790368</v>
      </c>
      <c r="G103" s="26">
        <f t="shared" si="19"/>
        <v>700.8644157298952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71.556399999999996</v>
      </c>
      <c r="C104" s="27">
        <f>$D$90</f>
        <v>15.249999999999998</v>
      </c>
      <c r="D104" s="27">
        <f>$K$90</f>
        <v>21.596039725176279</v>
      </c>
      <c r="E104" s="28">
        <f t="shared" si="17"/>
        <v>1545.3348569906038</v>
      </c>
      <c r="F104" s="3">
        <f t="shared" si="18"/>
        <v>7.1556399999999992E-2</v>
      </c>
      <c r="G104" s="26">
        <f t="shared" si="19"/>
        <v>1.5453348569906038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5112687.0860000001</v>
      </c>
      <c r="C106" s="27">
        <f>$F$90</f>
        <v>10.00830248532445</v>
      </c>
      <c r="D106" s="27">
        <f>$M$90</f>
        <v>5.7682697248125532</v>
      </c>
      <c r="E106" s="28">
        <f>SUM(E102:E105)</f>
        <v>29491358.130613912</v>
      </c>
      <c r="F106" s="3">
        <f t="shared" si="18"/>
        <v>5112.6870859999999</v>
      </c>
      <c r="G106" s="26">
        <f t="shared" si="19"/>
        <v>29491.358130613913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29491358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0.9999999955711123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topLeftCell="C85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23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871413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>
        <v>546005</v>
      </c>
      <c r="J26" s="5"/>
      <c r="K26" s="10">
        <v>13.75</v>
      </c>
      <c r="L26" s="3">
        <f t="shared" si="1"/>
        <v>273.0025</v>
      </c>
      <c r="M26" s="3">
        <f t="shared" si="2"/>
        <v>273.0025</v>
      </c>
      <c r="N26" s="3">
        <f t="shared" si="3"/>
        <v>0</v>
      </c>
      <c r="O26" s="3">
        <f t="shared" si="4"/>
        <v>0</v>
      </c>
      <c r="P26" s="13">
        <f t="shared" si="5"/>
        <v>546.005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>
        <v>2575156</v>
      </c>
      <c r="J27" s="5"/>
      <c r="K27" s="10">
        <v>14.25</v>
      </c>
      <c r="L27" s="3">
        <f t="shared" si="1"/>
        <v>257.51560000000001</v>
      </c>
      <c r="M27" s="3">
        <f t="shared" si="2"/>
        <v>2317.6404000000002</v>
      </c>
      <c r="N27" s="3">
        <f t="shared" si="3"/>
        <v>0</v>
      </c>
      <c r="O27" s="3">
        <f t="shared" si="4"/>
        <v>0</v>
      </c>
      <c r="P27" s="13">
        <f t="shared" si="5"/>
        <v>2575.1560000000004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>
        <v>7195349</v>
      </c>
      <c r="J28" s="5"/>
      <c r="K28" s="10">
        <v>14.75</v>
      </c>
      <c r="L28" s="3">
        <f t="shared" si="1"/>
        <v>0</v>
      </c>
      <c r="M28" s="3">
        <f t="shared" si="2"/>
        <v>5396.5117499999997</v>
      </c>
      <c r="N28" s="3">
        <f t="shared" si="3"/>
        <v>1798.83725</v>
      </c>
      <c r="O28" s="3">
        <f t="shared" si="4"/>
        <v>0</v>
      </c>
      <c r="P28" s="13">
        <f t="shared" si="5"/>
        <v>7195.3490000000002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>
        <v>8942563</v>
      </c>
      <c r="J29" s="5"/>
      <c r="K29" s="10">
        <v>15.25</v>
      </c>
      <c r="L29" s="3">
        <f t="shared" si="1"/>
        <v>0</v>
      </c>
      <c r="M29" s="3">
        <f t="shared" si="2"/>
        <v>8346.3921333333328</v>
      </c>
      <c r="N29" s="3">
        <f t="shared" si="3"/>
        <v>596.17086666666671</v>
      </c>
      <c r="O29" s="3">
        <f t="shared" si="4"/>
        <v>0</v>
      </c>
      <c r="P29" s="13">
        <f t="shared" si="5"/>
        <v>8942.5630000000001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>
        <v>8130505</v>
      </c>
      <c r="J30" s="5"/>
      <c r="K30" s="10">
        <v>15.75</v>
      </c>
      <c r="L30" s="3">
        <f t="shared" si="1"/>
        <v>451.6947222222222</v>
      </c>
      <c r="M30" s="3">
        <f t="shared" si="2"/>
        <v>6323.7261111111111</v>
      </c>
      <c r="N30" s="3">
        <f t="shared" si="3"/>
        <v>1355.0841666666665</v>
      </c>
      <c r="O30" s="3">
        <f t="shared" si="4"/>
        <v>0</v>
      </c>
      <c r="P30" s="13">
        <f t="shared" si="5"/>
        <v>8130.5050000000001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>
        <v>6039804</v>
      </c>
      <c r="J31" s="5"/>
      <c r="K31" s="10">
        <v>16.25</v>
      </c>
      <c r="L31" s="3">
        <f t="shared" si="1"/>
        <v>223.69644444444444</v>
      </c>
      <c r="M31" s="3">
        <f t="shared" si="2"/>
        <v>4250.2324444444448</v>
      </c>
      <c r="N31" s="3">
        <f t="shared" si="3"/>
        <v>1565.875111111111</v>
      </c>
      <c r="O31" s="3">
        <f t="shared" si="4"/>
        <v>0</v>
      </c>
      <c r="P31" s="13">
        <f t="shared" si="5"/>
        <v>6039.8040000000001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>
        <v>3246246</v>
      </c>
      <c r="J32" s="14"/>
      <c r="K32" s="10">
        <v>16.75</v>
      </c>
      <c r="L32" s="3">
        <f t="shared" si="1"/>
        <v>0</v>
      </c>
      <c r="M32" s="3">
        <f t="shared" si="2"/>
        <v>1747.9786153846153</v>
      </c>
      <c r="N32" s="3">
        <f t="shared" si="3"/>
        <v>1498.2673846153848</v>
      </c>
      <c r="O32" s="3">
        <f t="shared" si="4"/>
        <v>0</v>
      </c>
      <c r="P32" s="13">
        <f t="shared" si="5"/>
        <v>3246.2460000000001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>
        <v>998692</v>
      </c>
      <c r="J33" s="14"/>
      <c r="K33" s="10">
        <v>17.25</v>
      </c>
      <c r="L33" s="3">
        <f t="shared" si="1"/>
        <v>0</v>
      </c>
      <c r="M33" s="3">
        <f t="shared" si="2"/>
        <v>907.90181818181816</v>
      </c>
      <c r="N33" s="3">
        <f t="shared" si="3"/>
        <v>90.790181818181821</v>
      </c>
      <c r="O33" s="3">
        <f t="shared" si="4"/>
        <v>0</v>
      </c>
      <c r="P33" s="13">
        <f t="shared" si="5"/>
        <v>998.69200000000001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>
        <v>109201</v>
      </c>
      <c r="J34" s="14"/>
      <c r="K34" s="10">
        <v>17.75</v>
      </c>
      <c r="L34" s="3">
        <f t="shared" si="1"/>
        <v>0</v>
      </c>
      <c r="M34" s="3">
        <f t="shared" si="2"/>
        <v>109.20099999999999</v>
      </c>
      <c r="N34" s="3">
        <f t="shared" si="3"/>
        <v>0</v>
      </c>
      <c r="O34" s="3">
        <f t="shared" si="4"/>
        <v>0</v>
      </c>
      <c r="P34" s="13">
        <f t="shared" si="5"/>
        <v>109.20099999999999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37783521</v>
      </c>
      <c r="J43" s="3"/>
      <c r="K43" s="8" t="s">
        <v>7</v>
      </c>
      <c r="L43" s="15">
        <f>SUM(L6:L42)</f>
        <v>1205.9092666666668</v>
      </c>
      <c r="M43" s="15">
        <f>SUM(M6:M42)</f>
        <v>29672.586772455325</v>
      </c>
      <c r="N43" s="15">
        <f>SUM(N6:N42)</f>
        <v>6905.0249608780105</v>
      </c>
      <c r="O43" s="15">
        <f>SUM(O6:O42)</f>
        <v>0</v>
      </c>
      <c r="P43" s="15">
        <f>SUM(P6:P42)</f>
        <v>37783.521000000001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2.9895881271575115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3.6129234381193212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4.3205042401409077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5.1182321239794319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2"/>
      <c r="O64" s="2"/>
      <c r="P64" s="2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6.0120788729066197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2"/>
      <c r="O65" s="2"/>
      <c r="P65" s="2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7.0080836291396293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0</v>
      </c>
      <c r="N66" s="2"/>
      <c r="O66" s="2"/>
      <c r="P66" s="2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8.1123503084402753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0</v>
      </c>
      <c r="N67" s="2"/>
      <c r="O67" s="2"/>
      <c r="P67" s="2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9.3310452305120712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1">
        <f t="shared" si="16"/>
        <v>0</v>
      </c>
      <c r="N68" s="2"/>
      <c r="O68" s="2"/>
      <c r="P68" s="2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10.67039493831167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12.136684183752001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13.736254060776897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3753.7843750000002</v>
      </c>
      <c r="C72" s="3">
        <f t="shared" si="7"/>
        <v>3753.7843750000002</v>
      </c>
      <c r="D72" s="3">
        <f t="shared" si="8"/>
        <v>0</v>
      </c>
      <c r="E72" s="3">
        <f t="shared" si="9"/>
        <v>0</v>
      </c>
      <c r="F72" s="12">
        <f t="shared" si="10"/>
        <v>7507.5687500000004</v>
      </c>
      <c r="G72" s="3"/>
      <c r="H72" s="10">
        <f t="shared" si="11"/>
        <v>15.475500269628366</v>
      </c>
      <c r="I72" s="3">
        <f t="shared" si="12"/>
        <v>4224.8502623592176</v>
      </c>
      <c r="J72" s="3">
        <f t="shared" si="13"/>
        <v>4224.8502623592176</v>
      </c>
      <c r="K72" s="3">
        <f t="shared" si="14"/>
        <v>0</v>
      </c>
      <c r="L72" s="3">
        <f t="shared" si="15"/>
        <v>0</v>
      </c>
      <c r="M72" s="21">
        <f t="shared" si="16"/>
        <v>8449.7005247184352</v>
      </c>
      <c r="N72" s="2"/>
      <c r="O72" s="2"/>
      <c r="P72" s="2"/>
    </row>
    <row r="73" spans="1:16">
      <c r="A73" s="10">
        <v>14.25</v>
      </c>
      <c r="B73" s="3">
        <f t="shared" si="6"/>
        <v>3669.5972999999999</v>
      </c>
      <c r="C73" s="3">
        <f t="shared" si="7"/>
        <v>33026.375700000004</v>
      </c>
      <c r="D73" s="3">
        <f t="shared" si="8"/>
        <v>0</v>
      </c>
      <c r="E73" s="3">
        <f t="shared" si="9"/>
        <v>0</v>
      </c>
      <c r="F73" s="12">
        <f t="shared" si="10"/>
        <v>36695.973000000005</v>
      </c>
      <c r="G73" s="3"/>
      <c r="H73" s="10">
        <f t="shared" si="11"/>
        <v>17.360871498450603</v>
      </c>
      <c r="I73" s="3">
        <f t="shared" si="12"/>
        <v>4470.6952404464064</v>
      </c>
      <c r="J73" s="3">
        <f t="shared" si="13"/>
        <v>40236.257164017661</v>
      </c>
      <c r="K73" s="3">
        <f t="shared" si="14"/>
        <v>0</v>
      </c>
      <c r="L73" s="3">
        <f t="shared" si="15"/>
        <v>0</v>
      </c>
      <c r="M73" s="21">
        <f t="shared" si="16"/>
        <v>44706.952404464071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79598.548312499988</v>
      </c>
      <c r="D74" s="3">
        <f t="shared" si="8"/>
        <v>26532.849437500001</v>
      </c>
      <c r="E74" s="3">
        <f t="shared" si="9"/>
        <v>0</v>
      </c>
      <c r="F74" s="12">
        <f t="shared" si="10"/>
        <v>106131.39774999999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104686.21861460122</v>
      </c>
      <c r="K74" s="3">
        <f t="shared" si="14"/>
        <v>34895.406204867075</v>
      </c>
      <c r="L74" s="3">
        <f t="shared" si="15"/>
        <v>0</v>
      </c>
      <c r="M74" s="21">
        <f t="shared" si="16"/>
        <v>139581.6248194683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127282.48003333333</v>
      </c>
      <c r="D75" s="3">
        <f t="shared" si="8"/>
        <v>9091.6057166666669</v>
      </c>
      <c r="E75" s="3">
        <f t="shared" si="9"/>
        <v>0</v>
      </c>
      <c r="F75" s="12">
        <f t="shared" si="10"/>
        <v>136374.08575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180249.01607336543</v>
      </c>
      <c r="K75" s="3">
        <f t="shared" si="14"/>
        <v>12874.929719526106</v>
      </c>
      <c r="L75" s="3">
        <f t="shared" si="15"/>
        <v>0</v>
      </c>
      <c r="M75" s="21">
        <f t="shared" si="16"/>
        <v>193123.94579289155</v>
      </c>
      <c r="N75" s="2"/>
      <c r="O75" s="2"/>
      <c r="P75" s="2"/>
    </row>
    <row r="76" spans="1:16">
      <c r="A76" s="10">
        <v>15.75</v>
      </c>
      <c r="B76" s="3">
        <f t="shared" si="6"/>
        <v>7114.1918749999995</v>
      </c>
      <c r="C76" s="3">
        <f t="shared" si="7"/>
        <v>99598.686249999999</v>
      </c>
      <c r="D76" s="3">
        <f t="shared" si="8"/>
        <v>21342.575624999998</v>
      </c>
      <c r="E76" s="3">
        <f t="shared" si="9"/>
        <v>0</v>
      </c>
      <c r="F76" s="12">
        <f t="shared" si="10"/>
        <v>128055.45375</v>
      </c>
      <c r="G76" s="3"/>
      <c r="H76" s="10">
        <f t="shared" si="11"/>
        <v>23.958985888184611</v>
      </c>
      <c r="I76" s="3">
        <f t="shared" si="12"/>
        <v>10822.14747548969</v>
      </c>
      <c r="J76" s="3">
        <f t="shared" si="13"/>
        <v>151510.06465685565</v>
      </c>
      <c r="K76" s="3">
        <f t="shared" si="14"/>
        <v>32466.442426469068</v>
      </c>
      <c r="L76" s="3">
        <f t="shared" si="15"/>
        <v>0</v>
      </c>
      <c r="M76" s="21">
        <f t="shared" si="16"/>
        <v>194798.65455881439</v>
      </c>
      <c r="N76" s="2"/>
      <c r="O76" s="2"/>
      <c r="P76" s="2"/>
    </row>
    <row r="77" spans="1:16">
      <c r="A77" s="10">
        <v>16.25</v>
      </c>
      <c r="B77" s="3">
        <f t="shared" si="6"/>
        <v>3635.067222222222</v>
      </c>
      <c r="C77" s="3">
        <f t="shared" si="7"/>
        <v>69066.277222222227</v>
      </c>
      <c r="D77" s="3">
        <f t="shared" si="8"/>
        <v>25445.470555555552</v>
      </c>
      <c r="E77" s="3">
        <f t="shared" si="9"/>
        <v>0</v>
      </c>
      <c r="F77" s="12">
        <f t="shared" si="10"/>
        <v>98146.815000000002</v>
      </c>
      <c r="G77" s="3"/>
      <c r="H77" s="10">
        <f t="shared" si="11"/>
        <v>26.49435281574188</v>
      </c>
      <c r="I77" s="3">
        <f t="shared" si="12"/>
        <v>5926.6925227381134</v>
      </c>
      <c r="J77" s="3">
        <f t="shared" si="13"/>
        <v>112607.15793202417</v>
      </c>
      <c r="K77" s="3">
        <f t="shared" si="14"/>
        <v>41486.847659166793</v>
      </c>
      <c r="L77" s="3">
        <f t="shared" si="15"/>
        <v>0</v>
      </c>
      <c r="M77" s="21">
        <f t="shared" si="16"/>
        <v>160020.69811392907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29278.641807692307</v>
      </c>
      <c r="D78" s="3">
        <f t="shared" si="8"/>
        <v>25095.978692307697</v>
      </c>
      <c r="E78" s="3">
        <f t="shared" si="9"/>
        <v>0</v>
      </c>
      <c r="F78" s="12">
        <f t="shared" si="10"/>
        <v>54374.620500000005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51056.415836820466</v>
      </c>
      <c r="K78" s="3">
        <f t="shared" si="14"/>
        <v>43762.642145846126</v>
      </c>
      <c r="L78" s="3">
        <f t="shared" si="15"/>
        <v>0</v>
      </c>
      <c r="M78" s="21">
        <f t="shared" si="16"/>
        <v>94819.057982666593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15661.306363636364</v>
      </c>
      <c r="D79" s="3">
        <f t="shared" si="8"/>
        <v>1566.1306363636363</v>
      </c>
      <c r="E79" s="3">
        <f t="shared" si="9"/>
        <v>0</v>
      </c>
      <c r="F79" s="12">
        <f t="shared" si="10"/>
        <v>17227.437000000002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29151.969244655666</v>
      </c>
      <c r="K79" s="3">
        <f t="shared" si="14"/>
        <v>2915.196924465567</v>
      </c>
      <c r="L79" s="3">
        <f t="shared" si="15"/>
        <v>0</v>
      </c>
      <c r="M79" s="21">
        <f t="shared" si="16"/>
        <v>32067.166169121232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1938.3177499999999</v>
      </c>
      <c r="D80" s="3">
        <f t="shared" si="8"/>
        <v>0</v>
      </c>
      <c r="E80" s="3">
        <f t="shared" si="9"/>
        <v>0</v>
      </c>
      <c r="F80" s="12">
        <f t="shared" si="10"/>
        <v>1938.3177499999999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3844.1078022176753</v>
      </c>
      <c r="K80" s="3">
        <f t="shared" si="14"/>
        <v>0</v>
      </c>
      <c r="L80" s="3">
        <f t="shared" si="15"/>
        <v>0</v>
      </c>
      <c r="M80" s="21">
        <f t="shared" si="16"/>
        <v>3844.1078022176753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18172.640772222221</v>
      </c>
      <c r="C89" s="15">
        <f>SUM(C52:C83)</f>
        <v>459204.41781438421</v>
      </c>
      <c r="D89" s="15">
        <f>SUM(D52:D83)</f>
        <v>109074.61066339354</v>
      </c>
      <c r="E89" s="15">
        <f>SUM(E52:E83)</f>
        <v>0</v>
      </c>
      <c r="F89" s="15">
        <f>SUM(F52:F83)</f>
        <v>586451.66925000004</v>
      </c>
      <c r="G89" s="12"/>
      <c r="H89" s="8" t="s">
        <v>7</v>
      </c>
      <c r="I89" s="15">
        <f>SUM(I52:I88)</f>
        <v>25444.38550103343</v>
      </c>
      <c r="J89" s="15">
        <f>SUM(J52:J88)</f>
        <v>677566.0575869173</v>
      </c>
      <c r="K89" s="15">
        <f>SUM(K52:K88)</f>
        <v>168401.46508034071</v>
      </c>
      <c r="L89" s="15">
        <f>SUM(L52:L88)</f>
        <v>0</v>
      </c>
      <c r="M89" s="15">
        <f>SUM(M52:M88)</f>
        <v>871411.90816829144</v>
      </c>
      <c r="N89" s="2"/>
      <c r="O89" s="2"/>
      <c r="P89" s="2"/>
    </row>
    <row r="90" spans="1:16">
      <c r="A90" s="6" t="s">
        <v>13</v>
      </c>
      <c r="B90" s="22">
        <f>IF(L43&gt;0,B89/L43,0)</f>
        <v>15.069658451547035</v>
      </c>
      <c r="C90" s="22">
        <f>IF(M43&gt;0,C89/M43,0)</f>
        <v>15.475712358204566</v>
      </c>
      <c r="D90" s="22">
        <f>IF(N43&gt;0,D89/N43,0)</f>
        <v>15.796410770617131</v>
      </c>
      <c r="E90" s="22">
        <f>IF(O43&gt;0,E89/O43,0)</f>
        <v>0</v>
      </c>
      <c r="F90" s="22">
        <f>IF(P43&gt;0,F89/P43,0)</f>
        <v>15.52136099888626</v>
      </c>
      <c r="G90" s="12"/>
      <c r="H90" s="6" t="s">
        <v>13</v>
      </c>
      <c r="I90" s="22">
        <f>IF(L43&gt;0,I89/L43,0)</f>
        <v>21.099751203808172</v>
      </c>
      <c r="J90" s="22">
        <f>IF(M43&gt;0,J89/M43,0)</f>
        <v>22.834748543591523</v>
      </c>
      <c r="K90" s="22">
        <f>IF(N43&gt;0,K89/N43,0)</f>
        <v>24.388248563105495</v>
      </c>
      <c r="L90" s="22">
        <f>IF(O43&gt;0,L89/O43,0)</f>
        <v>0</v>
      </c>
      <c r="M90" s="22">
        <f>IF(P43&gt;0,M89/P43,0)</f>
        <v>23.063279575460726</v>
      </c>
      <c r="N90" s="2"/>
      <c r="O90" s="2"/>
      <c r="P90" s="2"/>
    </row>
    <row r="91" spans="1:16">
      <c r="A91" s="3"/>
      <c r="B91" s="23">
        <v>15.069658451547037</v>
      </c>
      <c r="C91" s="23">
        <v>15.47571235820457</v>
      </c>
      <c r="D91" s="23">
        <v>15.796410770617133</v>
      </c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0.98505829628573083</v>
      </c>
      <c r="C92" s="23">
        <v>0.75352560239093624</v>
      </c>
      <c r="D92" s="23">
        <v>0.76373160832599873</v>
      </c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1205.9092666666668</v>
      </c>
      <c r="C102" s="27">
        <f>$B$90</f>
        <v>15.069658451547035</v>
      </c>
      <c r="D102" s="27">
        <f>$I$90</f>
        <v>21.099751203808172</v>
      </c>
      <c r="E102" s="28">
        <f t="shared" ref="E102:E105" si="17">B102*D102</f>
        <v>25444.38550103343</v>
      </c>
      <c r="F102" s="3">
        <f t="shared" ref="F102:F106" si="18">B102/1000</f>
        <v>1.2059092666666669</v>
      </c>
      <c r="G102" s="26">
        <f t="shared" ref="G102:G106" si="19">E102/1000</f>
        <v>25.44438550103343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29672.586772455325</v>
      </c>
      <c r="C103" s="27">
        <f>$C$90</f>
        <v>15.475712358204566</v>
      </c>
      <c r="D103" s="27">
        <f>$J$90</f>
        <v>22.834748543591523</v>
      </c>
      <c r="E103" s="28">
        <f t="shared" si="17"/>
        <v>677566.0575869173</v>
      </c>
      <c r="F103" s="3">
        <f t="shared" si="18"/>
        <v>29.672586772455325</v>
      </c>
      <c r="G103" s="26">
        <f t="shared" si="19"/>
        <v>677.56605758691728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6905.0249608780105</v>
      </c>
      <c r="C104" s="27">
        <f>$D$90</f>
        <v>15.796410770617131</v>
      </c>
      <c r="D104" s="27">
        <f>$K$90</f>
        <v>24.388248563105495</v>
      </c>
      <c r="E104" s="28">
        <f t="shared" si="17"/>
        <v>168401.46508034071</v>
      </c>
      <c r="F104" s="3">
        <f t="shared" si="18"/>
        <v>6.9050249608780101</v>
      </c>
      <c r="G104" s="26">
        <f t="shared" si="19"/>
        <v>168.4014650803407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37783.521000000001</v>
      </c>
      <c r="C106" s="27">
        <f>$F$90</f>
        <v>15.52136099888626</v>
      </c>
      <c r="D106" s="27">
        <f>$M$90</f>
        <v>23.063279575460726</v>
      </c>
      <c r="E106" s="28">
        <f>SUM(E102:E105)</f>
        <v>871411.90816829144</v>
      </c>
      <c r="F106" s="3">
        <f t="shared" si="18"/>
        <v>37.783521</v>
      </c>
      <c r="G106" s="26">
        <f t="shared" si="19"/>
        <v>871.41190816829146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871413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1.0000012529455913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8"/>
  <sheetViews>
    <sheetView topLeftCell="A88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24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27790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>
        <v>9361</v>
      </c>
      <c r="J16" s="5"/>
      <c r="K16" s="10">
        <v>8.75</v>
      </c>
      <c r="L16" s="3">
        <f t="shared" si="1"/>
        <v>9.3610000000000007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9.3610000000000007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0</v>
      </c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270334</v>
      </c>
      <c r="J18" s="5"/>
      <c r="K18" s="10">
        <v>9.75</v>
      </c>
      <c r="L18" s="3">
        <f t="shared" si="1"/>
        <v>268.15388709677421</v>
      </c>
      <c r="M18" s="3">
        <f t="shared" si="2"/>
        <v>2.1801129032258064</v>
      </c>
      <c r="N18" s="3">
        <f t="shared" si="3"/>
        <v>0</v>
      </c>
      <c r="O18" s="3">
        <f t="shared" si="4"/>
        <v>0</v>
      </c>
      <c r="P18" s="13">
        <f t="shared" si="5"/>
        <v>270.334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900162</v>
      </c>
      <c r="J19" s="5"/>
      <c r="K19" s="10">
        <v>10.25</v>
      </c>
      <c r="L19" s="3">
        <f t="shared" si="1"/>
        <v>881.79134693877552</v>
      </c>
      <c r="M19" s="3">
        <f t="shared" si="2"/>
        <v>18.370653061224488</v>
      </c>
      <c r="N19" s="3">
        <f t="shared" si="3"/>
        <v>0</v>
      </c>
      <c r="O19" s="3">
        <f t="shared" si="4"/>
        <v>0</v>
      </c>
      <c r="P19" s="13">
        <f t="shared" si="5"/>
        <v>900.16200000000003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858076</v>
      </c>
      <c r="J20" s="5"/>
      <c r="K20" s="10">
        <v>10.75</v>
      </c>
      <c r="L20" s="3">
        <f t="shared" si="1"/>
        <v>846.63498666666669</v>
      </c>
      <c r="M20" s="3">
        <f t="shared" si="2"/>
        <v>11.441013333333334</v>
      </c>
      <c r="N20" s="3">
        <f t="shared" si="3"/>
        <v>0</v>
      </c>
      <c r="O20" s="3">
        <f t="shared" si="4"/>
        <v>0</v>
      </c>
      <c r="P20" s="13">
        <f t="shared" si="5"/>
        <v>858.07600000000002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543158</v>
      </c>
      <c r="J21" s="5"/>
      <c r="K21" s="10">
        <v>11.25</v>
      </c>
      <c r="L21" s="3">
        <f t="shared" si="1"/>
        <v>543.15800000000002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543.15800000000002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373371</v>
      </c>
      <c r="J22" s="5"/>
      <c r="K22" s="10">
        <v>11.75</v>
      </c>
      <c r="L22" s="3">
        <f t="shared" si="1"/>
        <v>369.12814772727273</v>
      </c>
      <c r="M22" s="3">
        <f t="shared" si="2"/>
        <v>4.2428522727272728</v>
      </c>
      <c r="N22" s="3">
        <f t="shared" si="3"/>
        <v>0</v>
      </c>
      <c r="O22" s="3">
        <f t="shared" si="4"/>
        <v>0</v>
      </c>
      <c r="P22" s="13">
        <f t="shared" si="5"/>
        <v>373.37099999999998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231746</v>
      </c>
      <c r="J23" s="5"/>
      <c r="K23" s="10">
        <v>12.25</v>
      </c>
      <c r="L23" s="3">
        <f t="shared" si="1"/>
        <v>213.56984313725491</v>
      </c>
      <c r="M23" s="3">
        <f t="shared" si="2"/>
        <v>18.176156862745099</v>
      </c>
      <c r="N23" s="3">
        <f t="shared" si="3"/>
        <v>0</v>
      </c>
      <c r="O23" s="3">
        <f t="shared" si="4"/>
        <v>0</v>
      </c>
      <c r="P23" s="13">
        <f t="shared" si="5"/>
        <v>231.74600000000001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108844</v>
      </c>
      <c r="J24" s="5"/>
      <c r="K24" s="10">
        <v>12.75</v>
      </c>
      <c r="L24" s="3">
        <f t="shared" si="1"/>
        <v>83.447066666666672</v>
      </c>
      <c r="M24" s="3">
        <f t="shared" si="2"/>
        <v>25.396933333333333</v>
      </c>
      <c r="N24" s="3">
        <f t="shared" si="3"/>
        <v>0</v>
      </c>
      <c r="O24" s="3">
        <f t="shared" si="4"/>
        <v>0</v>
      </c>
      <c r="P24" s="13">
        <f t="shared" si="5"/>
        <v>108.84400000000001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>
        <v>38635</v>
      </c>
      <c r="J25" s="5"/>
      <c r="K25" s="10">
        <v>13.25</v>
      </c>
      <c r="L25" s="3">
        <f t="shared" si="1"/>
        <v>27.596428571428572</v>
      </c>
      <c r="M25" s="3">
        <f t="shared" si="2"/>
        <v>11.038571428571428</v>
      </c>
      <c r="N25" s="3">
        <f t="shared" si="3"/>
        <v>0</v>
      </c>
      <c r="O25" s="3">
        <f t="shared" si="4"/>
        <v>0</v>
      </c>
      <c r="P25" s="13">
        <f t="shared" si="5"/>
        <v>38.634999999999998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>
        <v>73763</v>
      </c>
      <c r="J26" s="5"/>
      <c r="K26" s="10">
        <v>13.75</v>
      </c>
      <c r="L26" s="3">
        <f t="shared" si="1"/>
        <v>36.881500000000003</v>
      </c>
      <c r="M26" s="3">
        <f t="shared" si="2"/>
        <v>36.881500000000003</v>
      </c>
      <c r="N26" s="3">
        <f t="shared" si="3"/>
        <v>0</v>
      </c>
      <c r="O26" s="3">
        <f t="shared" si="4"/>
        <v>0</v>
      </c>
      <c r="P26" s="13">
        <f t="shared" si="5"/>
        <v>73.763000000000005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>
        <v>11709</v>
      </c>
      <c r="J27" s="5"/>
      <c r="K27" s="10">
        <v>14.25</v>
      </c>
      <c r="L27" s="3">
        <f t="shared" si="1"/>
        <v>1.1709000000000001</v>
      </c>
      <c r="M27" s="3">
        <f t="shared" si="2"/>
        <v>10.5381</v>
      </c>
      <c r="N27" s="3">
        <f t="shared" si="3"/>
        <v>0</v>
      </c>
      <c r="O27" s="3">
        <f t="shared" si="4"/>
        <v>0</v>
      </c>
      <c r="P27" s="13">
        <f t="shared" si="5"/>
        <v>11.709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>
        <v>23419</v>
      </c>
      <c r="J28" s="5"/>
      <c r="K28" s="10">
        <v>14.75</v>
      </c>
      <c r="L28" s="3">
        <f t="shared" si="1"/>
        <v>0</v>
      </c>
      <c r="M28" s="3">
        <f t="shared" si="2"/>
        <v>17.564250000000001</v>
      </c>
      <c r="N28" s="3">
        <f t="shared" si="3"/>
        <v>5.8547500000000001</v>
      </c>
      <c r="O28" s="3">
        <f t="shared" si="4"/>
        <v>0</v>
      </c>
      <c r="P28" s="13">
        <f t="shared" si="5"/>
        <v>23.419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>
        <v>0</v>
      </c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>
        <v>11709</v>
      </c>
      <c r="J30" s="5"/>
      <c r="K30" s="10">
        <v>15.75</v>
      </c>
      <c r="L30" s="3">
        <f t="shared" si="1"/>
        <v>0.65049999999999997</v>
      </c>
      <c r="M30" s="3">
        <f t="shared" si="2"/>
        <v>9.1069999999999993</v>
      </c>
      <c r="N30" s="3">
        <f t="shared" si="3"/>
        <v>1.9514999999999998</v>
      </c>
      <c r="O30" s="3">
        <f t="shared" si="4"/>
        <v>0</v>
      </c>
      <c r="P30" s="13">
        <f t="shared" si="5"/>
        <v>11.708999999999998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>
        <v>11709</v>
      </c>
      <c r="J31" s="5"/>
      <c r="K31" s="10">
        <v>16.25</v>
      </c>
      <c r="L31" s="3">
        <f t="shared" si="1"/>
        <v>0.43366666666666664</v>
      </c>
      <c r="M31" s="3">
        <f t="shared" si="2"/>
        <v>8.2396666666666665</v>
      </c>
      <c r="N31" s="3">
        <f t="shared" si="3"/>
        <v>3.0356666666666663</v>
      </c>
      <c r="O31" s="3">
        <f t="shared" si="4"/>
        <v>0</v>
      </c>
      <c r="P31" s="13">
        <f t="shared" si="5"/>
        <v>11.709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>
        <v>11709</v>
      </c>
      <c r="J32" s="14"/>
      <c r="K32" s="10">
        <v>16.75</v>
      </c>
      <c r="L32" s="3">
        <f t="shared" si="1"/>
        <v>0</v>
      </c>
      <c r="M32" s="3">
        <f t="shared" si="2"/>
        <v>6.3048461538461531</v>
      </c>
      <c r="N32" s="3">
        <f t="shared" si="3"/>
        <v>5.4041538461538465</v>
      </c>
      <c r="O32" s="3">
        <f t="shared" si="4"/>
        <v>0</v>
      </c>
      <c r="P32" s="13">
        <f t="shared" si="5"/>
        <v>11.709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3477705</v>
      </c>
      <c r="J43" s="3"/>
      <c r="K43" s="8" t="s">
        <v>7</v>
      </c>
      <c r="L43" s="15">
        <f>SUM(L6:L42)</f>
        <v>3281.9772734715061</v>
      </c>
      <c r="M43" s="15">
        <f>SUM(M6:M42)</f>
        <v>179.48165601567356</v>
      </c>
      <c r="N43" s="15">
        <f>SUM(N6:N42)</f>
        <v>16.246070512820513</v>
      </c>
      <c r="O43" s="15">
        <f>SUM(O6:O42)</f>
        <v>0</v>
      </c>
      <c r="P43" s="15">
        <f>SUM(P6:P42)</f>
        <v>3477.7049999999995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2.9895881271575115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81.908750000000012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81.908750000000012</v>
      </c>
      <c r="G62" s="3"/>
      <c r="H62" s="10">
        <f t="shared" si="11"/>
        <v>3.6129234381193212</v>
      </c>
      <c r="I62" s="3">
        <f t="shared" si="12"/>
        <v>33.820576304234969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33.820576304234969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4.3205042401409077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2614.5003991935487</v>
      </c>
      <c r="C64" s="3">
        <f t="shared" si="7"/>
        <v>21.256100806451613</v>
      </c>
      <c r="D64" s="3">
        <f t="shared" si="8"/>
        <v>0</v>
      </c>
      <c r="E64" s="3">
        <f t="shared" si="9"/>
        <v>0</v>
      </c>
      <c r="F64" s="12">
        <f t="shared" si="10"/>
        <v>2635.7565000000004</v>
      </c>
      <c r="G64" s="3"/>
      <c r="H64" s="10">
        <f t="shared" si="11"/>
        <v>5.1182321239794319</v>
      </c>
      <c r="I64" s="3">
        <f t="shared" si="12"/>
        <v>1372.4738391086635</v>
      </c>
      <c r="J64" s="3">
        <f t="shared" si="13"/>
        <v>11.158323895192385</v>
      </c>
      <c r="K64" s="3">
        <f t="shared" si="14"/>
        <v>0</v>
      </c>
      <c r="L64" s="3">
        <f t="shared" si="15"/>
        <v>0</v>
      </c>
      <c r="M64" s="21">
        <f t="shared" si="16"/>
        <v>1383.6321630038558</v>
      </c>
      <c r="N64" s="2"/>
      <c r="O64" s="2"/>
      <c r="P64" s="2"/>
    </row>
    <row r="65" spans="1:16">
      <c r="A65" s="10">
        <v>10.25</v>
      </c>
      <c r="B65" s="3">
        <f t="shared" si="6"/>
        <v>9038.3613061224496</v>
      </c>
      <c r="C65" s="3">
        <f t="shared" si="7"/>
        <v>188.29919387755101</v>
      </c>
      <c r="D65" s="3">
        <f t="shared" si="8"/>
        <v>0</v>
      </c>
      <c r="E65" s="3">
        <f t="shared" si="9"/>
        <v>0</v>
      </c>
      <c r="F65" s="12">
        <f t="shared" si="10"/>
        <v>9226.6605</v>
      </c>
      <c r="G65" s="3"/>
      <c r="H65" s="10">
        <f t="shared" si="11"/>
        <v>6.0120788729066197</v>
      </c>
      <c r="I65" s="3">
        <f t="shared" si="12"/>
        <v>5301.3991272424837</v>
      </c>
      <c r="J65" s="3">
        <f t="shared" si="13"/>
        <v>110.44581515088505</v>
      </c>
      <c r="K65" s="3">
        <f t="shared" si="14"/>
        <v>0</v>
      </c>
      <c r="L65" s="3">
        <f t="shared" si="15"/>
        <v>0</v>
      </c>
      <c r="M65" s="21">
        <f t="shared" si="16"/>
        <v>5411.8449423933689</v>
      </c>
      <c r="N65" s="2"/>
      <c r="O65" s="2"/>
      <c r="P65" s="2"/>
    </row>
    <row r="66" spans="1:16">
      <c r="A66" s="10">
        <v>10.75</v>
      </c>
      <c r="B66" s="3">
        <f t="shared" si="6"/>
        <v>9101.3261066666673</v>
      </c>
      <c r="C66" s="3">
        <f t="shared" si="7"/>
        <v>122.99089333333335</v>
      </c>
      <c r="D66" s="3">
        <f t="shared" si="8"/>
        <v>0</v>
      </c>
      <c r="E66" s="3">
        <f t="shared" si="9"/>
        <v>0</v>
      </c>
      <c r="F66" s="12">
        <f t="shared" si="10"/>
        <v>9224.3170000000009</v>
      </c>
      <c r="G66" s="3"/>
      <c r="H66" s="10">
        <f t="shared" si="11"/>
        <v>7.0080836291396293</v>
      </c>
      <c r="I66" s="3">
        <f t="shared" si="12"/>
        <v>5933.2887899155148</v>
      </c>
      <c r="J66" s="3">
        <f t="shared" si="13"/>
        <v>80.179578242101556</v>
      </c>
      <c r="K66" s="3">
        <f t="shared" si="14"/>
        <v>0</v>
      </c>
      <c r="L66" s="3">
        <f t="shared" si="15"/>
        <v>0</v>
      </c>
      <c r="M66" s="21">
        <f t="shared" si="16"/>
        <v>6013.4683681576162</v>
      </c>
      <c r="N66" s="2"/>
      <c r="O66" s="2"/>
      <c r="P66" s="2"/>
    </row>
    <row r="67" spans="1:16">
      <c r="A67" s="10">
        <v>11.25</v>
      </c>
      <c r="B67" s="3">
        <f t="shared" si="6"/>
        <v>6110.5275000000001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6110.5275000000001</v>
      </c>
      <c r="G67" s="3"/>
      <c r="H67" s="10">
        <f t="shared" si="11"/>
        <v>8.1123503084402753</v>
      </c>
      <c r="I67" s="3">
        <f t="shared" si="12"/>
        <v>4406.2879688318035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4406.2879688318035</v>
      </c>
      <c r="N67" s="2"/>
      <c r="O67" s="2"/>
      <c r="P67" s="2"/>
    </row>
    <row r="68" spans="1:16">
      <c r="A68" s="10">
        <v>11.75</v>
      </c>
      <c r="B68" s="3">
        <f t="shared" si="6"/>
        <v>4337.2557357954547</v>
      </c>
      <c r="C68" s="3">
        <f t="shared" si="7"/>
        <v>49.853514204545455</v>
      </c>
      <c r="D68" s="3">
        <f t="shared" si="8"/>
        <v>0</v>
      </c>
      <c r="E68" s="3">
        <f t="shared" si="9"/>
        <v>0</v>
      </c>
      <c r="F68" s="12">
        <f t="shared" si="10"/>
        <v>4387.1092500000004</v>
      </c>
      <c r="G68" s="3"/>
      <c r="H68" s="10">
        <f t="shared" si="11"/>
        <v>9.3310452305120712</v>
      </c>
      <c r="I68" s="3">
        <f t="shared" si="12"/>
        <v>3444.3514422983235</v>
      </c>
      <c r="J68" s="3">
        <f t="shared" si="13"/>
        <v>39.590246463199122</v>
      </c>
      <c r="K68" s="3">
        <f t="shared" si="14"/>
        <v>0</v>
      </c>
      <c r="L68" s="3">
        <f t="shared" si="15"/>
        <v>0</v>
      </c>
      <c r="M68" s="21">
        <f t="shared" si="16"/>
        <v>3483.9416887615225</v>
      </c>
      <c r="N68" s="2"/>
      <c r="O68" s="2"/>
      <c r="P68" s="2"/>
    </row>
    <row r="69" spans="1:16">
      <c r="A69" s="10">
        <v>12.25</v>
      </c>
      <c r="B69" s="3">
        <f t="shared" si="6"/>
        <v>2616.2305784313726</v>
      </c>
      <c r="C69" s="3">
        <f t="shared" si="7"/>
        <v>222.65792156862747</v>
      </c>
      <c r="D69" s="3">
        <f t="shared" si="8"/>
        <v>0</v>
      </c>
      <c r="E69" s="3">
        <f t="shared" si="9"/>
        <v>0</v>
      </c>
      <c r="F69" s="12">
        <f t="shared" si="10"/>
        <v>2838.8885</v>
      </c>
      <c r="G69" s="3"/>
      <c r="H69" s="10">
        <f t="shared" si="11"/>
        <v>10.67039493831167</v>
      </c>
      <c r="I69" s="3">
        <f t="shared" si="12"/>
        <v>2278.8745731877821</v>
      </c>
      <c r="J69" s="3">
        <f t="shared" si="13"/>
        <v>193.94677218619424</v>
      </c>
      <c r="K69" s="3">
        <f t="shared" si="14"/>
        <v>0</v>
      </c>
      <c r="L69" s="3">
        <f t="shared" si="15"/>
        <v>0</v>
      </c>
      <c r="M69" s="21">
        <f t="shared" si="16"/>
        <v>2472.8213453739763</v>
      </c>
      <c r="N69" s="2"/>
      <c r="O69" s="2"/>
      <c r="P69" s="2"/>
    </row>
    <row r="70" spans="1:16">
      <c r="A70" s="10">
        <v>12.75</v>
      </c>
      <c r="B70" s="3">
        <f t="shared" si="6"/>
        <v>1063.9501</v>
      </c>
      <c r="C70" s="3">
        <f t="shared" si="7"/>
        <v>323.8109</v>
      </c>
      <c r="D70" s="3">
        <f t="shared" si="8"/>
        <v>0</v>
      </c>
      <c r="E70" s="3">
        <f t="shared" si="9"/>
        <v>0</v>
      </c>
      <c r="F70" s="12">
        <f t="shared" si="10"/>
        <v>1387.761</v>
      </c>
      <c r="G70" s="3"/>
      <c r="H70" s="10">
        <f t="shared" si="11"/>
        <v>12.136684183752001</v>
      </c>
      <c r="I70" s="3">
        <f t="shared" si="12"/>
        <v>1012.7706941938322</v>
      </c>
      <c r="J70" s="3">
        <f t="shared" si="13"/>
        <v>308.23455910247066</v>
      </c>
      <c r="K70" s="3">
        <f t="shared" si="14"/>
        <v>0</v>
      </c>
      <c r="L70" s="3">
        <f t="shared" si="15"/>
        <v>0</v>
      </c>
      <c r="M70" s="21">
        <f t="shared" si="16"/>
        <v>1321.005253296303</v>
      </c>
      <c r="N70" s="2"/>
      <c r="O70" s="2"/>
      <c r="P70" s="2"/>
    </row>
    <row r="71" spans="1:16">
      <c r="A71" s="10">
        <v>13.25</v>
      </c>
      <c r="B71" s="3">
        <f t="shared" si="6"/>
        <v>365.65267857142857</v>
      </c>
      <c r="C71" s="3">
        <f t="shared" si="7"/>
        <v>146.26107142857143</v>
      </c>
      <c r="D71" s="3">
        <f t="shared" si="8"/>
        <v>0</v>
      </c>
      <c r="E71" s="3">
        <f t="shared" si="9"/>
        <v>0</v>
      </c>
      <c r="F71" s="12">
        <f t="shared" si="10"/>
        <v>511.91374999999999</v>
      </c>
      <c r="G71" s="3"/>
      <c r="H71" s="10">
        <f t="shared" si="11"/>
        <v>13.736254060776897</v>
      </c>
      <c r="I71" s="3">
        <f t="shared" si="12"/>
        <v>379.07155402722532</v>
      </c>
      <c r="J71" s="3">
        <f t="shared" si="13"/>
        <v>151.62862161089012</v>
      </c>
      <c r="K71" s="3">
        <f t="shared" si="14"/>
        <v>0</v>
      </c>
      <c r="L71" s="3">
        <f t="shared" si="15"/>
        <v>0</v>
      </c>
      <c r="M71" s="21">
        <f t="shared" si="16"/>
        <v>530.70017563811541</v>
      </c>
      <c r="N71" s="2"/>
      <c r="O71" s="2"/>
      <c r="P71" s="2"/>
    </row>
    <row r="72" spans="1:16">
      <c r="A72" s="10">
        <v>13.75</v>
      </c>
      <c r="B72" s="3">
        <f t="shared" si="6"/>
        <v>507.12062500000002</v>
      </c>
      <c r="C72" s="3">
        <f t="shared" si="7"/>
        <v>507.12062500000002</v>
      </c>
      <c r="D72" s="3">
        <f t="shared" si="8"/>
        <v>0</v>
      </c>
      <c r="E72" s="3">
        <f t="shared" si="9"/>
        <v>0</v>
      </c>
      <c r="F72" s="12">
        <f t="shared" si="10"/>
        <v>1014.24125</v>
      </c>
      <c r="G72" s="3"/>
      <c r="H72" s="10">
        <f t="shared" si="11"/>
        <v>15.475500269628366</v>
      </c>
      <c r="I72" s="3">
        <f t="shared" si="12"/>
        <v>570.75966319429858</v>
      </c>
      <c r="J72" s="3">
        <f t="shared" si="13"/>
        <v>570.75966319429858</v>
      </c>
      <c r="K72" s="3">
        <f t="shared" si="14"/>
        <v>0</v>
      </c>
      <c r="L72" s="3">
        <f t="shared" si="15"/>
        <v>0</v>
      </c>
      <c r="M72" s="21">
        <f t="shared" si="16"/>
        <v>1141.5193263885972</v>
      </c>
      <c r="N72" s="2"/>
      <c r="O72" s="2"/>
      <c r="P72" s="2"/>
    </row>
    <row r="73" spans="1:16">
      <c r="A73" s="10">
        <v>14.25</v>
      </c>
      <c r="B73" s="3">
        <f t="shared" si="6"/>
        <v>16.685325000000002</v>
      </c>
      <c r="C73" s="3">
        <f t="shared" si="7"/>
        <v>150.167925</v>
      </c>
      <c r="D73" s="3">
        <f t="shared" si="8"/>
        <v>0</v>
      </c>
      <c r="E73" s="3">
        <f t="shared" si="9"/>
        <v>0</v>
      </c>
      <c r="F73" s="12">
        <f t="shared" si="10"/>
        <v>166.85325</v>
      </c>
      <c r="G73" s="3"/>
      <c r="H73" s="10">
        <f t="shared" si="11"/>
        <v>17.360871498450603</v>
      </c>
      <c r="I73" s="3">
        <f t="shared" si="12"/>
        <v>20.327844437535813</v>
      </c>
      <c r="J73" s="3">
        <f t="shared" si="13"/>
        <v>182.95059993782229</v>
      </c>
      <c r="K73" s="3">
        <f t="shared" si="14"/>
        <v>0</v>
      </c>
      <c r="L73" s="3">
        <f t="shared" si="15"/>
        <v>0</v>
      </c>
      <c r="M73" s="21">
        <f t="shared" si="16"/>
        <v>203.27844437535811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259.07268750000003</v>
      </c>
      <c r="D74" s="3">
        <f t="shared" si="8"/>
        <v>86.3575625</v>
      </c>
      <c r="E74" s="3">
        <f t="shared" si="9"/>
        <v>0</v>
      </c>
      <c r="F74" s="12">
        <f t="shared" si="10"/>
        <v>345.43025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340.72656569338699</v>
      </c>
      <c r="K74" s="3">
        <f t="shared" si="14"/>
        <v>113.57552189779565</v>
      </c>
      <c r="L74" s="3">
        <f t="shared" si="15"/>
        <v>0</v>
      </c>
      <c r="M74" s="21">
        <f t="shared" si="16"/>
        <v>454.30208759118261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10.245374999999999</v>
      </c>
      <c r="C76" s="3">
        <f t="shared" si="7"/>
        <v>143.43525</v>
      </c>
      <c r="D76" s="3">
        <f t="shared" si="8"/>
        <v>30.736124999999998</v>
      </c>
      <c r="E76" s="3">
        <f t="shared" si="9"/>
        <v>0</v>
      </c>
      <c r="F76" s="12">
        <f t="shared" si="10"/>
        <v>184.41674999999998</v>
      </c>
      <c r="G76" s="3"/>
      <c r="H76" s="10">
        <f t="shared" si="11"/>
        <v>23.958985888184611</v>
      </c>
      <c r="I76" s="3">
        <f t="shared" si="12"/>
        <v>15.585320320264088</v>
      </c>
      <c r="J76" s="3">
        <f t="shared" si="13"/>
        <v>218.19448448369724</v>
      </c>
      <c r="K76" s="3">
        <f t="shared" si="14"/>
        <v>46.755960960792265</v>
      </c>
      <c r="L76" s="3">
        <f t="shared" si="15"/>
        <v>0</v>
      </c>
      <c r="M76" s="21">
        <f t="shared" si="16"/>
        <v>280.53576576475359</v>
      </c>
      <c r="N76" s="2"/>
      <c r="O76" s="2"/>
      <c r="P76" s="2"/>
    </row>
    <row r="77" spans="1:16">
      <c r="A77" s="10">
        <v>16.25</v>
      </c>
      <c r="B77" s="3">
        <f t="shared" si="6"/>
        <v>7.0470833333333331</v>
      </c>
      <c r="C77" s="3">
        <f t="shared" si="7"/>
        <v>133.89458333333334</v>
      </c>
      <c r="D77" s="3">
        <f t="shared" si="8"/>
        <v>49.329583333333325</v>
      </c>
      <c r="E77" s="3">
        <f t="shared" si="9"/>
        <v>0</v>
      </c>
      <c r="F77" s="12">
        <f t="shared" si="10"/>
        <v>190.27124999999998</v>
      </c>
      <c r="G77" s="3"/>
      <c r="H77" s="10">
        <f t="shared" si="11"/>
        <v>26.49435281574188</v>
      </c>
      <c r="I77" s="3">
        <f t="shared" si="12"/>
        <v>11.489717671093395</v>
      </c>
      <c r="J77" s="3">
        <f t="shared" si="13"/>
        <v>218.30463575077451</v>
      </c>
      <c r="K77" s="3">
        <f t="shared" si="14"/>
        <v>80.428023697653757</v>
      </c>
      <c r="L77" s="3">
        <f t="shared" si="15"/>
        <v>0</v>
      </c>
      <c r="M77" s="21">
        <f t="shared" si="16"/>
        <v>310.22237711952164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105.60617307692307</v>
      </c>
      <c r="D78" s="3">
        <f t="shared" si="8"/>
        <v>90.519576923076926</v>
      </c>
      <c r="E78" s="3">
        <f t="shared" si="9"/>
        <v>0</v>
      </c>
      <c r="F78" s="12">
        <f t="shared" si="10"/>
        <v>196.12574999999998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184.15719974189597</v>
      </c>
      <c r="K78" s="3">
        <f t="shared" si="14"/>
        <v>157.84902835019656</v>
      </c>
      <c r="L78" s="3">
        <f t="shared" si="15"/>
        <v>0</v>
      </c>
      <c r="M78" s="21">
        <f t="shared" si="16"/>
        <v>342.00622809209256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35870.811563114257</v>
      </c>
      <c r="C89" s="15">
        <f>SUM(C52:C83)</f>
        <v>2374.4268391293363</v>
      </c>
      <c r="D89" s="15">
        <f>SUM(D52:D83)</f>
        <v>256.94284775641029</v>
      </c>
      <c r="E89" s="15">
        <f>SUM(E52:E83)</f>
        <v>0</v>
      </c>
      <c r="F89" s="15">
        <f>SUM(F52:F83)</f>
        <v>38502.181249999987</v>
      </c>
      <c r="G89" s="12"/>
      <c r="H89" s="8" t="s">
        <v>7</v>
      </c>
      <c r="I89" s="15">
        <f>SUM(I52:I88)</f>
        <v>24780.501110733054</v>
      </c>
      <c r="J89" s="15">
        <f>SUM(J52:J88)</f>
        <v>2610.277065452809</v>
      </c>
      <c r="K89" s="15">
        <f>SUM(K52:K88)</f>
        <v>398.60853490643819</v>
      </c>
      <c r="L89" s="15">
        <f>SUM(L52:L88)</f>
        <v>0</v>
      </c>
      <c r="M89" s="15">
        <f>SUM(M52:M88)</f>
        <v>27789.386711092302</v>
      </c>
      <c r="N89" s="2"/>
      <c r="O89" s="2"/>
      <c r="P89" s="2"/>
    </row>
    <row r="90" spans="1:16">
      <c r="A90" s="6" t="s">
        <v>13</v>
      </c>
      <c r="B90" s="22">
        <f>IF(L43&gt;0,B89/L43,0)</f>
        <v>10.9296343558077</v>
      </c>
      <c r="C90" s="22">
        <f>IF(M43&gt;0,C89/M43,0)</f>
        <v>13.229356647578431</v>
      </c>
      <c r="D90" s="22">
        <f>IF(N43&gt;0,D89/N43,0)</f>
        <v>15.815692019411403</v>
      </c>
      <c r="E90" s="22">
        <f>IF(O43&gt;0,E89/O43,0)</f>
        <v>0</v>
      </c>
      <c r="F90" s="22">
        <f>IF(P43&gt;0,F89/P43,0)</f>
        <v>11.071146416961758</v>
      </c>
      <c r="G90" s="12"/>
      <c r="H90" s="6" t="s">
        <v>13</v>
      </c>
      <c r="I90" s="22">
        <f>IF(L43&gt;0,I89/L43,0)</f>
        <v>7.5504791916250902</v>
      </c>
      <c r="J90" s="22">
        <f>IF(M43&gt;0,J89/M43,0)</f>
        <v>14.543419775583427</v>
      </c>
      <c r="K90" s="22">
        <f>IF(N43&gt;0,K89/N43,0)</f>
        <v>24.535689081976965</v>
      </c>
      <c r="L90" s="22">
        <f>IF(O43&gt;0,L89/O43,0)</f>
        <v>0</v>
      </c>
      <c r="M90" s="22">
        <f>IF(P43&gt;0,M89/P43,0)</f>
        <v>7.9907256972895357</v>
      </c>
      <c r="N90" s="2"/>
      <c r="O90" s="2"/>
      <c r="P90" s="2"/>
    </row>
    <row r="91" spans="1:16">
      <c r="A91" s="3"/>
      <c r="B91" s="23">
        <v>10.9296343558077</v>
      </c>
      <c r="C91" s="23">
        <v>13.229356647578433</v>
      </c>
      <c r="D91" s="23">
        <v>15.815692019411401</v>
      </c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0.83498823485854068</v>
      </c>
      <c r="C92" s="23">
        <v>1.7794188331895453</v>
      </c>
      <c r="D92" s="23">
        <v>0.88524483685709965</v>
      </c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 ht="12.75" customHeight="1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3281.9772734715061</v>
      </c>
      <c r="C102" s="27">
        <f>$B$90</f>
        <v>10.9296343558077</v>
      </c>
      <c r="D102" s="27">
        <f>$I$90</f>
        <v>7.5504791916250902</v>
      </c>
      <c r="E102" s="28">
        <f t="shared" ref="E102:E105" si="17">B102*D102</f>
        <v>24780.501110733054</v>
      </c>
      <c r="F102" s="3">
        <f t="shared" ref="F102:F106" si="18">B102/1000</f>
        <v>3.2819772734715063</v>
      </c>
      <c r="G102" s="26">
        <f t="shared" ref="G102:G106" si="19">E102/1000</f>
        <v>24.780501110733052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179.48165601567356</v>
      </c>
      <c r="C103" s="27">
        <f>$C$90</f>
        <v>13.229356647578431</v>
      </c>
      <c r="D103" s="27">
        <f>$J$90</f>
        <v>14.543419775583427</v>
      </c>
      <c r="E103" s="28">
        <f t="shared" si="17"/>
        <v>2610.277065452809</v>
      </c>
      <c r="F103" s="3">
        <f t="shared" si="18"/>
        <v>0.17948165601567356</v>
      </c>
      <c r="G103" s="26">
        <f t="shared" si="19"/>
        <v>2.6102770654528089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16.246070512820513</v>
      </c>
      <c r="C104" s="27">
        <f>$D$90</f>
        <v>15.815692019411403</v>
      </c>
      <c r="D104" s="27">
        <f>$K$90</f>
        <v>24.535689081976965</v>
      </c>
      <c r="E104" s="28">
        <f t="shared" si="17"/>
        <v>398.60853490643819</v>
      </c>
      <c r="F104" s="3">
        <f t="shared" si="18"/>
        <v>1.6246070512820513E-2</v>
      </c>
      <c r="G104" s="26">
        <f t="shared" si="19"/>
        <v>0.39860853490643822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3477.7050000000004</v>
      </c>
      <c r="C106" s="27">
        <f>$F$90</f>
        <v>11.071146416961758</v>
      </c>
      <c r="D106" s="27">
        <f>$M$90</f>
        <v>7.9907256972895357</v>
      </c>
      <c r="E106" s="28">
        <f>SUM(E102:E105)</f>
        <v>27789.386711092302</v>
      </c>
      <c r="F106" s="3">
        <f t="shared" si="18"/>
        <v>3.4777050000000003</v>
      </c>
      <c r="G106" s="26">
        <f t="shared" si="19"/>
        <v>27.789386711092302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27790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1.0000220691774913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8"/>
  <sheetViews>
    <sheetView topLeftCell="A79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25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445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>
        <v>2822</v>
      </c>
      <c r="J15" s="5"/>
      <c r="K15" s="10">
        <v>8.25</v>
      </c>
      <c r="L15" s="3">
        <f t="shared" si="1"/>
        <v>2.8220000000000001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2.8220000000000001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>
        <v>20071</v>
      </c>
      <c r="J16" s="5"/>
      <c r="K16" s="10">
        <v>8.75</v>
      </c>
      <c r="L16" s="3">
        <f t="shared" si="1"/>
        <v>20.071000000000002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20.071000000000002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51431</v>
      </c>
      <c r="J17" s="5"/>
      <c r="K17" s="10">
        <v>9.25</v>
      </c>
      <c r="L17" s="3">
        <f t="shared" si="1"/>
        <v>51.430999999999997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51.430999999999997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14269</v>
      </c>
      <c r="J18" s="5"/>
      <c r="K18" s="10">
        <v>9.75</v>
      </c>
      <c r="L18" s="3">
        <f t="shared" si="1"/>
        <v>14.153927419354838</v>
      </c>
      <c r="M18" s="3">
        <f t="shared" si="2"/>
        <v>0.11507258064516129</v>
      </c>
      <c r="N18" s="3">
        <f t="shared" si="3"/>
        <v>0</v>
      </c>
      <c r="O18" s="3">
        <f t="shared" si="4"/>
        <v>0</v>
      </c>
      <c r="P18" s="13">
        <f t="shared" si="5"/>
        <v>14.269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11447</v>
      </c>
      <c r="J19" s="5"/>
      <c r="K19" s="10">
        <v>10.25</v>
      </c>
      <c r="L19" s="3">
        <f t="shared" si="1"/>
        <v>11.21338775510204</v>
      </c>
      <c r="M19" s="3">
        <f t="shared" si="2"/>
        <v>0.23361224489795915</v>
      </c>
      <c r="N19" s="3">
        <f t="shared" si="3"/>
        <v>0</v>
      </c>
      <c r="O19" s="3">
        <f t="shared" si="4"/>
        <v>0</v>
      </c>
      <c r="P19" s="13">
        <f t="shared" si="5"/>
        <v>11.446999999999999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/>
      <c r="J22" s="5"/>
      <c r="K22" s="10">
        <v>11.75</v>
      </c>
      <c r="L22" s="3">
        <f t="shared" si="1"/>
        <v>0</v>
      </c>
      <c r="M22" s="3">
        <f t="shared" si="2"/>
        <v>0</v>
      </c>
      <c r="N22" s="3">
        <f t="shared" si="3"/>
        <v>0</v>
      </c>
      <c r="O22" s="3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/>
      <c r="J23" s="5"/>
      <c r="K23" s="10">
        <v>12.25</v>
      </c>
      <c r="L23" s="3">
        <f t="shared" si="1"/>
        <v>0</v>
      </c>
      <c r="M23" s="3">
        <f t="shared" si="2"/>
        <v>0</v>
      </c>
      <c r="N23" s="3">
        <f t="shared" si="3"/>
        <v>0</v>
      </c>
      <c r="O23" s="3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/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/>
      <c r="J25" s="5"/>
      <c r="K25" s="10">
        <v>13.25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100040</v>
      </c>
      <c r="J43" s="3"/>
      <c r="K43" s="8" t="s">
        <v>7</v>
      </c>
      <c r="L43" s="15">
        <f>SUM(L6:L42)</f>
        <v>99.691315174456889</v>
      </c>
      <c r="M43" s="15">
        <f>SUM(M6:M42)</f>
        <v>0.34868482554312041</v>
      </c>
      <c r="N43" s="15">
        <f>SUM(N6:N42)</f>
        <v>0</v>
      </c>
      <c r="O43" s="15">
        <f>SUM(O6:O42)</f>
        <v>0</v>
      </c>
      <c r="P43" s="15">
        <f>SUM(P6:P42)</f>
        <v>100.04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23.281500000000001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23.281500000000001</v>
      </c>
      <c r="G61" s="3"/>
      <c r="H61" s="10">
        <f t="shared" si="11"/>
        <v>2.9895881271575115</v>
      </c>
      <c r="I61" s="3">
        <f t="shared" si="12"/>
        <v>8.4366176948384979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8.4366176948384979</v>
      </c>
      <c r="N61" s="2"/>
      <c r="O61" s="2"/>
      <c r="P61" s="2"/>
    </row>
    <row r="62" spans="1:16">
      <c r="A62" s="10">
        <v>8.75</v>
      </c>
      <c r="B62" s="3">
        <f t="shared" si="6"/>
        <v>175.62125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175.62125</v>
      </c>
      <c r="G62" s="3"/>
      <c r="H62" s="10">
        <f t="shared" si="11"/>
        <v>3.6129234381193212</v>
      </c>
      <c r="I62" s="3">
        <f t="shared" si="12"/>
        <v>72.514986326492902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72.514986326492902</v>
      </c>
      <c r="N62" s="2"/>
      <c r="O62" s="2"/>
      <c r="P62" s="2"/>
    </row>
    <row r="63" spans="1:16">
      <c r="A63" s="10">
        <v>9.25</v>
      </c>
      <c r="B63" s="3">
        <f t="shared" si="6"/>
        <v>475.73674999999997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475.73674999999997</v>
      </c>
      <c r="G63" s="3"/>
      <c r="H63" s="10">
        <f t="shared" si="11"/>
        <v>4.3205042401409077</v>
      </c>
      <c r="I63" s="3">
        <f t="shared" si="12"/>
        <v>222.20785357468702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222.20785357468702</v>
      </c>
      <c r="N63" s="2"/>
      <c r="O63" s="2"/>
      <c r="P63" s="2"/>
    </row>
    <row r="64" spans="1:16">
      <c r="A64" s="10">
        <v>9.75</v>
      </c>
      <c r="B64" s="3">
        <f t="shared" si="6"/>
        <v>138.00079233870969</v>
      </c>
      <c r="C64" s="3">
        <f t="shared" si="7"/>
        <v>1.1219576612903226</v>
      </c>
      <c r="D64" s="3">
        <f t="shared" si="8"/>
        <v>0</v>
      </c>
      <c r="E64" s="3">
        <f t="shared" si="9"/>
        <v>0</v>
      </c>
      <c r="F64" s="12">
        <f t="shared" si="10"/>
        <v>139.12275</v>
      </c>
      <c r="G64" s="3"/>
      <c r="H64" s="10">
        <f t="shared" si="11"/>
        <v>5.1182321239794319</v>
      </c>
      <c r="I64" s="3">
        <f t="shared" si="12"/>
        <v>72.443085998215238</v>
      </c>
      <c r="J64" s="3">
        <f t="shared" si="13"/>
        <v>0.58896817884727837</v>
      </c>
      <c r="K64" s="3">
        <f t="shared" si="14"/>
        <v>0</v>
      </c>
      <c r="L64" s="3">
        <f t="shared" si="15"/>
        <v>0</v>
      </c>
      <c r="M64" s="21">
        <f t="shared" si="16"/>
        <v>73.03205417706252</v>
      </c>
      <c r="N64" s="2"/>
      <c r="O64" s="2"/>
      <c r="P64" s="2"/>
    </row>
    <row r="65" spans="1:16">
      <c r="A65" s="10">
        <v>10.25</v>
      </c>
      <c r="B65" s="3">
        <f t="shared" si="6"/>
        <v>114.93722448979591</v>
      </c>
      <c r="C65" s="3">
        <f t="shared" si="7"/>
        <v>2.3945255102040814</v>
      </c>
      <c r="D65" s="3">
        <f t="shared" si="8"/>
        <v>0</v>
      </c>
      <c r="E65" s="3">
        <f t="shared" si="9"/>
        <v>0</v>
      </c>
      <c r="F65" s="12">
        <f t="shared" si="10"/>
        <v>117.33174999999999</v>
      </c>
      <c r="G65" s="3"/>
      <c r="H65" s="10">
        <f t="shared" si="11"/>
        <v>6.0120788729066197</v>
      </c>
      <c r="I65" s="3">
        <f t="shared" si="12"/>
        <v>67.415771616158764</v>
      </c>
      <c r="J65" s="3">
        <f t="shared" si="13"/>
        <v>1.4044952420033074</v>
      </c>
      <c r="K65" s="3">
        <f t="shared" si="14"/>
        <v>0</v>
      </c>
      <c r="L65" s="3">
        <f t="shared" si="15"/>
        <v>0</v>
      </c>
      <c r="M65" s="21">
        <f t="shared" si="16"/>
        <v>68.820266858162071</v>
      </c>
      <c r="N65" s="2"/>
      <c r="O65" s="2"/>
      <c r="P65" s="2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7.0080836291396293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0</v>
      </c>
      <c r="N66" s="2"/>
      <c r="O66" s="2"/>
      <c r="P66" s="2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8.1123503084402753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0</v>
      </c>
      <c r="N67" s="2"/>
      <c r="O67" s="2"/>
      <c r="P67" s="2"/>
    </row>
    <row r="68" spans="1:16">
      <c r="A68" s="10">
        <v>11.75</v>
      </c>
      <c r="B68" s="3">
        <f t="shared" si="6"/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12">
        <f t="shared" si="10"/>
        <v>0</v>
      </c>
      <c r="G68" s="3"/>
      <c r="H68" s="10">
        <f t="shared" si="11"/>
        <v>9.3310452305120712</v>
      </c>
      <c r="I68" s="3">
        <f t="shared" si="12"/>
        <v>0</v>
      </c>
      <c r="J68" s="3">
        <f t="shared" si="13"/>
        <v>0</v>
      </c>
      <c r="K68" s="3">
        <f t="shared" si="14"/>
        <v>0</v>
      </c>
      <c r="L68" s="3">
        <f t="shared" si="15"/>
        <v>0</v>
      </c>
      <c r="M68" s="21">
        <f t="shared" si="16"/>
        <v>0</v>
      </c>
      <c r="N68" s="2"/>
      <c r="O68" s="2"/>
      <c r="P68" s="2"/>
    </row>
    <row r="69" spans="1:16">
      <c r="A69" s="10">
        <v>12.25</v>
      </c>
      <c r="B69" s="3">
        <f t="shared" si="6"/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12">
        <f t="shared" si="10"/>
        <v>0</v>
      </c>
      <c r="G69" s="3"/>
      <c r="H69" s="10">
        <f t="shared" si="11"/>
        <v>10.67039493831167</v>
      </c>
      <c r="I69" s="3">
        <f t="shared" si="12"/>
        <v>0</v>
      </c>
      <c r="J69" s="3">
        <f t="shared" si="13"/>
        <v>0</v>
      </c>
      <c r="K69" s="3">
        <f t="shared" si="14"/>
        <v>0</v>
      </c>
      <c r="L69" s="3">
        <f t="shared" si="15"/>
        <v>0</v>
      </c>
      <c r="M69" s="21">
        <f t="shared" si="16"/>
        <v>0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12.136684183752001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12">
        <f t="shared" si="10"/>
        <v>0</v>
      </c>
      <c r="G71" s="3"/>
      <c r="H71" s="10">
        <f t="shared" si="11"/>
        <v>13.736254060776897</v>
      </c>
      <c r="I71" s="3">
        <f t="shared" si="12"/>
        <v>0</v>
      </c>
      <c r="J71" s="3">
        <f t="shared" si="13"/>
        <v>0</v>
      </c>
      <c r="K71" s="3">
        <f t="shared" si="14"/>
        <v>0</v>
      </c>
      <c r="L71" s="3">
        <f t="shared" si="15"/>
        <v>0</v>
      </c>
      <c r="M71" s="21">
        <f t="shared" si="16"/>
        <v>0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15.475500269628366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17.360871498450603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927.57751682850562</v>
      </c>
      <c r="C89" s="15">
        <f>SUM(C52:C83)</f>
        <v>3.516483171494404</v>
      </c>
      <c r="D89" s="15">
        <f>SUM(D52:D83)</f>
        <v>0</v>
      </c>
      <c r="E89" s="15">
        <f>SUM(E52:E83)</f>
        <v>0</v>
      </c>
      <c r="F89" s="15">
        <f>SUM(F52:F83)</f>
        <v>931.09399999999994</v>
      </c>
      <c r="G89" s="12"/>
      <c r="H89" s="8" t="s">
        <v>7</v>
      </c>
      <c r="I89" s="15">
        <f>SUM(I52:I88)</f>
        <v>443.01831521039242</v>
      </c>
      <c r="J89" s="15">
        <f>SUM(J52:J88)</f>
        <v>1.9934634208505857</v>
      </c>
      <c r="K89" s="15">
        <f>SUM(K52:K88)</f>
        <v>0</v>
      </c>
      <c r="L89" s="15">
        <f>SUM(L52:L88)</f>
        <v>0</v>
      </c>
      <c r="M89" s="15">
        <f>SUM(M52:M88)</f>
        <v>445.01177863124303</v>
      </c>
      <c r="N89" s="2"/>
      <c r="O89" s="2"/>
      <c r="P89" s="2"/>
    </row>
    <row r="90" spans="1:16">
      <c r="A90" s="6" t="s">
        <v>13</v>
      </c>
      <c r="B90" s="22">
        <f>IF(L43&gt;0,B89/L43,0)</f>
        <v>9.3044967378078223</v>
      </c>
      <c r="C90" s="22">
        <f>IF(M43&gt;0,C89/M43,0)</f>
        <v>10.08499055276363</v>
      </c>
      <c r="D90" s="22">
        <f>IF(N43&gt;0,D89/N43,0)</f>
        <v>0</v>
      </c>
      <c r="E90" s="22">
        <f>IF(O43&gt;0,E89/O43,0)</f>
        <v>0</v>
      </c>
      <c r="F90" s="22">
        <f>IF(P43&gt;0,F89/P43,0)</f>
        <v>9.3072171131547368</v>
      </c>
      <c r="G90" s="12"/>
      <c r="H90" s="6" t="s">
        <v>13</v>
      </c>
      <c r="I90" s="22">
        <f>IF(L43&gt;0,I89/L43,0)</f>
        <v>4.4439007995342754</v>
      </c>
      <c r="J90" s="22">
        <f>IF(M43&gt;0,J89/M43,0)</f>
        <v>5.7170925569976152</v>
      </c>
      <c r="K90" s="22">
        <f>IF(N43&gt;0,K89/N43,0)</f>
        <v>0</v>
      </c>
      <c r="L90" s="22">
        <f>IF(O43&gt;0,L89/O43,0)</f>
        <v>0</v>
      </c>
      <c r="M90" s="22">
        <f>IF(P43&gt;0,M89/P43,0)</f>
        <v>4.4483384509320576</v>
      </c>
      <c r="N90" s="2"/>
      <c r="O90" s="2"/>
      <c r="P90" s="2"/>
    </row>
    <row r="91" spans="1:16">
      <c r="A91" s="3"/>
      <c r="B91" s="23">
        <v>9.3044967378078223</v>
      </c>
      <c r="C91" s="23">
        <v>10.08499055276363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0.47530195099483191</v>
      </c>
      <c r="C92" s="3" t="e">
        <f>NA()</f>
        <v>#N/A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99.691315174456889</v>
      </c>
      <c r="C102" s="27">
        <f>$B$90</f>
        <v>9.3044967378078223</v>
      </c>
      <c r="D102" s="27">
        <f>$I$90</f>
        <v>4.4439007995342754</v>
      </c>
      <c r="E102" s="28">
        <f t="shared" ref="E102:E105" si="17">B102*D102</f>
        <v>443.01831521039242</v>
      </c>
      <c r="F102" s="3">
        <f t="shared" ref="F102:F106" si="18">B102/1000</f>
        <v>9.9691315174456896E-2</v>
      </c>
      <c r="G102" s="27">
        <f t="shared" ref="G102:G106" si="19">E102/1000</f>
        <v>0.44301831521039242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0.34868482554312041</v>
      </c>
      <c r="C103" s="27">
        <f>$C$90</f>
        <v>10.08499055276363</v>
      </c>
      <c r="D103" s="27">
        <f>$J$90</f>
        <v>5.7170925569976152</v>
      </c>
      <c r="E103" s="28">
        <f t="shared" si="17"/>
        <v>1.9934634208505857</v>
      </c>
      <c r="F103" s="3">
        <f t="shared" si="18"/>
        <v>3.4868482554312039E-4</v>
      </c>
      <c r="G103" s="26">
        <f t="shared" si="19"/>
        <v>1.9934634208505857E-3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0</v>
      </c>
      <c r="C104" s="27">
        <f>$D$90</f>
        <v>0</v>
      </c>
      <c r="D104" s="27">
        <f>$K$90</f>
        <v>0</v>
      </c>
      <c r="E104" s="28">
        <f t="shared" si="17"/>
        <v>0</v>
      </c>
      <c r="F104" s="3">
        <f t="shared" si="18"/>
        <v>0</v>
      </c>
      <c r="G104" s="26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100.04</v>
      </c>
      <c r="C106" s="27">
        <f>$F$90</f>
        <v>9.3072171131547368</v>
      </c>
      <c r="D106" s="27">
        <f>$M$90</f>
        <v>4.4483384509320576</v>
      </c>
      <c r="E106" s="28">
        <f>SUM(E102:E105)</f>
        <v>445.01177863124298</v>
      </c>
      <c r="F106" s="3">
        <f t="shared" si="18"/>
        <v>0.10004</v>
      </c>
      <c r="G106" s="27">
        <f t="shared" si="19"/>
        <v>0.44501177863124297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445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0.99997353186632676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8"/>
  <sheetViews>
    <sheetView topLeftCell="A88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26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81098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/>
      <c r="J15" s="5"/>
      <c r="K15" s="10">
        <v>8.25</v>
      </c>
      <c r="L15" s="3">
        <f t="shared" si="1"/>
        <v>0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0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/>
      <c r="J16" s="5"/>
      <c r="K16" s="10">
        <v>8.75</v>
      </c>
      <c r="L16" s="3">
        <f t="shared" si="1"/>
        <v>0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/>
      <c r="J17" s="5"/>
      <c r="K17" s="10">
        <v>9.25</v>
      </c>
      <c r="L17" s="3">
        <f t="shared" si="1"/>
        <v>0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0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/>
      <c r="J18" s="5"/>
      <c r="K18" s="10">
        <v>9.75</v>
      </c>
      <c r="L18" s="3">
        <f t="shared" si="1"/>
        <v>0</v>
      </c>
      <c r="M18" s="3">
        <f t="shared" si="2"/>
        <v>0</v>
      </c>
      <c r="N18" s="3">
        <f t="shared" si="3"/>
        <v>0</v>
      </c>
      <c r="O18" s="3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/>
      <c r="J19" s="5"/>
      <c r="K19" s="10">
        <v>10.25</v>
      </c>
      <c r="L19" s="3">
        <f t="shared" si="1"/>
        <v>0</v>
      </c>
      <c r="M19" s="3">
        <f t="shared" si="2"/>
        <v>0</v>
      </c>
      <c r="N19" s="3">
        <f t="shared" si="3"/>
        <v>0</v>
      </c>
      <c r="O19" s="3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/>
      <c r="J20" s="5"/>
      <c r="K20" s="10">
        <v>10.75</v>
      </c>
      <c r="L20" s="3">
        <f t="shared" si="1"/>
        <v>0</v>
      </c>
      <c r="M20" s="3">
        <f t="shared" si="2"/>
        <v>0</v>
      </c>
      <c r="N20" s="3">
        <f t="shared" si="3"/>
        <v>0</v>
      </c>
      <c r="O20" s="3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/>
      <c r="J21" s="5"/>
      <c r="K21" s="10">
        <v>11.25</v>
      </c>
      <c r="L21" s="3">
        <f t="shared" si="1"/>
        <v>0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1387162</v>
      </c>
      <c r="J22" s="5"/>
      <c r="K22" s="10">
        <v>11.75</v>
      </c>
      <c r="L22" s="3">
        <f t="shared" si="1"/>
        <v>1371.3987954545455</v>
      </c>
      <c r="M22" s="3">
        <f t="shared" si="2"/>
        <v>15.763204545454546</v>
      </c>
      <c r="N22" s="3">
        <f t="shared" si="3"/>
        <v>0</v>
      </c>
      <c r="O22" s="3">
        <f t="shared" si="4"/>
        <v>0</v>
      </c>
      <c r="P22" s="13">
        <f t="shared" si="5"/>
        <v>1387.162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462387</v>
      </c>
      <c r="J23" s="5"/>
      <c r="K23" s="10">
        <v>12.25</v>
      </c>
      <c r="L23" s="3">
        <f t="shared" si="1"/>
        <v>426.12135294117644</v>
      </c>
      <c r="M23" s="3">
        <f t="shared" si="2"/>
        <v>36.265647058823532</v>
      </c>
      <c r="N23" s="3">
        <f t="shared" si="3"/>
        <v>0</v>
      </c>
      <c r="O23" s="3">
        <f t="shared" si="4"/>
        <v>0</v>
      </c>
      <c r="P23" s="13">
        <f t="shared" si="5"/>
        <v>462.38699999999994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308258</v>
      </c>
      <c r="J24" s="5"/>
      <c r="K24" s="10">
        <v>12.75</v>
      </c>
      <c r="L24" s="3">
        <f t="shared" si="1"/>
        <v>236.33113333333333</v>
      </c>
      <c r="M24" s="3">
        <f t="shared" si="2"/>
        <v>71.926866666666669</v>
      </c>
      <c r="N24" s="3">
        <f t="shared" si="3"/>
        <v>0</v>
      </c>
      <c r="O24" s="3">
        <f t="shared" si="4"/>
        <v>0</v>
      </c>
      <c r="P24" s="13">
        <f t="shared" si="5"/>
        <v>308.25799999999998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>
        <v>154129</v>
      </c>
      <c r="J25" s="5"/>
      <c r="K25" s="10">
        <v>13.25</v>
      </c>
      <c r="L25" s="3">
        <f t="shared" si="1"/>
        <v>110.09214285714285</v>
      </c>
      <c r="M25" s="3">
        <f t="shared" si="2"/>
        <v>44.036857142857137</v>
      </c>
      <c r="N25" s="3">
        <f t="shared" si="3"/>
        <v>0</v>
      </c>
      <c r="O25" s="3">
        <f t="shared" si="4"/>
        <v>0</v>
      </c>
      <c r="P25" s="13">
        <f t="shared" si="5"/>
        <v>154.12899999999999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>
        <v>616517</v>
      </c>
      <c r="J26" s="5"/>
      <c r="K26" s="10">
        <v>13.75</v>
      </c>
      <c r="L26" s="3">
        <f t="shared" si="1"/>
        <v>308.25850000000003</v>
      </c>
      <c r="M26" s="3">
        <f t="shared" si="2"/>
        <v>308.25850000000003</v>
      </c>
      <c r="N26" s="3">
        <f t="shared" si="3"/>
        <v>0</v>
      </c>
      <c r="O26" s="3">
        <f t="shared" si="4"/>
        <v>0</v>
      </c>
      <c r="P26" s="13">
        <f t="shared" si="5"/>
        <v>616.51700000000005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>
        <v>154129</v>
      </c>
      <c r="J27" s="5"/>
      <c r="K27" s="10">
        <v>14.25</v>
      </c>
      <c r="L27" s="3">
        <f t="shared" si="1"/>
        <v>15.4129</v>
      </c>
      <c r="M27" s="3">
        <f t="shared" si="2"/>
        <v>138.71609999999998</v>
      </c>
      <c r="N27" s="3">
        <f t="shared" si="3"/>
        <v>0</v>
      </c>
      <c r="O27" s="3">
        <f t="shared" si="4"/>
        <v>0</v>
      </c>
      <c r="P27" s="13">
        <f t="shared" si="5"/>
        <v>154.12899999999999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>
        <v>154129</v>
      </c>
      <c r="J28" s="5"/>
      <c r="K28" s="10">
        <v>14.75</v>
      </c>
      <c r="L28" s="3">
        <f t="shared" si="1"/>
        <v>0</v>
      </c>
      <c r="M28" s="3">
        <f t="shared" si="2"/>
        <v>115.59674999999999</v>
      </c>
      <c r="N28" s="3">
        <f t="shared" si="3"/>
        <v>38.532249999999998</v>
      </c>
      <c r="O28" s="3">
        <f t="shared" si="4"/>
        <v>0</v>
      </c>
      <c r="P28" s="13">
        <f t="shared" si="5"/>
        <v>154.12899999999999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>
        <v>1078904</v>
      </c>
      <c r="J29" s="5"/>
      <c r="K29" s="10">
        <v>15.25</v>
      </c>
      <c r="L29" s="3">
        <f t="shared" si="1"/>
        <v>0</v>
      </c>
      <c r="M29" s="3">
        <f t="shared" si="2"/>
        <v>1006.9770666666667</v>
      </c>
      <c r="N29" s="3">
        <f t="shared" si="3"/>
        <v>71.926933333333338</v>
      </c>
      <c r="O29" s="3">
        <f t="shared" si="4"/>
        <v>0</v>
      </c>
      <c r="P29" s="13">
        <f t="shared" si="5"/>
        <v>1078.904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>
        <v>616517</v>
      </c>
      <c r="J30" s="5"/>
      <c r="K30" s="10">
        <v>15.75</v>
      </c>
      <c r="L30" s="3">
        <f t="shared" si="1"/>
        <v>34.250944444444443</v>
      </c>
      <c r="M30" s="3">
        <f t="shared" si="2"/>
        <v>479.51322222222228</v>
      </c>
      <c r="N30" s="3">
        <f t="shared" si="3"/>
        <v>102.75283333333334</v>
      </c>
      <c r="O30" s="3">
        <f t="shared" si="4"/>
        <v>0</v>
      </c>
      <c r="P30" s="13">
        <f t="shared" si="5"/>
        <v>616.51700000000005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>
        <v>154129</v>
      </c>
      <c r="J31" s="5"/>
      <c r="K31" s="10">
        <v>16.25</v>
      </c>
      <c r="L31" s="3">
        <f t="shared" si="1"/>
        <v>5.7084814814814804</v>
      </c>
      <c r="M31" s="3">
        <f t="shared" si="2"/>
        <v>108.46114814814814</v>
      </c>
      <c r="N31" s="3">
        <f t="shared" si="3"/>
        <v>39.959370370370365</v>
      </c>
      <c r="O31" s="3">
        <f t="shared" si="4"/>
        <v>0</v>
      </c>
      <c r="P31" s="13">
        <f t="shared" si="5"/>
        <v>154.12899999999999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5086261</v>
      </c>
      <c r="J43" s="3"/>
      <c r="K43" s="8" t="s">
        <v>7</v>
      </c>
      <c r="L43" s="15">
        <f>SUM(L6:L42)</f>
        <v>2507.5742505121239</v>
      </c>
      <c r="M43" s="15">
        <f>SUM(M6:M42)</f>
        <v>2325.5153624508393</v>
      </c>
      <c r="N43" s="15">
        <f>SUM(N6:N42)</f>
        <v>253.17138703703705</v>
      </c>
      <c r="O43" s="15">
        <f>SUM(O6:O42)</f>
        <v>0</v>
      </c>
      <c r="P43" s="15">
        <f>SUM(P6:P42)</f>
        <v>5086.2609999999995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0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0</v>
      </c>
      <c r="G61" s="3"/>
      <c r="H61" s="10">
        <f t="shared" si="11"/>
        <v>2.9895881271575115</v>
      </c>
      <c r="I61" s="3">
        <f t="shared" si="12"/>
        <v>0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0</v>
      </c>
      <c r="N61" s="2"/>
      <c r="O61" s="2"/>
      <c r="P61" s="2"/>
    </row>
    <row r="62" spans="1:16">
      <c r="A62" s="10">
        <v>8.75</v>
      </c>
      <c r="B62" s="3">
        <f t="shared" si="6"/>
        <v>0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0</v>
      </c>
      <c r="G62" s="3"/>
      <c r="H62" s="10">
        <f t="shared" si="11"/>
        <v>3.6129234381193212</v>
      </c>
      <c r="I62" s="3">
        <f t="shared" si="12"/>
        <v>0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0</v>
      </c>
      <c r="N62" s="2"/>
      <c r="O62" s="2"/>
      <c r="P62" s="2"/>
    </row>
    <row r="63" spans="1:16">
      <c r="A63" s="10">
        <v>9.25</v>
      </c>
      <c r="B63" s="3">
        <f t="shared" si="6"/>
        <v>0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0</v>
      </c>
      <c r="G63" s="3"/>
      <c r="H63" s="10">
        <f t="shared" si="11"/>
        <v>4.3205042401409077</v>
      </c>
      <c r="I63" s="3">
        <f t="shared" si="12"/>
        <v>0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0</v>
      </c>
      <c r="N63" s="2"/>
      <c r="O63" s="2"/>
      <c r="P63" s="2"/>
    </row>
    <row r="64" spans="1:16">
      <c r="A64" s="10">
        <v>9.75</v>
      </c>
      <c r="B64" s="3">
        <f t="shared" si="6"/>
        <v>0</v>
      </c>
      <c r="C64" s="3">
        <f t="shared" si="7"/>
        <v>0</v>
      </c>
      <c r="D64" s="3">
        <f t="shared" si="8"/>
        <v>0</v>
      </c>
      <c r="E64" s="3">
        <f t="shared" si="9"/>
        <v>0</v>
      </c>
      <c r="F64" s="12">
        <f t="shared" si="10"/>
        <v>0</v>
      </c>
      <c r="G64" s="3"/>
      <c r="H64" s="10">
        <f t="shared" si="11"/>
        <v>5.1182321239794319</v>
      </c>
      <c r="I64" s="3">
        <f t="shared" si="12"/>
        <v>0</v>
      </c>
      <c r="J64" s="3">
        <f t="shared" si="13"/>
        <v>0</v>
      </c>
      <c r="K64" s="3">
        <f t="shared" si="14"/>
        <v>0</v>
      </c>
      <c r="L64" s="3">
        <f t="shared" si="15"/>
        <v>0</v>
      </c>
      <c r="M64" s="21">
        <f t="shared" si="16"/>
        <v>0</v>
      </c>
      <c r="N64" s="2"/>
      <c r="O64" s="2"/>
      <c r="P64" s="2"/>
    </row>
    <row r="65" spans="1:16">
      <c r="A65" s="10">
        <v>10.25</v>
      </c>
      <c r="B65" s="3">
        <f t="shared" si="6"/>
        <v>0</v>
      </c>
      <c r="C65" s="3">
        <f t="shared" si="7"/>
        <v>0</v>
      </c>
      <c r="D65" s="3">
        <f t="shared" si="8"/>
        <v>0</v>
      </c>
      <c r="E65" s="3">
        <f t="shared" si="9"/>
        <v>0</v>
      </c>
      <c r="F65" s="12">
        <f t="shared" si="10"/>
        <v>0</v>
      </c>
      <c r="G65" s="3"/>
      <c r="H65" s="10">
        <f t="shared" si="11"/>
        <v>6.0120788729066197</v>
      </c>
      <c r="I65" s="3">
        <f t="shared" si="12"/>
        <v>0</v>
      </c>
      <c r="J65" s="3">
        <f t="shared" si="13"/>
        <v>0</v>
      </c>
      <c r="K65" s="3">
        <f t="shared" si="14"/>
        <v>0</v>
      </c>
      <c r="L65" s="3">
        <f t="shared" si="15"/>
        <v>0</v>
      </c>
      <c r="M65" s="21">
        <f t="shared" si="16"/>
        <v>0</v>
      </c>
      <c r="N65" s="2"/>
      <c r="O65" s="2"/>
      <c r="P65" s="2"/>
    </row>
    <row r="66" spans="1:16">
      <c r="A66" s="10">
        <v>10.75</v>
      </c>
      <c r="B66" s="3">
        <f t="shared" si="6"/>
        <v>0</v>
      </c>
      <c r="C66" s="3">
        <f t="shared" si="7"/>
        <v>0</v>
      </c>
      <c r="D66" s="3">
        <f t="shared" si="8"/>
        <v>0</v>
      </c>
      <c r="E66" s="3">
        <f t="shared" si="9"/>
        <v>0</v>
      </c>
      <c r="F66" s="12">
        <f t="shared" si="10"/>
        <v>0</v>
      </c>
      <c r="G66" s="3"/>
      <c r="H66" s="10">
        <f t="shared" si="11"/>
        <v>7.0080836291396293</v>
      </c>
      <c r="I66" s="3">
        <f t="shared" si="12"/>
        <v>0</v>
      </c>
      <c r="J66" s="3">
        <f t="shared" si="13"/>
        <v>0</v>
      </c>
      <c r="K66" s="3">
        <f t="shared" si="14"/>
        <v>0</v>
      </c>
      <c r="L66" s="3">
        <f t="shared" si="15"/>
        <v>0</v>
      </c>
      <c r="M66" s="21">
        <f t="shared" si="16"/>
        <v>0</v>
      </c>
      <c r="N66" s="2"/>
      <c r="O66" s="2"/>
      <c r="P66" s="2"/>
    </row>
    <row r="67" spans="1:16">
      <c r="A67" s="10">
        <v>11.25</v>
      </c>
      <c r="B67" s="3">
        <f t="shared" si="6"/>
        <v>0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0</v>
      </c>
      <c r="G67" s="3"/>
      <c r="H67" s="10">
        <f t="shared" si="11"/>
        <v>8.1123503084402753</v>
      </c>
      <c r="I67" s="3">
        <f t="shared" si="12"/>
        <v>0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0</v>
      </c>
      <c r="N67" s="2"/>
      <c r="O67" s="2"/>
      <c r="P67" s="2"/>
    </row>
    <row r="68" spans="1:16">
      <c r="A68" s="10">
        <v>11.75</v>
      </c>
      <c r="B68" s="3">
        <f t="shared" si="6"/>
        <v>16113.93584659091</v>
      </c>
      <c r="C68" s="3">
        <f t="shared" si="7"/>
        <v>185.2176534090909</v>
      </c>
      <c r="D68" s="3">
        <f t="shared" si="8"/>
        <v>0</v>
      </c>
      <c r="E68" s="3">
        <f t="shared" si="9"/>
        <v>0</v>
      </c>
      <c r="F68" s="12">
        <f t="shared" si="10"/>
        <v>16299.1535</v>
      </c>
      <c r="G68" s="3"/>
      <c r="H68" s="10">
        <f t="shared" si="11"/>
        <v>9.3310452305120712</v>
      </c>
      <c r="I68" s="3">
        <f t="shared" si="12"/>
        <v>12796.584189456136</v>
      </c>
      <c r="J68" s="3">
        <f t="shared" si="13"/>
        <v>147.08717459144984</v>
      </c>
      <c r="K68" s="3">
        <f t="shared" si="14"/>
        <v>0</v>
      </c>
      <c r="L68" s="3">
        <f t="shared" si="15"/>
        <v>0</v>
      </c>
      <c r="M68" s="21">
        <f t="shared" si="16"/>
        <v>12943.671364047586</v>
      </c>
      <c r="N68" s="2"/>
      <c r="O68" s="2"/>
      <c r="P68" s="2"/>
    </row>
    <row r="69" spans="1:16">
      <c r="A69" s="10">
        <v>12.25</v>
      </c>
      <c r="B69" s="3">
        <f t="shared" si="6"/>
        <v>5219.9865735294115</v>
      </c>
      <c r="C69" s="3">
        <f t="shared" si="7"/>
        <v>444.25417647058828</v>
      </c>
      <c r="D69" s="3">
        <f t="shared" si="8"/>
        <v>0</v>
      </c>
      <c r="E69" s="3">
        <f t="shared" si="9"/>
        <v>0</v>
      </c>
      <c r="F69" s="12">
        <f t="shared" si="10"/>
        <v>5664.2407499999999</v>
      </c>
      <c r="G69" s="3"/>
      <c r="H69" s="10">
        <f t="shared" si="11"/>
        <v>10.67039493831167</v>
      </c>
      <c r="I69" s="3">
        <f t="shared" si="12"/>
        <v>4546.8831275300499</v>
      </c>
      <c r="J69" s="3">
        <f t="shared" si="13"/>
        <v>386.9687768110681</v>
      </c>
      <c r="K69" s="3">
        <f t="shared" si="14"/>
        <v>0</v>
      </c>
      <c r="L69" s="3">
        <f t="shared" si="15"/>
        <v>0</v>
      </c>
      <c r="M69" s="21">
        <f t="shared" si="16"/>
        <v>4933.8519043411179</v>
      </c>
      <c r="N69" s="2"/>
      <c r="O69" s="2"/>
      <c r="P69" s="2"/>
    </row>
    <row r="70" spans="1:16">
      <c r="A70" s="10">
        <v>12.75</v>
      </c>
      <c r="B70" s="3">
        <f t="shared" si="6"/>
        <v>3013.2219500000001</v>
      </c>
      <c r="C70" s="3">
        <f t="shared" si="7"/>
        <v>917.06754999999998</v>
      </c>
      <c r="D70" s="3">
        <f t="shared" si="8"/>
        <v>0</v>
      </c>
      <c r="E70" s="3">
        <f t="shared" si="9"/>
        <v>0</v>
      </c>
      <c r="F70" s="12">
        <f t="shared" si="10"/>
        <v>3930.2894999999999</v>
      </c>
      <c r="G70" s="3"/>
      <c r="H70" s="10">
        <f t="shared" si="11"/>
        <v>12.136684183752001</v>
      </c>
      <c r="I70" s="3">
        <f t="shared" si="12"/>
        <v>2868.276328054852</v>
      </c>
      <c r="J70" s="3">
        <f t="shared" si="13"/>
        <v>872.9536650601724</v>
      </c>
      <c r="K70" s="3">
        <f t="shared" si="14"/>
        <v>0</v>
      </c>
      <c r="L70" s="3">
        <f t="shared" si="15"/>
        <v>0</v>
      </c>
      <c r="M70" s="21">
        <f t="shared" si="16"/>
        <v>3741.2299931150246</v>
      </c>
      <c r="N70" s="2"/>
      <c r="O70" s="2"/>
      <c r="P70" s="2"/>
    </row>
    <row r="71" spans="1:16">
      <c r="A71" s="10">
        <v>13.25</v>
      </c>
      <c r="B71" s="3">
        <f t="shared" si="6"/>
        <v>1458.7208928571426</v>
      </c>
      <c r="C71" s="3">
        <f t="shared" si="7"/>
        <v>583.48835714285701</v>
      </c>
      <c r="D71" s="3">
        <f t="shared" si="8"/>
        <v>0</v>
      </c>
      <c r="E71" s="3">
        <f t="shared" si="9"/>
        <v>0</v>
      </c>
      <c r="F71" s="12">
        <f t="shared" si="10"/>
        <v>2042.2092499999997</v>
      </c>
      <c r="G71" s="3"/>
      <c r="H71" s="10">
        <f t="shared" si="11"/>
        <v>13.736254060776897</v>
      </c>
      <c r="I71" s="3">
        <f t="shared" si="12"/>
        <v>1512.2536443810586</v>
      </c>
      <c r="J71" s="3">
        <f t="shared" si="13"/>
        <v>604.90145775242343</v>
      </c>
      <c r="K71" s="3">
        <f t="shared" si="14"/>
        <v>0</v>
      </c>
      <c r="L71" s="3">
        <f t="shared" si="15"/>
        <v>0</v>
      </c>
      <c r="M71" s="21">
        <f t="shared" si="16"/>
        <v>2117.1551021334822</v>
      </c>
      <c r="N71" s="2"/>
      <c r="O71" s="2"/>
      <c r="P71" s="2"/>
    </row>
    <row r="72" spans="1:16">
      <c r="A72" s="10">
        <v>13.75</v>
      </c>
      <c r="B72" s="3">
        <f t="shared" si="6"/>
        <v>4238.5543750000006</v>
      </c>
      <c r="C72" s="3">
        <f t="shared" si="7"/>
        <v>4238.5543750000006</v>
      </c>
      <c r="D72" s="3">
        <f t="shared" si="8"/>
        <v>0</v>
      </c>
      <c r="E72" s="3">
        <f t="shared" si="9"/>
        <v>0</v>
      </c>
      <c r="F72" s="12">
        <f t="shared" si="10"/>
        <v>8477.1087500000012</v>
      </c>
      <c r="G72" s="3"/>
      <c r="H72" s="10">
        <f t="shared" si="11"/>
        <v>15.475500269628366</v>
      </c>
      <c r="I72" s="3">
        <f t="shared" si="12"/>
        <v>4770.4544998652364</v>
      </c>
      <c r="J72" s="3">
        <f t="shared" si="13"/>
        <v>4770.4544998652364</v>
      </c>
      <c r="K72" s="3">
        <f t="shared" si="14"/>
        <v>0</v>
      </c>
      <c r="L72" s="3">
        <f t="shared" si="15"/>
        <v>0</v>
      </c>
      <c r="M72" s="21">
        <f t="shared" si="16"/>
        <v>9540.9089997304727</v>
      </c>
      <c r="N72" s="2"/>
      <c r="O72" s="2"/>
      <c r="P72" s="2"/>
    </row>
    <row r="73" spans="1:16">
      <c r="A73" s="10">
        <v>14.25</v>
      </c>
      <c r="B73" s="3">
        <f t="shared" si="6"/>
        <v>219.633825</v>
      </c>
      <c r="C73" s="3">
        <f t="shared" si="7"/>
        <v>1976.7044249999997</v>
      </c>
      <c r="D73" s="3">
        <f t="shared" si="8"/>
        <v>0</v>
      </c>
      <c r="E73" s="3">
        <f t="shared" si="9"/>
        <v>0</v>
      </c>
      <c r="F73" s="12">
        <f t="shared" si="10"/>
        <v>2196.3382499999998</v>
      </c>
      <c r="G73" s="3"/>
      <c r="H73" s="10">
        <f t="shared" si="11"/>
        <v>17.360871498450603</v>
      </c>
      <c r="I73" s="3">
        <f t="shared" si="12"/>
        <v>267.58137631846932</v>
      </c>
      <c r="J73" s="3">
        <f t="shared" si="13"/>
        <v>2408.2323868662234</v>
      </c>
      <c r="K73" s="3">
        <f t="shared" si="14"/>
        <v>0</v>
      </c>
      <c r="L73" s="3">
        <f t="shared" si="15"/>
        <v>0</v>
      </c>
      <c r="M73" s="21">
        <f t="shared" si="16"/>
        <v>2675.8137631846926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1705.0520624999997</v>
      </c>
      <c r="D74" s="3">
        <f t="shared" si="8"/>
        <v>568.35068749999994</v>
      </c>
      <c r="E74" s="3">
        <f t="shared" si="9"/>
        <v>0</v>
      </c>
      <c r="F74" s="12">
        <f t="shared" si="10"/>
        <v>2273.4027499999997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2242.4460841093141</v>
      </c>
      <c r="K74" s="3">
        <f t="shared" si="14"/>
        <v>747.48202803643812</v>
      </c>
      <c r="L74" s="3">
        <f t="shared" si="15"/>
        <v>0</v>
      </c>
      <c r="M74" s="21">
        <f t="shared" si="16"/>
        <v>2989.9281121457525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15356.400266666667</v>
      </c>
      <c r="D75" s="3">
        <f t="shared" si="8"/>
        <v>1096.8857333333333</v>
      </c>
      <c r="E75" s="3">
        <f t="shared" si="9"/>
        <v>0</v>
      </c>
      <c r="F75" s="12">
        <f t="shared" si="10"/>
        <v>16453.286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21746.716734074816</v>
      </c>
      <c r="K75" s="3">
        <f t="shared" si="14"/>
        <v>1553.3369095767728</v>
      </c>
      <c r="L75" s="3">
        <f t="shared" si="15"/>
        <v>0</v>
      </c>
      <c r="M75" s="21">
        <f t="shared" si="16"/>
        <v>23300.05364365159</v>
      </c>
      <c r="N75" s="2"/>
      <c r="O75" s="2"/>
      <c r="P75" s="2"/>
    </row>
    <row r="76" spans="1:16">
      <c r="A76" s="10">
        <v>15.75</v>
      </c>
      <c r="B76" s="3">
        <f t="shared" si="6"/>
        <v>539.45237499999996</v>
      </c>
      <c r="C76" s="3">
        <f t="shared" si="7"/>
        <v>7552.3332500000006</v>
      </c>
      <c r="D76" s="3">
        <f t="shared" si="8"/>
        <v>1618.3571250000002</v>
      </c>
      <c r="E76" s="3">
        <f t="shared" si="9"/>
        <v>0</v>
      </c>
      <c r="F76" s="12">
        <f t="shared" si="10"/>
        <v>9710.1427500000009</v>
      </c>
      <c r="G76" s="3"/>
      <c r="H76" s="10">
        <f t="shared" si="11"/>
        <v>23.958985888184611</v>
      </c>
      <c r="I76" s="3">
        <f t="shared" si="12"/>
        <v>820.6178946014395</v>
      </c>
      <c r="J76" s="3">
        <f t="shared" si="13"/>
        <v>11488.650524420154</v>
      </c>
      <c r="K76" s="3">
        <f t="shared" si="14"/>
        <v>2461.8536838043187</v>
      </c>
      <c r="L76" s="3">
        <f t="shared" si="15"/>
        <v>0</v>
      </c>
      <c r="M76" s="21">
        <f t="shared" si="16"/>
        <v>14771.122102825911</v>
      </c>
      <c r="N76" s="2"/>
      <c r="O76" s="2"/>
      <c r="P76" s="2"/>
    </row>
    <row r="77" spans="1:16">
      <c r="A77" s="10">
        <v>16.25</v>
      </c>
      <c r="B77" s="3">
        <f t="shared" si="6"/>
        <v>92.762824074074061</v>
      </c>
      <c r="C77" s="3">
        <f t="shared" si="7"/>
        <v>1762.4936574074072</v>
      </c>
      <c r="D77" s="3">
        <f t="shared" si="8"/>
        <v>649.33976851851844</v>
      </c>
      <c r="E77" s="3">
        <f t="shared" si="9"/>
        <v>0</v>
      </c>
      <c r="F77" s="12">
        <f t="shared" si="10"/>
        <v>2504.5962499999996</v>
      </c>
      <c r="G77" s="3"/>
      <c r="H77" s="10">
        <f t="shared" si="11"/>
        <v>26.49435281574188</v>
      </c>
      <c r="I77" s="3">
        <f t="shared" si="12"/>
        <v>151.24252241249923</v>
      </c>
      <c r="J77" s="3">
        <f t="shared" si="13"/>
        <v>2873.6079258374857</v>
      </c>
      <c r="K77" s="3">
        <f t="shared" si="14"/>
        <v>1058.6976568874948</v>
      </c>
      <c r="L77" s="3">
        <f t="shared" si="15"/>
        <v>0</v>
      </c>
      <c r="M77" s="21">
        <f t="shared" si="16"/>
        <v>4083.5481051374795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30896.268662051538</v>
      </c>
      <c r="C89" s="15">
        <f>SUM(C52:C83)</f>
        <v>34721.565773596616</v>
      </c>
      <c r="D89" s="15">
        <f>SUM(D52:D83)</f>
        <v>3932.9333143518515</v>
      </c>
      <c r="E89" s="15">
        <f>SUM(E52:E83)</f>
        <v>0</v>
      </c>
      <c r="F89" s="15">
        <f>SUM(F52:F83)</f>
        <v>69550.767750000014</v>
      </c>
      <c r="G89" s="12"/>
      <c r="H89" s="8" t="s">
        <v>7</v>
      </c>
      <c r="I89" s="15">
        <f>SUM(I52:I88)</f>
        <v>27733.893582619745</v>
      </c>
      <c r="J89" s="15">
        <f>SUM(J52:J88)</f>
        <v>47542.019229388345</v>
      </c>
      <c r="K89" s="15">
        <f>SUM(K52:K88)</f>
        <v>5821.3702783050248</v>
      </c>
      <c r="L89" s="15">
        <f>SUM(L52:L88)</f>
        <v>0</v>
      </c>
      <c r="M89" s="15">
        <f>SUM(M52:M88)</f>
        <v>81097.283090313111</v>
      </c>
      <c r="N89" s="2"/>
      <c r="O89" s="2"/>
      <c r="P89" s="2"/>
    </row>
    <row r="90" spans="1:16">
      <c r="A90" s="6" t="s">
        <v>13</v>
      </c>
      <c r="B90" s="22">
        <f>IF(L43&gt;0,B89/L43,0)</f>
        <v>12.321177989342317</v>
      </c>
      <c r="C90" s="22">
        <f>IF(M43&gt;0,C89/M43,0)</f>
        <v>14.930697227045568</v>
      </c>
      <c r="D90" s="22">
        <f>IF(N43&gt;0,D89/N43,0)</f>
        <v>15.534667485060202</v>
      </c>
      <c r="E90" s="22">
        <f>IF(O43&gt;0,E89/O43,0)</f>
        <v>0</v>
      </c>
      <c r="F90" s="22">
        <f>IF(P43&gt;0,F89/P43,0)</f>
        <v>13.674242778732751</v>
      </c>
      <c r="G90" s="12"/>
      <c r="H90" s="6" t="s">
        <v>13</v>
      </c>
      <c r="I90" s="22">
        <f>IF(L43&gt;0,I89/L43,0)</f>
        <v>11.060048800930074</v>
      </c>
      <c r="J90" s="22">
        <f>IF(M43&gt;0,J89/M43,0)</f>
        <v>20.443648748587172</v>
      </c>
      <c r="K90" s="22">
        <f>IF(N43&gt;0,K89/N43,0)</f>
        <v>22.993792254467536</v>
      </c>
      <c r="L90" s="22">
        <f>IF(O43&gt;0,L89/O43,0)</f>
        <v>0</v>
      </c>
      <c r="M90" s="22">
        <f>IF(P43&gt;0,M89/P43,0)</f>
        <v>15.944380968714173</v>
      </c>
      <c r="N90" s="2"/>
      <c r="O90" s="2"/>
      <c r="P90" s="2"/>
    </row>
    <row r="91" spans="1:16">
      <c r="A91" s="3"/>
      <c r="B91" s="23">
        <v>12.321177989342317</v>
      </c>
      <c r="C91" s="23">
        <v>14.930697227045567</v>
      </c>
      <c r="D91" s="23">
        <v>15.534667485060202</v>
      </c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0.83924561872103687</v>
      </c>
      <c r="C92" s="23">
        <v>0.92702253726951545</v>
      </c>
      <c r="D92" s="23">
        <v>0.46601796396330109</v>
      </c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2507.5742505121239</v>
      </c>
      <c r="C102" s="27">
        <f>$B$90</f>
        <v>12.321177989342317</v>
      </c>
      <c r="D102" s="27">
        <f>$I$90</f>
        <v>11.060048800930074</v>
      </c>
      <c r="E102" s="28">
        <f t="shared" ref="E102:E105" si="17">B102*D102</f>
        <v>27733.893582619745</v>
      </c>
      <c r="F102" s="3">
        <f t="shared" ref="F102:F106" si="18">B102/1000</f>
        <v>2.5075742505121239</v>
      </c>
      <c r="G102" s="26">
        <f t="shared" ref="G102:G106" si="19">E102/1000</f>
        <v>27.733893582619746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2325.5153624508393</v>
      </c>
      <c r="C103" s="27">
        <f>$C$90</f>
        <v>14.930697227045568</v>
      </c>
      <c r="D103" s="27">
        <f>$J$90</f>
        <v>20.443648748587172</v>
      </c>
      <c r="E103" s="28">
        <f t="shared" si="17"/>
        <v>47542.019229388345</v>
      </c>
      <c r="F103" s="3">
        <f t="shared" si="18"/>
        <v>2.3255153624508393</v>
      </c>
      <c r="G103" s="26">
        <f t="shared" si="19"/>
        <v>47.542019229388345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253.17138703703705</v>
      </c>
      <c r="C104" s="27">
        <f>$D$90</f>
        <v>15.534667485060202</v>
      </c>
      <c r="D104" s="27">
        <f>$K$90</f>
        <v>22.993792254467536</v>
      </c>
      <c r="E104" s="28">
        <f t="shared" si="17"/>
        <v>5821.3702783050248</v>
      </c>
      <c r="F104" s="3">
        <f t="shared" si="18"/>
        <v>0.25317138703703707</v>
      </c>
      <c r="G104" s="26">
        <f t="shared" si="19"/>
        <v>5.8213702783050252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5086.2610000000004</v>
      </c>
      <c r="C106" s="27">
        <f>$F$90</f>
        <v>13.674242778732751</v>
      </c>
      <c r="D106" s="27">
        <f>$M$90</f>
        <v>15.944380968714173</v>
      </c>
      <c r="E106" s="28">
        <f>SUM(E102:E105)</f>
        <v>81097.283090313111</v>
      </c>
      <c r="F106" s="3">
        <f t="shared" si="18"/>
        <v>5.0862610000000004</v>
      </c>
      <c r="G106" s="26">
        <f t="shared" si="19"/>
        <v>81.097283090313113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81098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1.0000088401196634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8"/>
  <sheetViews>
    <sheetView topLeftCell="A82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27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354661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>
        <v>544551</v>
      </c>
      <c r="J15" s="5"/>
      <c r="K15" s="10">
        <v>8.25</v>
      </c>
      <c r="L15" s="3">
        <f t="shared" si="1"/>
        <v>544.55100000000004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544.55100000000004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>
        <v>4198251</v>
      </c>
      <c r="J16" s="5"/>
      <c r="K16" s="10">
        <v>8.75</v>
      </c>
      <c r="L16" s="3">
        <f t="shared" si="1"/>
        <v>4198.2510000000002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4198.2510000000002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23561167</v>
      </c>
      <c r="J17" s="5"/>
      <c r="K17" s="10">
        <v>9.25</v>
      </c>
      <c r="L17" s="3">
        <f t="shared" si="1"/>
        <v>23561.167000000001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23561.167000000001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21770754</v>
      </c>
      <c r="J18" s="5"/>
      <c r="K18" s="10">
        <v>9.75</v>
      </c>
      <c r="L18" s="3">
        <f t="shared" si="1"/>
        <v>21595.183403225808</v>
      </c>
      <c r="M18" s="3">
        <f t="shared" si="2"/>
        <v>175.57059677419355</v>
      </c>
      <c r="N18" s="3">
        <f t="shared" si="3"/>
        <v>0</v>
      </c>
      <c r="O18" s="3">
        <f t="shared" si="4"/>
        <v>0</v>
      </c>
      <c r="P18" s="13">
        <f t="shared" si="5"/>
        <v>21770.754000000001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9081139</v>
      </c>
      <c r="J19" s="5"/>
      <c r="K19" s="10">
        <v>10.25</v>
      </c>
      <c r="L19" s="3">
        <f t="shared" si="1"/>
        <v>8895.8096326530595</v>
      </c>
      <c r="M19" s="3">
        <f t="shared" si="2"/>
        <v>185.32936734693874</v>
      </c>
      <c r="N19" s="3">
        <f t="shared" si="3"/>
        <v>0</v>
      </c>
      <c r="O19" s="3">
        <f t="shared" si="4"/>
        <v>0</v>
      </c>
      <c r="P19" s="13">
        <f t="shared" si="5"/>
        <v>9081.1389999999974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5539105</v>
      </c>
      <c r="J20" s="5"/>
      <c r="K20" s="10">
        <v>10.75</v>
      </c>
      <c r="L20" s="3">
        <f t="shared" si="1"/>
        <v>5465.250266666666</v>
      </c>
      <c r="M20" s="3">
        <f t="shared" si="2"/>
        <v>73.854733333333328</v>
      </c>
      <c r="N20" s="3">
        <f t="shared" si="3"/>
        <v>0</v>
      </c>
      <c r="O20" s="3">
        <f t="shared" si="4"/>
        <v>0</v>
      </c>
      <c r="P20" s="13">
        <f t="shared" si="5"/>
        <v>5539.1049999999996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2267321</v>
      </c>
      <c r="J21" s="5"/>
      <c r="K21" s="10">
        <v>11.25</v>
      </c>
      <c r="L21" s="3">
        <f t="shared" si="1"/>
        <v>2267.3209999999999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2267.3209999999999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789672</v>
      </c>
      <c r="J22" s="5"/>
      <c r="K22" s="10">
        <v>11.75</v>
      </c>
      <c r="L22" s="3">
        <f t="shared" si="1"/>
        <v>780.69845454545452</v>
      </c>
      <c r="M22" s="3">
        <f t="shared" si="2"/>
        <v>8.9735454545454552</v>
      </c>
      <c r="N22" s="3">
        <f t="shared" si="3"/>
        <v>0</v>
      </c>
      <c r="O22" s="3">
        <f t="shared" si="4"/>
        <v>0</v>
      </c>
      <c r="P22" s="13">
        <f t="shared" si="5"/>
        <v>789.67200000000003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306552</v>
      </c>
      <c r="J23" s="5"/>
      <c r="K23" s="10">
        <v>12.25</v>
      </c>
      <c r="L23" s="3">
        <f t="shared" si="1"/>
        <v>282.50870588235296</v>
      </c>
      <c r="M23" s="3">
        <f t="shared" si="2"/>
        <v>24.043294117647061</v>
      </c>
      <c r="N23" s="3">
        <f t="shared" si="3"/>
        <v>0</v>
      </c>
      <c r="O23" s="3">
        <f t="shared" si="4"/>
        <v>0</v>
      </c>
      <c r="P23" s="13">
        <f t="shared" si="5"/>
        <v>306.55200000000002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0</v>
      </c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>
        <v>159675</v>
      </c>
      <c r="J25" s="5"/>
      <c r="K25" s="10">
        <v>13.25</v>
      </c>
      <c r="L25" s="3">
        <f t="shared" si="1"/>
        <v>114.05357142857144</v>
      </c>
      <c r="M25" s="3">
        <f t="shared" si="2"/>
        <v>45.621428571428574</v>
      </c>
      <c r="N25" s="3">
        <f t="shared" si="3"/>
        <v>0</v>
      </c>
      <c r="O25" s="3">
        <f t="shared" si="4"/>
        <v>0</v>
      </c>
      <c r="P25" s="13">
        <f t="shared" si="5"/>
        <v>159.67500000000001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68218187</v>
      </c>
      <c r="J43" s="3"/>
      <c r="K43" s="8" t="s">
        <v>7</v>
      </c>
      <c r="L43" s="15">
        <f>SUM(L6:L42)</f>
        <v>67704.794034401915</v>
      </c>
      <c r="M43" s="15">
        <f>SUM(M6:M42)</f>
        <v>513.39296559808668</v>
      </c>
      <c r="N43" s="15">
        <f>SUM(N6:N42)</f>
        <v>0</v>
      </c>
      <c r="O43" s="15">
        <f>SUM(O6:O42)</f>
        <v>0</v>
      </c>
      <c r="P43" s="15">
        <f>SUM(P6:P42)</f>
        <v>68218.186999999991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4492.5457500000002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4492.5457500000002</v>
      </c>
      <c r="G61" s="3"/>
      <c r="H61" s="10">
        <f t="shared" si="11"/>
        <v>2.9895881271575115</v>
      </c>
      <c r="I61" s="3">
        <f t="shared" si="12"/>
        <v>1627.9832042317503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1627.9832042317503</v>
      </c>
      <c r="N61" s="2"/>
      <c r="O61" s="2"/>
      <c r="P61" s="2"/>
    </row>
    <row r="62" spans="1:16">
      <c r="A62" s="10">
        <v>8.75</v>
      </c>
      <c r="B62" s="3">
        <f t="shared" si="6"/>
        <v>36734.696250000001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36734.696250000001</v>
      </c>
      <c r="G62" s="3"/>
      <c r="H62" s="10">
        <f t="shared" si="11"/>
        <v>3.6129234381193212</v>
      </c>
      <c r="I62" s="3">
        <f t="shared" si="12"/>
        <v>15167.959437007879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15167.959437007879</v>
      </c>
      <c r="N62" s="2"/>
      <c r="O62" s="2"/>
      <c r="P62" s="2"/>
    </row>
    <row r="63" spans="1:16">
      <c r="A63" s="10">
        <v>9.25</v>
      </c>
      <c r="B63" s="3">
        <f t="shared" si="6"/>
        <v>217940.79475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217940.79475</v>
      </c>
      <c r="G63" s="3"/>
      <c r="H63" s="10">
        <f t="shared" si="11"/>
        <v>4.3205042401409077</v>
      </c>
      <c r="I63" s="3">
        <f t="shared" si="12"/>
        <v>101796.12192616804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101796.12192616804</v>
      </c>
      <c r="N63" s="2"/>
      <c r="O63" s="2"/>
      <c r="P63" s="2"/>
    </row>
    <row r="64" spans="1:16">
      <c r="A64" s="10">
        <v>9.75</v>
      </c>
      <c r="B64" s="3">
        <f t="shared" si="6"/>
        <v>210553.03818145164</v>
      </c>
      <c r="C64" s="3">
        <f t="shared" si="7"/>
        <v>1711.8133185483871</v>
      </c>
      <c r="D64" s="3">
        <f t="shared" si="8"/>
        <v>0</v>
      </c>
      <c r="E64" s="3">
        <f t="shared" si="9"/>
        <v>0</v>
      </c>
      <c r="F64" s="12">
        <f t="shared" si="10"/>
        <v>212264.85150000002</v>
      </c>
      <c r="G64" s="3"/>
      <c r="H64" s="10">
        <f t="shared" si="11"/>
        <v>5.1182321239794319</v>
      </c>
      <c r="I64" s="3">
        <f t="shared" si="12"/>
        <v>110529.16141761781</v>
      </c>
      <c r="J64" s="3">
        <f t="shared" si="13"/>
        <v>898.61106843591699</v>
      </c>
      <c r="K64" s="3">
        <f t="shared" si="14"/>
        <v>0</v>
      </c>
      <c r="L64" s="3">
        <f t="shared" si="15"/>
        <v>0</v>
      </c>
      <c r="M64" s="21">
        <f t="shared" si="16"/>
        <v>111427.77248605373</v>
      </c>
      <c r="N64" s="2"/>
      <c r="O64" s="2"/>
      <c r="P64" s="2"/>
    </row>
    <row r="65" spans="1:16">
      <c r="A65" s="10">
        <v>10.25</v>
      </c>
      <c r="B65" s="3">
        <f t="shared" si="6"/>
        <v>91182.048734693861</v>
      </c>
      <c r="C65" s="3">
        <f t="shared" si="7"/>
        <v>1899.6260153061221</v>
      </c>
      <c r="D65" s="3">
        <f t="shared" si="8"/>
        <v>0</v>
      </c>
      <c r="E65" s="3">
        <f t="shared" si="9"/>
        <v>0</v>
      </c>
      <c r="F65" s="12">
        <f t="shared" si="10"/>
        <v>93081.674749999976</v>
      </c>
      <c r="G65" s="3"/>
      <c r="H65" s="10">
        <f t="shared" si="11"/>
        <v>6.0120788729066197</v>
      </c>
      <c r="I65" s="3">
        <f t="shared" si="12"/>
        <v>53482.309149872657</v>
      </c>
      <c r="J65" s="3">
        <f t="shared" si="13"/>
        <v>1114.2147739556804</v>
      </c>
      <c r="K65" s="3">
        <f t="shared" si="14"/>
        <v>0</v>
      </c>
      <c r="L65" s="3">
        <f t="shared" si="15"/>
        <v>0</v>
      </c>
      <c r="M65" s="21">
        <f t="shared" si="16"/>
        <v>54596.523923828339</v>
      </c>
      <c r="N65" s="2"/>
      <c r="O65" s="2"/>
      <c r="P65" s="2"/>
    </row>
    <row r="66" spans="1:16">
      <c r="A66" s="10">
        <v>10.75</v>
      </c>
      <c r="B66" s="3">
        <f t="shared" si="6"/>
        <v>58751.440366666662</v>
      </c>
      <c r="C66" s="3">
        <f t="shared" si="7"/>
        <v>793.93838333333326</v>
      </c>
      <c r="D66" s="3">
        <f t="shared" si="8"/>
        <v>0</v>
      </c>
      <c r="E66" s="3">
        <f t="shared" si="9"/>
        <v>0</v>
      </c>
      <c r="F66" s="12">
        <f t="shared" si="10"/>
        <v>59545.378749999996</v>
      </c>
      <c r="G66" s="3"/>
      <c r="H66" s="10">
        <f t="shared" si="11"/>
        <v>7.0080836291396293</v>
      </c>
      <c r="I66" s="3">
        <f t="shared" si="12"/>
        <v>38300.930922977655</v>
      </c>
      <c r="J66" s="3">
        <f t="shared" si="13"/>
        <v>517.58014760780623</v>
      </c>
      <c r="K66" s="3">
        <f t="shared" si="14"/>
        <v>0</v>
      </c>
      <c r="L66" s="3">
        <f t="shared" si="15"/>
        <v>0</v>
      </c>
      <c r="M66" s="21">
        <f t="shared" si="16"/>
        <v>38818.51107058546</v>
      </c>
      <c r="N66" s="2"/>
      <c r="O66" s="2"/>
      <c r="P66" s="2"/>
    </row>
    <row r="67" spans="1:16">
      <c r="A67" s="10">
        <v>11.25</v>
      </c>
      <c r="B67" s="3">
        <f t="shared" si="6"/>
        <v>25507.361249999998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25507.361249999998</v>
      </c>
      <c r="G67" s="3"/>
      <c r="H67" s="10">
        <f t="shared" si="11"/>
        <v>8.1123503084402753</v>
      </c>
      <c r="I67" s="3">
        <f t="shared" si="12"/>
        <v>18393.302213683113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18393.302213683113</v>
      </c>
      <c r="N67" s="2"/>
      <c r="O67" s="2"/>
      <c r="P67" s="2"/>
    </row>
    <row r="68" spans="1:16">
      <c r="A68" s="10">
        <v>11.75</v>
      </c>
      <c r="B68" s="3">
        <f t="shared" si="6"/>
        <v>9173.2068409090898</v>
      </c>
      <c r="C68" s="3">
        <f t="shared" si="7"/>
        <v>105.4391590909091</v>
      </c>
      <c r="D68" s="3">
        <f t="shared" si="8"/>
        <v>0</v>
      </c>
      <c r="E68" s="3">
        <f t="shared" si="9"/>
        <v>0</v>
      </c>
      <c r="F68" s="12">
        <f t="shared" si="10"/>
        <v>9278.6459999999988</v>
      </c>
      <c r="G68" s="3"/>
      <c r="H68" s="10">
        <f t="shared" si="11"/>
        <v>9.3310452305120712</v>
      </c>
      <c r="I68" s="3">
        <f t="shared" si="12"/>
        <v>7284.7325907545082</v>
      </c>
      <c r="J68" s="3">
        <f t="shared" si="13"/>
        <v>83.732558514419651</v>
      </c>
      <c r="K68" s="3">
        <f t="shared" si="14"/>
        <v>0</v>
      </c>
      <c r="L68" s="3">
        <f t="shared" si="15"/>
        <v>0</v>
      </c>
      <c r="M68" s="21">
        <f t="shared" si="16"/>
        <v>7368.4651492689281</v>
      </c>
      <c r="N68" s="2"/>
      <c r="O68" s="2"/>
      <c r="P68" s="2"/>
    </row>
    <row r="69" spans="1:16">
      <c r="A69" s="10">
        <v>12.25</v>
      </c>
      <c r="B69" s="3">
        <f t="shared" si="6"/>
        <v>3460.7316470588239</v>
      </c>
      <c r="C69" s="3">
        <f t="shared" si="7"/>
        <v>294.53035294117649</v>
      </c>
      <c r="D69" s="3">
        <f t="shared" si="8"/>
        <v>0</v>
      </c>
      <c r="E69" s="3">
        <f t="shared" si="9"/>
        <v>0</v>
      </c>
      <c r="F69" s="12">
        <f t="shared" si="10"/>
        <v>3755.2620000000006</v>
      </c>
      <c r="G69" s="3"/>
      <c r="H69" s="10">
        <f t="shared" si="11"/>
        <v>10.67039493831167</v>
      </c>
      <c r="I69" s="3">
        <f t="shared" si="12"/>
        <v>3014.4794652760393</v>
      </c>
      <c r="J69" s="3">
        <f t="shared" si="13"/>
        <v>256.55144385327998</v>
      </c>
      <c r="K69" s="3">
        <f t="shared" si="14"/>
        <v>0</v>
      </c>
      <c r="L69" s="3">
        <f t="shared" si="15"/>
        <v>0</v>
      </c>
      <c r="M69" s="21">
        <f t="shared" si="16"/>
        <v>3271.0309091293193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12.136684183752001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1511.2098214285716</v>
      </c>
      <c r="C71" s="3">
        <f t="shared" si="7"/>
        <v>604.48392857142858</v>
      </c>
      <c r="D71" s="3">
        <f t="shared" si="8"/>
        <v>0</v>
      </c>
      <c r="E71" s="3">
        <f t="shared" si="9"/>
        <v>0</v>
      </c>
      <c r="F71" s="12">
        <f t="shared" si="10"/>
        <v>2115.6937500000004</v>
      </c>
      <c r="G71" s="3"/>
      <c r="H71" s="10">
        <f t="shared" si="11"/>
        <v>13.736254060776897</v>
      </c>
      <c r="I71" s="3">
        <f t="shared" si="12"/>
        <v>1566.6688336818224</v>
      </c>
      <c r="J71" s="3">
        <f t="shared" si="13"/>
        <v>626.66753347272891</v>
      </c>
      <c r="K71" s="3">
        <f t="shared" si="14"/>
        <v>0</v>
      </c>
      <c r="L71" s="3">
        <f t="shared" si="15"/>
        <v>0</v>
      </c>
      <c r="M71" s="21">
        <f t="shared" si="16"/>
        <v>2193.3363671545512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15.475500269628366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17.360871498450603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659307.07359220856</v>
      </c>
      <c r="C89" s="15">
        <f>SUM(C52:C83)</f>
        <v>5409.8311577913573</v>
      </c>
      <c r="D89" s="15">
        <f>SUM(D52:D83)</f>
        <v>0</v>
      </c>
      <c r="E89" s="15">
        <f>SUM(E52:E83)</f>
        <v>0</v>
      </c>
      <c r="F89" s="15">
        <f>SUM(F52:F83)</f>
        <v>664716.90474999987</v>
      </c>
      <c r="G89" s="12"/>
      <c r="H89" s="8" t="s">
        <v>7</v>
      </c>
      <c r="I89" s="15">
        <f>SUM(I52:I88)</f>
        <v>351163.64916127134</v>
      </c>
      <c r="J89" s="15">
        <f>SUM(J52:J88)</f>
        <v>3497.3575258398319</v>
      </c>
      <c r="K89" s="15">
        <f>SUM(K52:K88)</f>
        <v>0</v>
      </c>
      <c r="L89" s="15">
        <f>SUM(L52:L88)</f>
        <v>0</v>
      </c>
      <c r="M89" s="15">
        <f>SUM(M52:M88)</f>
        <v>354661.0066871111</v>
      </c>
      <c r="N89" s="2"/>
      <c r="O89" s="2"/>
      <c r="P89" s="2"/>
    </row>
    <row r="90" spans="1:16">
      <c r="A90" s="6" t="s">
        <v>13</v>
      </c>
      <c r="B90" s="22">
        <f>IF(L43&gt;0,B89/L43,0)</f>
        <v>9.7379673477361717</v>
      </c>
      <c r="C90" s="22">
        <f>IF(M43&gt;0,C89/M43,0)</f>
        <v>10.537408029128475</v>
      </c>
      <c r="D90" s="22">
        <f>IF(N43&gt;0,D89/N43,0)</f>
        <v>0</v>
      </c>
      <c r="E90" s="22">
        <f>IF(O43&gt;0,E89/O43,0)</f>
        <v>0</v>
      </c>
      <c r="F90" s="22">
        <f>IF(P43&gt;0,F89/P43,0)</f>
        <v>9.7439837377970768</v>
      </c>
      <c r="G90" s="12"/>
      <c r="H90" s="6" t="s">
        <v>13</v>
      </c>
      <c r="I90" s="22">
        <f>IF(L43&gt;0,I89/L43,0)</f>
        <v>5.1866880945363976</v>
      </c>
      <c r="J90" s="22">
        <f>IF(M43&gt;0,J89/M43,0)</f>
        <v>6.8122427851451377</v>
      </c>
      <c r="K90" s="22">
        <f>IF(N43&gt;0,K89/N43,0)</f>
        <v>0</v>
      </c>
      <c r="L90" s="22">
        <f>IF(O43&gt;0,L89/O43,0)</f>
        <v>0</v>
      </c>
      <c r="M90" s="22">
        <f>IF(P43&gt;0,M89/P43,0)</f>
        <v>5.19892161143349</v>
      </c>
      <c r="N90" s="2"/>
      <c r="O90" s="2"/>
      <c r="P90" s="2"/>
    </row>
    <row r="91" spans="1:16">
      <c r="A91" s="3"/>
      <c r="B91" s="23">
        <v>9.7379673477361735</v>
      </c>
      <c r="C91" s="23">
        <v>10.537408029128473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0.66986828014339006</v>
      </c>
      <c r="C92" s="23">
        <v>1.0331284200197688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67704.794034401915</v>
      </c>
      <c r="C102" s="27">
        <f>$B$90</f>
        <v>9.7379673477361717</v>
      </c>
      <c r="D102" s="27">
        <f>$I$90</f>
        <v>5.1866880945363976</v>
      </c>
      <c r="E102" s="28">
        <f t="shared" ref="E102:E105" si="17">B102*D102</f>
        <v>351163.64916127134</v>
      </c>
      <c r="F102" s="3">
        <f t="shared" ref="F102:F106" si="18">B102/1000</f>
        <v>67.704794034401914</v>
      </c>
      <c r="G102" s="26">
        <f t="shared" ref="G102:G106" si="19">E102/1000</f>
        <v>351.16364916127134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513.39296559808668</v>
      </c>
      <c r="C103" s="27">
        <f>$C$90</f>
        <v>10.537408029128475</v>
      </c>
      <c r="D103" s="27">
        <f>$J$90</f>
        <v>6.8122427851451377</v>
      </c>
      <c r="E103" s="28">
        <f t="shared" si="17"/>
        <v>3497.3575258398319</v>
      </c>
      <c r="F103" s="3">
        <f t="shared" si="18"/>
        <v>0.51339296559808667</v>
      </c>
      <c r="G103" s="26">
        <f t="shared" si="19"/>
        <v>3.4973575258398317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0</v>
      </c>
      <c r="C104" s="27">
        <f>$D$90</f>
        <v>0</v>
      </c>
      <c r="D104" s="27">
        <f>$K$90</f>
        <v>0</v>
      </c>
      <c r="E104" s="28">
        <f t="shared" si="17"/>
        <v>0</v>
      </c>
      <c r="F104" s="3">
        <f t="shared" si="18"/>
        <v>0</v>
      </c>
      <c r="G104" s="26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68218.187000000005</v>
      </c>
      <c r="C106" s="27">
        <f>$F$90</f>
        <v>9.7439837377970768</v>
      </c>
      <c r="D106" s="27">
        <f>$M$90</f>
        <v>5.19892161143349</v>
      </c>
      <c r="E106" s="28">
        <f>SUM(E102:E105)</f>
        <v>354661.00668711116</v>
      </c>
      <c r="F106" s="3">
        <f t="shared" si="18"/>
        <v>68.218187</v>
      </c>
      <c r="G106" s="26">
        <f t="shared" si="19"/>
        <v>354.66100668711118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354661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0.99999998114506239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8"/>
  <sheetViews>
    <sheetView topLeftCell="A76" workbookViewId="0">
      <selection activeCell="G102" activeCellId="1" sqref="A6:IV6 G102"/>
    </sheetView>
  </sheetViews>
  <sheetFormatPr baseColWidth="10" defaultColWidth="11.5" defaultRowHeight="13"/>
  <sheetData>
    <row r="1" spans="1:16" ht="21">
      <c r="A1" s="37" t="s">
        <v>28</v>
      </c>
      <c r="B1" s="37"/>
      <c r="C1" s="37"/>
      <c r="D1" s="37"/>
      <c r="E1" s="37"/>
      <c r="F1" s="37"/>
      <c r="G1" s="3"/>
      <c r="H1" s="38" t="s">
        <v>1</v>
      </c>
      <c r="I1" s="38"/>
      <c r="J1" s="3"/>
      <c r="K1" s="3"/>
      <c r="M1" s="4"/>
      <c r="N1" s="4"/>
      <c r="O1" s="3"/>
      <c r="P1" s="2"/>
    </row>
    <row r="2" spans="1:16">
      <c r="A2" s="3"/>
      <c r="B2" s="3"/>
      <c r="C2" s="3"/>
      <c r="D2" s="3"/>
      <c r="E2" s="3"/>
      <c r="F2" s="3"/>
      <c r="G2" s="3"/>
      <c r="H2" s="3" t="s">
        <v>2</v>
      </c>
      <c r="I2" s="5">
        <v>3547624</v>
      </c>
      <c r="J2" s="3"/>
      <c r="K2" s="3"/>
      <c r="L2" s="3"/>
      <c r="M2" s="3"/>
      <c r="N2" s="3"/>
      <c r="O2" s="3"/>
      <c r="P2" s="2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</row>
    <row r="4" spans="1:16">
      <c r="A4" s="4" t="s">
        <v>3</v>
      </c>
      <c r="B4" s="39" t="s">
        <v>4</v>
      </c>
      <c r="C4" s="39"/>
      <c r="D4" s="39"/>
      <c r="E4" s="39"/>
      <c r="F4" s="39"/>
      <c r="G4" s="3"/>
      <c r="H4" s="4" t="s">
        <v>3</v>
      </c>
      <c r="I4" s="3"/>
      <c r="J4" s="3"/>
      <c r="K4" s="4" t="s">
        <v>3</v>
      </c>
      <c r="L4" s="38" t="s">
        <v>5</v>
      </c>
      <c r="M4" s="38"/>
      <c r="N4" s="38"/>
      <c r="O4" s="38"/>
      <c r="P4" s="38"/>
    </row>
    <row r="5" spans="1:16">
      <c r="A5" s="4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3"/>
      <c r="H5" s="4" t="s">
        <v>6</v>
      </c>
      <c r="I5" s="4" t="s">
        <v>8</v>
      </c>
      <c r="J5" s="3"/>
      <c r="K5" s="4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3"/>
      <c r="H6" s="10">
        <v>3.75</v>
      </c>
      <c r="I6" s="5"/>
      <c r="J6" s="3"/>
      <c r="K6" s="10">
        <v>3.75</v>
      </c>
      <c r="L6" s="3">
        <f t="shared" ref="L6:L42" si="1">IF($F6&gt;0,($I6/1000)*(B6/$F6),0)</f>
        <v>0</v>
      </c>
      <c r="M6" s="3">
        <f t="shared" ref="M6:M42" si="2">IF($F6&gt;0,($I6/1000)*(C6/$F6),0)</f>
        <v>0</v>
      </c>
      <c r="N6" s="3">
        <f t="shared" ref="N6:N42" si="3">IF($F6&gt;0,($I6/1000)*(D6/$F6),0)</f>
        <v>0</v>
      </c>
      <c r="O6" s="3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3"/>
      <c r="H7" s="10">
        <v>4.25</v>
      </c>
      <c r="I7" s="5"/>
      <c r="J7" s="3"/>
      <c r="K7" s="10">
        <v>4.25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3"/>
      <c r="H8" s="10">
        <v>4.75</v>
      </c>
      <c r="I8" s="5"/>
      <c r="J8" s="3"/>
      <c r="K8" s="10">
        <v>4.75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3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3"/>
      <c r="H9" s="10">
        <v>5.25</v>
      </c>
      <c r="I9" s="5"/>
      <c r="J9" s="3"/>
      <c r="K9" s="10">
        <v>5.25</v>
      </c>
      <c r="L9" s="3">
        <f t="shared" si="1"/>
        <v>0</v>
      </c>
      <c r="M9" s="3">
        <f t="shared" si="2"/>
        <v>0</v>
      </c>
      <c r="N9" s="3">
        <f t="shared" si="3"/>
        <v>0</v>
      </c>
      <c r="O9" s="3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3"/>
      <c r="H10" s="10">
        <v>5.75</v>
      </c>
      <c r="I10" s="5"/>
      <c r="J10" s="3"/>
      <c r="K10" s="10">
        <v>5.75</v>
      </c>
      <c r="L10" s="3">
        <f t="shared" si="1"/>
        <v>0</v>
      </c>
      <c r="M10" s="3">
        <f t="shared" si="2"/>
        <v>0</v>
      </c>
      <c r="N10" s="3">
        <f t="shared" si="3"/>
        <v>0</v>
      </c>
      <c r="O10" s="3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3"/>
      <c r="H11" s="10">
        <v>6.25</v>
      </c>
      <c r="I11" s="5"/>
      <c r="J11" s="3"/>
      <c r="K11" s="10">
        <v>6.25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3"/>
      <c r="H12" s="10">
        <v>6.75</v>
      </c>
      <c r="I12" s="5"/>
      <c r="J12" s="3"/>
      <c r="K12" s="10">
        <v>6.75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3"/>
      <c r="H13" s="10">
        <v>7.25</v>
      </c>
      <c r="I13" s="5"/>
      <c r="J13" s="3"/>
      <c r="K13" s="10">
        <v>7.25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3"/>
      <c r="H14" s="10">
        <v>7.75</v>
      </c>
      <c r="I14" s="5"/>
      <c r="J14" s="5"/>
      <c r="K14" s="10">
        <v>7.75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13">
        <f t="shared" si="5"/>
        <v>0</v>
      </c>
    </row>
    <row r="15" spans="1:16">
      <c r="A15" s="10">
        <v>8.25</v>
      </c>
      <c r="B15" s="11">
        <v>2</v>
      </c>
      <c r="C15" s="11"/>
      <c r="D15" s="11"/>
      <c r="E15" s="11"/>
      <c r="F15" s="12">
        <f t="shared" si="0"/>
        <v>2</v>
      </c>
      <c r="G15" s="3"/>
      <c r="H15" s="10">
        <v>8.25</v>
      </c>
      <c r="I15" s="5">
        <v>5447066</v>
      </c>
      <c r="J15" s="5"/>
      <c r="K15" s="10">
        <v>8.25</v>
      </c>
      <c r="L15" s="3">
        <f t="shared" si="1"/>
        <v>5447.0659999999998</v>
      </c>
      <c r="M15" s="3">
        <f t="shared" si="2"/>
        <v>0</v>
      </c>
      <c r="N15" s="3">
        <f t="shared" si="3"/>
        <v>0</v>
      </c>
      <c r="O15" s="3">
        <f t="shared" si="4"/>
        <v>0</v>
      </c>
      <c r="P15" s="13">
        <f t="shared" si="5"/>
        <v>5447.0659999999998</v>
      </c>
    </row>
    <row r="16" spans="1:16">
      <c r="A16" s="10">
        <v>8.75</v>
      </c>
      <c r="B16" s="11">
        <v>36</v>
      </c>
      <c r="C16" s="11"/>
      <c r="D16" s="11"/>
      <c r="E16" s="11"/>
      <c r="F16" s="12">
        <f t="shared" si="0"/>
        <v>36</v>
      </c>
      <c r="G16" s="3"/>
      <c r="H16" s="10">
        <v>8.75</v>
      </c>
      <c r="I16" s="5">
        <v>41994502</v>
      </c>
      <c r="J16" s="5"/>
      <c r="K16" s="10">
        <v>8.75</v>
      </c>
      <c r="L16" s="3">
        <f t="shared" si="1"/>
        <v>41994.502</v>
      </c>
      <c r="M16" s="3">
        <f t="shared" si="2"/>
        <v>0</v>
      </c>
      <c r="N16" s="3">
        <f t="shared" si="3"/>
        <v>0</v>
      </c>
      <c r="O16" s="3">
        <f t="shared" si="4"/>
        <v>0</v>
      </c>
      <c r="P16" s="13">
        <f t="shared" si="5"/>
        <v>41994.502</v>
      </c>
    </row>
    <row r="17" spans="1:16">
      <c r="A17" s="10">
        <v>9.25</v>
      </c>
      <c r="B17" s="11">
        <v>135</v>
      </c>
      <c r="C17" s="11"/>
      <c r="D17" s="11"/>
      <c r="E17" s="11"/>
      <c r="F17" s="12">
        <f t="shared" si="0"/>
        <v>135</v>
      </c>
      <c r="G17" s="3"/>
      <c r="H17" s="10">
        <v>9.25</v>
      </c>
      <c r="I17" s="5">
        <v>235678982</v>
      </c>
      <c r="J17" s="5"/>
      <c r="K17" s="10">
        <v>9.25</v>
      </c>
      <c r="L17" s="3">
        <f t="shared" si="1"/>
        <v>235678.98199999999</v>
      </c>
      <c r="M17" s="3">
        <f t="shared" si="2"/>
        <v>0</v>
      </c>
      <c r="N17" s="3">
        <f t="shared" si="3"/>
        <v>0</v>
      </c>
      <c r="O17" s="3">
        <f t="shared" si="4"/>
        <v>0</v>
      </c>
      <c r="P17" s="13">
        <f t="shared" si="5"/>
        <v>235678.98199999999</v>
      </c>
    </row>
    <row r="18" spans="1:16">
      <c r="A18" s="10">
        <v>9.75</v>
      </c>
      <c r="B18" s="11">
        <v>123</v>
      </c>
      <c r="C18" s="11">
        <v>1</v>
      </c>
      <c r="D18" s="11"/>
      <c r="E18" s="11"/>
      <c r="F18" s="12">
        <f t="shared" si="0"/>
        <v>124</v>
      </c>
      <c r="G18" s="3"/>
      <c r="H18" s="10">
        <v>9.75</v>
      </c>
      <c r="I18" s="5">
        <v>217769739</v>
      </c>
      <c r="J18" s="5"/>
      <c r="K18" s="10">
        <v>9.75</v>
      </c>
      <c r="L18" s="3">
        <f t="shared" si="1"/>
        <v>216013.53142741937</v>
      </c>
      <c r="M18" s="3">
        <f t="shared" si="2"/>
        <v>1756.2075725806451</v>
      </c>
      <c r="N18" s="3">
        <f t="shared" si="3"/>
        <v>0</v>
      </c>
      <c r="O18" s="3">
        <f t="shared" si="4"/>
        <v>0</v>
      </c>
      <c r="P18" s="13">
        <f t="shared" si="5"/>
        <v>217769.739</v>
      </c>
    </row>
    <row r="19" spans="1:16">
      <c r="A19" s="10">
        <v>10.25</v>
      </c>
      <c r="B19" s="11">
        <v>96</v>
      </c>
      <c r="C19" s="11">
        <v>2</v>
      </c>
      <c r="D19" s="11"/>
      <c r="E19" s="11"/>
      <c r="F19" s="12">
        <f t="shared" si="0"/>
        <v>98</v>
      </c>
      <c r="G19" s="3"/>
      <c r="H19" s="10">
        <v>10.25</v>
      </c>
      <c r="I19" s="5">
        <v>90837337</v>
      </c>
      <c r="J19" s="5"/>
      <c r="K19" s="10">
        <v>10.25</v>
      </c>
      <c r="L19" s="3">
        <f t="shared" si="1"/>
        <v>88983.513795918363</v>
      </c>
      <c r="M19" s="3">
        <f t="shared" si="2"/>
        <v>1853.8232040816324</v>
      </c>
      <c r="N19" s="3">
        <f t="shared" si="3"/>
        <v>0</v>
      </c>
      <c r="O19" s="3">
        <f t="shared" si="4"/>
        <v>0</v>
      </c>
      <c r="P19" s="13">
        <f t="shared" si="5"/>
        <v>90837.337</v>
      </c>
    </row>
    <row r="20" spans="1:16">
      <c r="A20" s="10">
        <v>10.75</v>
      </c>
      <c r="B20" s="11">
        <v>74</v>
      </c>
      <c r="C20" s="11">
        <v>1</v>
      </c>
      <c r="D20" s="11"/>
      <c r="E20" s="11"/>
      <c r="F20" s="12">
        <f t="shared" si="0"/>
        <v>75</v>
      </c>
      <c r="G20" s="3"/>
      <c r="H20" s="10">
        <v>10.75</v>
      </c>
      <c r="I20" s="5">
        <v>55406874</v>
      </c>
      <c r="J20" s="5"/>
      <c r="K20" s="10">
        <v>10.75</v>
      </c>
      <c r="L20" s="3">
        <f t="shared" si="1"/>
        <v>54668.115680000003</v>
      </c>
      <c r="M20" s="3">
        <f t="shared" si="2"/>
        <v>738.75832000000014</v>
      </c>
      <c r="N20" s="3">
        <f t="shared" si="3"/>
        <v>0</v>
      </c>
      <c r="O20" s="3">
        <f t="shared" si="4"/>
        <v>0</v>
      </c>
      <c r="P20" s="13">
        <f t="shared" si="5"/>
        <v>55406.874000000003</v>
      </c>
    </row>
    <row r="21" spans="1:16">
      <c r="A21" s="10">
        <v>11.25</v>
      </c>
      <c r="B21" s="11">
        <v>89</v>
      </c>
      <c r="C21" s="11"/>
      <c r="D21" s="11"/>
      <c r="E21" s="11"/>
      <c r="F21" s="12">
        <f t="shared" si="0"/>
        <v>89</v>
      </c>
      <c r="G21" s="3"/>
      <c r="H21" s="10">
        <v>11.25</v>
      </c>
      <c r="I21" s="5">
        <v>22679688</v>
      </c>
      <c r="J21" s="5"/>
      <c r="K21" s="10">
        <v>11.25</v>
      </c>
      <c r="L21" s="3">
        <f t="shared" si="1"/>
        <v>22679.687999999998</v>
      </c>
      <c r="M21" s="3">
        <f t="shared" si="2"/>
        <v>0</v>
      </c>
      <c r="N21" s="3">
        <f t="shared" si="3"/>
        <v>0</v>
      </c>
      <c r="O21" s="3">
        <f t="shared" si="4"/>
        <v>0</v>
      </c>
      <c r="P21" s="13">
        <f t="shared" si="5"/>
        <v>22679.687999999998</v>
      </c>
    </row>
    <row r="22" spans="1:16">
      <c r="A22" s="10">
        <v>11.75</v>
      </c>
      <c r="B22" s="11">
        <v>87</v>
      </c>
      <c r="C22" s="11">
        <v>1</v>
      </c>
      <c r="D22" s="11"/>
      <c r="E22" s="11"/>
      <c r="F22" s="12">
        <f t="shared" si="0"/>
        <v>88</v>
      </c>
      <c r="G22" s="5"/>
      <c r="H22" s="10">
        <v>11.75</v>
      </c>
      <c r="I22" s="5">
        <v>7898980</v>
      </c>
      <c r="J22" s="5"/>
      <c r="K22" s="10">
        <v>11.75</v>
      </c>
      <c r="L22" s="3">
        <f t="shared" si="1"/>
        <v>7809.2188636363635</v>
      </c>
      <c r="M22" s="3">
        <f t="shared" si="2"/>
        <v>89.761136363636368</v>
      </c>
      <c r="N22" s="3">
        <f t="shared" si="3"/>
        <v>0</v>
      </c>
      <c r="O22" s="3">
        <f t="shared" si="4"/>
        <v>0</v>
      </c>
      <c r="P22" s="13">
        <f t="shared" si="5"/>
        <v>7898.98</v>
      </c>
    </row>
    <row r="23" spans="1:16">
      <c r="A23" s="10">
        <v>12.25</v>
      </c>
      <c r="B23" s="11">
        <v>47</v>
      </c>
      <c r="C23" s="11">
        <v>4</v>
      </c>
      <c r="D23" s="11"/>
      <c r="E23" s="11"/>
      <c r="F23" s="12">
        <f t="shared" si="0"/>
        <v>51</v>
      </c>
      <c r="G23" s="5"/>
      <c r="H23" s="10">
        <v>12.25</v>
      </c>
      <c r="I23" s="5">
        <v>3066399</v>
      </c>
      <c r="J23" s="5"/>
      <c r="K23" s="10">
        <v>12.25</v>
      </c>
      <c r="L23" s="3">
        <f t="shared" si="1"/>
        <v>2825.8971176470586</v>
      </c>
      <c r="M23" s="3">
        <f t="shared" si="2"/>
        <v>240.50188235294115</v>
      </c>
      <c r="N23" s="3">
        <f t="shared" si="3"/>
        <v>0</v>
      </c>
      <c r="O23" s="3">
        <f t="shared" si="4"/>
        <v>0</v>
      </c>
      <c r="P23" s="13">
        <f t="shared" si="5"/>
        <v>3066.3989999999999</v>
      </c>
    </row>
    <row r="24" spans="1:16">
      <c r="A24" s="10">
        <v>12.75</v>
      </c>
      <c r="B24" s="11">
        <v>23</v>
      </c>
      <c r="C24" s="11">
        <v>7</v>
      </c>
      <c r="D24" s="11"/>
      <c r="E24" s="11"/>
      <c r="F24" s="12">
        <f t="shared" si="0"/>
        <v>30</v>
      </c>
      <c r="G24" s="5"/>
      <c r="H24" s="10">
        <v>12.75</v>
      </c>
      <c r="I24" s="5">
        <v>0</v>
      </c>
      <c r="J24" s="5"/>
      <c r="K24" s="10">
        <v>12.75</v>
      </c>
      <c r="L24" s="3">
        <f t="shared" si="1"/>
        <v>0</v>
      </c>
      <c r="M24" s="3">
        <f t="shared" si="2"/>
        <v>0</v>
      </c>
      <c r="N24" s="3">
        <f t="shared" si="3"/>
        <v>0</v>
      </c>
      <c r="O24" s="3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10</v>
      </c>
      <c r="C25" s="11">
        <v>4</v>
      </c>
      <c r="D25" s="11"/>
      <c r="E25" s="11"/>
      <c r="F25" s="12">
        <f t="shared" si="0"/>
        <v>14</v>
      </c>
      <c r="G25" s="5"/>
      <c r="H25" s="10">
        <v>13.25</v>
      </c>
      <c r="I25" s="5">
        <v>1597210</v>
      </c>
      <c r="J25" s="5"/>
      <c r="K25" s="10">
        <v>13.25</v>
      </c>
      <c r="L25" s="3">
        <f t="shared" si="1"/>
        <v>1140.8642857142859</v>
      </c>
      <c r="M25" s="3">
        <f t="shared" si="2"/>
        <v>456.34571428571428</v>
      </c>
      <c r="N25" s="3">
        <f t="shared" si="3"/>
        <v>0</v>
      </c>
      <c r="O25" s="3">
        <f t="shared" si="4"/>
        <v>0</v>
      </c>
      <c r="P25" s="13">
        <f t="shared" si="5"/>
        <v>1597.21</v>
      </c>
    </row>
    <row r="26" spans="1:16">
      <c r="A26" s="10">
        <v>13.75</v>
      </c>
      <c r="B26" s="11">
        <v>3</v>
      </c>
      <c r="C26" s="11">
        <v>3</v>
      </c>
      <c r="D26" s="11"/>
      <c r="E26" s="11"/>
      <c r="F26" s="12">
        <f t="shared" si="0"/>
        <v>6</v>
      </c>
      <c r="G26" s="5"/>
      <c r="H26" s="10">
        <v>13.75</v>
      </c>
      <c r="I26" s="5"/>
      <c r="J26" s="5"/>
      <c r="K26" s="10">
        <v>13.75</v>
      </c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1</v>
      </c>
      <c r="C27" s="11">
        <v>9</v>
      </c>
      <c r="D27" s="11"/>
      <c r="E27" s="11"/>
      <c r="F27" s="12">
        <f t="shared" si="0"/>
        <v>10</v>
      </c>
      <c r="G27" s="5"/>
      <c r="H27" s="10">
        <v>14.25</v>
      </c>
      <c r="I27" s="5"/>
      <c r="J27" s="5"/>
      <c r="K27" s="10">
        <v>14.25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13">
        <f t="shared" si="5"/>
        <v>0</v>
      </c>
    </row>
    <row r="28" spans="1:16">
      <c r="A28" s="10">
        <v>14.75</v>
      </c>
      <c r="B28" s="11"/>
      <c r="C28" s="11">
        <v>12</v>
      </c>
      <c r="D28" s="11">
        <v>4</v>
      </c>
      <c r="E28" s="11"/>
      <c r="F28" s="12">
        <f t="shared" si="0"/>
        <v>16</v>
      </c>
      <c r="G28" s="3"/>
      <c r="H28" s="10">
        <v>14.75</v>
      </c>
      <c r="I28" s="5"/>
      <c r="J28" s="5"/>
      <c r="K28" s="10">
        <v>14.75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13">
        <f t="shared" si="5"/>
        <v>0</v>
      </c>
    </row>
    <row r="29" spans="1:16">
      <c r="A29" s="10">
        <v>15.25</v>
      </c>
      <c r="B29" s="11"/>
      <c r="C29" s="11">
        <v>28</v>
      </c>
      <c r="D29" s="11">
        <v>2</v>
      </c>
      <c r="E29" s="11"/>
      <c r="F29" s="12">
        <f t="shared" si="0"/>
        <v>30</v>
      </c>
      <c r="G29" s="3"/>
      <c r="H29" s="10">
        <v>15.25</v>
      </c>
      <c r="I29" s="5"/>
      <c r="J29" s="5"/>
      <c r="K29" s="10">
        <v>15.25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1</v>
      </c>
      <c r="C30" s="11">
        <v>14</v>
      </c>
      <c r="D30" s="11">
        <v>3</v>
      </c>
      <c r="E30" s="11"/>
      <c r="F30" s="12">
        <f t="shared" si="0"/>
        <v>18</v>
      </c>
      <c r="G30" s="3"/>
      <c r="H30" s="10">
        <v>15.75</v>
      </c>
      <c r="I30" s="5"/>
      <c r="J30" s="5"/>
      <c r="K30" s="10">
        <v>15.75</v>
      </c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1</v>
      </c>
      <c r="C31" s="11">
        <v>19</v>
      </c>
      <c r="D31" s="11">
        <v>7</v>
      </c>
      <c r="E31" s="11"/>
      <c r="F31" s="12">
        <f t="shared" si="0"/>
        <v>27</v>
      </c>
      <c r="G31" s="3"/>
      <c r="H31" s="10">
        <v>16.25</v>
      </c>
      <c r="I31" s="5"/>
      <c r="J31" s="5"/>
      <c r="K31" s="10">
        <v>16.25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13">
        <f t="shared" si="5"/>
        <v>0</v>
      </c>
    </row>
    <row r="32" spans="1:16">
      <c r="A32" s="10">
        <v>16.75</v>
      </c>
      <c r="B32" s="11"/>
      <c r="C32" s="11">
        <v>14</v>
      </c>
      <c r="D32" s="11">
        <v>12</v>
      </c>
      <c r="E32" s="11"/>
      <c r="F32" s="12">
        <f t="shared" si="0"/>
        <v>26</v>
      </c>
      <c r="G32" s="3"/>
      <c r="H32" s="10">
        <v>16.75</v>
      </c>
      <c r="I32" s="5"/>
      <c r="J32" s="14"/>
      <c r="K32" s="10">
        <v>16.75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13">
        <f t="shared" si="5"/>
        <v>0</v>
      </c>
    </row>
    <row r="33" spans="1:16">
      <c r="A33" s="10">
        <v>17.25</v>
      </c>
      <c r="B33" s="11"/>
      <c r="C33" s="11">
        <v>10</v>
      </c>
      <c r="D33" s="11">
        <v>1</v>
      </c>
      <c r="E33" s="11"/>
      <c r="F33" s="12">
        <f t="shared" si="0"/>
        <v>11</v>
      </c>
      <c r="G33" s="3"/>
      <c r="H33" s="10">
        <v>17.25</v>
      </c>
      <c r="I33" s="5"/>
      <c r="J33" s="14"/>
      <c r="K33" s="10">
        <v>17.25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13">
        <f t="shared" si="5"/>
        <v>0</v>
      </c>
    </row>
    <row r="34" spans="1:16">
      <c r="A34" s="10">
        <v>17.75</v>
      </c>
      <c r="B34" s="11"/>
      <c r="C34" s="11">
        <v>2</v>
      </c>
      <c r="D34" s="11"/>
      <c r="E34" s="11"/>
      <c r="F34" s="12">
        <f t="shared" si="0"/>
        <v>2</v>
      </c>
      <c r="G34" s="3"/>
      <c r="H34" s="10">
        <v>17.75</v>
      </c>
      <c r="I34" s="5"/>
      <c r="J34" s="14"/>
      <c r="K34" s="10">
        <v>17.75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13">
        <f t="shared" si="5"/>
        <v>0</v>
      </c>
    </row>
    <row r="35" spans="1:16">
      <c r="A35" s="10">
        <v>18.25</v>
      </c>
      <c r="B35" s="11"/>
      <c r="C35" s="11"/>
      <c r="D35" s="11"/>
      <c r="E35" s="11"/>
      <c r="F35" s="12">
        <f t="shared" si="0"/>
        <v>0</v>
      </c>
      <c r="G35" s="3"/>
      <c r="H35" s="10">
        <v>18.25</v>
      </c>
      <c r="I35" s="5"/>
      <c r="J35" s="3"/>
      <c r="K35" s="10">
        <v>18.25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3"/>
      <c r="H36" s="10">
        <v>18.75</v>
      </c>
      <c r="I36" s="5"/>
      <c r="J36" s="3"/>
      <c r="K36" s="10">
        <v>18.75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3"/>
      <c r="H37" s="10">
        <v>19.25</v>
      </c>
      <c r="I37" s="5"/>
      <c r="J37" s="3"/>
      <c r="K37" s="10">
        <v>19.25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3"/>
      <c r="H38" s="10">
        <v>19.75</v>
      </c>
      <c r="I38" s="5"/>
      <c r="J38" s="3"/>
      <c r="K38" s="10">
        <v>19.75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3"/>
      <c r="H39" s="10">
        <v>20.25</v>
      </c>
      <c r="I39" s="5"/>
      <c r="J39" s="3"/>
      <c r="K39" s="10">
        <v>20.25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3"/>
      <c r="H40" s="10">
        <v>20.75</v>
      </c>
      <c r="I40" s="5"/>
      <c r="J40" s="3"/>
      <c r="K40" s="10">
        <v>20.75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3"/>
      <c r="H41" s="10">
        <v>21.25</v>
      </c>
      <c r="I41" s="5"/>
      <c r="J41" s="3"/>
      <c r="K41" s="10">
        <v>21.25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3"/>
      <c r="H42" s="10">
        <v>21.75</v>
      </c>
      <c r="I42" s="5"/>
      <c r="J42" s="3"/>
      <c r="K42" s="10">
        <v>21.75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728</v>
      </c>
      <c r="C43" s="15">
        <f>SUM(C6:C42)</f>
        <v>131</v>
      </c>
      <c r="D43" s="15">
        <f>SUM(D6:D42)</f>
        <v>29</v>
      </c>
      <c r="E43" s="15">
        <f>SUM(E6:E42)</f>
        <v>0</v>
      </c>
      <c r="F43" s="15">
        <f>SUM(F6:F42)</f>
        <v>888</v>
      </c>
      <c r="G43" s="16"/>
      <c r="H43" s="8" t="s">
        <v>7</v>
      </c>
      <c r="I43" s="5">
        <f>SUM(I6:I42)</f>
        <v>682376777</v>
      </c>
      <c r="J43" s="3"/>
      <c r="K43" s="8" t="s">
        <v>7</v>
      </c>
      <c r="L43" s="15">
        <f>SUM(L6:L42)</f>
        <v>677241.37917033548</v>
      </c>
      <c r="M43" s="15">
        <f>SUM(M6:M42)</f>
        <v>5135.3978296645682</v>
      </c>
      <c r="N43" s="15">
        <f>SUM(N6:N42)</f>
        <v>0</v>
      </c>
      <c r="O43" s="15">
        <f>SUM(O6:O42)</f>
        <v>0</v>
      </c>
      <c r="P43" s="15">
        <f>SUM(P6:P42)</f>
        <v>682376.77699999977</v>
      </c>
    </row>
    <row r="44" spans="1: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</row>
    <row r="45" spans="1: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</row>
    <row r="46" spans="1:16">
      <c r="A46" s="17"/>
      <c r="B46" s="3"/>
      <c r="C46" s="3"/>
      <c r="D46" s="3"/>
      <c r="E46" s="3"/>
      <c r="F46" s="17"/>
      <c r="G46" s="3"/>
      <c r="H46" s="3"/>
      <c r="I46" s="3"/>
      <c r="J46" s="17"/>
      <c r="K46" s="3"/>
      <c r="L46" s="3"/>
      <c r="M46" s="3"/>
      <c r="N46" s="17"/>
      <c r="O46" s="3"/>
      <c r="P46" s="2"/>
    </row>
    <row r="47" spans="1:16">
      <c r="A47" s="3"/>
      <c r="B47" s="38" t="s">
        <v>9</v>
      </c>
      <c r="C47" s="38"/>
      <c r="D47" s="38"/>
      <c r="E47" s="3"/>
      <c r="F47" s="3"/>
      <c r="G47" s="5"/>
      <c r="H47" s="3"/>
      <c r="I47" s="38" t="s">
        <v>10</v>
      </c>
      <c r="J47" s="38"/>
      <c r="K47" s="38"/>
      <c r="L47" s="3"/>
      <c r="M47" s="3"/>
      <c r="N47" s="3"/>
      <c r="O47" s="3"/>
      <c r="P47" s="2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</row>
    <row r="49" spans="1:16">
      <c r="A49" s="3"/>
      <c r="B49" s="3"/>
      <c r="C49" s="3"/>
      <c r="D49" s="3"/>
      <c r="E49" s="3"/>
      <c r="F49" s="3"/>
      <c r="G49" s="3"/>
      <c r="H49" s="18" t="s">
        <v>11</v>
      </c>
      <c r="I49" s="19">
        <v>3.3569900982671702E-3</v>
      </c>
      <c r="J49" s="18" t="s">
        <v>12</v>
      </c>
      <c r="K49" s="19">
        <v>3.2185592134721501</v>
      </c>
      <c r="L49" s="3"/>
      <c r="M49" s="3"/>
      <c r="N49" s="3"/>
      <c r="O49" s="3"/>
      <c r="P49" s="2"/>
    </row>
    <row r="50" spans="1:16">
      <c r="A50" s="4" t="s">
        <v>3</v>
      </c>
      <c r="B50" s="3"/>
      <c r="C50" s="3"/>
      <c r="D50" s="3"/>
      <c r="E50" s="3"/>
      <c r="F50" s="3"/>
      <c r="G50" s="3"/>
      <c r="H50" s="4" t="s">
        <v>3</v>
      </c>
      <c r="I50" s="3"/>
      <c r="J50" s="3"/>
      <c r="K50" s="3"/>
      <c r="L50" s="3"/>
      <c r="M50" s="3"/>
      <c r="N50" s="2"/>
      <c r="O50" s="2"/>
      <c r="P50" s="2"/>
    </row>
    <row r="51" spans="1:16">
      <c r="A51" s="4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3"/>
      <c r="H51" s="4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2"/>
      <c r="O51" s="2"/>
      <c r="P51" s="2"/>
    </row>
    <row r="52" spans="1:16">
      <c r="A52" s="10">
        <v>3.75</v>
      </c>
      <c r="B52" s="3">
        <f t="shared" ref="B52:B88" si="6">L6*($A52)</f>
        <v>0</v>
      </c>
      <c r="C52" s="3">
        <f t="shared" ref="C52:C88" si="7">M6*($A52)</f>
        <v>0</v>
      </c>
      <c r="D52" s="3">
        <f t="shared" ref="D52:D88" si="8">N6*($A52)</f>
        <v>0</v>
      </c>
      <c r="E52" s="3">
        <f t="shared" ref="E52:E88" si="9">O6*($A52)</f>
        <v>0</v>
      </c>
      <c r="F52" s="12">
        <f t="shared" ref="F52:F88" si="10">SUM(B52:E52)</f>
        <v>0</v>
      </c>
      <c r="G52" s="3"/>
      <c r="H52" s="10">
        <f t="shared" ref="H52:H88" si="11">$I$49*((A52)^$K$49)</f>
        <v>0.23632174555301444</v>
      </c>
      <c r="I52" s="3">
        <f t="shared" ref="I52:I88" si="12">L6*$H52</f>
        <v>0</v>
      </c>
      <c r="J52" s="3">
        <f t="shared" ref="J52:J88" si="13">M6*$H52</f>
        <v>0</v>
      </c>
      <c r="K52" s="3">
        <f t="shared" ref="K52:K88" si="14">N6*$H52</f>
        <v>0</v>
      </c>
      <c r="L52" s="3">
        <f t="shared" ref="L52:L88" si="15">O6*$H52</f>
        <v>0</v>
      </c>
      <c r="M52" s="21">
        <f t="shared" ref="M52:M88" si="16">SUM(I52:L52)</f>
        <v>0</v>
      </c>
      <c r="N52" s="2"/>
      <c r="O52" s="2"/>
      <c r="P52" s="2"/>
    </row>
    <row r="53" spans="1:16">
      <c r="A53" s="10">
        <v>4.25</v>
      </c>
      <c r="B53" s="3">
        <f t="shared" si="6"/>
        <v>0</v>
      </c>
      <c r="C53" s="3">
        <f t="shared" si="7"/>
        <v>0</v>
      </c>
      <c r="D53" s="3">
        <f t="shared" si="8"/>
        <v>0</v>
      </c>
      <c r="E53" s="3">
        <f t="shared" si="9"/>
        <v>0</v>
      </c>
      <c r="F53" s="12">
        <f t="shared" si="10"/>
        <v>0</v>
      </c>
      <c r="G53" s="3"/>
      <c r="H53" s="10">
        <f t="shared" si="11"/>
        <v>0.35355504662389031</v>
      </c>
      <c r="I53" s="3">
        <f t="shared" si="12"/>
        <v>0</v>
      </c>
      <c r="J53" s="3">
        <f t="shared" si="13"/>
        <v>0</v>
      </c>
      <c r="K53" s="3">
        <f t="shared" si="14"/>
        <v>0</v>
      </c>
      <c r="L53" s="3">
        <f t="shared" si="15"/>
        <v>0</v>
      </c>
      <c r="M53" s="21">
        <f t="shared" si="16"/>
        <v>0</v>
      </c>
      <c r="N53" s="2"/>
      <c r="O53" s="2"/>
      <c r="P53" s="2"/>
    </row>
    <row r="54" spans="1:16">
      <c r="A54" s="10">
        <v>4.75</v>
      </c>
      <c r="B54" s="3">
        <f t="shared" si="6"/>
        <v>0</v>
      </c>
      <c r="C54" s="3">
        <f t="shared" si="7"/>
        <v>0</v>
      </c>
      <c r="D54" s="3">
        <f t="shared" si="8"/>
        <v>0</v>
      </c>
      <c r="E54" s="3">
        <f t="shared" si="9"/>
        <v>0</v>
      </c>
      <c r="F54" s="12">
        <f t="shared" si="10"/>
        <v>0</v>
      </c>
      <c r="G54" s="3"/>
      <c r="H54" s="10">
        <f t="shared" si="11"/>
        <v>0.50574140672485846</v>
      </c>
      <c r="I54" s="3">
        <f t="shared" si="12"/>
        <v>0</v>
      </c>
      <c r="J54" s="3">
        <f t="shared" si="13"/>
        <v>0</v>
      </c>
      <c r="K54" s="3">
        <f t="shared" si="14"/>
        <v>0</v>
      </c>
      <c r="L54" s="3">
        <f t="shared" si="15"/>
        <v>0</v>
      </c>
      <c r="M54" s="21">
        <f t="shared" si="16"/>
        <v>0</v>
      </c>
      <c r="N54" s="2"/>
      <c r="O54" s="2"/>
      <c r="P54" s="2"/>
    </row>
    <row r="55" spans="1:16">
      <c r="A55" s="10">
        <v>5.25</v>
      </c>
      <c r="B55" s="3">
        <f t="shared" si="6"/>
        <v>0</v>
      </c>
      <c r="C55" s="3">
        <f t="shared" si="7"/>
        <v>0</v>
      </c>
      <c r="D55" s="3">
        <f t="shared" si="8"/>
        <v>0</v>
      </c>
      <c r="E55" s="3">
        <f t="shared" si="9"/>
        <v>0</v>
      </c>
      <c r="F55" s="12">
        <f t="shared" si="10"/>
        <v>0</v>
      </c>
      <c r="G55" s="3"/>
      <c r="H55" s="10">
        <f t="shared" si="11"/>
        <v>0.69795178357681698</v>
      </c>
      <c r="I55" s="3">
        <f t="shared" si="12"/>
        <v>0</v>
      </c>
      <c r="J55" s="3">
        <f t="shared" si="13"/>
        <v>0</v>
      </c>
      <c r="K55" s="3">
        <f t="shared" si="14"/>
        <v>0</v>
      </c>
      <c r="L55" s="3">
        <f t="shared" si="15"/>
        <v>0</v>
      </c>
      <c r="M55" s="21">
        <f t="shared" si="16"/>
        <v>0</v>
      </c>
      <c r="N55" s="2"/>
      <c r="O55" s="2"/>
      <c r="P55" s="2"/>
    </row>
    <row r="56" spans="1:16">
      <c r="A56" s="10">
        <v>5.75</v>
      </c>
      <c r="B56" s="3">
        <f t="shared" si="6"/>
        <v>0</v>
      </c>
      <c r="C56" s="3">
        <f t="shared" si="7"/>
        <v>0</v>
      </c>
      <c r="D56" s="3">
        <f t="shared" si="8"/>
        <v>0</v>
      </c>
      <c r="E56" s="3">
        <f t="shared" si="9"/>
        <v>0</v>
      </c>
      <c r="F56" s="12">
        <f t="shared" si="10"/>
        <v>0</v>
      </c>
      <c r="G56" s="3"/>
      <c r="H56" s="10">
        <f t="shared" si="11"/>
        <v>0.9353755227958882</v>
      </c>
      <c r="I56" s="3">
        <f t="shared" si="12"/>
        <v>0</v>
      </c>
      <c r="J56" s="3">
        <f t="shared" si="13"/>
        <v>0</v>
      </c>
      <c r="K56" s="3">
        <f t="shared" si="14"/>
        <v>0</v>
      </c>
      <c r="L56" s="3">
        <f t="shared" si="15"/>
        <v>0</v>
      </c>
      <c r="M56" s="21">
        <f t="shared" si="16"/>
        <v>0</v>
      </c>
      <c r="N56" s="2"/>
      <c r="O56" s="2"/>
      <c r="P56" s="2"/>
    </row>
    <row r="57" spans="1:16">
      <c r="A57" s="10">
        <v>6.25</v>
      </c>
      <c r="B57" s="3">
        <f t="shared" si="6"/>
        <v>0</v>
      </c>
      <c r="C57" s="3">
        <f t="shared" si="7"/>
        <v>0</v>
      </c>
      <c r="D57" s="3">
        <f t="shared" si="8"/>
        <v>0</v>
      </c>
      <c r="E57" s="3">
        <f t="shared" si="9"/>
        <v>0</v>
      </c>
      <c r="F57" s="12">
        <f t="shared" si="10"/>
        <v>0</v>
      </c>
      <c r="G57" s="3"/>
      <c r="H57" s="10">
        <f t="shared" si="11"/>
        <v>1.223311399922492</v>
      </c>
      <c r="I57" s="3">
        <f t="shared" si="12"/>
        <v>0</v>
      </c>
      <c r="J57" s="3">
        <f t="shared" si="13"/>
        <v>0</v>
      </c>
      <c r="K57" s="3">
        <f t="shared" si="14"/>
        <v>0</v>
      </c>
      <c r="L57" s="3">
        <f t="shared" si="15"/>
        <v>0</v>
      </c>
      <c r="M57" s="21">
        <f t="shared" si="16"/>
        <v>0</v>
      </c>
      <c r="N57" s="2"/>
      <c r="O57" s="2"/>
      <c r="P57" s="2"/>
    </row>
    <row r="58" spans="1:16">
      <c r="A58" s="10">
        <v>6.75</v>
      </c>
      <c r="B58" s="3">
        <f t="shared" si="6"/>
        <v>0</v>
      </c>
      <c r="C58" s="3">
        <f t="shared" si="7"/>
        <v>0</v>
      </c>
      <c r="D58" s="3">
        <f t="shared" si="8"/>
        <v>0</v>
      </c>
      <c r="E58" s="3">
        <f t="shared" si="9"/>
        <v>0</v>
      </c>
      <c r="F58" s="12">
        <f t="shared" si="10"/>
        <v>0</v>
      </c>
      <c r="G58" s="3"/>
      <c r="H58" s="10">
        <f t="shared" si="11"/>
        <v>1.567160075144896</v>
      </c>
      <c r="I58" s="3">
        <f t="shared" si="12"/>
        <v>0</v>
      </c>
      <c r="J58" s="3">
        <f t="shared" si="13"/>
        <v>0</v>
      </c>
      <c r="K58" s="3">
        <f t="shared" si="14"/>
        <v>0</v>
      </c>
      <c r="L58" s="3">
        <f t="shared" si="15"/>
        <v>0</v>
      </c>
      <c r="M58" s="21">
        <f t="shared" si="16"/>
        <v>0</v>
      </c>
      <c r="N58" s="2"/>
      <c r="O58" s="2"/>
      <c r="P58" s="2"/>
    </row>
    <row r="59" spans="1:16">
      <c r="A59" s="10">
        <v>7.25</v>
      </c>
      <c r="B59" s="3">
        <f t="shared" si="6"/>
        <v>0</v>
      </c>
      <c r="C59" s="3">
        <f t="shared" si="7"/>
        <v>0</v>
      </c>
      <c r="D59" s="3">
        <f t="shared" si="8"/>
        <v>0</v>
      </c>
      <c r="E59" s="3">
        <f t="shared" si="9"/>
        <v>0</v>
      </c>
      <c r="F59" s="12">
        <f t="shared" si="10"/>
        <v>0</v>
      </c>
      <c r="G59" s="3"/>
      <c r="H59" s="10">
        <f t="shared" si="11"/>
        <v>1.9724176404121214</v>
      </c>
      <c r="I59" s="3">
        <f t="shared" si="12"/>
        <v>0</v>
      </c>
      <c r="J59" s="3">
        <f t="shared" si="13"/>
        <v>0</v>
      </c>
      <c r="K59" s="3">
        <f t="shared" si="14"/>
        <v>0</v>
      </c>
      <c r="L59" s="3">
        <f t="shared" si="15"/>
        <v>0</v>
      </c>
      <c r="M59" s="21">
        <f t="shared" si="16"/>
        <v>0</v>
      </c>
      <c r="N59" s="2"/>
      <c r="O59" s="2"/>
      <c r="P59" s="2"/>
    </row>
    <row r="60" spans="1:16">
      <c r="A60" s="10">
        <v>7.75</v>
      </c>
      <c r="B60" s="3">
        <f t="shared" si="6"/>
        <v>0</v>
      </c>
      <c r="C60" s="3">
        <f t="shared" si="7"/>
        <v>0</v>
      </c>
      <c r="D60" s="3">
        <f t="shared" si="8"/>
        <v>0</v>
      </c>
      <c r="E60" s="3">
        <f t="shared" si="9"/>
        <v>0</v>
      </c>
      <c r="F60" s="12">
        <f t="shared" si="10"/>
        <v>0</v>
      </c>
      <c r="G60" s="3"/>
      <c r="H60" s="10">
        <f t="shared" si="11"/>
        <v>2.4446700301068178</v>
      </c>
      <c r="I60" s="3">
        <f t="shared" si="12"/>
        <v>0</v>
      </c>
      <c r="J60" s="3">
        <f t="shared" si="13"/>
        <v>0</v>
      </c>
      <c r="K60" s="3">
        <f t="shared" si="14"/>
        <v>0</v>
      </c>
      <c r="L60" s="3">
        <f t="shared" si="15"/>
        <v>0</v>
      </c>
      <c r="M60" s="21">
        <f t="shared" si="16"/>
        <v>0</v>
      </c>
      <c r="N60" s="2"/>
      <c r="O60" s="2"/>
      <c r="P60" s="2"/>
    </row>
    <row r="61" spans="1:16">
      <c r="A61" s="10">
        <v>8.25</v>
      </c>
      <c r="B61" s="3">
        <f t="shared" si="6"/>
        <v>44938.294499999996</v>
      </c>
      <c r="C61" s="3">
        <f t="shared" si="7"/>
        <v>0</v>
      </c>
      <c r="D61" s="3">
        <f t="shared" si="8"/>
        <v>0</v>
      </c>
      <c r="E61" s="3">
        <f t="shared" si="9"/>
        <v>0</v>
      </c>
      <c r="F61" s="12">
        <f t="shared" si="10"/>
        <v>44938.294499999996</v>
      </c>
      <c r="G61" s="3"/>
      <c r="H61" s="10">
        <f t="shared" si="11"/>
        <v>2.9895881271575115</v>
      </c>
      <c r="I61" s="3">
        <f t="shared" si="12"/>
        <v>16284.483841443358</v>
      </c>
      <c r="J61" s="3">
        <f t="shared" si="13"/>
        <v>0</v>
      </c>
      <c r="K61" s="3">
        <f t="shared" si="14"/>
        <v>0</v>
      </c>
      <c r="L61" s="3">
        <f t="shared" si="15"/>
        <v>0</v>
      </c>
      <c r="M61" s="21">
        <f t="shared" si="16"/>
        <v>16284.483841443358</v>
      </c>
      <c r="N61" s="2"/>
      <c r="O61" s="2"/>
      <c r="P61" s="2"/>
    </row>
    <row r="62" spans="1:16">
      <c r="A62" s="10">
        <v>8.75</v>
      </c>
      <c r="B62" s="3">
        <f t="shared" si="6"/>
        <v>367451.89250000002</v>
      </c>
      <c r="C62" s="3">
        <f t="shared" si="7"/>
        <v>0</v>
      </c>
      <c r="D62" s="3">
        <f t="shared" si="8"/>
        <v>0</v>
      </c>
      <c r="E62" s="3">
        <f t="shared" si="9"/>
        <v>0</v>
      </c>
      <c r="F62" s="12">
        <f t="shared" si="10"/>
        <v>367451.89250000002</v>
      </c>
      <c r="G62" s="3"/>
      <c r="H62" s="10">
        <f t="shared" si="11"/>
        <v>3.6129234381193212</v>
      </c>
      <c r="I62" s="3">
        <f t="shared" si="12"/>
        <v>151722.92054794871</v>
      </c>
      <c r="J62" s="3">
        <f t="shared" si="13"/>
        <v>0</v>
      </c>
      <c r="K62" s="3">
        <f t="shared" si="14"/>
        <v>0</v>
      </c>
      <c r="L62" s="3">
        <f t="shared" si="15"/>
        <v>0</v>
      </c>
      <c r="M62" s="21">
        <f t="shared" si="16"/>
        <v>151722.92054794871</v>
      </c>
      <c r="N62" s="2"/>
      <c r="O62" s="2"/>
      <c r="P62" s="2"/>
    </row>
    <row r="63" spans="1:16">
      <c r="A63" s="10">
        <v>9.25</v>
      </c>
      <c r="B63" s="3">
        <f t="shared" si="6"/>
        <v>2180030.5834999997</v>
      </c>
      <c r="C63" s="3">
        <f t="shared" si="7"/>
        <v>0</v>
      </c>
      <c r="D63" s="3">
        <f t="shared" si="8"/>
        <v>0</v>
      </c>
      <c r="E63" s="3">
        <f t="shared" si="9"/>
        <v>0</v>
      </c>
      <c r="F63" s="12">
        <f t="shared" si="10"/>
        <v>2180030.5834999997</v>
      </c>
      <c r="G63" s="3"/>
      <c r="H63" s="10">
        <f t="shared" si="11"/>
        <v>4.3205042401409077</v>
      </c>
      <c r="I63" s="3">
        <f t="shared" si="12"/>
        <v>1018252.0410430926</v>
      </c>
      <c r="J63" s="3">
        <f t="shared" si="13"/>
        <v>0</v>
      </c>
      <c r="K63" s="3">
        <f t="shared" si="14"/>
        <v>0</v>
      </c>
      <c r="L63" s="3">
        <f t="shared" si="15"/>
        <v>0</v>
      </c>
      <c r="M63" s="21">
        <f t="shared" si="16"/>
        <v>1018252.0410430926</v>
      </c>
      <c r="N63" s="2"/>
      <c r="O63" s="2"/>
      <c r="P63" s="2"/>
    </row>
    <row r="64" spans="1:16">
      <c r="A64" s="10">
        <v>9.75</v>
      </c>
      <c r="B64" s="3">
        <f t="shared" si="6"/>
        <v>2106131.931417339</v>
      </c>
      <c r="C64" s="3">
        <f t="shared" si="7"/>
        <v>17123.023832661289</v>
      </c>
      <c r="D64" s="3">
        <f t="shared" si="8"/>
        <v>0</v>
      </c>
      <c r="E64" s="3">
        <f t="shared" si="9"/>
        <v>0</v>
      </c>
      <c r="F64" s="12">
        <f t="shared" si="10"/>
        <v>2123254.9552500001</v>
      </c>
      <c r="G64" s="3"/>
      <c r="H64" s="10">
        <f t="shared" si="11"/>
        <v>5.1182321239794319</v>
      </c>
      <c r="I64" s="3">
        <f t="shared" si="12"/>
        <v>1105607.3957660585</v>
      </c>
      <c r="J64" s="3">
        <f t="shared" si="13"/>
        <v>8988.6780143581982</v>
      </c>
      <c r="K64" s="3">
        <f t="shared" si="14"/>
        <v>0</v>
      </c>
      <c r="L64" s="3">
        <f t="shared" si="15"/>
        <v>0</v>
      </c>
      <c r="M64" s="21">
        <f t="shared" si="16"/>
        <v>1114596.0737804167</v>
      </c>
      <c r="N64" s="2"/>
      <c r="O64" s="2"/>
      <c r="P64" s="2"/>
    </row>
    <row r="65" spans="1:16">
      <c r="A65" s="10">
        <v>10.25</v>
      </c>
      <c r="B65" s="3">
        <f t="shared" si="6"/>
        <v>912081.01640816324</v>
      </c>
      <c r="C65" s="3">
        <f t="shared" si="7"/>
        <v>19001.687841836731</v>
      </c>
      <c r="D65" s="3">
        <f t="shared" si="8"/>
        <v>0</v>
      </c>
      <c r="E65" s="3">
        <f t="shared" si="9"/>
        <v>0</v>
      </c>
      <c r="F65" s="12">
        <f t="shared" si="10"/>
        <v>931082.70424999995</v>
      </c>
      <c r="G65" s="3"/>
      <c r="H65" s="10">
        <f t="shared" si="11"/>
        <v>6.0120788729066197</v>
      </c>
      <c r="I65" s="3">
        <f t="shared" si="12"/>
        <v>534975.9033294355</v>
      </c>
      <c r="J65" s="3">
        <f t="shared" si="13"/>
        <v>11145.331319363238</v>
      </c>
      <c r="K65" s="3">
        <f t="shared" si="14"/>
        <v>0</v>
      </c>
      <c r="L65" s="3">
        <f t="shared" si="15"/>
        <v>0</v>
      </c>
      <c r="M65" s="21">
        <f t="shared" si="16"/>
        <v>546121.23464879871</v>
      </c>
      <c r="N65" s="2"/>
      <c r="O65" s="2"/>
      <c r="P65" s="2"/>
    </row>
    <row r="66" spans="1:16">
      <c r="A66" s="10">
        <v>10.75</v>
      </c>
      <c r="B66" s="3">
        <f t="shared" si="6"/>
        <v>587682.24355999997</v>
      </c>
      <c r="C66" s="3">
        <f t="shared" si="7"/>
        <v>7941.6519400000016</v>
      </c>
      <c r="D66" s="3">
        <f t="shared" si="8"/>
        <v>0</v>
      </c>
      <c r="E66" s="3">
        <f t="shared" si="9"/>
        <v>0</v>
      </c>
      <c r="F66" s="12">
        <f t="shared" si="10"/>
        <v>595623.89549999998</v>
      </c>
      <c r="G66" s="3"/>
      <c r="H66" s="10">
        <f t="shared" si="11"/>
        <v>7.0080836291396293</v>
      </c>
      <c r="I66" s="3">
        <f t="shared" si="12"/>
        <v>383118.72653291951</v>
      </c>
      <c r="J66" s="3">
        <f t="shared" si="13"/>
        <v>5177.2800882826969</v>
      </c>
      <c r="K66" s="3">
        <f t="shared" si="14"/>
        <v>0</v>
      </c>
      <c r="L66" s="3">
        <f t="shared" si="15"/>
        <v>0</v>
      </c>
      <c r="M66" s="21">
        <f t="shared" si="16"/>
        <v>388296.00662120222</v>
      </c>
      <c r="N66" s="2"/>
      <c r="O66" s="2"/>
      <c r="P66" s="2"/>
    </row>
    <row r="67" spans="1:16">
      <c r="A67" s="10">
        <v>11.25</v>
      </c>
      <c r="B67" s="3">
        <f t="shared" si="6"/>
        <v>255146.49</v>
      </c>
      <c r="C67" s="3">
        <f t="shared" si="7"/>
        <v>0</v>
      </c>
      <c r="D67" s="3">
        <f t="shared" si="8"/>
        <v>0</v>
      </c>
      <c r="E67" s="3">
        <f t="shared" si="9"/>
        <v>0</v>
      </c>
      <c r="F67" s="12">
        <f t="shared" si="10"/>
        <v>255146.49</v>
      </c>
      <c r="G67" s="3"/>
      <c r="H67" s="10">
        <f t="shared" si="11"/>
        <v>8.1123503084402753</v>
      </c>
      <c r="I67" s="3">
        <f t="shared" si="12"/>
        <v>183985.57394212921</v>
      </c>
      <c r="J67" s="3">
        <f t="shared" si="13"/>
        <v>0</v>
      </c>
      <c r="K67" s="3">
        <f t="shared" si="14"/>
        <v>0</v>
      </c>
      <c r="L67" s="3">
        <f t="shared" si="15"/>
        <v>0</v>
      </c>
      <c r="M67" s="21">
        <f t="shared" si="16"/>
        <v>183985.57394212921</v>
      </c>
      <c r="N67" s="2"/>
      <c r="O67" s="2"/>
      <c r="P67" s="2"/>
    </row>
    <row r="68" spans="1:16">
      <c r="A68" s="10">
        <v>11.75</v>
      </c>
      <c r="B68" s="3">
        <f t="shared" si="6"/>
        <v>91758.321647727265</v>
      </c>
      <c r="C68" s="3">
        <f t="shared" si="7"/>
        <v>1054.6933522727272</v>
      </c>
      <c r="D68" s="3">
        <f t="shared" si="8"/>
        <v>0</v>
      </c>
      <c r="E68" s="3">
        <f t="shared" si="9"/>
        <v>0</v>
      </c>
      <c r="F68" s="12">
        <f t="shared" si="10"/>
        <v>92813.014999999999</v>
      </c>
      <c r="G68" s="3"/>
      <c r="H68" s="10">
        <f t="shared" si="11"/>
        <v>9.3310452305120712</v>
      </c>
      <c r="I68" s="3">
        <f t="shared" si="12"/>
        <v>72868.174431558989</v>
      </c>
      <c r="J68" s="3">
        <f t="shared" si="13"/>
        <v>837.56522335125283</v>
      </c>
      <c r="K68" s="3">
        <f t="shared" si="14"/>
        <v>0</v>
      </c>
      <c r="L68" s="3">
        <f t="shared" si="15"/>
        <v>0</v>
      </c>
      <c r="M68" s="21">
        <f t="shared" si="16"/>
        <v>73705.739654910241</v>
      </c>
      <c r="N68" s="2"/>
      <c r="O68" s="2"/>
      <c r="P68" s="2"/>
    </row>
    <row r="69" spans="1:16">
      <c r="A69" s="10">
        <v>12.25</v>
      </c>
      <c r="B69" s="3">
        <f t="shared" si="6"/>
        <v>34617.239691176466</v>
      </c>
      <c r="C69" s="3">
        <f t="shared" si="7"/>
        <v>2946.148058823529</v>
      </c>
      <c r="D69" s="3">
        <f t="shared" si="8"/>
        <v>0</v>
      </c>
      <c r="E69" s="3">
        <f t="shared" si="9"/>
        <v>0</v>
      </c>
      <c r="F69" s="12">
        <f t="shared" si="10"/>
        <v>37563.387749999994</v>
      </c>
      <c r="G69" s="3"/>
      <c r="H69" s="10">
        <f t="shared" si="11"/>
        <v>10.67039493831167</v>
      </c>
      <c r="I69" s="3">
        <f t="shared" si="12"/>
        <v>30153.438300330712</v>
      </c>
      <c r="J69" s="3">
        <f t="shared" si="13"/>
        <v>2566.2500681132519</v>
      </c>
      <c r="K69" s="3">
        <f t="shared" si="14"/>
        <v>0</v>
      </c>
      <c r="L69" s="3">
        <f t="shared" si="15"/>
        <v>0</v>
      </c>
      <c r="M69" s="21">
        <f t="shared" si="16"/>
        <v>32719.688368443964</v>
      </c>
      <c r="N69" s="2"/>
      <c r="O69" s="2"/>
      <c r="P69" s="2"/>
    </row>
    <row r="70" spans="1:16">
      <c r="A70" s="10">
        <v>12.75</v>
      </c>
      <c r="B70" s="3">
        <f t="shared" si="6"/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12">
        <f t="shared" si="10"/>
        <v>0</v>
      </c>
      <c r="G70" s="3"/>
      <c r="H70" s="10">
        <f t="shared" si="11"/>
        <v>12.136684183752001</v>
      </c>
      <c r="I70" s="3">
        <f t="shared" si="12"/>
        <v>0</v>
      </c>
      <c r="J70" s="3">
        <f t="shared" si="13"/>
        <v>0</v>
      </c>
      <c r="K70" s="3">
        <f t="shared" si="14"/>
        <v>0</v>
      </c>
      <c r="L70" s="3">
        <f t="shared" si="15"/>
        <v>0</v>
      </c>
      <c r="M70" s="21">
        <f t="shared" si="16"/>
        <v>0</v>
      </c>
      <c r="N70" s="2"/>
      <c r="O70" s="2"/>
      <c r="P70" s="2"/>
    </row>
    <row r="71" spans="1:16">
      <c r="A71" s="10">
        <v>13.25</v>
      </c>
      <c r="B71" s="3">
        <f t="shared" si="6"/>
        <v>15116.451785714287</v>
      </c>
      <c r="C71" s="3">
        <f t="shared" si="7"/>
        <v>6046.5807142857138</v>
      </c>
      <c r="D71" s="3">
        <f t="shared" si="8"/>
        <v>0</v>
      </c>
      <c r="E71" s="3">
        <f t="shared" si="9"/>
        <v>0</v>
      </c>
      <c r="F71" s="12">
        <f t="shared" si="10"/>
        <v>21163.032500000001</v>
      </c>
      <c r="G71" s="3"/>
      <c r="H71" s="10">
        <f t="shared" si="11"/>
        <v>13.736254060776897</v>
      </c>
      <c r="I71" s="3">
        <f t="shared" si="12"/>
        <v>15671.201677438194</v>
      </c>
      <c r="J71" s="3">
        <f t="shared" si="13"/>
        <v>6268.4806709752766</v>
      </c>
      <c r="K71" s="3">
        <f t="shared" si="14"/>
        <v>0</v>
      </c>
      <c r="L71" s="3">
        <f t="shared" si="15"/>
        <v>0</v>
      </c>
      <c r="M71" s="21">
        <f t="shared" si="16"/>
        <v>21939.682348413469</v>
      </c>
      <c r="N71" s="2"/>
      <c r="O71" s="2"/>
      <c r="P71" s="2"/>
    </row>
    <row r="72" spans="1:16">
      <c r="A72" s="10">
        <v>13.75</v>
      </c>
      <c r="B72" s="3">
        <f t="shared" si="6"/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12">
        <f t="shared" si="10"/>
        <v>0</v>
      </c>
      <c r="G72" s="3"/>
      <c r="H72" s="10">
        <f t="shared" si="11"/>
        <v>15.475500269628366</v>
      </c>
      <c r="I72" s="3">
        <f t="shared" si="12"/>
        <v>0</v>
      </c>
      <c r="J72" s="3">
        <f t="shared" si="13"/>
        <v>0</v>
      </c>
      <c r="K72" s="3">
        <f t="shared" si="14"/>
        <v>0</v>
      </c>
      <c r="L72" s="3">
        <f t="shared" si="15"/>
        <v>0</v>
      </c>
      <c r="M72" s="21">
        <f t="shared" si="16"/>
        <v>0</v>
      </c>
      <c r="N72" s="2"/>
      <c r="O72" s="2"/>
      <c r="P72" s="2"/>
    </row>
    <row r="73" spans="1:16">
      <c r="A73" s="10">
        <v>14.25</v>
      </c>
      <c r="B73" s="3">
        <f t="shared" si="6"/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12">
        <f t="shared" si="10"/>
        <v>0</v>
      </c>
      <c r="G73" s="3"/>
      <c r="H73" s="10">
        <f t="shared" si="11"/>
        <v>17.360871498450603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>
        <f t="shared" si="15"/>
        <v>0</v>
      </c>
      <c r="M73" s="21">
        <f t="shared" si="16"/>
        <v>0</v>
      </c>
      <c r="N73" s="2"/>
      <c r="O73" s="2"/>
      <c r="P73" s="2"/>
    </row>
    <row r="74" spans="1:16">
      <c r="A74" s="10">
        <v>14.75</v>
      </c>
      <c r="B74" s="3">
        <f t="shared" si="6"/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12">
        <f t="shared" si="10"/>
        <v>0</v>
      </c>
      <c r="G74" s="3"/>
      <c r="H74" s="10">
        <f t="shared" si="11"/>
        <v>19.398867910294317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21">
        <f t="shared" si="16"/>
        <v>0</v>
      </c>
      <c r="N74" s="2"/>
      <c r="O74" s="2"/>
      <c r="P74" s="2"/>
    </row>
    <row r="75" spans="1:16">
      <c r="A75" s="10">
        <v>15.25</v>
      </c>
      <c r="B75" s="3">
        <f t="shared" si="6"/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12">
        <f t="shared" si="10"/>
        <v>0</v>
      </c>
      <c r="G75" s="3"/>
      <c r="H75" s="10">
        <f t="shared" si="11"/>
        <v>21.596039725176279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21">
        <f t="shared" si="16"/>
        <v>0</v>
      </c>
      <c r="N75" s="2"/>
      <c r="O75" s="2"/>
      <c r="P75" s="2"/>
    </row>
    <row r="76" spans="1:16">
      <c r="A76" s="10">
        <v>15.75</v>
      </c>
      <c r="B76" s="3">
        <f t="shared" si="6"/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12">
        <f t="shared" si="10"/>
        <v>0</v>
      </c>
      <c r="G76" s="3"/>
      <c r="H76" s="10">
        <f t="shared" si="11"/>
        <v>23.958985888184611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21">
        <f t="shared" si="16"/>
        <v>0</v>
      </c>
      <c r="N76" s="2"/>
      <c r="O76" s="2"/>
      <c r="P76" s="2"/>
    </row>
    <row r="77" spans="1:16">
      <c r="A77" s="10">
        <v>16.25</v>
      </c>
      <c r="B77" s="3">
        <f t="shared" si="6"/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12">
        <f t="shared" si="10"/>
        <v>0</v>
      </c>
      <c r="G77" s="3"/>
      <c r="H77" s="10">
        <f t="shared" si="11"/>
        <v>26.49435281574188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21">
        <f t="shared" si="16"/>
        <v>0</v>
      </c>
      <c r="N77" s="2"/>
      <c r="O77" s="2"/>
      <c r="P77" s="2"/>
    </row>
    <row r="78" spans="1:16">
      <c r="A78" s="10">
        <v>16.75</v>
      </c>
      <c r="B78" s="3">
        <f t="shared" si="6"/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12">
        <f t="shared" si="10"/>
        <v>0</v>
      </c>
      <c r="G78" s="3"/>
      <c r="H78" s="10">
        <f t="shared" si="11"/>
        <v>29.208833213091857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21">
        <f t="shared" si="16"/>
        <v>0</v>
      </c>
      <c r="N78" s="2"/>
      <c r="O78" s="2"/>
      <c r="P78" s="2"/>
    </row>
    <row r="79" spans="1:16">
      <c r="A79" s="10">
        <v>17.25</v>
      </c>
      <c r="B79" s="3">
        <f t="shared" si="6"/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12">
        <f t="shared" si="10"/>
        <v>0</v>
      </c>
      <c r="G79" s="3"/>
      <c r="H79" s="10">
        <f t="shared" si="11"/>
        <v>32.10916495688484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21">
        <f t="shared" si="16"/>
        <v>0</v>
      </c>
      <c r="N79" s="2"/>
      <c r="O79" s="2"/>
      <c r="P79" s="2"/>
    </row>
    <row r="80" spans="1:16">
      <c r="A80" s="10">
        <v>17.75</v>
      </c>
      <c r="B80" s="3">
        <f t="shared" si="6"/>
        <v>0</v>
      </c>
      <c r="C80" s="3">
        <f t="shared" si="7"/>
        <v>0</v>
      </c>
      <c r="D80" s="3">
        <f t="shared" si="8"/>
        <v>0</v>
      </c>
      <c r="E80" s="3">
        <f t="shared" si="9"/>
        <v>0</v>
      </c>
      <c r="F80" s="12">
        <f t="shared" si="10"/>
        <v>0</v>
      </c>
      <c r="G80" s="3"/>
      <c r="H80" s="10">
        <f t="shared" si="11"/>
        <v>35.202130037432582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21">
        <f t="shared" si="16"/>
        <v>0</v>
      </c>
      <c r="N80" s="2"/>
      <c r="O80" s="2"/>
      <c r="P80" s="2"/>
    </row>
    <row r="81" spans="1:16">
      <c r="A81" s="10">
        <v>18.25</v>
      </c>
      <c r="B81" s="3">
        <f t="shared" si="6"/>
        <v>0</v>
      </c>
      <c r="C81" s="3">
        <f t="shared" si="7"/>
        <v>0</v>
      </c>
      <c r="D81" s="3">
        <f t="shared" si="8"/>
        <v>0</v>
      </c>
      <c r="E81" s="3">
        <f t="shared" si="9"/>
        <v>0</v>
      </c>
      <c r="F81" s="12">
        <f t="shared" si="10"/>
        <v>0</v>
      </c>
      <c r="G81" s="3"/>
      <c r="H81" s="10">
        <f t="shared" si="11"/>
        <v>38.494553555801048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21">
        <f t="shared" si="16"/>
        <v>0</v>
      </c>
      <c r="N81" s="2"/>
      <c r="O81" s="2"/>
      <c r="P81" s="2"/>
    </row>
    <row r="82" spans="1:16">
      <c r="A82" s="10">
        <v>18.75</v>
      </c>
      <c r="B82" s="3">
        <f t="shared" si="6"/>
        <v>0</v>
      </c>
      <c r="C82" s="3">
        <f t="shared" si="7"/>
        <v>0</v>
      </c>
      <c r="D82" s="3">
        <f t="shared" si="8"/>
        <v>0</v>
      </c>
      <c r="E82" s="3">
        <f t="shared" si="9"/>
        <v>0</v>
      </c>
      <c r="F82" s="12">
        <f t="shared" si="10"/>
        <v>0</v>
      </c>
      <c r="G82" s="3"/>
      <c r="H82" s="10">
        <f t="shared" si="11"/>
        <v>41.9933027714264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21">
        <f t="shared" si="16"/>
        <v>0</v>
      </c>
      <c r="N82" s="2"/>
      <c r="O82" s="2"/>
      <c r="P82" s="2"/>
    </row>
    <row r="83" spans="1:16">
      <c r="A83" s="10">
        <v>19.25</v>
      </c>
      <c r="B83" s="3">
        <f t="shared" si="6"/>
        <v>0</v>
      </c>
      <c r="C83" s="3">
        <f t="shared" si="7"/>
        <v>0</v>
      </c>
      <c r="D83" s="3">
        <f t="shared" si="8"/>
        <v>0</v>
      </c>
      <c r="E83" s="3">
        <f t="shared" si="9"/>
        <v>0</v>
      </c>
      <c r="F83" s="12">
        <f t="shared" si="10"/>
        <v>0</v>
      </c>
      <c r="G83" s="3"/>
      <c r="H83" s="10">
        <f t="shared" si="11"/>
        <v>45.705286196388521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21">
        <f t="shared" si="16"/>
        <v>0</v>
      </c>
      <c r="N83" s="2"/>
      <c r="O83" s="2"/>
      <c r="P83" s="2"/>
    </row>
    <row r="84" spans="1:16">
      <c r="A84" s="10">
        <v>19.75</v>
      </c>
      <c r="B84" s="3">
        <f t="shared" si="6"/>
        <v>0</v>
      </c>
      <c r="C84" s="3">
        <f t="shared" si="7"/>
        <v>0</v>
      </c>
      <c r="D84" s="3">
        <f t="shared" si="8"/>
        <v>0</v>
      </c>
      <c r="E84" s="3">
        <f t="shared" si="9"/>
        <v>0</v>
      </c>
      <c r="F84" s="12">
        <f t="shared" si="10"/>
        <v>0</v>
      </c>
      <c r="G84" s="3"/>
      <c r="H84" s="10">
        <f t="shared" si="11"/>
        <v>49.637452732867693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>
        <f t="shared" si="15"/>
        <v>0</v>
      </c>
      <c r="M84" s="21">
        <f t="shared" si="16"/>
        <v>0</v>
      </c>
      <c r="N84" s="2"/>
      <c r="O84" s="2"/>
      <c r="P84" s="2"/>
    </row>
    <row r="85" spans="1:16">
      <c r="A85" s="10">
        <v>20.25</v>
      </c>
      <c r="B85" s="3">
        <f t="shared" si="6"/>
        <v>0</v>
      </c>
      <c r="C85" s="3">
        <f t="shared" si="7"/>
        <v>0</v>
      </c>
      <c r="D85" s="3">
        <f t="shared" si="8"/>
        <v>0</v>
      </c>
      <c r="E85" s="3">
        <f t="shared" si="9"/>
        <v>0</v>
      </c>
      <c r="F85" s="12">
        <f t="shared" si="10"/>
        <v>0</v>
      </c>
      <c r="G85" s="3"/>
      <c r="H85" s="10">
        <f t="shared" si="11"/>
        <v>53.796790850654013</v>
      </c>
      <c r="I85" s="3">
        <f t="shared" si="12"/>
        <v>0</v>
      </c>
      <c r="J85" s="3">
        <f t="shared" si="13"/>
        <v>0</v>
      </c>
      <c r="K85" s="3">
        <f t="shared" si="14"/>
        <v>0</v>
      </c>
      <c r="L85" s="3">
        <f t="shared" si="15"/>
        <v>0</v>
      </c>
      <c r="M85" s="21">
        <f t="shared" si="16"/>
        <v>0</v>
      </c>
      <c r="N85" s="2"/>
      <c r="O85" s="2"/>
      <c r="P85" s="2"/>
    </row>
    <row r="86" spans="1:16">
      <c r="A86" s="10">
        <v>20.75</v>
      </c>
      <c r="B86" s="3">
        <f t="shared" si="6"/>
        <v>0</v>
      </c>
      <c r="C86" s="3">
        <f t="shared" si="7"/>
        <v>0</v>
      </c>
      <c r="D86" s="3">
        <f t="shared" si="8"/>
        <v>0</v>
      </c>
      <c r="E86" s="3">
        <f t="shared" si="9"/>
        <v>0</v>
      </c>
      <c r="F86" s="12">
        <f t="shared" si="10"/>
        <v>0</v>
      </c>
      <c r="G86" s="3"/>
      <c r="H86" s="10">
        <f t="shared" si="11"/>
        <v>58.190327801875867</v>
      </c>
      <c r="I86" s="3">
        <f t="shared" si="12"/>
        <v>0</v>
      </c>
      <c r="J86" s="3">
        <f t="shared" si="13"/>
        <v>0</v>
      </c>
      <c r="K86" s="3">
        <f t="shared" si="14"/>
        <v>0</v>
      </c>
      <c r="L86" s="3">
        <f t="shared" si="15"/>
        <v>0</v>
      </c>
      <c r="M86" s="21">
        <f t="shared" si="16"/>
        <v>0</v>
      </c>
      <c r="N86" s="2"/>
      <c r="O86" s="2"/>
      <c r="P86" s="2"/>
    </row>
    <row r="87" spans="1:16">
      <c r="A87" s="10">
        <v>21.25</v>
      </c>
      <c r="B87" s="3">
        <f t="shared" si="6"/>
        <v>0</v>
      </c>
      <c r="C87" s="3">
        <f t="shared" si="7"/>
        <v>0</v>
      </c>
      <c r="D87" s="3">
        <f t="shared" si="8"/>
        <v>0</v>
      </c>
      <c r="E87" s="3">
        <f t="shared" si="9"/>
        <v>0</v>
      </c>
      <c r="F87" s="12">
        <f t="shared" si="10"/>
        <v>0</v>
      </c>
      <c r="G87" s="3"/>
      <c r="H87" s="10">
        <f t="shared" si="11"/>
        <v>62.825128870386429</v>
      </c>
      <c r="I87" s="3">
        <f t="shared" si="12"/>
        <v>0</v>
      </c>
      <c r="J87" s="3">
        <f t="shared" si="13"/>
        <v>0</v>
      </c>
      <c r="K87" s="3">
        <f t="shared" si="14"/>
        <v>0</v>
      </c>
      <c r="L87" s="3">
        <f t="shared" si="15"/>
        <v>0</v>
      </c>
      <c r="M87" s="21">
        <f t="shared" si="16"/>
        <v>0</v>
      </c>
      <c r="N87" s="2"/>
      <c r="O87" s="2"/>
      <c r="P87" s="2"/>
    </row>
    <row r="88" spans="1:16">
      <c r="A88" s="10">
        <v>21.75</v>
      </c>
      <c r="B88" s="3">
        <f t="shared" si="6"/>
        <v>0</v>
      </c>
      <c r="C88" s="3">
        <f t="shared" si="7"/>
        <v>0</v>
      </c>
      <c r="D88" s="3">
        <f t="shared" si="8"/>
        <v>0</v>
      </c>
      <c r="E88" s="3">
        <f t="shared" si="9"/>
        <v>0</v>
      </c>
      <c r="F88" s="12">
        <f t="shared" si="10"/>
        <v>0</v>
      </c>
      <c r="G88" s="3"/>
      <c r="H88" s="10">
        <f t="shared" si="11"/>
        <v>67.70829665347398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>
        <f t="shared" si="15"/>
        <v>0</v>
      </c>
      <c r="M88" s="21">
        <f t="shared" si="16"/>
        <v>0</v>
      </c>
      <c r="N88" s="2"/>
      <c r="O88" s="2"/>
      <c r="P88" s="2"/>
    </row>
    <row r="89" spans="1:16">
      <c r="A89" s="8" t="s">
        <v>7</v>
      </c>
      <c r="B89" s="15">
        <f>SUM(B52:B83)</f>
        <v>6594954.4650101205</v>
      </c>
      <c r="C89" s="15">
        <f>SUM(C52:C83)</f>
        <v>54113.78573987999</v>
      </c>
      <c r="D89" s="15">
        <f>SUM(D52:D83)</f>
        <v>0</v>
      </c>
      <c r="E89" s="15">
        <f>SUM(E52:E83)</f>
        <v>0</v>
      </c>
      <c r="F89" s="15">
        <f>SUM(F52:F83)</f>
        <v>6649068.2507499987</v>
      </c>
      <c r="G89" s="12"/>
      <c r="H89" s="8" t="s">
        <v>7</v>
      </c>
      <c r="I89" s="15">
        <f>SUM(I52:I88)</f>
        <v>3512639.8594123553</v>
      </c>
      <c r="J89" s="15">
        <f>SUM(J52:J88)</f>
        <v>34983.585384443912</v>
      </c>
      <c r="K89" s="15">
        <f>SUM(K52:K88)</f>
        <v>0</v>
      </c>
      <c r="L89" s="15">
        <f>SUM(L52:L88)</f>
        <v>0</v>
      </c>
      <c r="M89" s="15">
        <f>SUM(M52:M88)</f>
        <v>3547623.4447967992</v>
      </c>
      <c r="N89" s="2"/>
      <c r="O89" s="2"/>
      <c r="P89" s="2"/>
    </row>
    <row r="90" spans="1:16">
      <c r="A90" s="6" t="s">
        <v>13</v>
      </c>
      <c r="B90" s="22">
        <f>IF(L43&gt;0,B89/L43,0)</f>
        <v>9.7379673892480803</v>
      </c>
      <c r="C90" s="22">
        <f>IF(M43&gt;0,C89/M43,0)</f>
        <v>10.537408694471987</v>
      </c>
      <c r="D90" s="22">
        <f>IF(N43&gt;0,D89/N43,0)</f>
        <v>0</v>
      </c>
      <c r="E90" s="22">
        <f>IF(O43&gt;0,E89/O43,0)</f>
        <v>0</v>
      </c>
      <c r="F90" s="22">
        <f>IF(P43&gt;0,F89/P43,0)</f>
        <v>9.7439837855882967</v>
      </c>
      <c r="G90" s="12"/>
      <c r="H90" s="6" t="s">
        <v>13</v>
      </c>
      <c r="I90" s="22">
        <f>IF(L43&gt;0,I89/L43,0)</f>
        <v>5.1866881845222848</v>
      </c>
      <c r="J90" s="22">
        <f>IF(M43&gt;0,J89/M43,0)</f>
        <v>6.8122444540443627</v>
      </c>
      <c r="K90" s="22">
        <f>IF(N43&gt;0,K89/N43,0)</f>
        <v>0</v>
      </c>
      <c r="L90" s="22">
        <f>IF(O43&gt;0,L89/O43,0)</f>
        <v>0</v>
      </c>
      <c r="M90" s="22">
        <f>IF(P43&gt;0,M89/P43,0)</f>
        <v>5.198921716523774</v>
      </c>
      <c r="N90" s="2"/>
      <c r="O90" s="2"/>
      <c r="P90" s="2"/>
    </row>
    <row r="91" spans="1:16">
      <c r="A91" s="3"/>
      <c r="B91" s="23">
        <v>9.7379673892480767</v>
      </c>
      <c r="C91" s="23">
        <v>10.53740869447199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</row>
    <row r="92" spans="1:16">
      <c r="A92" s="3"/>
      <c r="B92" s="23">
        <v>0.66986389649990052</v>
      </c>
      <c r="C92" s="23">
        <v>1.0322229472738709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</row>
    <row r="93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</row>
    <row r="94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</row>
    <row r="95" spans="1:16" ht="12.75" customHeight="1">
      <c r="A95" s="41" t="s">
        <v>14</v>
      </c>
      <c r="B95" s="41"/>
      <c r="C95" s="41"/>
      <c r="D95" s="41"/>
      <c r="E95" s="41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</row>
    <row r="96" spans="1:16">
      <c r="A96" s="41"/>
      <c r="B96" s="41"/>
      <c r="C96" s="41"/>
      <c r="D96" s="41"/>
      <c r="E96" s="41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</row>
    <row r="97" spans="1:16">
      <c r="A97" s="24"/>
      <c r="B97" s="2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</row>
    <row r="98" spans="1:16" ht="14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</row>
    <row r="99" spans="1:16" ht="12.75" customHeight="1">
      <c r="A99" s="42" t="s">
        <v>15</v>
      </c>
      <c r="B99" s="40" t="s">
        <v>16</v>
      </c>
      <c r="C99" s="40" t="s">
        <v>17</v>
      </c>
      <c r="D99" s="40" t="s">
        <v>18</v>
      </c>
      <c r="E99" s="40" t="s">
        <v>19</v>
      </c>
      <c r="F99" s="40" t="s">
        <v>20</v>
      </c>
      <c r="G99" s="40" t="s">
        <v>21</v>
      </c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42"/>
      <c r="B100" s="42"/>
      <c r="C100" s="42"/>
      <c r="D100" s="42"/>
      <c r="E100" s="40"/>
      <c r="F100" s="40"/>
      <c r="G100" s="40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25">
        <v>0</v>
      </c>
      <c r="B102" s="26">
        <f>L$43</f>
        <v>677241.37917033548</v>
      </c>
      <c r="C102" s="27">
        <f>$B$90</f>
        <v>9.7379673892480803</v>
      </c>
      <c r="D102" s="27">
        <f>$I$90</f>
        <v>5.1866881845222848</v>
      </c>
      <c r="E102" s="28">
        <f t="shared" ref="E102:E105" si="17">B102*D102</f>
        <v>3512639.8594123558</v>
      </c>
      <c r="F102" s="3">
        <f t="shared" ref="F102:F106" si="18">B102/1000</f>
        <v>677.24137917033545</v>
      </c>
      <c r="G102" s="26">
        <f t="shared" ref="G102:G106" si="19">E102/1000</f>
        <v>3512.6398594123557</v>
      </c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25">
        <v>1</v>
      </c>
      <c r="B103" s="26">
        <f>M$43</f>
        <v>5135.3978296645682</v>
      </c>
      <c r="C103" s="27">
        <f>$C$90</f>
        <v>10.537408694471987</v>
      </c>
      <c r="D103" s="27">
        <f>$J$90</f>
        <v>6.8122444540443627</v>
      </c>
      <c r="E103" s="28">
        <f t="shared" si="17"/>
        <v>34983.585384443912</v>
      </c>
      <c r="F103" s="3">
        <f t="shared" si="18"/>
        <v>5.1353978296645684</v>
      </c>
      <c r="G103" s="26">
        <f t="shared" si="19"/>
        <v>34.983585384443913</v>
      </c>
      <c r="H103" s="3"/>
      <c r="I103" s="3"/>
      <c r="J103" s="3"/>
      <c r="K103" s="3"/>
      <c r="L103" s="3"/>
      <c r="M103" s="3"/>
      <c r="N103" s="3"/>
      <c r="O103" s="3"/>
      <c r="P103" s="2"/>
    </row>
    <row r="104" spans="1:16">
      <c r="A104" s="25">
        <v>2</v>
      </c>
      <c r="B104" s="26">
        <f>N$43</f>
        <v>0</v>
      </c>
      <c r="C104" s="27">
        <f>$D$90</f>
        <v>0</v>
      </c>
      <c r="D104" s="27">
        <f>$K$90</f>
        <v>0</v>
      </c>
      <c r="E104" s="28">
        <f t="shared" si="17"/>
        <v>0</v>
      </c>
      <c r="F104" s="3">
        <f t="shared" si="18"/>
        <v>0</v>
      </c>
      <c r="G104" s="26">
        <f t="shared" si="19"/>
        <v>0</v>
      </c>
      <c r="H104" s="3"/>
      <c r="I104" s="3"/>
      <c r="J104" s="3"/>
      <c r="K104" s="3"/>
      <c r="L104" s="3"/>
      <c r="M104" s="3"/>
      <c r="N104" s="3"/>
      <c r="O104" s="3"/>
      <c r="P104" s="2"/>
    </row>
    <row r="105" spans="1:16">
      <c r="A105" s="25">
        <v>3</v>
      </c>
      <c r="B105" s="26">
        <f>O$43</f>
        <v>0</v>
      </c>
      <c r="C105" s="27">
        <f>$E$90</f>
        <v>0</v>
      </c>
      <c r="D105" s="27">
        <f>$L$90</f>
        <v>0</v>
      </c>
      <c r="E105" s="28">
        <f t="shared" si="17"/>
        <v>0</v>
      </c>
      <c r="F105" s="3">
        <f t="shared" si="18"/>
        <v>0</v>
      </c>
      <c r="G105" s="26">
        <f t="shared" si="19"/>
        <v>0</v>
      </c>
      <c r="H105" s="3"/>
      <c r="I105" s="3"/>
      <c r="J105" s="3"/>
      <c r="K105" s="3"/>
      <c r="L105" s="3"/>
      <c r="M105" s="3"/>
      <c r="N105" s="3"/>
      <c r="O105" s="3"/>
      <c r="P105" s="2"/>
    </row>
    <row r="106" spans="1:16">
      <c r="A106" s="25" t="s">
        <v>7</v>
      </c>
      <c r="B106" s="26">
        <f>SUM(B102:B105)</f>
        <v>682376.777</v>
      </c>
      <c r="C106" s="27">
        <f>$F$90</f>
        <v>9.7439837855882967</v>
      </c>
      <c r="D106" s="27">
        <f>$M$90</f>
        <v>5.198921716523774</v>
      </c>
      <c r="E106" s="28">
        <f>SUM(E102:E105)</f>
        <v>3547623.4447967997</v>
      </c>
      <c r="F106" s="3">
        <f t="shared" si="18"/>
        <v>682.37677699999995</v>
      </c>
      <c r="G106" s="26">
        <f t="shared" si="19"/>
        <v>3547.6234447967995</v>
      </c>
      <c r="H106" s="3"/>
      <c r="I106" s="3"/>
      <c r="J106" s="3"/>
      <c r="K106" s="3"/>
      <c r="L106" s="3"/>
      <c r="M106" s="3"/>
      <c r="N106" s="3"/>
      <c r="O106" s="3"/>
      <c r="P106" s="2"/>
    </row>
    <row r="107" spans="1:16">
      <c r="A107" s="25" t="s">
        <v>2</v>
      </c>
      <c r="B107" s="29">
        <f>$I$2</f>
        <v>3547624</v>
      </c>
      <c r="C107" s="4"/>
      <c r="D107" s="4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2"/>
    </row>
    <row r="108" spans="1:16" ht="24">
      <c r="A108" s="30" t="s">
        <v>22</v>
      </c>
      <c r="B108" s="28">
        <f>IF(E106&gt;0,$I$2/E106,"")</f>
        <v>1.0000001565000369</v>
      </c>
      <c r="C108" s="4"/>
      <c r="D108" s="4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2"/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ALK_GENERAL_BOQUERON</vt:lpstr>
      <vt:lpstr>ALK PORTUGAL</vt:lpstr>
      <vt:lpstr>ALK ESPAÑA</vt:lpstr>
      <vt:lpstr>ALK POL 01</vt:lpstr>
      <vt:lpstr>ALK POL 02</vt:lpstr>
      <vt:lpstr>ALK POL 03</vt:lpstr>
      <vt:lpstr>ALK POL 04</vt:lpstr>
      <vt:lpstr>ALK POL 05</vt:lpstr>
      <vt:lpstr>ALK POL 06</vt:lpstr>
      <vt:lpstr>ALK POL 07</vt:lpstr>
      <vt:lpstr>ALK POL 08</vt:lpstr>
      <vt:lpstr>ALK POL 09</vt:lpstr>
      <vt:lpstr>ALK POL 10</vt:lpstr>
      <vt:lpstr>ALK POL 11</vt:lpstr>
      <vt:lpstr>MEDIAS &amp;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2024-06-07T09:09:25Z</dcterms:modified>
</cp:coreProperties>
</file>