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ECOCADIZ/"/>
    </mc:Choice>
  </mc:AlternateContent>
  <xr:revisionPtr revIDLastSave="0" documentId="13_ncr:1_{25F12AE5-2F73-294C-BF3A-445C5FF7D941}" xr6:coauthVersionLast="47" xr6:coauthVersionMax="47" xr10:uidLastSave="{00000000-0000-0000-0000-000000000000}"/>
  <bookViews>
    <workbookView xWindow="0" yWindow="740" windowWidth="29400" windowHeight="17380" tabRatio="500" xr2:uid="{00000000-000D-0000-FFFF-FFFF00000000}"/>
  </bookViews>
  <sheets>
    <sheet name="ALK_GENERAL_BOQUERON" sheetId="1" r:id="rId1"/>
    <sheet name="ALK PORTUGAL BOQUERON" sheetId="2" r:id="rId2"/>
    <sheet name="ALK ESPAÑA BOQUERON" sheetId="3" r:id="rId3"/>
    <sheet name="POL01" sheetId="4" r:id="rId4"/>
    <sheet name="POL02" sheetId="5" r:id="rId5"/>
    <sheet name="POL03" sheetId="6" r:id="rId6"/>
    <sheet name="POL04" sheetId="7" r:id="rId7"/>
    <sheet name="POL05" sheetId="8" r:id="rId8"/>
    <sheet name="POL06" sheetId="9" r:id="rId9"/>
    <sheet name="POL07" sheetId="10" r:id="rId10"/>
    <sheet name="POL08" sheetId="11" r:id="rId11"/>
    <sheet name="POL09" sheetId="12" r:id="rId12"/>
    <sheet name="MEDIAS &amp; SD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L7" i="3" s="1"/>
  <c r="M7" i="3"/>
  <c r="M44" i="3" s="1"/>
  <c r="N7" i="3"/>
  <c r="D53" i="3" s="1"/>
  <c r="O7" i="3"/>
  <c r="P7" i="3"/>
  <c r="F8" i="3"/>
  <c r="L8" i="3" s="1"/>
  <c r="M8" i="3"/>
  <c r="N8" i="3"/>
  <c r="D54" i="3" s="1"/>
  <c r="O8" i="3"/>
  <c r="E54" i="3" s="1"/>
  <c r="F9" i="3"/>
  <c r="L9" i="3" s="1"/>
  <c r="M9" i="3"/>
  <c r="N9" i="3"/>
  <c r="O9" i="3"/>
  <c r="E55" i="3" s="1"/>
  <c r="F10" i="3"/>
  <c r="L10" i="3" s="1"/>
  <c r="P10" i="3" s="1"/>
  <c r="M10" i="3"/>
  <c r="N10" i="3"/>
  <c r="O10" i="3"/>
  <c r="F11" i="3"/>
  <c r="L11" i="3" s="1"/>
  <c r="M11" i="3"/>
  <c r="N11" i="3"/>
  <c r="O11" i="3"/>
  <c r="F12" i="3"/>
  <c r="L12" i="3" s="1"/>
  <c r="M12" i="3"/>
  <c r="N12" i="3"/>
  <c r="O12" i="3"/>
  <c r="P12" i="3"/>
  <c r="F13" i="3"/>
  <c r="L13" i="3" s="1"/>
  <c r="M13" i="3"/>
  <c r="N13" i="3"/>
  <c r="D59" i="3" s="1"/>
  <c r="O13" i="3"/>
  <c r="P13" i="3"/>
  <c r="F14" i="3"/>
  <c r="L14" i="3" s="1"/>
  <c r="I60" i="3" s="1"/>
  <c r="M14" i="3"/>
  <c r="N14" i="3"/>
  <c r="O14" i="3"/>
  <c r="E60" i="3" s="1"/>
  <c r="F15" i="3"/>
  <c r="L15" i="3" s="1"/>
  <c r="P15" i="3" s="1"/>
  <c r="M15" i="3"/>
  <c r="N15" i="3"/>
  <c r="O15" i="3"/>
  <c r="E61" i="3" s="1"/>
  <c r="F16" i="3"/>
  <c r="L16" i="3" s="1"/>
  <c r="M16" i="3"/>
  <c r="N16" i="3"/>
  <c r="N44" i="3" s="1"/>
  <c r="O16" i="3"/>
  <c r="F17" i="3"/>
  <c r="L17" i="3" s="1"/>
  <c r="M17" i="3"/>
  <c r="N17" i="3"/>
  <c r="O17" i="3"/>
  <c r="F18" i="3"/>
  <c r="L18" i="3" s="1"/>
  <c r="M18" i="3"/>
  <c r="N18" i="3"/>
  <c r="O18" i="3"/>
  <c r="P18" i="3"/>
  <c r="F19" i="3"/>
  <c r="L19" i="3" s="1"/>
  <c r="M19" i="3"/>
  <c r="N19" i="3"/>
  <c r="D65" i="3" s="1"/>
  <c r="O19" i="3"/>
  <c r="P19" i="3"/>
  <c r="F20" i="3"/>
  <c r="L20" i="3" s="1"/>
  <c r="B66" i="3" s="1"/>
  <c r="F66" i="3" s="1"/>
  <c r="M20" i="3"/>
  <c r="N20" i="3"/>
  <c r="O20" i="3"/>
  <c r="E66" i="3" s="1"/>
  <c r="F21" i="3"/>
  <c r="L21" i="3" s="1"/>
  <c r="M21" i="3"/>
  <c r="N21" i="3"/>
  <c r="O21" i="3"/>
  <c r="E67" i="3" s="1"/>
  <c r="F22" i="3"/>
  <c r="L22" i="3" s="1"/>
  <c r="M22" i="3"/>
  <c r="N22" i="3"/>
  <c r="O22" i="3"/>
  <c r="F23" i="3"/>
  <c r="L23" i="3" s="1"/>
  <c r="M23" i="3"/>
  <c r="N23" i="3"/>
  <c r="O23" i="3"/>
  <c r="F24" i="3"/>
  <c r="L24" i="3" s="1"/>
  <c r="M24" i="3"/>
  <c r="N24" i="3"/>
  <c r="O24" i="3"/>
  <c r="P24" i="3"/>
  <c r="F25" i="3"/>
  <c r="L25" i="3" s="1"/>
  <c r="M25" i="3"/>
  <c r="N25" i="3"/>
  <c r="D71" i="3" s="1"/>
  <c r="O25" i="3"/>
  <c r="P25" i="3"/>
  <c r="F26" i="3"/>
  <c r="L26" i="3" s="1"/>
  <c r="P26" i="3" s="1"/>
  <c r="M26" i="3"/>
  <c r="N26" i="3"/>
  <c r="O26" i="3"/>
  <c r="E72" i="3" s="1"/>
  <c r="F27" i="3"/>
  <c r="L27" i="3" s="1"/>
  <c r="P27" i="3" s="1"/>
  <c r="M27" i="3"/>
  <c r="N27" i="3"/>
  <c r="O27" i="3"/>
  <c r="E73" i="3" s="1"/>
  <c r="F28" i="3"/>
  <c r="L28" i="3" s="1"/>
  <c r="M28" i="3"/>
  <c r="N28" i="3"/>
  <c r="O28" i="3"/>
  <c r="F29" i="3"/>
  <c r="L29" i="3" s="1"/>
  <c r="M29" i="3"/>
  <c r="N29" i="3"/>
  <c r="O29" i="3"/>
  <c r="F30" i="3"/>
  <c r="L30" i="3" s="1"/>
  <c r="M30" i="3"/>
  <c r="N30" i="3"/>
  <c r="O30" i="3"/>
  <c r="P30" i="3"/>
  <c r="F31" i="3"/>
  <c r="L31" i="3" s="1"/>
  <c r="M31" i="3"/>
  <c r="N31" i="3"/>
  <c r="D77" i="3" s="1"/>
  <c r="O31" i="3"/>
  <c r="P31" i="3"/>
  <c r="F32" i="3"/>
  <c r="L32" i="3" s="1"/>
  <c r="B78" i="3" s="1"/>
  <c r="M32" i="3"/>
  <c r="N32" i="3"/>
  <c r="O32" i="3"/>
  <c r="F33" i="3"/>
  <c r="L33" i="3" s="1"/>
  <c r="M33" i="3"/>
  <c r="N33" i="3"/>
  <c r="O33" i="3"/>
  <c r="E79" i="3" s="1"/>
  <c r="F34" i="3"/>
  <c r="L34" i="3" s="1"/>
  <c r="M34" i="3"/>
  <c r="N34" i="3"/>
  <c r="O34" i="3"/>
  <c r="F35" i="3"/>
  <c r="L35" i="3" s="1"/>
  <c r="M35" i="3"/>
  <c r="N35" i="3"/>
  <c r="O35" i="3"/>
  <c r="F36" i="3"/>
  <c r="L36" i="3" s="1"/>
  <c r="B82" i="3" s="1"/>
  <c r="F82" i="3" s="1"/>
  <c r="M36" i="3"/>
  <c r="N36" i="3"/>
  <c r="O36" i="3"/>
  <c r="P36" i="3"/>
  <c r="F37" i="3"/>
  <c r="L37" i="3" s="1"/>
  <c r="M37" i="3"/>
  <c r="N37" i="3"/>
  <c r="D83" i="3" s="1"/>
  <c r="O37" i="3"/>
  <c r="E83" i="3" s="1"/>
  <c r="P37" i="3"/>
  <c r="F38" i="3"/>
  <c r="L38" i="3" s="1"/>
  <c r="P38" i="3" s="1"/>
  <c r="M38" i="3"/>
  <c r="N38" i="3"/>
  <c r="O38" i="3"/>
  <c r="E84" i="3" s="1"/>
  <c r="F39" i="3"/>
  <c r="L39" i="3" s="1"/>
  <c r="M39" i="3"/>
  <c r="N39" i="3"/>
  <c r="O39" i="3"/>
  <c r="F40" i="3"/>
  <c r="L40" i="3" s="1"/>
  <c r="P40" i="3" s="1"/>
  <c r="M40" i="3"/>
  <c r="N40" i="3"/>
  <c r="O40" i="3"/>
  <c r="F41" i="3"/>
  <c r="L41" i="3" s="1"/>
  <c r="P41" i="3" s="1"/>
  <c r="M41" i="3"/>
  <c r="N41" i="3"/>
  <c r="O41" i="3"/>
  <c r="F42" i="3"/>
  <c r="L42" i="3" s="1"/>
  <c r="M42" i="3"/>
  <c r="N42" i="3"/>
  <c r="O42" i="3"/>
  <c r="P42" i="3"/>
  <c r="F43" i="3"/>
  <c r="L43" i="3" s="1"/>
  <c r="M43" i="3"/>
  <c r="N43" i="3"/>
  <c r="D89" i="3" s="1"/>
  <c r="O43" i="3"/>
  <c r="B44" i="3"/>
  <c r="C44" i="3"/>
  <c r="D44" i="3"/>
  <c r="E44" i="3"/>
  <c r="F44" i="3"/>
  <c r="I44" i="3"/>
  <c r="B53" i="3"/>
  <c r="C53" i="3"/>
  <c r="E53" i="3"/>
  <c r="F53" i="3"/>
  <c r="H53" i="3"/>
  <c r="C54" i="3"/>
  <c r="H54" i="3"/>
  <c r="J54" i="3"/>
  <c r="C55" i="3"/>
  <c r="D55" i="3"/>
  <c r="H55" i="3"/>
  <c r="J55" i="3"/>
  <c r="K55" i="3"/>
  <c r="B56" i="3"/>
  <c r="F56" i="3" s="1"/>
  <c r="C56" i="3"/>
  <c r="D56" i="3"/>
  <c r="E56" i="3"/>
  <c r="H56" i="3"/>
  <c r="I56" i="3"/>
  <c r="M56" i="3" s="1"/>
  <c r="J56" i="3"/>
  <c r="K56" i="3"/>
  <c r="L56" i="3"/>
  <c r="C57" i="3"/>
  <c r="D57" i="3"/>
  <c r="D90" i="3" s="1"/>
  <c r="D91" i="3" s="1"/>
  <c r="C105" i="3" s="1"/>
  <c r="E57" i="3"/>
  <c r="H57" i="3"/>
  <c r="J57" i="3"/>
  <c r="K57" i="3"/>
  <c r="L57" i="3"/>
  <c r="C58" i="3"/>
  <c r="D58" i="3"/>
  <c r="E58" i="3"/>
  <c r="H58" i="3"/>
  <c r="J58" i="3" s="1"/>
  <c r="K58" i="3"/>
  <c r="L58" i="3"/>
  <c r="B59" i="3"/>
  <c r="C59" i="3"/>
  <c r="E59" i="3"/>
  <c r="F59" i="3"/>
  <c r="H59" i="3"/>
  <c r="B60" i="3"/>
  <c r="F60" i="3" s="1"/>
  <c r="C60" i="3"/>
  <c r="D60" i="3"/>
  <c r="H60" i="3"/>
  <c r="K60" i="3" s="1"/>
  <c r="J60" i="3"/>
  <c r="B61" i="3"/>
  <c r="F61" i="3" s="1"/>
  <c r="C61" i="3"/>
  <c r="D61" i="3"/>
  <c r="H61" i="3"/>
  <c r="I61" i="3"/>
  <c r="J61" i="3"/>
  <c r="K61" i="3"/>
  <c r="C62" i="3"/>
  <c r="D62" i="3"/>
  <c r="E62" i="3"/>
  <c r="H62" i="3"/>
  <c r="I62" i="3"/>
  <c r="M62" i="3" s="1"/>
  <c r="J62" i="3"/>
  <c r="K62" i="3"/>
  <c r="L62" i="3"/>
  <c r="C63" i="3"/>
  <c r="D63" i="3"/>
  <c r="E63" i="3"/>
  <c r="H63" i="3"/>
  <c r="J63" i="3"/>
  <c r="K63" i="3"/>
  <c r="L63" i="3"/>
  <c r="C64" i="3"/>
  <c r="D64" i="3"/>
  <c r="E64" i="3"/>
  <c r="H64" i="3"/>
  <c r="K64" i="3"/>
  <c r="B65" i="3"/>
  <c r="C65" i="3"/>
  <c r="E65" i="3"/>
  <c r="F65" i="3"/>
  <c r="H65" i="3"/>
  <c r="J65" i="3" s="1"/>
  <c r="I65" i="3"/>
  <c r="L65" i="3"/>
  <c r="C66" i="3"/>
  <c r="D66" i="3"/>
  <c r="H66" i="3"/>
  <c r="K66" i="3" s="1"/>
  <c r="I66" i="3"/>
  <c r="J66" i="3"/>
  <c r="C67" i="3"/>
  <c r="D67" i="3"/>
  <c r="H67" i="3"/>
  <c r="I67" i="3"/>
  <c r="C68" i="3"/>
  <c r="D68" i="3"/>
  <c r="E68" i="3"/>
  <c r="H68" i="3"/>
  <c r="J68" i="3"/>
  <c r="K68" i="3"/>
  <c r="L68" i="3"/>
  <c r="C69" i="3"/>
  <c r="D69" i="3"/>
  <c r="E69" i="3"/>
  <c r="H69" i="3"/>
  <c r="J69" i="3"/>
  <c r="K69" i="3"/>
  <c r="L69" i="3"/>
  <c r="C70" i="3"/>
  <c r="D70" i="3"/>
  <c r="E70" i="3"/>
  <c r="H70" i="3"/>
  <c r="L70" i="3"/>
  <c r="B71" i="3"/>
  <c r="F71" i="3" s="1"/>
  <c r="C71" i="3"/>
  <c r="E71" i="3"/>
  <c r="H71" i="3"/>
  <c r="L71" i="3"/>
  <c r="B72" i="3"/>
  <c r="F72" i="3" s="1"/>
  <c r="C72" i="3"/>
  <c r="D72" i="3"/>
  <c r="H72" i="3"/>
  <c r="K72" i="3" s="1"/>
  <c r="I72" i="3"/>
  <c r="J72" i="3"/>
  <c r="B73" i="3"/>
  <c r="F73" i="3" s="1"/>
  <c r="C73" i="3"/>
  <c r="D73" i="3"/>
  <c r="H73" i="3"/>
  <c r="J73" i="3" s="1"/>
  <c r="I73" i="3"/>
  <c r="K73" i="3"/>
  <c r="C74" i="3"/>
  <c r="D74" i="3"/>
  <c r="E74" i="3"/>
  <c r="H74" i="3"/>
  <c r="I74" i="3"/>
  <c r="J74" i="3"/>
  <c r="K74" i="3"/>
  <c r="L74" i="3"/>
  <c r="C75" i="3"/>
  <c r="D75" i="3"/>
  <c r="E75" i="3"/>
  <c r="H75" i="3"/>
  <c r="J75" i="3"/>
  <c r="K75" i="3"/>
  <c r="L75" i="3"/>
  <c r="C76" i="3"/>
  <c r="D76" i="3"/>
  <c r="E76" i="3"/>
  <c r="H76" i="3"/>
  <c r="J76" i="3" s="1"/>
  <c r="K76" i="3"/>
  <c r="L76" i="3"/>
  <c r="B77" i="3"/>
  <c r="F77" i="3" s="1"/>
  <c r="C77" i="3"/>
  <c r="E77" i="3"/>
  <c r="H77" i="3"/>
  <c r="J77" i="3" s="1"/>
  <c r="I77" i="3"/>
  <c r="L77" i="3"/>
  <c r="C78" i="3"/>
  <c r="D78" i="3"/>
  <c r="H78" i="3"/>
  <c r="C79" i="3"/>
  <c r="D79" i="3"/>
  <c r="H79" i="3"/>
  <c r="J79" i="3"/>
  <c r="C80" i="3"/>
  <c r="D80" i="3"/>
  <c r="E80" i="3"/>
  <c r="H80" i="3"/>
  <c r="J80" i="3"/>
  <c r="K80" i="3"/>
  <c r="L80" i="3"/>
  <c r="C81" i="3"/>
  <c r="D81" i="3"/>
  <c r="H81" i="3"/>
  <c r="J81" i="3"/>
  <c r="K81" i="3"/>
  <c r="C82" i="3"/>
  <c r="D82" i="3"/>
  <c r="E82" i="3"/>
  <c r="H82" i="3"/>
  <c r="B83" i="3"/>
  <c r="C83" i="3"/>
  <c r="F83" i="3"/>
  <c r="H83" i="3"/>
  <c r="C84" i="3"/>
  <c r="D84" i="3"/>
  <c r="H84" i="3"/>
  <c r="J84" i="3"/>
  <c r="K84" i="3"/>
  <c r="C85" i="3"/>
  <c r="D85" i="3"/>
  <c r="E85" i="3"/>
  <c r="H85" i="3"/>
  <c r="J85" i="3"/>
  <c r="K85" i="3"/>
  <c r="L85" i="3"/>
  <c r="B86" i="3"/>
  <c r="F86" i="3" s="1"/>
  <c r="C86" i="3"/>
  <c r="D86" i="3"/>
  <c r="E86" i="3"/>
  <c r="H86" i="3"/>
  <c r="I86" i="3"/>
  <c r="M86" i="3" s="1"/>
  <c r="J86" i="3"/>
  <c r="K86" i="3"/>
  <c r="L86" i="3"/>
  <c r="C87" i="3"/>
  <c r="D87" i="3"/>
  <c r="E87" i="3"/>
  <c r="H87" i="3"/>
  <c r="K87" i="3" s="1"/>
  <c r="J87" i="3"/>
  <c r="L87" i="3"/>
  <c r="B88" i="3"/>
  <c r="C88" i="3"/>
  <c r="D88" i="3"/>
  <c r="H88" i="3"/>
  <c r="I88" i="3"/>
  <c r="B89" i="3"/>
  <c r="C89" i="3"/>
  <c r="E89" i="3"/>
  <c r="H89" i="3"/>
  <c r="B104" i="3"/>
  <c r="B105" i="3"/>
  <c r="F105" i="3"/>
  <c r="B108" i="3"/>
  <c r="F6" i="2"/>
  <c r="O6" i="2" s="1"/>
  <c r="E52" i="2" s="1"/>
  <c r="L6" i="2"/>
  <c r="M6" i="2"/>
  <c r="N6" i="2"/>
  <c r="F7" i="2"/>
  <c r="L7" i="2"/>
  <c r="M7" i="2"/>
  <c r="N7" i="2"/>
  <c r="O7" i="2"/>
  <c r="F8" i="2"/>
  <c r="L8" i="2"/>
  <c r="M8" i="2"/>
  <c r="N8" i="2"/>
  <c r="O8" i="2"/>
  <c r="F9" i="2"/>
  <c r="F10" i="2"/>
  <c r="L10" i="2"/>
  <c r="O10" i="2"/>
  <c r="F11" i="2"/>
  <c r="F12" i="2"/>
  <c r="O12" i="2" s="1"/>
  <c r="L12" i="2"/>
  <c r="M12" i="2"/>
  <c r="N12" i="2"/>
  <c r="K58" i="2" s="1"/>
  <c r="F13" i="2"/>
  <c r="L13" i="2"/>
  <c r="M13" i="2"/>
  <c r="N13" i="2"/>
  <c r="K59" i="2" s="1"/>
  <c r="O13" i="2"/>
  <c r="E59" i="2" s="1"/>
  <c r="F14" i="2"/>
  <c r="L14" i="2"/>
  <c r="M14" i="2"/>
  <c r="N14" i="2"/>
  <c r="O14" i="2"/>
  <c r="E60" i="2" s="1"/>
  <c r="F15" i="2"/>
  <c r="N15" i="2"/>
  <c r="F16" i="2"/>
  <c r="L16" i="2"/>
  <c r="O16" i="2"/>
  <c r="F17" i="2"/>
  <c r="L17" i="2"/>
  <c r="F18" i="2"/>
  <c r="O18" i="2" s="1"/>
  <c r="L18" i="2"/>
  <c r="M18" i="2"/>
  <c r="N18" i="2"/>
  <c r="F19" i="2"/>
  <c r="L19" i="2"/>
  <c r="M19" i="2"/>
  <c r="C65" i="2" s="1"/>
  <c r="N19" i="2"/>
  <c r="O19" i="2"/>
  <c r="F20" i="2"/>
  <c r="L20" i="2"/>
  <c r="M20" i="2"/>
  <c r="N20" i="2"/>
  <c r="O20" i="2"/>
  <c r="F21" i="2"/>
  <c r="N21" i="2"/>
  <c r="O21" i="2"/>
  <c r="F22" i="2"/>
  <c r="L22" i="2"/>
  <c r="O22" i="2"/>
  <c r="F23" i="2"/>
  <c r="L23" i="2"/>
  <c r="M23" i="2"/>
  <c r="F24" i="2"/>
  <c r="O24" i="2" s="1"/>
  <c r="L24" i="2"/>
  <c r="M24" i="2"/>
  <c r="N24" i="2"/>
  <c r="F25" i="2"/>
  <c r="L25" i="2"/>
  <c r="M25" i="2"/>
  <c r="N25" i="2"/>
  <c r="O25" i="2"/>
  <c r="F26" i="2"/>
  <c r="L26" i="2"/>
  <c r="M26" i="2"/>
  <c r="N26" i="2"/>
  <c r="O26" i="2"/>
  <c r="L72" i="2" s="1"/>
  <c r="F27" i="2"/>
  <c r="N27" i="2"/>
  <c r="O27" i="2"/>
  <c r="E73" i="2" s="1"/>
  <c r="F28" i="2"/>
  <c r="F29" i="2"/>
  <c r="L29" i="2"/>
  <c r="M29" i="2"/>
  <c r="J75" i="2" s="1"/>
  <c r="F30" i="2"/>
  <c r="F31" i="2"/>
  <c r="L31" i="2"/>
  <c r="M31" i="2"/>
  <c r="J77" i="2" s="1"/>
  <c r="N31" i="2"/>
  <c r="O31" i="2"/>
  <c r="E77" i="2" s="1"/>
  <c r="F32" i="2"/>
  <c r="L32" i="2"/>
  <c r="M32" i="2"/>
  <c r="N32" i="2"/>
  <c r="O32" i="2"/>
  <c r="F33" i="2"/>
  <c r="N33" i="2"/>
  <c r="O33" i="2"/>
  <c r="E79" i="2" s="1"/>
  <c r="F34" i="2"/>
  <c r="L34" i="2"/>
  <c r="F35" i="2"/>
  <c r="L35" i="2"/>
  <c r="M35" i="2"/>
  <c r="F36" i="2"/>
  <c r="L36" i="2"/>
  <c r="F37" i="2"/>
  <c r="L37" i="2"/>
  <c r="M37" i="2"/>
  <c r="C83" i="2" s="1"/>
  <c r="N37" i="2"/>
  <c r="O37" i="2"/>
  <c r="F38" i="2"/>
  <c r="L38" i="2"/>
  <c r="M38" i="2"/>
  <c r="N38" i="2"/>
  <c r="O38" i="2"/>
  <c r="F39" i="2"/>
  <c r="N39" i="2"/>
  <c r="O39" i="2"/>
  <c r="L85" i="2" s="1"/>
  <c r="F40" i="2"/>
  <c r="F41" i="2"/>
  <c r="L41" i="2"/>
  <c r="M41" i="2"/>
  <c r="J87" i="2" s="1"/>
  <c r="F42" i="2"/>
  <c r="B43" i="2"/>
  <c r="C43" i="2"/>
  <c r="D43" i="2"/>
  <c r="E43" i="2"/>
  <c r="I43" i="2"/>
  <c r="D52" i="2"/>
  <c r="H52" i="2"/>
  <c r="J52" i="2"/>
  <c r="K52" i="2"/>
  <c r="L52" i="2"/>
  <c r="H53" i="2"/>
  <c r="K53" i="2"/>
  <c r="B54" i="2"/>
  <c r="H54" i="2"/>
  <c r="I54" i="2" s="1"/>
  <c r="H55" i="2"/>
  <c r="H56" i="2"/>
  <c r="H57" i="2"/>
  <c r="D58" i="2"/>
  <c r="E58" i="2"/>
  <c r="H58" i="2"/>
  <c r="L58" i="2"/>
  <c r="D59" i="2"/>
  <c r="H59" i="2"/>
  <c r="B60" i="2"/>
  <c r="H60" i="2"/>
  <c r="I60" i="2" s="1"/>
  <c r="H61" i="2"/>
  <c r="B62" i="2"/>
  <c r="H62" i="2"/>
  <c r="B63" i="2"/>
  <c r="H63" i="2"/>
  <c r="D64" i="2"/>
  <c r="E64" i="2"/>
  <c r="H64" i="2"/>
  <c r="K64" i="2"/>
  <c r="L64" i="2"/>
  <c r="H65" i="2"/>
  <c r="J65" i="2" s="1"/>
  <c r="B66" i="2"/>
  <c r="D66" i="2"/>
  <c r="E66" i="2"/>
  <c r="H66" i="2"/>
  <c r="I66" i="2"/>
  <c r="K66" i="2"/>
  <c r="L66" i="2"/>
  <c r="H67" i="2"/>
  <c r="B68" i="2"/>
  <c r="H68" i="2"/>
  <c r="I68" i="2"/>
  <c r="H69" i="2"/>
  <c r="I69" i="2"/>
  <c r="B70" i="2"/>
  <c r="C70" i="2"/>
  <c r="D70" i="2"/>
  <c r="E70" i="2"/>
  <c r="H70" i="2"/>
  <c r="I70" i="2"/>
  <c r="M70" i="2" s="1"/>
  <c r="J70" i="2"/>
  <c r="K70" i="2"/>
  <c r="L70" i="2"/>
  <c r="C71" i="2"/>
  <c r="D71" i="2"/>
  <c r="E71" i="2"/>
  <c r="H71" i="2"/>
  <c r="J71" i="2"/>
  <c r="K71" i="2"/>
  <c r="L71" i="2"/>
  <c r="B72" i="2"/>
  <c r="D72" i="2"/>
  <c r="E72" i="2"/>
  <c r="H72" i="2"/>
  <c r="I72" i="2"/>
  <c r="K72" i="2"/>
  <c r="H73" i="2"/>
  <c r="L73" i="2"/>
  <c r="H74" i="2"/>
  <c r="C75" i="2"/>
  <c r="H75" i="2"/>
  <c r="H76" i="2"/>
  <c r="D77" i="2"/>
  <c r="H77" i="2"/>
  <c r="K77" i="2"/>
  <c r="L77" i="2"/>
  <c r="B78" i="2"/>
  <c r="E78" i="2"/>
  <c r="H78" i="2"/>
  <c r="H79" i="2"/>
  <c r="H80" i="2"/>
  <c r="B81" i="2"/>
  <c r="C81" i="2"/>
  <c r="H81" i="2"/>
  <c r="I81" i="2"/>
  <c r="J81" i="2"/>
  <c r="H82" i="2"/>
  <c r="E83" i="2"/>
  <c r="H83" i="2"/>
  <c r="L83" i="2" s="1"/>
  <c r="J83" i="2"/>
  <c r="B84" i="2"/>
  <c r="D84" i="2"/>
  <c r="E84" i="2"/>
  <c r="H84" i="2"/>
  <c r="I84" i="2"/>
  <c r="K84" i="2"/>
  <c r="L84" i="2"/>
  <c r="E85" i="2"/>
  <c r="H85" i="2"/>
  <c r="H86" i="2"/>
  <c r="H87" i="2"/>
  <c r="I87" i="2"/>
  <c r="H88" i="2"/>
  <c r="B107" i="2"/>
  <c r="F7" i="1"/>
  <c r="L7" i="1" s="1"/>
  <c r="B53" i="1" s="1"/>
  <c r="F8" i="1"/>
  <c r="F9" i="1"/>
  <c r="L9" i="1"/>
  <c r="M9" i="1"/>
  <c r="N9" i="1"/>
  <c r="O9" i="1"/>
  <c r="F10" i="1"/>
  <c r="L10" i="1"/>
  <c r="M10" i="1"/>
  <c r="F11" i="1"/>
  <c r="F12" i="1"/>
  <c r="L12" i="1"/>
  <c r="M12" i="1"/>
  <c r="F13" i="1"/>
  <c r="F14" i="1"/>
  <c r="M14" i="1"/>
  <c r="N14" i="1"/>
  <c r="F15" i="1"/>
  <c r="L15" i="1"/>
  <c r="P15" i="1" s="1"/>
  <c r="M15" i="1"/>
  <c r="Q15" i="1" s="1"/>
  <c r="N15" i="1"/>
  <c r="O15" i="1"/>
  <c r="F16" i="1"/>
  <c r="L16" i="1"/>
  <c r="M16" i="1"/>
  <c r="C62" i="1" s="1"/>
  <c r="F17" i="1"/>
  <c r="F18" i="1"/>
  <c r="L18" i="1"/>
  <c r="M18" i="1"/>
  <c r="F19" i="1"/>
  <c r="L19" i="1"/>
  <c r="N19" i="1"/>
  <c r="D65" i="1" s="1"/>
  <c r="F20" i="1"/>
  <c r="F21" i="1"/>
  <c r="L21" i="1"/>
  <c r="M21" i="1"/>
  <c r="N21" i="1"/>
  <c r="O21" i="1"/>
  <c r="F22" i="1"/>
  <c r="L22" i="1"/>
  <c r="M22" i="1"/>
  <c r="F23" i="1"/>
  <c r="L23" i="1"/>
  <c r="M23" i="1"/>
  <c r="J69" i="1" s="1"/>
  <c r="F24" i="1"/>
  <c r="F25" i="1"/>
  <c r="L25" i="1"/>
  <c r="N25" i="1"/>
  <c r="D71" i="1" s="1"/>
  <c r="F26" i="1"/>
  <c r="M26" i="1"/>
  <c r="N26" i="1"/>
  <c r="F27" i="1"/>
  <c r="L27" i="1"/>
  <c r="M27" i="1"/>
  <c r="Q27" i="1" s="1"/>
  <c r="N27" i="1"/>
  <c r="O27" i="1"/>
  <c r="P27" i="1"/>
  <c r="F28" i="1"/>
  <c r="F29" i="1"/>
  <c r="L29" i="1"/>
  <c r="M29" i="1"/>
  <c r="F30" i="1"/>
  <c r="L30" i="1"/>
  <c r="M30" i="1"/>
  <c r="J76" i="1" s="1"/>
  <c r="F31" i="1"/>
  <c r="F32" i="1"/>
  <c r="M32" i="1"/>
  <c r="N32" i="1"/>
  <c r="F33" i="1"/>
  <c r="L33" i="1"/>
  <c r="P33" i="1" s="1"/>
  <c r="M33" i="1"/>
  <c r="Q33" i="1" s="1"/>
  <c r="N33" i="1"/>
  <c r="O33" i="1"/>
  <c r="F34" i="1"/>
  <c r="L34" i="1"/>
  <c r="M34" i="1"/>
  <c r="C80" i="1" s="1"/>
  <c r="F35" i="1"/>
  <c r="F36" i="1"/>
  <c r="L36" i="1"/>
  <c r="M36" i="1"/>
  <c r="F37" i="1"/>
  <c r="L37" i="1"/>
  <c r="N37" i="1"/>
  <c r="D83" i="1" s="1"/>
  <c r="F38" i="1"/>
  <c r="F39" i="1"/>
  <c r="L39" i="1"/>
  <c r="M39" i="1"/>
  <c r="Q39" i="1" s="1"/>
  <c r="N39" i="1"/>
  <c r="O39" i="1"/>
  <c r="F40" i="1"/>
  <c r="L40" i="1"/>
  <c r="M40" i="1"/>
  <c r="F41" i="1"/>
  <c r="L41" i="1"/>
  <c r="M41" i="1"/>
  <c r="J87" i="1" s="1"/>
  <c r="F42" i="1"/>
  <c r="F43" i="1"/>
  <c r="L43" i="1"/>
  <c r="N43" i="1"/>
  <c r="D89" i="1" s="1"/>
  <c r="B44" i="1"/>
  <c r="C44" i="1"/>
  <c r="D44" i="1"/>
  <c r="E44" i="1"/>
  <c r="I44" i="1"/>
  <c r="H53" i="1"/>
  <c r="H54" i="1"/>
  <c r="B55" i="1"/>
  <c r="D55" i="1"/>
  <c r="H55" i="1"/>
  <c r="K55" i="1"/>
  <c r="H56" i="1"/>
  <c r="I56" i="1"/>
  <c r="J56" i="1"/>
  <c r="H57" i="1"/>
  <c r="H58" i="1"/>
  <c r="H59" i="1"/>
  <c r="H60" i="1"/>
  <c r="B61" i="1"/>
  <c r="C61" i="1"/>
  <c r="D61" i="1"/>
  <c r="E61" i="1"/>
  <c r="H61" i="1"/>
  <c r="I61" i="1"/>
  <c r="J61" i="1"/>
  <c r="B62" i="1"/>
  <c r="H62" i="1"/>
  <c r="I62" i="1"/>
  <c r="J62" i="1"/>
  <c r="H63" i="1"/>
  <c r="H64" i="1"/>
  <c r="H65" i="1"/>
  <c r="K65" i="1"/>
  <c r="H66" i="1"/>
  <c r="D67" i="1"/>
  <c r="E67" i="1"/>
  <c r="H67" i="1"/>
  <c r="B68" i="1"/>
  <c r="H68" i="1"/>
  <c r="I68" i="1"/>
  <c r="H69" i="1"/>
  <c r="I69" i="1"/>
  <c r="H70" i="1"/>
  <c r="H71" i="1"/>
  <c r="K71" i="1"/>
  <c r="H72" i="1"/>
  <c r="B73" i="1"/>
  <c r="C73" i="1"/>
  <c r="D73" i="1"/>
  <c r="E73" i="1"/>
  <c r="H73" i="1"/>
  <c r="I73" i="1"/>
  <c r="J73" i="1"/>
  <c r="H74" i="1"/>
  <c r="H75" i="1"/>
  <c r="I75" i="1"/>
  <c r="C76" i="1"/>
  <c r="H76" i="1"/>
  <c r="H77" i="1"/>
  <c r="H78" i="1"/>
  <c r="B79" i="1"/>
  <c r="F79" i="1" s="1"/>
  <c r="C79" i="1"/>
  <c r="D79" i="1"/>
  <c r="E79" i="1"/>
  <c r="H79" i="1"/>
  <c r="I79" i="1"/>
  <c r="J79" i="1"/>
  <c r="B80" i="1"/>
  <c r="H80" i="1"/>
  <c r="I80" i="1"/>
  <c r="J80" i="1"/>
  <c r="H81" i="1"/>
  <c r="H82" i="1"/>
  <c r="H83" i="1"/>
  <c r="K83" i="1"/>
  <c r="H84" i="1"/>
  <c r="C85" i="1"/>
  <c r="D85" i="1"/>
  <c r="E85" i="1"/>
  <c r="H85" i="1"/>
  <c r="J85" i="1"/>
  <c r="B86" i="1"/>
  <c r="H86" i="1"/>
  <c r="J86" i="1"/>
  <c r="H87" i="1"/>
  <c r="I87" i="1"/>
  <c r="H88" i="1"/>
  <c r="H89" i="1"/>
  <c r="K89" i="1"/>
  <c r="B108" i="1"/>
  <c r="C2" i="13"/>
  <c r="C3" i="13" s="1"/>
  <c r="G2" i="13"/>
  <c r="I2" i="13"/>
  <c r="J2" i="13"/>
  <c r="D3" i="13"/>
  <c r="I3" i="13"/>
  <c r="J3" i="13"/>
  <c r="F4" i="13"/>
  <c r="G4" i="13"/>
  <c r="H4" i="13"/>
  <c r="F5" i="13"/>
  <c r="G5" i="13"/>
  <c r="H5" i="13"/>
  <c r="F6" i="13"/>
  <c r="G6" i="13"/>
  <c r="H6" i="13"/>
  <c r="F7" i="13"/>
  <c r="G7" i="13"/>
  <c r="H7" i="13"/>
  <c r="B33" i="13"/>
  <c r="C33" i="13"/>
  <c r="D33" i="13"/>
  <c r="D2" i="13" s="1"/>
  <c r="E33" i="13"/>
  <c r="E2" i="13" s="1"/>
  <c r="G33" i="13"/>
  <c r="H33" i="13"/>
  <c r="I33" i="13"/>
  <c r="J33" i="13"/>
  <c r="K33" i="13"/>
  <c r="B37" i="13"/>
  <c r="B40" i="13"/>
  <c r="B42" i="13"/>
  <c r="B43" i="13"/>
  <c r="B48" i="13"/>
  <c r="B52" i="13"/>
  <c r="B53" i="13"/>
  <c r="B54" i="13"/>
  <c r="B60" i="13"/>
  <c r="B61" i="13"/>
  <c r="B95" i="13"/>
  <c r="B124" i="13" s="1"/>
  <c r="B126" i="13" s="1"/>
  <c r="B96" i="13"/>
  <c r="B97" i="13"/>
  <c r="B98" i="13"/>
  <c r="B99" i="13"/>
  <c r="B100" i="13"/>
  <c r="B125" i="13"/>
  <c r="F6" i="4"/>
  <c r="L6" i="4"/>
  <c r="M6" i="4"/>
  <c r="F7" i="4"/>
  <c r="N7" i="4" s="1"/>
  <c r="K53" i="4" s="1"/>
  <c r="L7" i="4"/>
  <c r="M7" i="4"/>
  <c r="C53" i="4" s="1"/>
  <c r="O7" i="4"/>
  <c r="F8" i="4"/>
  <c r="F9" i="4"/>
  <c r="N9" i="4" s="1"/>
  <c r="L9" i="4"/>
  <c r="P9" i="4" s="1"/>
  <c r="M9" i="4"/>
  <c r="O9" i="4"/>
  <c r="F10" i="4"/>
  <c r="M10" i="4"/>
  <c r="C56" i="4" s="1"/>
  <c r="O10" i="4"/>
  <c r="E56" i="4" s="1"/>
  <c r="F11" i="4"/>
  <c r="L11" i="4"/>
  <c r="O11" i="4"/>
  <c r="F12" i="4"/>
  <c r="F13" i="4"/>
  <c r="F14" i="4"/>
  <c r="N14" i="4" s="1"/>
  <c r="D60" i="4" s="1"/>
  <c r="L14" i="4"/>
  <c r="M14" i="4"/>
  <c r="O14" i="4"/>
  <c r="F15" i="4"/>
  <c r="N15" i="4" s="1"/>
  <c r="L15" i="4"/>
  <c r="M15" i="4"/>
  <c r="O15" i="4"/>
  <c r="P15" i="4"/>
  <c r="F16" i="4"/>
  <c r="F17" i="4"/>
  <c r="L17" i="4"/>
  <c r="O17" i="4"/>
  <c r="E63" i="4" s="1"/>
  <c r="F18" i="4"/>
  <c r="L18" i="4"/>
  <c r="B64" i="4" s="1"/>
  <c r="M18" i="4"/>
  <c r="F19" i="4"/>
  <c r="F20" i="4"/>
  <c r="L20" i="4" s="1"/>
  <c r="F21" i="4"/>
  <c r="N21" i="4" s="1"/>
  <c r="L21" i="4"/>
  <c r="M21" i="4"/>
  <c r="C67" i="4" s="1"/>
  <c r="O21" i="4"/>
  <c r="F22" i="4"/>
  <c r="L22" i="4" s="1"/>
  <c r="M22" i="4"/>
  <c r="J68" i="4" s="1"/>
  <c r="N22" i="4"/>
  <c r="K68" i="4" s="1"/>
  <c r="O22" i="4"/>
  <c r="L68" i="4" s="1"/>
  <c r="P22" i="4"/>
  <c r="F23" i="4"/>
  <c r="L23" i="4" s="1"/>
  <c r="M23" i="4"/>
  <c r="N23" i="4"/>
  <c r="D69" i="4" s="1"/>
  <c r="O23" i="4"/>
  <c r="P23" i="4"/>
  <c r="F24" i="4"/>
  <c r="F25" i="4"/>
  <c r="F26" i="4"/>
  <c r="M26" i="4"/>
  <c r="J72" i="4" s="1"/>
  <c r="N26" i="4"/>
  <c r="F27" i="4"/>
  <c r="L27" i="4" s="1"/>
  <c r="M27" i="4"/>
  <c r="N27" i="4"/>
  <c r="O27" i="4"/>
  <c r="F28" i="4"/>
  <c r="L28" i="4" s="1"/>
  <c r="M28" i="4"/>
  <c r="N28" i="4"/>
  <c r="O28" i="4"/>
  <c r="F29" i="4"/>
  <c r="L29" i="4" s="1"/>
  <c r="M29" i="4"/>
  <c r="N29" i="4"/>
  <c r="K75" i="4" s="1"/>
  <c r="O29" i="4"/>
  <c r="P29" i="4"/>
  <c r="F30" i="4"/>
  <c r="F31" i="4"/>
  <c r="M31" i="4"/>
  <c r="F32" i="4"/>
  <c r="M32" i="4"/>
  <c r="C78" i="4" s="1"/>
  <c r="N32" i="4"/>
  <c r="F33" i="4"/>
  <c r="L33" i="4" s="1"/>
  <c r="M33" i="4"/>
  <c r="N33" i="4"/>
  <c r="D79" i="4" s="1"/>
  <c r="O33" i="4"/>
  <c r="F34" i="4"/>
  <c r="L34" i="4" s="1"/>
  <c r="M34" i="4"/>
  <c r="C80" i="4" s="1"/>
  <c r="N34" i="4"/>
  <c r="O34" i="4"/>
  <c r="P34" i="4"/>
  <c r="F35" i="4"/>
  <c r="L35" i="4" s="1"/>
  <c r="M35" i="4"/>
  <c r="N35" i="4"/>
  <c r="O35" i="4"/>
  <c r="P35" i="4"/>
  <c r="F36" i="4"/>
  <c r="F37" i="4"/>
  <c r="M37" i="4" s="1"/>
  <c r="F38" i="4"/>
  <c r="M38" i="4"/>
  <c r="N38" i="4"/>
  <c r="F39" i="4"/>
  <c r="L39" i="4" s="1"/>
  <c r="M39" i="4"/>
  <c r="J85" i="4" s="1"/>
  <c r="N39" i="4"/>
  <c r="K85" i="4" s="1"/>
  <c r="O39" i="4"/>
  <c r="F40" i="4"/>
  <c r="L40" i="4" s="1"/>
  <c r="M40" i="4"/>
  <c r="J86" i="4" s="1"/>
  <c r="N40" i="4"/>
  <c r="K86" i="4" s="1"/>
  <c r="O40" i="4"/>
  <c r="L86" i="4" s="1"/>
  <c r="F41" i="4"/>
  <c r="L41" i="4" s="1"/>
  <c r="M41" i="4"/>
  <c r="N41" i="4"/>
  <c r="D87" i="4" s="1"/>
  <c r="O41" i="4"/>
  <c r="P41" i="4"/>
  <c r="F42" i="4"/>
  <c r="B43" i="4"/>
  <c r="C43" i="4"/>
  <c r="D43" i="4"/>
  <c r="E43" i="4"/>
  <c r="I43" i="4"/>
  <c r="H52" i="4"/>
  <c r="B53" i="4"/>
  <c r="D53" i="4"/>
  <c r="H53" i="4"/>
  <c r="I53" i="4"/>
  <c r="H54" i="4"/>
  <c r="B55" i="4"/>
  <c r="C55" i="4"/>
  <c r="D55" i="4"/>
  <c r="E55" i="4"/>
  <c r="F55" i="4"/>
  <c r="H55" i="4"/>
  <c r="I55" i="4"/>
  <c r="J55" i="4"/>
  <c r="K55" i="4"/>
  <c r="L55" i="4"/>
  <c r="M55" i="4"/>
  <c r="H56" i="4"/>
  <c r="J56" i="4"/>
  <c r="L56" i="4"/>
  <c r="H57" i="4"/>
  <c r="H58" i="4"/>
  <c r="H59" i="4"/>
  <c r="B60" i="4"/>
  <c r="C60" i="4"/>
  <c r="H60" i="4"/>
  <c r="I60" i="4"/>
  <c r="K60" i="4"/>
  <c r="B61" i="4"/>
  <c r="C61" i="4"/>
  <c r="D61" i="4"/>
  <c r="E61" i="4"/>
  <c r="H61" i="4"/>
  <c r="I61" i="4"/>
  <c r="J61" i="4"/>
  <c r="K61" i="4"/>
  <c r="M61" i="4" s="1"/>
  <c r="L61" i="4"/>
  <c r="H62" i="4"/>
  <c r="B63" i="4"/>
  <c r="H63" i="4"/>
  <c r="L63" i="4"/>
  <c r="H64" i="4"/>
  <c r="I64" i="4"/>
  <c r="H65" i="4"/>
  <c r="H66" i="4"/>
  <c r="D67" i="4"/>
  <c r="H67" i="4"/>
  <c r="I67" i="4"/>
  <c r="J67" i="4"/>
  <c r="K67" i="4"/>
  <c r="C68" i="4"/>
  <c r="D68" i="4"/>
  <c r="E68" i="4"/>
  <c r="H68" i="4"/>
  <c r="B69" i="4"/>
  <c r="H69" i="4"/>
  <c r="I69" i="4"/>
  <c r="K69" i="4"/>
  <c r="H70" i="4"/>
  <c r="H71" i="4"/>
  <c r="C72" i="4"/>
  <c r="D72" i="4"/>
  <c r="H72" i="4"/>
  <c r="K72" i="4"/>
  <c r="B73" i="4"/>
  <c r="H73" i="4"/>
  <c r="I73" i="4"/>
  <c r="C74" i="4"/>
  <c r="H74" i="4"/>
  <c r="J74" i="4"/>
  <c r="B75" i="4"/>
  <c r="D75" i="4"/>
  <c r="H75" i="4"/>
  <c r="I75" i="4" s="1"/>
  <c r="H76" i="4"/>
  <c r="H77" i="4"/>
  <c r="H78" i="4"/>
  <c r="J78" i="4"/>
  <c r="H79" i="4"/>
  <c r="K79" i="4"/>
  <c r="H80" i="4"/>
  <c r="J80" i="4" s="1"/>
  <c r="B81" i="4"/>
  <c r="D81" i="4"/>
  <c r="E81" i="4"/>
  <c r="H81" i="4"/>
  <c r="I81" i="4"/>
  <c r="K81" i="4"/>
  <c r="L81" i="4"/>
  <c r="H82" i="4"/>
  <c r="H83" i="4"/>
  <c r="H84" i="4"/>
  <c r="B85" i="4"/>
  <c r="C85" i="4"/>
  <c r="D85" i="4"/>
  <c r="H85" i="4"/>
  <c r="I85" i="4"/>
  <c r="C86" i="4"/>
  <c r="D86" i="4"/>
  <c r="E86" i="4"/>
  <c r="H86" i="4"/>
  <c r="B87" i="4"/>
  <c r="H87" i="4"/>
  <c r="H88" i="4"/>
  <c r="B107" i="4"/>
  <c r="F6" i="5"/>
  <c r="L6" i="5"/>
  <c r="F7" i="5"/>
  <c r="O7" i="5" s="1"/>
  <c r="E53" i="5" s="1"/>
  <c r="L7" i="5"/>
  <c r="M7" i="5"/>
  <c r="C53" i="5" s="1"/>
  <c r="N7" i="5"/>
  <c r="D53" i="5" s="1"/>
  <c r="F8" i="5"/>
  <c r="O8" i="5" s="1"/>
  <c r="L8" i="5"/>
  <c r="M8" i="5"/>
  <c r="N8" i="5"/>
  <c r="P8" i="5"/>
  <c r="F9" i="5"/>
  <c r="O9" i="5" s="1"/>
  <c r="L9" i="5"/>
  <c r="M9" i="5"/>
  <c r="N9" i="5"/>
  <c r="P9" i="5"/>
  <c r="F10" i="5"/>
  <c r="F11" i="5"/>
  <c r="F12" i="5"/>
  <c r="L12" i="5"/>
  <c r="M12" i="5"/>
  <c r="F13" i="5"/>
  <c r="O13" i="5" s="1"/>
  <c r="L59" i="5" s="1"/>
  <c r="L13" i="5"/>
  <c r="M13" i="5"/>
  <c r="C59" i="5" s="1"/>
  <c r="N13" i="5"/>
  <c r="F14" i="5"/>
  <c r="O14" i="5" s="1"/>
  <c r="L14" i="5"/>
  <c r="M14" i="5"/>
  <c r="N14" i="5"/>
  <c r="F15" i="5"/>
  <c r="O15" i="5" s="1"/>
  <c r="L15" i="5"/>
  <c r="B61" i="5" s="1"/>
  <c r="M15" i="5"/>
  <c r="J61" i="5" s="1"/>
  <c r="N15" i="5"/>
  <c r="P15" i="5"/>
  <c r="F16" i="5"/>
  <c r="F17" i="5"/>
  <c r="L17" i="5"/>
  <c r="F18" i="5"/>
  <c r="L18" i="5"/>
  <c r="F19" i="5"/>
  <c r="O19" i="5" s="1"/>
  <c r="L19" i="5"/>
  <c r="M19" i="5"/>
  <c r="N19" i="5"/>
  <c r="F20" i="5"/>
  <c r="O20" i="5" s="1"/>
  <c r="L20" i="5"/>
  <c r="M20" i="5"/>
  <c r="N20" i="5"/>
  <c r="D66" i="5" s="1"/>
  <c r="P20" i="5"/>
  <c r="F21" i="5"/>
  <c r="O21" i="5" s="1"/>
  <c r="L21" i="5"/>
  <c r="M21" i="5"/>
  <c r="N21" i="5"/>
  <c r="P21" i="5"/>
  <c r="F22" i="5"/>
  <c r="F23" i="5"/>
  <c r="F24" i="5"/>
  <c r="L24" i="5"/>
  <c r="M24" i="5"/>
  <c r="F25" i="5"/>
  <c r="O25" i="5" s="1"/>
  <c r="E71" i="5" s="1"/>
  <c r="L25" i="5"/>
  <c r="M25" i="5"/>
  <c r="N25" i="5"/>
  <c r="F26" i="5"/>
  <c r="O26" i="5" s="1"/>
  <c r="L26" i="5"/>
  <c r="M26" i="5"/>
  <c r="N26" i="5"/>
  <c r="F27" i="5"/>
  <c r="O27" i="5" s="1"/>
  <c r="L27" i="5"/>
  <c r="M27" i="5"/>
  <c r="N27" i="5"/>
  <c r="P27" i="5" s="1"/>
  <c r="F28" i="5"/>
  <c r="F29" i="5"/>
  <c r="L29" i="5"/>
  <c r="F30" i="5"/>
  <c r="L30" i="5"/>
  <c r="F31" i="5"/>
  <c r="O31" i="5" s="1"/>
  <c r="L31" i="5"/>
  <c r="M31" i="5"/>
  <c r="N31" i="5"/>
  <c r="F32" i="5"/>
  <c r="O32" i="5" s="1"/>
  <c r="L32" i="5"/>
  <c r="M32" i="5"/>
  <c r="N32" i="5"/>
  <c r="P32" i="5"/>
  <c r="F33" i="5"/>
  <c r="O33" i="5" s="1"/>
  <c r="L33" i="5"/>
  <c r="B79" i="5" s="1"/>
  <c r="M33" i="5"/>
  <c r="N33" i="5"/>
  <c r="P33" i="5"/>
  <c r="F34" i="5"/>
  <c r="F35" i="5"/>
  <c r="F36" i="5"/>
  <c r="L36" i="5"/>
  <c r="M36" i="5"/>
  <c r="F37" i="5"/>
  <c r="O37" i="5" s="1"/>
  <c r="L37" i="5"/>
  <c r="M37" i="5"/>
  <c r="N37" i="5"/>
  <c r="K83" i="5" s="1"/>
  <c r="F38" i="5"/>
  <c r="O38" i="5" s="1"/>
  <c r="L38" i="5"/>
  <c r="M38" i="5"/>
  <c r="N38" i="5"/>
  <c r="F39" i="5"/>
  <c r="O39" i="5" s="1"/>
  <c r="L39" i="5"/>
  <c r="M39" i="5"/>
  <c r="N39" i="5"/>
  <c r="F40" i="5"/>
  <c r="F41" i="5"/>
  <c r="L41" i="5"/>
  <c r="F42" i="5"/>
  <c r="B43" i="5"/>
  <c r="C43" i="5"/>
  <c r="D43" i="5"/>
  <c r="E43" i="5"/>
  <c r="I43" i="5"/>
  <c r="H52" i="5"/>
  <c r="H53" i="5"/>
  <c r="J53" i="5"/>
  <c r="K53" i="5"/>
  <c r="L53" i="5"/>
  <c r="E54" i="5"/>
  <c r="H54" i="5"/>
  <c r="L54" i="5" s="1"/>
  <c r="B55" i="5"/>
  <c r="C55" i="5"/>
  <c r="E55" i="5"/>
  <c r="H55" i="5"/>
  <c r="I55" i="5"/>
  <c r="J55" i="5"/>
  <c r="L55" i="5"/>
  <c r="H56" i="5"/>
  <c r="H57" i="5"/>
  <c r="H58" i="5"/>
  <c r="E59" i="5"/>
  <c r="H59" i="5"/>
  <c r="J59" i="5"/>
  <c r="B60" i="5"/>
  <c r="E60" i="5"/>
  <c r="H60" i="5"/>
  <c r="I60" i="5"/>
  <c r="L60" i="5"/>
  <c r="E61" i="5"/>
  <c r="H61" i="5"/>
  <c r="L61" i="5" s="1"/>
  <c r="I61" i="5"/>
  <c r="H62" i="5"/>
  <c r="H63" i="5"/>
  <c r="H64" i="5"/>
  <c r="I64" i="5"/>
  <c r="E65" i="5"/>
  <c r="H65" i="5"/>
  <c r="L65" i="5"/>
  <c r="B66" i="5"/>
  <c r="E66" i="5"/>
  <c r="H66" i="5"/>
  <c r="I66" i="5"/>
  <c r="B67" i="5"/>
  <c r="C67" i="5"/>
  <c r="E67" i="5"/>
  <c r="H67" i="5"/>
  <c r="I67" i="5"/>
  <c r="J67" i="5"/>
  <c r="L67" i="5"/>
  <c r="H68" i="5"/>
  <c r="H69" i="5"/>
  <c r="B70" i="5"/>
  <c r="H70" i="5"/>
  <c r="I70" i="5"/>
  <c r="C71" i="5"/>
  <c r="D71" i="5"/>
  <c r="H71" i="5"/>
  <c r="J71" i="5"/>
  <c r="K71" i="5"/>
  <c r="L71" i="5"/>
  <c r="E72" i="5"/>
  <c r="H72" i="5"/>
  <c r="L72" i="5" s="1"/>
  <c r="B73" i="5"/>
  <c r="C73" i="5"/>
  <c r="E73" i="5"/>
  <c r="H73" i="5"/>
  <c r="I73" i="5"/>
  <c r="J73" i="5"/>
  <c r="L73" i="5"/>
  <c r="H74" i="5"/>
  <c r="B75" i="5"/>
  <c r="H75" i="5"/>
  <c r="H76" i="5"/>
  <c r="E77" i="5"/>
  <c r="H77" i="5"/>
  <c r="B78" i="5"/>
  <c r="D78" i="5"/>
  <c r="E78" i="5"/>
  <c r="H78" i="5"/>
  <c r="I78" i="5"/>
  <c r="K78" i="5"/>
  <c r="L78" i="5"/>
  <c r="E79" i="5"/>
  <c r="H79" i="5"/>
  <c r="L79" i="5" s="1"/>
  <c r="I79" i="5"/>
  <c r="H80" i="5"/>
  <c r="H81" i="5"/>
  <c r="H82" i="5"/>
  <c r="I82" i="5"/>
  <c r="D83" i="5"/>
  <c r="E83" i="5"/>
  <c r="H83" i="5"/>
  <c r="L83" i="5"/>
  <c r="B84" i="5"/>
  <c r="E84" i="5"/>
  <c r="H84" i="5"/>
  <c r="I84" i="5"/>
  <c r="B85" i="5"/>
  <c r="C85" i="5"/>
  <c r="E85" i="5"/>
  <c r="H85" i="5"/>
  <c r="I85" i="5"/>
  <c r="J85" i="5"/>
  <c r="L85" i="5"/>
  <c r="H86" i="5"/>
  <c r="H87" i="5"/>
  <c r="H88" i="5"/>
  <c r="B107" i="5"/>
  <c r="F6" i="6"/>
  <c r="L6" i="6" s="1"/>
  <c r="M6" i="6"/>
  <c r="N6" i="6"/>
  <c r="O6" i="6"/>
  <c r="F7" i="6"/>
  <c r="L7" i="6" s="1"/>
  <c r="M7" i="6"/>
  <c r="N7" i="6"/>
  <c r="O7" i="6"/>
  <c r="F8" i="6"/>
  <c r="F9" i="6"/>
  <c r="M9" i="6" s="1"/>
  <c r="F10" i="6"/>
  <c r="F11" i="6"/>
  <c r="L11" i="6" s="1"/>
  <c r="M11" i="6"/>
  <c r="N11" i="6"/>
  <c r="O11" i="6"/>
  <c r="F12" i="6"/>
  <c r="L12" i="6" s="1"/>
  <c r="B58" i="6" s="1"/>
  <c r="M12" i="6"/>
  <c r="N12" i="6"/>
  <c r="O12" i="6"/>
  <c r="P12" i="6"/>
  <c r="F13" i="6"/>
  <c r="L13" i="6" s="1"/>
  <c r="M13" i="6"/>
  <c r="N13" i="6"/>
  <c r="O13" i="6"/>
  <c r="P13" i="6"/>
  <c r="F14" i="6"/>
  <c r="F15" i="6"/>
  <c r="M15" i="6"/>
  <c r="C61" i="6" s="1"/>
  <c r="F16" i="6"/>
  <c r="M16" i="6"/>
  <c r="N16" i="6"/>
  <c r="F17" i="6"/>
  <c r="L17" i="6" s="1"/>
  <c r="P17" i="6" s="1"/>
  <c r="M17" i="6"/>
  <c r="N17" i="6"/>
  <c r="D63" i="6" s="1"/>
  <c r="O17" i="6"/>
  <c r="F18" i="6"/>
  <c r="L18" i="6" s="1"/>
  <c r="M18" i="6"/>
  <c r="N18" i="6"/>
  <c r="O18" i="6"/>
  <c r="F19" i="6"/>
  <c r="L19" i="6" s="1"/>
  <c r="M19" i="6"/>
  <c r="C65" i="6" s="1"/>
  <c r="N19" i="6"/>
  <c r="K65" i="6" s="1"/>
  <c r="O19" i="6"/>
  <c r="F20" i="6"/>
  <c r="F21" i="6"/>
  <c r="F22" i="6"/>
  <c r="F23" i="6"/>
  <c r="L23" i="6" s="1"/>
  <c r="M23" i="6"/>
  <c r="N23" i="6"/>
  <c r="O23" i="6"/>
  <c r="F24" i="6"/>
  <c r="L24" i="6" s="1"/>
  <c r="M24" i="6"/>
  <c r="N24" i="6"/>
  <c r="O24" i="6"/>
  <c r="P24" i="6"/>
  <c r="F25" i="6"/>
  <c r="L25" i="6" s="1"/>
  <c r="M25" i="6"/>
  <c r="N25" i="6"/>
  <c r="O25" i="6"/>
  <c r="P25" i="6"/>
  <c r="F26" i="6"/>
  <c r="F27" i="6"/>
  <c r="M27" i="6"/>
  <c r="F28" i="6"/>
  <c r="M28" i="6"/>
  <c r="N28" i="6"/>
  <c r="F29" i="6"/>
  <c r="L29" i="6" s="1"/>
  <c r="P29" i="6" s="1"/>
  <c r="M29" i="6"/>
  <c r="N29" i="6"/>
  <c r="O29" i="6"/>
  <c r="E75" i="6" s="1"/>
  <c r="F30" i="6"/>
  <c r="L30" i="6" s="1"/>
  <c r="B76" i="6" s="1"/>
  <c r="M30" i="6"/>
  <c r="J76" i="6" s="1"/>
  <c r="N30" i="6"/>
  <c r="O30" i="6"/>
  <c r="F31" i="6"/>
  <c r="L31" i="6" s="1"/>
  <c r="M31" i="6"/>
  <c r="N31" i="6"/>
  <c r="O31" i="6"/>
  <c r="F32" i="6"/>
  <c r="F33" i="6"/>
  <c r="F34" i="6"/>
  <c r="F35" i="6"/>
  <c r="L35" i="6" s="1"/>
  <c r="M35" i="6"/>
  <c r="C81" i="6" s="1"/>
  <c r="N35" i="6"/>
  <c r="O35" i="6"/>
  <c r="F36" i="6"/>
  <c r="L36" i="6" s="1"/>
  <c r="B82" i="6" s="1"/>
  <c r="M36" i="6"/>
  <c r="N36" i="6"/>
  <c r="O36" i="6"/>
  <c r="E82" i="6" s="1"/>
  <c r="P36" i="6"/>
  <c r="F37" i="6"/>
  <c r="L37" i="6" s="1"/>
  <c r="M37" i="6"/>
  <c r="C83" i="6" s="1"/>
  <c r="N37" i="6"/>
  <c r="O37" i="6"/>
  <c r="E83" i="6" s="1"/>
  <c r="P37" i="6"/>
  <c r="F38" i="6"/>
  <c r="F39" i="6"/>
  <c r="M39" i="6"/>
  <c r="F40" i="6"/>
  <c r="M40" i="6"/>
  <c r="J86" i="6" s="1"/>
  <c r="N40" i="6"/>
  <c r="F41" i="6"/>
  <c r="L41" i="6" s="1"/>
  <c r="P41" i="6" s="1"/>
  <c r="M41" i="6"/>
  <c r="N41" i="6"/>
  <c r="O41" i="6"/>
  <c r="F42" i="6"/>
  <c r="L42" i="6" s="1"/>
  <c r="B88" i="6" s="1"/>
  <c r="M42" i="6"/>
  <c r="N42" i="6"/>
  <c r="O42" i="6"/>
  <c r="B43" i="6"/>
  <c r="C43" i="6"/>
  <c r="D43" i="6"/>
  <c r="E43" i="6"/>
  <c r="I43" i="6"/>
  <c r="B52" i="6"/>
  <c r="C52" i="6"/>
  <c r="H52" i="6"/>
  <c r="I52" i="6"/>
  <c r="J52" i="6"/>
  <c r="L52" i="6"/>
  <c r="B53" i="6"/>
  <c r="C53" i="6"/>
  <c r="D53" i="6"/>
  <c r="H53" i="6"/>
  <c r="H54" i="6"/>
  <c r="H55" i="6"/>
  <c r="H56" i="6"/>
  <c r="B57" i="6"/>
  <c r="H57" i="6"/>
  <c r="I57" i="6"/>
  <c r="H58" i="6"/>
  <c r="I58" i="6"/>
  <c r="B59" i="6"/>
  <c r="C59" i="6"/>
  <c r="D59" i="6"/>
  <c r="H59" i="6"/>
  <c r="I59" i="6"/>
  <c r="J59" i="6"/>
  <c r="K59" i="6"/>
  <c r="H60" i="6"/>
  <c r="H61" i="6"/>
  <c r="J61" i="6"/>
  <c r="H62" i="6"/>
  <c r="B63" i="6"/>
  <c r="H63" i="6"/>
  <c r="I63" i="6"/>
  <c r="K63" i="6"/>
  <c r="B64" i="6"/>
  <c r="C64" i="6"/>
  <c r="E64" i="6"/>
  <c r="H64" i="6"/>
  <c r="I64" i="6"/>
  <c r="J64" i="6"/>
  <c r="L64" i="6"/>
  <c r="B65" i="6"/>
  <c r="H65" i="6"/>
  <c r="I65" i="6"/>
  <c r="J65" i="6"/>
  <c r="H66" i="6"/>
  <c r="H67" i="6"/>
  <c r="H68" i="6"/>
  <c r="H69" i="6"/>
  <c r="B70" i="6"/>
  <c r="C70" i="6"/>
  <c r="H70" i="6"/>
  <c r="I70" i="6" s="1"/>
  <c r="J70" i="6"/>
  <c r="B71" i="6"/>
  <c r="C71" i="6"/>
  <c r="D71" i="6"/>
  <c r="H71" i="6"/>
  <c r="H72" i="6"/>
  <c r="C73" i="6"/>
  <c r="H73" i="6"/>
  <c r="J73" i="6"/>
  <c r="H74" i="6"/>
  <c r="B75" i="6"/>
  <c r="D75" i="6"/>
  <c r="H75" i="6"/>
  <c r="I75" i="6"/>
  <c r="K75" i="6"/>
  <c r="L75" i="6"/>
  <c r="E76" i="6"/>
  <c r="H76" i="6"/>
  <c r="I76" i="6"/>
  <c r="B77" i="6"/>
  <c r="C77" i="6"/>
  <c r="D77" i="6"/>
  <c r="H77" i="6"/>
  <c r="I77" i="6"/>
  <c r="J77" i="6"/>
  <c r="K77" i="6"/>
  <c r="H78" i="6"/>
  <c r="H79" i="6"/>
  <c r="H80" i="6"/>
  <c r="B81" i="6"/>
  <c r="H81" i="6"/>
  <c r="I81" i="6"/>
  <c r="J81" i="6"/>
  <c r="C82" i="6"/>
  <c r="D82" i="6"/>
  <c r="H82" i="6"/>
  <c r="J82" i="6" s="1"/>
  <c r="K82" i="6"/>
  <c r="L82" i="6"/>
  <c r="B83" i="6"/>
  <c r="F83" i="6" s="1"/>
  <c r="D83" i="6"/>
  <c r="H83" i="6"/>
  <c r="K83" i="6" s="1"/>
  <c r="I83" i="6"/>
  <c r="L83" i="6"/>
  <c r="H84" i="6"/>
  <c r="C85" i="6"/>
  <c r="H85" i="6"/>
  <c r="J85" i="6" s="1"/>
  <c r="C86" i="6"/>
  <c r="H86" i="6"/>
  <c r="B87" i="6"/>
  <c r="C87" i="6"/>
  <c r="D87" i="6"/>
  <c r="E87" i="6"/>
  <c r="F87" i="6"/>
  <c r="H87" i="6"/>
  <c r="I87" i="6"/>
  <c r="J87" i="6"/>
  <c r="K87" i="6"/>
  <c r="L87" i="6"/>
  <c r="M87" i="6"/>
  <c r="C88" i="6"/>
  <c r="E88" i="6"/>
  <c r="H88" i="6"/>
  <c r="J88" i="6" s="1"/>
  <c r="L88" i="6"/>
  <c r="B107" i="6"/>
  <c r="F6" i="7"/>
  <c r="L6" i="7"/>
  <c r="O6" i="7"/>
  <c r="F7" i="7"/>
  <c r="M7" i="7" s="1"/>
  <c r="L7" i="7"/>
  <c r="N7" i="7"/>
  <c r="O7" i="7"/>
  <c r="P7" i="7"/>
  <c r="F8" i="7"/>
  <c r="F9" i="7"/>
  <c r="L9" i="7"/>
  <c r="F10" i="7"/>
  <c r="L10" i="7"/>
  <c r="N10" i="7"/>
  <c r="F11" i="7"/>
  <c r="M11" i="7" s="1"/>
  <c r="L11" i="7"/>
  <c r="N11" i="7"/>
  <c r="O11" i="7"/>
  <c r="F12" i="7"/>
  <c r="M12" i="7" s="1"/>
  <c r="J58" i="7" s="1"/>
  <c r="L12" i="7"/>
  <c r="B58" i="7" s="1"/>
  <c r="N12" i="7"/>
  <c r="O12" i="7"/>
  <c r="F13" i="7"/>
  <c r="M13" i="7" s="1"/>
  <c r="L13" i="7"/>
  <c r="N13" i="7"/>
  <c r="O13" i="7"/>
  <c r="F14" i="7"/>
  <c r="F15" i="7"/>
  <c r="L15" i="7" s="1"/>
  <c r="F16" i="7"/>
  <c r="F17" i="7"/>
  <c r="M17" i="7" s="1"/>
  <c r="C63" i="7" s="1"/>
  <c r="L17" i="7"/>
  <c r="N17" i="7"/>
  <c r="O17" i="7"/>
  <c r="F18" i="7"/>
  <c r="M18" i="7" s="1"/>
  <c r="L18" i="7"/>
  <c r="I64" i="7" s="1"/>
  <c r="N18" i="7"/>
  <c r="D64" i="7" s="1"/>
  <c r="O18" i="7"/>
  <c r="P18" i="7" s="1"/>
  <c r="F19" i="7"/>
  <c r="M19" i="7" s="1"/>
  <c r="L19" i="7"/>
  <c r="N19" i="7"/>
  <c r="O19" i="7"/>
  <c r="P19" i="7"/>
  <c r="F20" i="7"/>
  <c r="F21" i="7"/>
  <c r="L21" i="7"/>
  <c r="F22" i="7"/>
  <c r="L22" i="7"/>
  <c r="N22" i="7"/>
  <c r="D68" i="7" s="1"/>
  <c r="F23" i="7"/>
  <c r="M23" i="7" s="1"/>
  <c r="J69" i="7" s="1"/>
  <c r="L23" i="7"/>
  <c r="N23" i="7"/>
  <c r="O23" i="7"/>
  <c r="F24" i="7"/>
  <c r="M24" i="7" s="1"/>
  <c r="L24" i="7"/>
  <c r="N24" i="7"/>
  <c r="O24" i="7"/>
  <c r="F25" i="7"/>
  <c r="M25" i="7" s="1"/>
  <c r="L25" i="7"/>
  <c r="I71" i="7" s="1"/>
  <c r="N25" i="7"/>
  <c r="O25" i="7"/>
  <c r="F26" i="7"/>
  <c r="F27" i="7"/>
  <c r="L27" i="7"/>
  <c r="F28" i="7"/>
  <c r="F29" i="7"/>
  <c r="M29" i="7" s="1"/>
  <c r="L29" i="7"/>
  <c r="N29" i="7"/>
  <c r="O29" i="7"/>
  <c r="L75" i="7" s="1"/>
  <c r="F30" i="7"/>
  <c r="M30" i="7" s="1"/>
  <c r="L30" i="7"/>
  <c r="B76" i="7" s="1"/>
  <c r="N30" i="7"/>
  <c r="O30" i="7"/>
  <c r="P30" i="7"/>
  <c r="F31" i="7"/>
  <c r="M31" i="7" s="1"/>
  <c r="L31" i="7"/>
  <c r="N31" i="7"/>
  <c r="O31" i="7"/>
  <c r="E77" i="7" s="1"/>
  <c r="P31" i="7"/>
  <c r="F32" i="7"/>
  <c r="F33" i="7"/>
  <c r="L33" i="7"/>
  <c r="F34" i="7"/>
  <c r="L34" i="7"/>
  <c r="N34" i="7"/>
  <c r="K80" i="7" s="1"/>
  <c r="F35" i="7"/>
  <c r="M35" i="7" s="1"/>
  <c r="C81" i="7" s="1"/>
  <c r="L35" i="7"/>
  <c r="N35" i="7"/>
  <c r="O35" i="7"/>
  <c r="F36" i="7"/>
  <c r="M36" i="7" s="1"/>
  <c r="L36" i="7"/>
  <c r="I82" i="7" s="1"/>
  <c r="N36" i="7"/>
  <c r="P36" i="7" s="1"/>
  <c r="O36" i="7"/>
  <c r="F37" i="7"/>
  <c r="M37" i="7" s="1"/>
  <c r="L37" i="7"/>
  <c r="N37" i="7"/>
  <c r="K83" i="7" s="1"/>
  <c r="O37" i="7"/>
  <c r="F38" i="7"/>
  <c r="F39" i="7"/>
  <c r="L39" i="7"/>
  <c r="F40" i="7"/>
  <c r="F41" i="7"/>
  <c r="M41" i="7" s="1"/>
  <c r="J87" i="7" s="1"/>
  <c r="L41" i="7"/>
  <c r="N41" i="7"/>
  <c r="O41" i="7"/>
  <c r="F42" i="7"/>
  <c r="M42" i="7" s="1"/>
  <c r="L42" i="7"/>
  <c r="N42" i="7"/>
  <c r="D88" i="7" s="1"/>
  <c r="O42" i="7"/>
  <c r="P42" i="7" s="1"/>
  <c r="B43" i="7"/>
  <c r="C43" i="7"/>
  <c r="D43" i="7"/>
  <c r="E43" i="7"/>
  <c r="I43" i="7"/>
  <c r="H52" i="7"/>
  <c r="I52" i="7"/>
  <c r="B53" i="7"/>
  <c r="C53" i="7"/>
  <c r="D53" i="7"/>
  <c r="E53" i="7"/>
  <c r="H53" i="7"/>
  <c r="L53" i="7"/>
  <c r="H54" i="7"/>
  <c r="H55" i="7"/>
  <c r="H56" i="7"/>
  <c r="B57" i="7"/>
  <c r="C57" i="7"/>
  <c r="E57" i="7"/>
  <c r="H57" i="7"/>
  <c r="J57" i="7"/>
  <c r="L57" i="7"/>
  <c r="C58" i="7"/>
  <c r="H58" i="7"/>
  <c r="I58" i="7"/>
  <c r="B59" i="7"/>
  <c r="C59" i="7"/>
  <c r="D59" i="7"/>
  <c r="H59" i="7"/>
  <c r="I59" i="7"/>
  <c r="J59" i="7"/>
  <c r="K59" i="7"/>
  <c r="L59" i="7"/>
  <c r="H60" i="7"/>
  <c r="H61" i="7"/>
  <c r="H62" i="7"/>
  <c r="H63" i="7"/>
  <c r="I63" i="7"/>
  <c r="J63" i="7"/>
  <c r="B64" i="7"/>
  <c r="C64" i="7"/>
  <c r="H64" i="7"/>
  <c r="J64" i="7"/>
  <c r="K64" i="7"/>
  <c r="B65" i="7"/>
  <c r="C65" i="7"/>
  <c r="H65" i="7"/>
  <c r="I65" i="7" s="1"/>
  <c r="J65" i="7"/>
  <c r="H66" i="7"/>
  <c r="H67" i="7"/>
  <c r="B68" i="7"/>
  <c r="H68" i="7"/>
  <c r="K68" i="7"/>
  <c r="C69" i="7"/>
  <c r="H69" i="7"/>
  <c r="B70" i="7"/>
  <c r="C70" i="7"/>
  <c r="H70" i="7"/>
  <c r="I70" i="7"/>
  <c r="J70" i="7"/>
  <c r="K70" i="7"/>
  <c r="B71" i="7"/>
  <c r="C71" i="7"/>
  <c r="D71" i="7"/>
  <c r="H71" i="7"/>
  <c r="L71" i="7"/>
  <c r="H72" i="7"/>
  <c r="H73" i="7"/>
  <c r="H74" i="7"/>
  <c r="C75" i="7"/>
  <c r="E75" i="7"/>
  <c r="H75" i="7"/>
  <c r="J75" i="7"/>
  <c r="C76" i="7"/>
  <c r="H76" i="7"/>
  <c r="I76" i="7" s="1"/>
  <c r="B77" i="7"/>
  <c r="C77" i="7"/>
  <c r="D77" i="7"/>
  <c r="H77" i="7"/>
  <c r="I77" i="7"/>
  <c r="J77" i="7"/>
  <c r="K77" i="7"/>
  <c r="H78" i="7"/>
  <c r="H79" i="7"/>
  <c r="D80" i="7"/>
  <c r="H80" i="7"/>
  <c r="B81" i="7"/>
  <c r="H81" i="7"/>
  <c r="I81" i="7"/>
  <c r="J81" i="7"/>
  <c r="B82" i="7"/>
  <c r="C82" i="7"/>
  <c r="D82" i="7"/>
  <c r="H82" i="7"/>
  <c r="J82" i="7"/>
  <c r="B83" i="7"/>
  <c r="C83" i="7"/>
  <c r="H83" i="7"/>
  <c r="I83" i="7"/>
  <c r="J83" i="7"/>
  <c r="H84" i="7"/>
  <c r="H85" i="7"/>
  <c r="H86" i="7"/>
  <c r="C87" i="7"/>
  <c r="H87" i="7"/>
  <c r="B88" i="7"/>
  <c r="C88" i="7"/>
  <c r="H88" i="7"/>
  <c r="I88" i="7"/>
  <c r="J88" i="7"/>
  <c r="B107" i="7"/>
  <c r="F6" i="8"/>
  <c r="L6" i="8" s="1"/>
  <c r="F7" i="8"/>
  <c r="F8" i="8"/>
  <c r="L8" i="8"/>
  <c r="M8" i="8"/>
  <c r="N8" i="8"/>
  <c r="O8" i="8"/>
  <c r="F9" i="8"/>
  <c r="L9" i="8"/>
  <c r="M9" i="8"/>
  <c r="C55" i="8" s="1"/>
  <c r="N9" i="8"/>
  <c r="O9" i="8"/>
  <c r="F10" i="8"/>
  <c r="N10" i="8"/>
  <c r="O10" i="8"/>
  <c r="F11" i="8"/>
  <c r="L11" i="8" s="1"/>
  <c r="F12" i="8"/>
  <c r="L12" i="8"/>
  <c r="M12" i="8"/>
  <c r="J58" i="8" s="1"/>
  <c r="F13" i="8"/>
  <c r="L13" i="8"/>
  <c r="F14" i="8"/>
  <c r="L14" i="8"/>
  <c r="M14" i="8"/>
  <c r="N14" i="8"/>
  <c r="O14" i="8"/>
  <c r="F15" i="8"/>
  <c r="L15" i="8"/>
  <c r="M15" i="8"/>
  <c r="N15" i="8"/>
  <c r="O15" i="8"/>
  <c r="F16" i="8"/>
  <c r="N16" i="8"/>
  <c r="O16" i="8"/>
  <c r="E62" i="8" s="1"/>
  <c r="F17" i="8"/>
  <c r="L17" i="8" s="1"/>
  <c r="O17" i="8"/>
  <c r="F18" i="8"/>
  <c r="L18" i="8"/>
  <c r="M18" i="8"/>
  <c r="F19" i="8"/>
  <c r="L19" i="8" s="1"/>
  <c r="M19" i="8"/>
  <c r="F20" i="8"/>
  <c r="L20" i="8"/>
  <c r="M20" i="8"/>
  <c r="N20" i="8"/>
  <c r="O20" i="8"/>
  <c r="F21" i="8"/>
  <c r="L21" i="8"/>
  <c r="M21" i="8"/>
  <c r="N21" i="8"/>
  <c r="O21" i="8"/>
  <c r="F22" i="8"/>
  <c r="F23" i="8"/>
  <c r="L23" i="8"/>
  <c r="O23" i="8"/>
  <c r="F24" i="8"/>
  <c r="F25" i="8"/>
  <c r="O25" i="8" s="1"/>
  <c r="E71" i="8" s="1"/>
  <c r="L25" i="8"/>
  <c r="M25" i="8"/>
  <c r="N25" i="8"/>
  <c r="D71" i="8" s="1"/>
  <c r="F26" i="8"/>
  <c r="L26" i="8"/>
  <c r="M26" i="8"/>
  <c r="N26" i="8"/>
  <c r="O26" i="8"/>
  <c r="E72" i="8" s="1"/>
  <c r="F27" i="8"/>
  <c r="L27" i="8"/>
  <c r="M27" i="8"/>
  <c r="N27" i="8"/>
  <c r="D73" i="8" s="1"/>
  <c r="O27" i="8"/>
  <c r="F28" i="8"/>
  <c r="N28" i="8" s="1"/>
  <c r="F29" i="8"/>
  <c r="L29" i="8"/>
  <c r="O29" i="8"/>
  <c r="F30" i="8"/>
  <c r="L30" i="8"/>
  <c r="F31" i="8"/>
  <c r="O31" i="8" s="1"/>
  <c r="L77" i="8" s="1"/>
  <c r="L31" i="8"/>
  <c r="M31" i="8"/>
  <c r="N31" i="8"/>
  <c r="F32" i="8"/>
  <c r="L32" i="8"/>
  <c r="M32" i="8"/>
  <c r="N32" i="8"/>
  <c r="O32" i="8"/>
  <c r="F33" i="8"/>
  <c r="L33" i="8"/>
  <c r="M33" i="8"/>
  <c r="N33" i="8"/>
  <c r="O33" i="8"/>
  <c r="F34" i="8"/>
  <c r="F35" i="8"/>
  <c r="L35" i="8"/>
  <c r="O35" i="8"/>
  <c r="E81" i="8" s="1"/>
  <c r="F36" i="8"/>
  <c r="F37" i="8"/>
  <c r="O37" i="8" s="1"/>
  <c r="L37" i="8"/>
  <c r="M37" i="8"/>
  <c r="N37" i="8"/>
  <c r="F38" i="8"/>
  <c r="L38" i="8"/>
  <c r="M38" i="8"/>
  <c r="C84" i="8" s="1"/>
  <c r="N38" i="8"/>
  <c r="O38" i="8"/>
  <c r="F39" i="8"/>
  <c r="L39" i="8"/>
  <c r="M39" i="8"/>
  <c r="N39" i="8"/>
  <c r="O39" i="8"/>
  <c r="F40" i="8"/>
  <c r="N40" i="8"/>
  <c r="O40" i="8"/>
  <c r="L86" i="8" s="1"/>
  <c r="F41" i="8"/>
  <c r="F42" i="8"/>
  <c r="L42" i="8"/>
  <c r="M42" i="8"/>
  <c r="B43" i="8"/>
  <c r="C43" i="8"/>
  <c r="D43" i="8"/>
  <c r="E43" i="8"/>
  <c r="I43" i="8"/>
  <c r="H52" i="8"/>
  <c r="H53" i="8"/>
  <c r="E54" i="8"/>
  <c r="H54" i="8"/>
  <c r="B55" i="8"/>
  <c r="H55" i="8"/>
  <c r="I55" i="8" s="1"/>
  <c r="D56" i="8"/>
  <c r="E56" i="8"/>
  <c r="H56" i="8"/>
  <c r="H57" i="8"/>
  <c r="H58" i="8"/>
  <c r="H59" i="8"/>
  <c r="B60" i="8"/>
  <c r="C60" i="8"/>
  <c r="E60" i="8"/>
  <c r="H60" i="8"/>
  <c r="J60" i="8"/>
  <c r="L60" i="8"/>
  <c r="H61" i="8"/>
  <c r="I61" i="8"/>
  <c r="D62" i="8"/>
  <c r="H62" i="8"/>
  <c r="K62" i="8"/>
  <c r="H63" i="8"/>
  <c r="C64" i="8"/>
  <c r="H64" i="8"/>
  <c r="J64" i="8"/>
  <c r="H65" i="8"/>
  <c r="B66" i="8"/>
  <c r="H66" i="8"/>
  <c r="B67" i="8"/>
  <c r="C67" i="8"/>
  <c r="D67" i="8"/>
  <c r="H67" i="8"/>
  <c r="I67" i="8"/>
  <c r="J67" i="8"/>
  <c r="K67" i="8"/>
  <c r="H68" i="8"/>
  <c r="B69" i="8"/>
  <c r="H69" i="8"/>
  <c r="H70" i="8"/>
  <c r="H71" i="8"/>
  <c r="I71" i="8" s="1"/>
  <c r="K71" i="8"/>
  <c r="H72" i="8"/>
  <c r="L72" i="8"/>
  <c r="B73" i="8"/>
  <c r="C73" i="8"/>
  <c r="H73" i="8"/>
  <c r="I73" i="8" s="1"/>
  <c r="J73" i="8"/>
  <c r="H74" i="8"/>
  <c r="H75" i="8"/>
  <c r="I75" i="8"/>
  <c r="H76" i="8"/>
  <c r="E77" i="8"/>
  <c r="H77" i="8"/>
  <c r="B78" i="8"/>
  <c r="C78" i="8"/>
  <c r="H78" i="8"/>
  <c r="I78" i="8"/>
  <c r="J78" i="8"/>
  <c r="D79" i="8"/>
  <c r="H79" i="8"/>
  <c r="I79" i="8"/>
  <c r="H80" i="8"/>
  <c r="H81" i="8"/>
  <c r="L81" i="8"/>
  <c r="H82" i="8"/>
  <c r="E83" i="8"/>
  <c r="H83" i="8"/>
  <c r="L83" i="8"/>
  <c r="H84" i="8"/>
  <c r="J84" i="8" s="1"/>
  <c r="B85" i="8"/>
  <c r="D85" i="8"/>
  <c r="H85" i="8"/>
  <c r="I85" i="8"/>
  <c r="K85" i="8"/>
  <c r="E86" i="8"/>
  <c r="H86" i="8"/>
  <c r="H87" i="8"/>
  <c r="H88" i="8"/>
  <c r="I88" i="8"/>
  <c r="B107" i="8"/>
  <c r="F6" i="9"/>
  <c r="L6" i="9"/>
  <c r="M6" i="9"/>
  <c r="N6" i="9"/>
  <c r="O6" i="9"/>
  <c r="O43" i="9" s="1"/>
  <c r="P6" i="9"/>
  <c r="F7" i="9"/>
  <c r="L7" i="9"/>
  <c r="M7" i="9"/>
  <c r="N7" i="9"/>
  <c r="O7" i="9"/>
  <c r="F8" i="9"/>
  <c r="L8" i="9"/>
  <c r="M8" i="9"/>
  <c r="N8" i="9"/>
  <c r="O8" i="9"/>
  <c r="F9" i="9"/>
  <c r="L9" i="9"/>
  <c r="M9" i="9"/>
  <c r="N9" i="9"/>
  <c r="O9" i="9"/>
  <c r="F10" i="9"/>
  <c r="L10" i="9"/>
  <c r="M10" i="9"/>
  <c r="N10" i="9"/>
  <c r="O10" i="9"/>
  <c r="F11" i="9"/>
  <c r="L11" i="9"/>
  <c r="M11" i="9"/>
  <c r="N11" i="9"/>
  <c r="O11" i="9"/>
  <c r="F12" i="9"/>
  <c r="L12" i="9"/>
  <c r="M12" i="9"/>
  <c r="N12" i="9"/>
  <c r="O12" i="9"/>
  <c r="E58" i="9" s="1"/>
  <c r="F13" i="9"/>
  <c r="L13" i="9"/>
  <c r="M13" i="9"/>
  <c r="N13" i="9"/>
  <c r="O13" i="9"/>
  <c r="F14" i="9"/>
  <c r="L14" i="9"/>
  <c r="M14" i="9"/>
  <c r="N14" i="9"/>
  <c r="D60" i="9" s="1"/>
  <c r="O14" i="9"/>
  <c r="F15" i="9"/>
  <c r="L15" i="9"/>
  <c r="M15" i="9"/>
  <c r="N15" i="9"/>
  <c r="O15" i="9"/>
  <c r="F16" i="9"/>
  <c r="L16" i="9"/>
  <c r="M16" i="9"/>
  <c r="N16" i="9"/>
  <c r="D62" i="9" s="1"/>
  <c r="O16" i="9"/>
  <c r="E62" i="9" s="1"/>
  <c r="F17" i="9"/>
  <c r="L17" i="9"/>
  <c r="M17" i="9"/>
  <c r="N17" i="9"/>
  <c r="O17" i="9"/>
  <c r="F18" i="9"/>
  <c r="L18" i="9"/>
  <c r="M18" i="9"/>
  <c r="N18" i="9"/>
  <c r="O18" i="9"/>
  <c r="F19" i="9"/>
  <c r="L19" i="9"/>
  <c r="M19" i="9"/>
  <c r="N19" i="9"/>
  <c r="O19" i="9"/>
  <c r="F20" i="9"/>
  <c r="L20" i="9"/>
  <c r="M20" i="9"/>
  <c r="N20" i="9"/>
  <c r="O20" i="9"/>
  <c r="F21" i="9"/>
  <c r="L21" i="9"/>
  <c r="B67" i="9" s="1"/>
  <c r="F67" i="9" s="1"/>
  <c r="M21" i="9"/>
  <c r="N21" i="9"/>
  <c r="O21" i="9"/>
  <c r="E67" i="9" s="1"/>
  <c r="F22" i="9"/>
  <c r="L22" i="9"/>
  <c r="M22" i="9"/>
  <c r="N22" i="9"/>
  <c r="O22" i="9"/>
  <c r="F23" i="9"/>
  <c r="L23" i="9"/>
  <c r="M23" i="9"/>
  <c r="N23" i="9"/>
  <c r="D69" i="9" s="1"/>
  <c r="O23" i="9"/>
  <c r="F24" i="9"/>
  <c r="L24" i="9"/>
  <c r="M24" i="9"/>
  <c r="N24" i="9"/>
  <c r="O24" i="9"/>
  <c r="F25" i="9"/>
  <c r="L25" i="9"/>
  <c r="P25" i="9" s="1"/>
  <c r="M25" i="9"/>
  <c r="N25" i="9"/>
  <c r="O25" i="9"/>
  <c r="F26" i="9"/>
  <c r="L26" i="9"/>
  <c r="M26" i="9"/>
  <c r="N26" i="9"/>
  <c r="O26" i="9"/>
  <c r="F27" i="9"/>
  <c r="L27" i="9"/>
  <c r="P27" i="9" s="1"/>
  <c r="M27" i="9"/>
  <c r="N27" i="9"/>
  <c r="O27" i="9"/>
  <c r="F28" i="9"/>
  <c r="L28" i="9"/>
  <c r="M28" i="9"/>
  <c r="N28" i="9"/>
  <c r="O28" i="9"/>
  <c r="F29" i="9"/>
  <c r="L29" i="9"/>
  <c r="M29" i="9"/>
  <c r="N29" i="9"/>
  <c r="O29" i="9"/>
  <c r="F30" i="9"/>
  <c r="L30" i="9"/>
  <c r="M30" i="9"/>
  <c r="N30" i="9"/>
  <c r="O30" i="9"/>
  <c r="E76" i="9" s="1"/>
  <c r="F31" i="9"/>
  <c r="L31" i="9"/>
  <c r="M31" i="9"/>
  <c r="N31" i="9"/>
  <c r="O31" i="9"/>
  <c r="F32" i="9"/>
  <c r="L32" i="9"/>
  <c r="M32" i="9"/>
  <c r="N32" i="9"/>
  <c r="D78" i="9" s="1"/>
  <c r="O32" i="9"/>
  <c r="F33" i="9"/>
  <c r="L33" i="9"/>
  <c r="M33" i="9"/>
  <c r="N33" i="9"/>
  <c r="O33" i="9"/>
  <c r="F34" i="9"/>
  <c r="L34" i="9"/>
  <c r="P34" i="9" s="1"/>
  <c r="M34" i="9"/>
  <c r="N34" i="9"/>
  <c r="D80" i="9" s="1"/>
  <c r="O34" i="9"/>
  <c r="E80" i="9" s="1"/>
  <c r="F35" i="9"/>
  <c r="L35" i="9"/>
  <c r="M35" i="9"/>
  <c r="N35" i="9"/>
  <c r="O35" i="9"/>
  <c r="F36" i="9"/>
  <c r="L36" i="9"/>
  <c r="M36" i="9"/>
  <c r="N36" i="9"/>
  <c r="O36" i="9"/>
  <c r="F37" i="9"/>
  <c r="L37" i="9"/>
  <c r="M37" i="9"/>
  <c r="N37" i="9"/>
  <c r="O37" i="9"/>
  <c r="F38" i="9"/>
  <c r="L38" i="9"/>
  <c r="M38" i="9"/>
  <c r="N38" i="9"/>
  <c r="O38" i="9"/>
  <c r="F39" i="9"/>
  <c r="L39" i="9"/>
  <c r="M39" i="9"/>
  <c r="N39" i="9"/>
  <c r="O39" i="9"/>
  <c r="E85" i="9" s="1"/>
  <c r="F40" i="9"/>
  <c r="L40" i="9"/>
  <c r="M40" i="9"/>
  <c r="N40" i="9"/>
  <c r="O40" i="9"/>
  <c r="F41" i="9"/>
  <c r="L41" i="9"/>
  <c r="M41" i="9"/>
  <c r="N41" i="9"/>
  <c r="D87" i="9" s="1"/>
  <c r="O41" i="9"/>
  <c r="F42" i="9"/>
  <c r="L42" i="9"/>
  <c r="M42" i="9"/>
  <c r="N42" i="9"/>
  <c r="O42" i="9"/>
  <c r="B43" i="9"/>
  <c r="C43" i="9"/>
  <c r="D43" i="9"/>
  <c r="E43" i="9"/>
  <c r="F43" i="9"/>
  <c r="I43" i="9"/>
  <c r="M43" i="9"/>
  <c r="N43" i="9"/>
  <c r="B52" i="9"/>
  <c r="D52" i="9"/>
  <c r="E52" i="9"/>
  <c r="H52" i="9"/>
  <c r="I52" i="9"/>
  <c r="K52" i="9"/>
  <c r="L52" i="9"/>
  <c r="C53" i="9"/>
  <c r="H53" i="9"/>
  <c r="J53" i="9" s="1"/>
  <c r="I53" i="9"/>
  <c r="C54" i="9"/>
  <c r="D54" i="9"/>
  <c r="H54" i="9"/>
  <c r="J54" i="9"/>
  <c r="K54" i="9"/>
  <c r="C55" i="9"/>
  <c r="D55" i="9"/>
  <c r="E55" i="9"/>
  <c r="H55" i="9"/>
  <c r="J55" i="9"/>
  <c r="C56" i="9"/>
  <c r="D56" i="9"/>
  <c r="E56" i="9"/>
  <c r="H56" i="9"/>
  <c r="J56" i="9"/>
  <c r="K56" i="9"/>
  <c r="L56" i="9"/>
  <c r="C57" i="9"/>
  <c r="D57" i="9"/>
  <c r="E57" i="9"/>
  <c r="H57" i="9"/>
  <c r="B58" i="9"/>
  <c r="D58" i="9"/>
  <c r="H58" i="9"/>
  <c r="K58" i="9"/>
  <c r="L58" i="9"/>
  <c r="C59" i="9"/>
  <c r="E59" i="9"/>
  <c r="H59" i="9"/>
  <c r="C60" i="9"/>
  <c r="H60" i="9"/>
  <c r="J60" i="9"/>
  <c r="K60" i="9"/>
  <c r="C61" i="9"/>
  <c r="D61" i="9"/>
  <c r="E61" i="9"/>
  <c r="H61" i="9"/>
  <c r="L61" i="9" s="1"/>
  <c r="C62" i="9"/>
  <c r="H62" i="9"/>
  <c r="J62" i="9"/>
  <c r="C63" i="9"/>
  <c r="D63" i="9"/>
  <c r="E63" i="9"/>
  <c r="H63" i="9"/>
  <c r="J63" i="9"/>
  <c r="K63" i="9"/>
  <c r="L63" i="9"/>
  <c r="D64" i="9"/>
  <c r="E64" i="9"/>
  <c r="H64" i="9"/>
  <c r="B65" i="9"/>
  <c r="C65" i="9"/>
  <c r="E65" i="9"/>
  <c r="H65" i="9"/>
  <c r="J65" i="9"/>
  <c r="L65" i="9"/>
  <c r="C66" i="9"/>
  <c r="D66" i="9"/>
  <c r="H66" i="9"/>
  <c r="C67" i="9"/>
  <c r="D67" i="9"/>
  <c r="H67" i="9"/>
  <c r="J67" i="9"/>
  <c r="K67" i="9"/>
  <c r="L67" i="9"/>
  <c r="C68" i="9"/>
  <c r="D68" i="9"/>
  <c r="E68" i="9"/>
  <c r="H68" i="9"/>
  <c r="J68" i="9"/>
  <c r="K68" i="9"/>
  <c r="L68" i="9"/>
  <c r="C69" i="9"/>
  <c r="H69" i="9"/>
  <c r="J69" i="9"/>
  <c r="K69" i="9"/>
  <c r="D70" i="9"/>
  <c r="E70" i="9"/>
  <c r="H70" i="9"/>
  <c r="K70" i="9"/>
  <c r="L70" i="9"/>
  <c r="B71" i="9"/>
  <c r="C71" i="9"/>
  <c r="H71" i="9"/>
  <c r="J71" i="9"/>
  <c r="C72" i="9"/>
  <c r="D72" i="9"/>
  <c r="H72" i="9"/>
  <c r="J72" i="9"/>
  <c r="K72" i="9"/>
  <c r="C73" i="9"/>
  <c r="D73" i="9"/>
  <c r="E73" i="9"/>
  <c r="H73" i="9"/>
  <c r="J73" i="9"/>
  <c r="C74" i="9"/>
  <c r="D74" i="9"/>
  <c r="E74" i="9"/>
  <c r="H74" i="9"/>
  <c r="J74" i="9"/>
  <c r="K74" i="9"/>
  <c r="L74" i="9"/>
  <c r="C75" i="9"/>
  <c r="D75" i="9"/>
  <c r="E75" i="9"/>
  <c r="H75" i="9"/>
  <c r="D76" i="9"/>
  <c r="H76" i="9"/>
  <c r="I76" i="9"/>
  <c r="K76" i="9"/>
  <c r="L76" i="9"/>
  <c r="C77" i="9"/>
  <c r="E77" i="9"/>
  <c r="H77" i="9"/>
  <c r="C78" i="9"/>
  <c r="H78" i="9"/>
  <c r="J78" i="9"/>
  <c r="K78" i="9"/>
  <c r="C79" i="9"/>
  <c r="D79" i="9"/>
  <c r="E79" i="9"/>
  <c r="H79" i="9"/>
  <c r="L79" i="9"/>
  <c r="B80" i="9"/>
  <c r="F80" i="9" s="1"/>
  <c r="C80" i="9"/>
  <c r="H80" i="9"/>
  <c r="J80" i="9"/>
  <c r="C81" i="9"/>
  <c r="D81" i="9"/>
  <c r="E81" i="9"/>
  <c r="H81" i="9"/>
  <c r="J81" i="9"/>
  <c r="K81" i="9"/>
  <c r="L81" i="9"/>
  <c r="D82" i="9"/>
  <c r="E82" i="9"/>
  <c r="H82" i="9"/>
  <c r="I82" i="9"/>
  <c r="B83" i="9"/>
  <c r="C83" i="9"/>
  <c r="E83" i="9"/>
  <c r="H83" i="9"/>
  <c r="J83" i="9"/>
  <c r="L83" i="9"/>
  <c r="C84" i="9"/>
  <c r="D84" i="9"/>
  <c r="H84" i="9"/>
  <c r="I84" i="9"/>
  <c r="B85" i="9"/>
  <c r="F85" i="9" s="1"/>
  <c r="C85" i="9"/>
  <c r="D85" i="9"/>
  <c r="H85" i="9"/>
  <c r="J85" i="9"/>
  <c r="K85" i="9"/>
  <c r="L85" i="9"/>
  <c r="C86" i="9"/>
  <c r="D86" i="9"/>
  <c r="E86" i="9"/>
  <c r="H86" i="9"/>
  <c r="J86" i="9"/>
  <c r="K86" i="9"/>
  <c r="L86" i="9"/>
  <c r="C87" i="9"/>
  <c r="H87" i="9"/>
  <c r="K87" i="9" s="1"/>
  <c r="J87" i="9"/>
  <c r="D88" i="9"/>
  <c r="E88" i="9"/>
  <c r="H88" i="9"/>
  <c r="K88" i="9"/>
  <c r="L88" i="9"/>
  <c r="E90" i="9"/>
  <c r="C105" i="9" s="1"/>
  <c r="B107" i="9"/>
  <c r="F6" i="10"/>
  <c r="L6" i="10"/>
  <c r="L43" i="10" s="1"/>
  <c r="M6" i="10"/>
  <c r="C52" i="10" s="1"/>
  <c r="N6" i="10"/>
  <c r="O6" i="10"/>
  <c r="P6" i="10"/>
  <c r="F7" i="10"/>
  <c r="L7" i="10"/>
  <c r="M7" i="10"/>
  <c r="N7" i="10"/>
  <c r="O7" i="10"/>
  <c r="P7" i="10"/>
  <c r="F8" i="10"/>
  <c r="L8" i="10"/>
  <c r="M8" i="10"/>
  <c r="N8" i="10"/>
  <c r="K54" i="10" s="1"/>
  <c r="O8" i="10"/>
  <c r="P8" i="10"/>
  <c r="F9" i="10"/>
  <c r="L9" i="10"/>
  <c r="M9" i="10"/>
  <c r="N9" i="10"/>
  <c r="O9" i="10"/>
  <c r="L55" i="10" s="1"/>
  <c r="P9" i="10"/>
  <c r="F10" i="10"/>
  <c r="L10" i="10"/>
  <c r="M10" i="10"/>
  <c r="N10" i="10"/>
  <c r="D56" i="10" s="1"/>
  <c r="O10" i="10"/>
  <c r="P10" i="10"/>
  <c r="F11" i="10"/>
  <c r="L11" i="10"/>
  <c r="B57" i="10" s="1"/>
  <c r="M11" i="10"/>
  <c r="C57" i="10" s="1"/>
  <c r="N11" i="10"/>
  <c r="O11" i="10"/>
  <c r="P11" i="10"/>
  <c r="F12" i="10"/>
  <c r="L12" i="10"/>
  <c r="M12" i="10"/>
  <c r="C58" i="10" s="1"/>
  <c r="N12" i="10"/>
  <c r="O12" i="10"/>
  <c r="P12" i="10"/>
  <c r="F13" i="10"/>
  <c r="L13" i="10"/>
  <c r="M13" i="10"/>
  <c r="N13" i="10"/>
  <c r="O13" i="10"/>
  <c r="P13" i="10"/>
  <c r="F14" i="10"/>
  <c r="L14" i="10"/>
  <c r="M14" i="10"/>
  <c r="N14" i="10"/>
  <c r="K60" i="10" s="1"/>
  <c r="O14" i="10"/>
  <c r="P14" i="10"/>
  <c r="F15" i="10"/>
  <c r="L15" i="10"/>
  <c r="M15" i="10"/>
  <c r="N15" i="10"/>
  <c r="O15" i="10"/>
  <c r="P15" i="10"/>
  <c r="F16" i="10"/>
  <c r="L16" i="10"/>
  <c r="M16" i="10"/>
  <c r="N16" i="10"/>
  <c r="D62" i="10" s="1"/>
  <c r="O16" i="10"/>
  <c r="P16" i="10"/>
  <c r="F17" i="10"/>
  <c r="L17" i="10"/>
  <c r="B63" i="10" s="1"/>
  <c r="M17" i="10"/>
  <c r="C63" i="10" s="1"/>
  <c r="N17" i="10"/>
  <c r="O17" i="10"/>
  <c r="L63" i="10" s="1"/>
  <c r="P17" i="10"/>
  <c r="F18" i="10"/>
  <c r="L18" i="10"/>
  <c r="M18" i="10"/>
  <c r="C64" i="10" s="1"/>
  <c r="N18" i="10"/>
  <c r="O18" i="10"/>
  <c r="P18" i="10"/>
  <c r="F19" i="10"/>
  <c r="L19" i="10"/>
  <c r="M19" i="10"/>
  <c r="N19" i="10"/>
  <c r="O19" i="10"/>
  <c r="P19" i="10"/>
  <c r="F20" i="10"/>
  <c r="L20" i="10"/>
  <c r="M20" i="10"/>
  <c r="N20" i="10"/>
  <c r="K66" i="10" s="1"/>
  <c r="O20" i="10"/>
  <c r="P20" i="10"/>
  <c r="F21" i="10"/>
  <c r="L21" i="10"/>
  <c r="M21" i="10"/>
  <c r="N21" i="10"/>
  <c r="O21" i="10"/>
  <c r="L67" i="10" s="1"/>
  <c r="P21" i="10"/>
  <c r="F22" i="10"/>
  <c r="L22" i="10"/>
  <c r="M22" i="10"/>
  <c r="N22" i="10"/>
  <c r="D68" i="10" s="1"/>
  <c r="O22" i="10"/>
  <c r="P22" i="10"/>
  <c r="F23" i="10"/>
  <c r="L23" i="10"/>
  <c r="B69" i="10" s="1"/>
  <c r="M23" i="10"/>
  <c r="C69" i="10" s="1"/>
  <c r="N23" i="10"/>
  <c r="O23" i="10"/>
  <c r="L69" i="10" s="1"/>
  <c r="P23" i="10"/>
  <c r="F24" i="10"/>
  <c r="L24" i="10"/>
  <c r="M24" i="10"/>
  <c r="C70" i="10" s="1"/>
  <c r="N24" i="10"/>
  <c r="O24" i="10"/>
  <c r="P24" i="10"/>
  <c r="F25" i="10"/>
  <c r="L25" i="10"/>
  <c r="M25" i="10"/>
  <c r="N25" i="10"/>
  <c r="O25" i="10"/>
  <c r="P25" i="10"/>
  <c r="F26" i="10"/>
  <c r="L26" i="10"/>
  <c r="M26" i="10"/>
  <c r="N26" i="10"/>
  <c r="K72" i="10" s="1"/>
  <c r="O26" i="10"/>
  <c r="P26" i="10"/>
  <c r="F27" i="10"/>
  <c r="L27" i="10"/>
  <c r="M27" i="10"/>
  <c r="N27" i="10"/>
  <c r="O27" i="10"/>
  <c r="L73" i="10" s="1"/>
  <c r="P27" i="10"/>
  <c r="F28" i="10"/>
  <c r="L28" i="10"/>
  <c r="M28" i="10"/>
  <c r="N28" i="10"/>
  <c r="D74" i="10" s="1"/>
  <c r="O28" i="10"/>
  <c r="P28" i="10"/>
  <c r="F29" i="10"/>
  <c r="L29" i="10"/>
  <c r="B75" i="10" s="1"/>
  <c r="M29" i="10"/>
  <c r="C75" i="10" s="1"/>
  <c r="N29" i="10"/>
  <c r="O29" i="10"/>
  <c r="P29" i="10"/>
  <c r="F30" i="10"/>
  <c r="L30" i="10"/>
  <c r="M30" i="10"/>
  <c r="C76" i="10" s="1"/>
  <c r="N30" i="10"/>
  <c r="O30" i="10"/>
  <c r="P30" i="10"/>
  <c r="F31" i="10"/>
  <c r="L31" i="10"/>
  <c r="M31" i="10"/>
  <c r="N31" i="10"/>
  <c r="O31" i="10"/>
  <c r="P31" i="10"/>
  <c r="F32" i="10"/>
  <c r="L32" i="10"/>
  <c r="M32" i="10"/>
  <c r="N32" i="10"/>
  <c r="K78" i="10" s="1"/>
  <c r="O32" i="10"/>
  <c r="P32" i="10"/>
  <c r="F33" i="10"/>
  <c r="L33" i="10"/>
  <c r="M33" i="10"/>
  <c r="N33" i="10"/>
  <c r="O33" i="10"/>
  <c r="P33" i="10"/>
  <c r="F34" i="10"/>
  <c r="L34" i="10"/>
  <c r="M34" i="10"/>
  <c r="N34" i="10"/>
  <c r="D80" i="10" s="1"/>
  <c r="O34" i="10"/>
  <c r="P34" i="10"/>
  <c r="F35" i="10"/>
  <c r="L35" i="10"/>
  <c r="B81" i="10" s="1"/>
  <c r="M35" i="10"/>
  <c r="C81" i="10" s="1"/>
  <c r="N35" i="10"/>
  <c r="O35" i="10"/>
  <c r="L81" i="10" s="1"/>
  <c r="P35" i="10"/>
  <c r="F36" i="10"/>
  <c r="L36" i="10"/>
  <c r="M36" i="10"/>
  <c r="C82" i="10" s="1"/>
  <c r="N36" i="10"/>
  <c r="O36" i="10"/>
  <c r="P36" i="10"/>
  <c r="F37" i="10"/>
  <c r="L37" i="10"/>
  <c r="M37" i="10"/>
  <c r="N37" i="10"/>
  <c r="O37" i="10"/>
  <c r="P37" i="10"/>
  <c r="F38" i="10"/>
  <c r="L38" i="10"/>
  <c r="M38" i="10"/>
  <c r="N38" i="10"/>
  <c r="K84" i="10" s="1"/>
  <c r="O38" i="10"/>
  <c r="P38" i="10"/>
  <c r="F39" i="10"/>
  <c r="L39" i="10"/>
  <c r="M39" i="10"/>
  <c r="N39" i="10"/>
  <c r="O39" i="10"/>
  <c r="L85" i="10" s="1"/>
  <c r="P39" i="10"/>
  <c r="F40" i="10"/>
  <c r="L40" i="10"/>
  <c r="M40" i="10"/>
  <c r="N40" i="10"/>
  <c r="D86" i="10" s="1"/>
  <c r="O40" i="10"/>
  <c r="P40" i="10"/>
  <c r="F41" i="10"/>
  <c r="L41" i="10"/>
  <c r="B87" i="10" s="1"/>
  <c r="M41" i="10"/>
  <c r="C87" i="10" s="1"/>
  <c r="N41" i="10"/>
  <c r="O41" i="10"/>
  <c r="L87" i="10" s="1"/>
  <c r="P41" i="10"/>
  <c r="F42" i="10"/>
  <c r="L42" i="10"/>
  <c r="M42" i="10"/>
  <c r="C88" i="10" s="1"/>
  <c r="N42" i="10"/>
  <c r="O42" i="10"/>
  <c r="P42" i="10"/>
  <c r="B43" i="10"/>
  <c r="C43" i="10"/>
  <c r="D43" i="10"/>
  <c r="E43" i="10"/>
  <c r="F43" i="10"/>
  <c r="I43" i="10"/>
  <c r="B52" i="10"/>
  <c r="H52" i="10"/>
  <c r="I52" i="10"/>
  <c r="B53" i="10"/>
  <c r="C53" i="10"/>
  <c r="H53" i="10"/>
  <c r="I53" i="10"/>
  <c r="J53" i="10"/>
  <c r="B54" i="10"/>
  <c r="C54" i="10"/>
  <c r="D54" i="10"/>
  <c r="H54" i="10"/>
  <c r="I54" i="10"/>
  <c r="J54" i="10"/>
  <c r="B55" i="10"/>
  <c r="C55" i="10"/>
  <c r="D55" i="10"/>
  <c r="E55" i="10"/>
  <c r="H55" i="10"/>
  <c r="I55" i="10"/>
  <c r="J55" i="10"/>
  <c r="K55" i="10"/>
  <c r="B56" i="10"/>
  <c r="C56" i="10"/>
  <c r="H56" i="10"/>
  <c r="I56" i="10"/>
  <c r="J56" i="10"/>
  <c r="H57" i="10"/>
  <c r="B58" i="10"/>
  <c r="H58" i="10"/>
  <c r="I58" i="10" s="1"/>
  <c r="B59" i="10"/>
  <c r="C59" i="10"/>
  <c r="H59" i="10"/>
  <c r="I59" i="10" s="1"/>
  <c r="B60" i="10"/>
  <c r="C60" i="10"/>
  <c r="D60" i="10"/>
  <c r="H60" i="10"/>
  <c r="I60" i="10"/>
  <c r="J60" i="10"/>
  <c r="B61" i="10"/>
  <c r="C61" i="10"/>
  <c r="D61" i="10"/>
  <c r="E61" i="10"/>
  <c r="H61" i="10"/>
  <c r="I61" i="10"/>
  <c r="J61" i="10"/>
  <c r="K61" i="10"/>
  <c r="L61" i="10"/>
  <c r="B62" i="10"/>
  <c r="C62" i="10"/>
  <c r="H62" i="10"/>
  <c r="I62" i="10"/>
  <c r="J62" i="10"/>
  <c r="H63" i="10"/>
  <c r="B64" i="10"/>
  <c r="H64" i="10"/>
  <c r="I64" i="10" s="1"/>
  <c r="B65" i="10"/>
  <c r="C65" i="10"/>
  <c r="H65" i="10"/>
  <c r="I65" i="10"/>
  <c r="J65" i="10"/>
  <c r="B66" i="10"/>
  <c r="C66" i="10"/>
  <c r="D66" i="10"/>
  <c r="H66" i="10"/>
  <c r="I66" i="10"/>
  <c r="J66" i="10"/>
  <c r="B67" i="10"/>
  <c r="C67" i="10"/>
  <c r="D67" i="10"/>
  <c r="E67" i="10"/>
  <c r="H67" i="10"/>
  <c r="I67" i="10"/>
  <c r="J67" i="10"/>
  <c r="K67" i="10"/>
  <c r="B68" i="10"/>
  <c r="C68" i="10"/>
  <c r="H68" i="10"/>
  <c r="I68" i="10"/>
  <c r="J68" i="10"/>
  <c r="E69" i="10"/>
  <c r="H69" i="10"/>
  <c r="B70" i="10"/>
  <c r="H70" i="10"/>
  <c r="I70" i="10"/>
  <c r="B71" i="10"/>
  <c r="C71" i="10"/>
  <c r="H71" i="10"/>
  <c r="I71" i="10" s="1"/>
  <c r="B72" i="10"/>
  <c r="C72" i="10"/>
  <c r="D72" i="10"/>
  <c r="H72" i="10"/>
  <c r="I72" i="10"/>
  <c r="J72" i="10"/>
  <c r="B73" i="10"/>
  <c r="C73" i="10"/>
  <c r="D73" i="10"/>
  <c r="E73" i="10"/>
  <c r="H73" i="10"/>
  <c r="I73" i="10"/>
  <c r="J73" i="10"/>
  <c r="K73" i="10"/>
  <c r="B74" i="10"/>
  <c r="C74" i="10"/>
  <c r="H74" i="10"/>
  <c r="I74" i="10"/>
  <c r="J74" i="10"/>
  <c r="H75" i="10"/>
  <c r="B76" i="10"/>
  <c r="H76" i="10"/>
  <c r="I76" i="10" s="1"/>
  <c r="B77" i="10"/>
  <c r="C77" i="10"/>
  <c r="H77" i="10"/>
  <c r="I77" i="10" s="1"/>
  <c r="B78" i="10"/>
  <c r="C78" i="10"/>
  <c r="D78" i="10"/>
  <c r="H78" i="10"/>
  <c r="I78" i="10"/>
  <c r="J78" i="10"/>
  <c r="B79" i="10"/>
  <c r="C79" i="10"/>
  <c r="D79" i="10"/>
  <c r="E79" i="10"/>
  <c r="H79" i="10"/>
  <c r="I79" i="10"/>
  <c r="J79" i="10"/>
  <c r="K79" i="10"/>
  <c r="L79" i="10"/>
  <c r="B80" i="10"/>
  <c r="C80" i="10"/>
  <c r="H80" i="10"/>
  <c r="I80" i="10"/>
  <c r="J80" i="10"/>
  <c r="H81" i="10"/>
  <c r="B82" i="10"/>
  <c r="H82" i="10"/>
  <c r="I82" i="10" s="1"/>
  <c r="B83" i="10"/>
  <c r="C83" i="10"/>
  <c r="H83" i="10"/>
  <c r="I83" i="10"/>
  <c r="J83" i="10"/>
  <c r="B84" i="10"/>
  <c r="C84" i="10"/>
  <c r="D84" i="10"/>
  <c r="H84" i="10"/>
  <c r="I84" i="10"/>
  <c r="J84" i="10"/>
  <c r="B85" i="10"/>
  <c r="C85" i="10"/>
  <c r="D85" i="10"/>
  <c r="E85" i="10"/>
  <c r="H85" i="10"/>
  <c r="I85" i="10"/>
  <c r="J85" i="10"/>
  <c r="K85" i="10"/>
  <c r="B86" i="10"/>
  <c r="C86" i="10"/>
  <c r="H86" i="10"/>
  <c r="I86" i="10"/>
  <c r="J86" i="10"/>
  <c r="E87" i="10"/>
  <c r="H87" i="10"/>
  <c r="B88" i="10"/>
  <c r="H88" i="10"/>
  <c r="I88" i="10"/>
  <c r="C89" i="10"/>
  <c r="B107" i="10"/>
  <c r="F6" i="11"/>
  <c r="L6" i="11"/>
  <c r="M6" i="11"/>
  <c r="C52" i="11" s="1"/>
  <c r="F7" i="11"/>
  <c r="L7" i="11" s="1"/>
  <c r="F8" i="11"/>
  <c r="L8" i="11"/>
  <c r="M8" i="11"/>
  <c r="F9" i="11"/>
  <c r="L9" i="11"/>
  <c r="F10" i="11"/>
  <c r="L10" i="11"/>
  <c r="M10" i="11"/>
  <c r="C56" i="11" s="1"/>
  <c r="F11" i="11"/>
  <c r="F12" i="11"/>
  <c r="L12" i="11"/>
  <c r="M12" i="11"/>
  <c r="C58" i="11" s="1"/>
  <c r="F13" i="11"/>
  <c r="L13" i="11"/>
  <c r="F14" i="11"/>
  <c r="L14" i="11"/>
  <c r="M14" i="11"/>
  <c r="F15" i="11"/>
  <c r="L15" i="11"/>
  <c r="F16" i="11"/>
  <c r="L16" i="11"/>
  <c r="M16" i="11"/>
  <c r="C62" i="11" s="1"/>
  <c r="F17" i="11"/>
  <c r="L17" i="11"/>
  <c r="F18" i="11"/>
  <c r="L18" i="11"/>
  <c r="M18" i="11"/>
  <c r="C64" i="11" s="1"/>
  <c r="F19" i="11"/>
  <c r="L19" i="11" s="1"/>
  <c r="F20" i="11"/>
  <c r="L20" i="11"/>
  <c r="M20" i="11"/>
  <c r="F21" i="11"/>
  <c r="L21" i="11"/>
  <c r="F22" i="11"/>
  <c r="L22" i="11"/>
  <c r="M22" i="11"/>
  <c r="C68" i="11" s="1"/>
  <c r="F23" i="11"/>
  <c r="F24" i="11"/>
  <c r="L24" i="11"/>
  <c r="M24" i="11"/>
  <c r="C70" i="11" s="1"/>
  <c r="F25" i="11"/>
  <c r="L25" i="11"/>
  <c r="F26" i="11"/>
  <c r="L26" i="11"/>
  <c r="M26" i="11"/>
  <c r="F27" i="11"/>
  <c r="L27" i="11"/>
  <c r="F28" i="11"/>
  <c r="L28" i="11"/>
  <c r="M28" i="11"/>
  <c r="C74" i="11" s="1"/>
  <c r="F29" i="11"/>
  <c r="L29" i="11"/>
  <c r="F30" i="11"/>
  <c r="L30" i="11"/>
  <c r="M30" i="11"/>
  <c r="C76" i="11" s="1"/>
  <c r="F31" i="11"/>
  <c r="L31" i="11" s="1"/>
  <c r="F32" i="11"/>
  <c r="L32" i="11"/>
  <c r="M32" i="11"/>
  <c r="F33" i="11"/>
  <c r="L33" i="11"/>
  <c r="F34" i="11"/>
  <c r="L34" i="11"/>
  <c r="M34" i="11"/>
  <c r="C80" i="11" s="1"/>
  <c r="F35" i="11"/>
  <c r="F36" i="11"/>
  <c r="L36" i="11"/>
  <c r="M36" i="11"/>
  <c r="C82" i="11" s="1"/>
  <c r="F37" i="11"/>
  <c r="L37" i="11"/>
  <c r="F38" i="11"/>
  <c r="L38" i="11"/>
  <c r="M38" i="11"/>
  <c r="F39" i="11"/>
  <c r="L39" i="11"/>
  <c r="F40" i="11"/>
  <c r="L40" i="11"/>
  <c r="M40" i="11"/>
  <c r="C86" i="11" s="1"/>
  <c r="F41" i="11"/>
  <c r="L41" i="11"/>
  <c r="F42" i="11"/>
  <c r="L42" i="11"/>
  <c r="M42" i="11"/>
  <c r="C88" i="11" s="1"/>
  <c r="B43" i="11"/>
  <c r="C43" i="11"/>
  <c r="D43" i="11"/>
  <c r="E43" i="11"/>
  <c r="I43" i="11"/>
  <c r="H52" i="11"/>
  <c r="J52" i="11"/>
  <c r="H53" i="11"/>
  <c r="H54" i="11"/>
  <c r="H55" i="11"/>
  <c r="I55" i="11"/>
  <c r="H56" i="11"/>
  <c r="H57" i="11"/>
  <c r="H58" i="11"/>
  <c r="J58" i="11"/>
  <c r="H59" i="11"/>
  <c r="H60" i="11"/>
  <c r="H61" i="11"/>
  <c r="I61" i="11"/>
  <c r="H62" i="11"/>
  <c r="I62" i="11" s="1"/>
  <c r="B63" i="11"/>
  <c r="H63" i="11"/>
  <c r="H64" i="11"/>
  <c r="J64" i="11"/>
  <c r="H65" i="11"/>
  <c r="H66" i="11"/>
  <c r="H67" i="11"/>
  <c r="I67" i="11"/>
  <c r="H68" i="11"/>
  <c r="H69" i="11"/>
  <c r="H70" i="11"/>
  <c r="J70" i="11"/>
  <c r="H71" i="11"/>
  <c r="H72" i="11"/>
  <c r="H73" i="11"/>
  <c r="I73" i="11"/>
  <c r="H74" i="11"/>
  <c r="I74" i="11" s="1"/>
  <c r="B75" i="11"/>
  <c r="H75" i="11"/>
  <c r="H76" i="11"/>
  <c r="J76" i="11"/>
  <c r="H77" i="11"/>
  <c r="H78" i="11"/>
  <c r="H79" i="11"/>
  <c r="I79" i="11"/>
  <c r="H80" i="11"/>
  <c r="H81" i="11"/>
  <c r="H82" i="11"/>
  <c r="J82" i="11"/>
  <c r="H83" i="11"/>
  <c r="H84" i="11"/>
  <c r="H85" i="11"/>
  <c r="I85" i="11"/>
  <c r="H86" i="11"/>
  <c r="I86" i="11" s="1"/>
  <c r="B87" i="11"/>
  <c r="H87" i="11"/>
  <c r="H88" i="11"/>
  <c r="J88" i="11"/>
  <c r="B107" i="11"/>
  <c r="F6" i="12"/>
  <c r="L6" i="12"/>
  <c r="L43" i="12" s="1"/>
  <c r="M6" i="12"/>
  <c r="C52" i="12" s="1"/>
  <c r="N6" i="12"/>
  <c r="O6" i="12"/>
  <c r="F7" i="12"/>
  <c r="L7" i="12"/>
  <c r="M7" i="12"/>
  <c r="N7" i="12"/>
  <c r="O7" i="12"/>
  <c r="F8" i="12"/>
  <c r="L8" i="12"/>
  <c r="M8" i="12"/>
  <c r="N8" i="12"/>
  <c r="O8" i="12"/>
  <c r="F9" i="12"/>
  <c r="L9" i="12"/>
  <c r="M9" i="12"/>
  <c r="N9" i="12"/>
  <c r="P9" i="12" s="1"/>
  <c r="O9" i="12"/>
  <c r="F10" i="12"/>
  <c r="L10" i="12"/>
  <c r="M10" i="12"/>
  <c r="N10" i="12"/>
  <c r="O10" i="12"/>
  <c r="L56" i="12" s="1"/>
  <c r="F11" i="12"/>
  <c r="L11" i="12"/>
  <c r="B57" i="12" s="1"/>
  <c r="M11" i="12"/>
  <c r="N11" i="12"/>
  <c r="O11" i="12"/>
  <c r="E57" i="12" s="1"/>
  <c r="F12" i="12"/>
  <c r="L12" i="12"/>
  <c r="M12" i="12"/>
  <c r="C58" i="12" s="1"/>
  <c r="N12" i="12"/>
  <c r="O12" i="12"/>
  <c r="F13" i="12"/>
  <c r="L13" i="12"/>
  <c r="M13" i="12"/>
  <c r="N13" i="12"/>
  <c r="O13" i="12"/>
  <c r="F14" i="12"/>
  <c r="L14" i="12"/>
  <c r="M14" i="12"/>
  <c r="N14" i="12"/>
  <c r="O14" i="12"/>
  <c r="F15" i="12"/>
  <c r="L15" i="12"/>
  <c r="M15" i="12"/>
  <c r="N15" i="12"/>
  <c r="P15" i="12" s="1"/>
  <c r="O15" i="12"/>
  <c r="E61" i="12" s="1"/>
  <c r="F16" i="12"/>
  <c r="L16" i="12"/>
  <c r="M16" i="12"/>
  <c r="N16" i="12"/>
  <c r="O16" i="12"/>
  <c r="E62" i="12" s="1"/>
  <c r="F17" i="12"/>
  <c r="L17" i="12"/>
  <c r="B63" i="12" s="1"/>
  <c r="M17" i="12"/>
  <c r="N17" i="12"/>
  <c r="O17" i="12"/>
  <c r="E63" i="12" s="1"/>
  <c r="F18" i="12"/>
  <c r="L18" i="12"/>
  <c r="M18" i="12"/>
  <c r="C64" i="12" s="1"/>
  <c r="N18" i="12"/>
  <c r="O18" i="12"/>
  <c r="F19" i="12"/>
  <c r="L19" i="12"/>
  <c r="M19" i="12"/>
  <c r="N19" i="12"/>
  <c r="O19" i="12"/>
  <c r="F20" i="12"/>
  <c r="L20" i="12"/>
  <c r="M20" i="12"/>
  <c r="N20" i="12"/>
  <c r="O20" i="12"/>
  <c r="F21" i="12"/>
  <c r="L21" i="12"/>
  <c r="M21" i="12"/>
  <c r="N21" i="12"/>
  <c r="O21" i="12"/>
  <c r="F22" i="12"/>
  <c r="L22" i="12"/>
  <c r="M22" i="12"/>
  <c r="N22" i="12"/>
  <c r="O22" i="12"/>
  <c r="E68" i="12" s="1"/>
  <c r="F23" i="12"/>
  <c r="L23" i="12"/>
  <c r="B69" i="12" s="1"/>
  <c r="M23" i="12"/>
  <c r="N23" i="12"/>
  <c r="O23" i="12"/>
  <c r="E69" i="12" s="1"/>
  <c r="F24" i="12"/>
  <c r="L24" i="12"/>
  <c r="M24" i="12"/>
  <c r="C70" i="12" s="1"/>
  <c r="N24" i="12"/>
  <c r="O24" i="12"/>
  <c r="F25" i="12"/>
  <c r="L25" i="12"/>
  <c r="M25" i="12"/>
  <c r="N25" i="12"/>
  <c r="O25" i="12"/>
  <c r="F26" i="12"/>
  <c r="L26" i="12"/>
  <c r="M26" i="12"/>
  <c r="N26" i="12"/>
  <c r="O26" i="12"/>
  <c r="F27" i="12"/>
  <c r="L27" i="12"/>
  <c r="M27" i="12"/>
  <c r="N27" i="12"/>
  <c r="O27" i="12"/>
  <c r="L73" i="12" s="1"/>
  <c r="F28" i="12"/>
  <c r="L28" i="12"/>
  <c r="M28" i="12"/>
  <c r="N28" i="12"/>
  <c r="O28" i="12"/>
  <c r="L74" i="12" s="1"/>
  <c r="F29" i="12"/>
  <c r="L29" i="12"/>
  <c r="B75" i="12" s="1"/>
  <c r="M29" i="12"/>
  <c r="N29" i="12"/>
  <c r="O29" i="12"/>
  <c r="E75" i="12" s="1"/>
  <c r="F30" i="12"/>
  <c r="L30" i="12"/>
  <c r="M30" i="12"/>
  <c r="C76" i="12" s="1"/>
  <c r="N30" i="12"/>
  <c r="O30" i="12"/>
  <c r="F31" i="12"/>
  <c r="L31" i="12"/>
  <c r="M31" i="12"/>
  <c r="N31" i="12"/>
  <c r="O31" i="12"/>
  <c r="F32" i="12"/>
  <c r="L32" i="12"/>
  <c r="M32" i="12"/>
  <c r="N32" i="12"/>
  <c r="O32" i="12"/>
  <c r="F33" i="12"/>
  <c r="L33" i="12"/>
  <c r="M33" i="12"/>
  <c r="N33" i="12"/>
  <c r="O33" i="12"/>
  <c r="F34" i="12"/>
  <c r="L34" i="12"/>
  <c r="M34" i="12"/>
  <c r="N34" i="12"/>
  <c r="O34" i="12"/>
  <c r="F35" i="12"/>
  <c r="L35" i="12"/>
  <c r="B81" i="12" s="1"/>
  <c r="M35" i="12"/>
  <c r="N35" i="12"/>
  <c r="O35" i="12"/>
  <c r="F36" i="12"/>
  <c r="L36" i="12"/>
  <c r="M36" i="12"/>
  <c r="C82" i="12" s="1"/>
  <c r="N36" i="12"/>
  <c r="O36" i="12"/>
  <c r="F37" i="12"/>
  <c r="L37" i="12"/>
  <c r="M37" i="12"/>
  <c r="N37" i="12"/>
  <c r="O37" i="12"/>
  <c r="F38" i="12"/>
  <c r="L38" i="12"/>
  <c r="M38" i="12"/>
  <c r="N38" i="12"/>
  <c r="O38" i="12"/>
  <c r="F39" i="12"/>
  <c r="L39" i="12"/>
  <c r="M39" i="12"/>
  <c r="N39" i="12"/>
  <c r="P39" i="12" s="1"/>
  <c r="O39" i="12"/>
  <c r="F40" i="12"/>
  <c r="L40" i="12"/>
  <c r="M40" i="12"/>
  <c r="N40" i="12"/>
  <c r="O40" i="12"/>
  <c r="F41" i="12"/>
  <c r="L41" i="12"/>
  <c r="B87" i="12" s="1"/>
  <c r="M41" i="12"/>
  <c r="N41" i="12"/>
  <c r="O41" i="12"/>
  <c r="L87" i="12" s="1"/>
  <c r="F42" i="12"/>
  <c r="L42" i="12"/>
  <c r="M42" i="12"/>
  <c r="C88" i="12" s="1"/>
  <c r="N42" i="12"/>
  <c r="O42" i="12"/>
  <c r="B43" i="12"/>
  <c r="C43" i="12"/>
  <c r="D43" i="12"/>
  <c r="E43" i="12"/>
  <c r="F43" i="12"/>
  <c r="I43" i="12"/>
  <c r="B52" i="12"/>
  <c r="H52" i="12"/>
  <c r="I52" i="12" s="1"/>
  <c r="B53" i="12"/>
  <c r="C53" i="12"/>
  <c r="H53" i="12"/>
  <c r="J53" i="12" s="1"/>
  <c r="I53" i="12"/>
  <c r="B54" i="12"/>
  <c r="C54" i="12"/>
  <c r="D54" i="12"/>
  <c r="H54" i="12"/>
  <c r="I54" i="12"/>
  <c r="J54" i="12"/>
  <c r="B55" i="12"/>
  <c r="C55" i="12"/>
  <c r="E55" i="12"/>
  <c r="H55" i="12"/>
  <c r="I55" i="12"/>
  <c r="J55" i="12"/>
  <c r="L55" i="12"/>
  <c r="B56" i="12"/>
  <c r="C56" i="12"/>
  <c r="E56" i="12"/>
  <c r="H56" i="12"/>
  <c r="I56" i="12"/>
  <c r="J56" i="12"/>
  <c r="C57" i="12"/>
  <c r="H57" i="12"/>
  <c r="J57" i="12" s="1"/>
  <c r="B58" i="12"/>
  <c r="H58" i="12"/>
  <c r="I58" i="12" s="1"/>
  <c r="B59" i="12"/>
  <c r="C59" i="12"/>
  <c r="H59" i="12"/>
  <c r="B60" i="12"/>
  <c r="C60" i="12"/>
  <c r="D60" i="12"/>
  <c r="H60" i="12"/>
  <c r="I60" i="12"/>
  <c r="J60" i="12"/>
  <c r="K60" i="12"/>
  <c r="B61" i="12"/>
  <c r="C61" i="12"/>
  <c r="H61" i="12"/>
  <c r="I61" i="12"/>
  <c r="J61" i="12"/>
  <c r="L61" i="12"/>
  <c r="B62" i="12"/>
  <c r="C62" i="12"/>
  <c r="D62" i="12"/>
  <c r="H62" i="12"/>
  <c r="I62" i="12"/>
  <c r="J62" i="12"/>
  <c r="K62" i="12"/>
  <c r="C63" i="12"/>
  <c r="H63" i="12"/>
  <c r="J63" i="12" s="1"/>
  <c r="L63" i="12"/>
  <c r="B64" i="12"/>
  <c r="H64" i="12"/>
  <c r="I64" i="12"/>
  <c r="B65" i="12"/>
  <c r="C65" i="12"/>
  <c r="C89" i="12" s="1"/>
  <c r="H65" i="12"/>
  <c r="I65" i="12" s="1"/>
  <c r="J65" i="12"/>
  <c r="B66" i="12"/>
  <c r="C66" i="12"/>
  <c r="D66" i="12"/>
  <c r="H66" i="12"/>
  <c r="I66" i="12"/>
  <c r="J66" i="12"/>
  <c r="K66" i="12"/>
  <c r="B67" i="12"/>
  <c r="C67" i="12"/>
  <c r="H67" i="12"/>
  <c r="I67" i="12"/>
  <c r="J67" i="12"/>
  <c r="B68" i="12"/>
  <c r="C68" i="12"/>
  <c r="D68" i="12"/>
  <c r="H68" i="12"/>
  <c r="I68" i="12"/>
  <c r="J68" i="12"/>
  <c r="K68" i="12"/>
  <c r="C69" i="12"/>
  <c r="H69" i="12"/>
  <c r="J69" i="12" s="1"/>
  <c r="L69" i="12"/>
  <c r="B70" i="12"/>
  <c r="H70" i="12"/>
  <c r="I70" i="12"/>
  <c r="B71" i="12"/>
  <c r="C71" i="12"/>
  <c r="H71" i="12"/>
  <c r="I71" i="12"/>
  <c r="J71" i="12"/>
  <c r="B72" i="12"/>
  <c r="C72" i="12"/>
  <c r="H72" i="12"/>
  <c r="I72" i="12"/>
  <c r="J72" i="12"/>
  <c r="K72" i="12"/>
  <c r="B73" i="12"/>
  <c r="C73" i="12"/>
  <c r="E73" i="12"/>
  <c r="H73" i="12"/>
  <c r="I73" i="12"/>
  <c r="J73" i="12"/>
  <c r="B74" i="12"/>
  <c r="C74" i="12"/>
  <c r="H74" i="12"/>
  <c r="I74" i="12"/>
  <c r="J74" i="12"/>
  <c r="K74" i="12"/>
  <c r="C75" i="12"/>
  <c r="H75" i="12"/>
  <c r="J75" i="12" s="1"/>
  <c r="L75" i="12"/>
  <c r="B76" i="12"/>
  <c r="H76" i="12"/>
  <c r="I76" i="12"/>
  <c r="B77" i="12"/>
  <c r="C77" i="12"/>
  <c r="H77" i="12"/>
  <c r="I77" i="12" s="1"/>
  <c r="B78" i="12"/>
  <c r="C78" i="12"/>
  <c r="H78" i="12"/>
  <c r="I78" i="12"/>
  <c r="J78" i="12"/>
  <c r="K78" i="12"/>
  <c r="B79" i="12"/>
  <c r="C79" i="12"/>
  <c r="E79" i="12"/>
  <c r="H79" i="12"/>
  <c r="I79" i="12"/>
  <c r="J79" i="12"/>
  <c r="L79" i="12"/>
  <c r="B80" i="12"/>
  <c r="C80" i="12"/>
  <c r="H80" i="12"/>
  <c r="I80" i="12"/>
  <c r="J80" i="12"/>
  <c r="C81" i="12"/>
  <c r="H81" i="12"/>
  <c r="J81" i="12" s="1"/>
  <c r="B82" i="12"/>
  <c r="H82" i="12"/>
  <c r="I82" i="12" s="1"/>
  <c r="B83" i="12"/>
  <c r="C83" i="12"/>
  <c r="H83" i="12"/>
  <c r="I83" i="12" s="1"/>
  <c r="B84" i="12"/>
  <c r="C84" i="12"/>
  <c r="D84" i="12"/>
  <c r="H84" i="12"/>
  <c r="I84" i="12"/>
  <c r="J84" i="12"/>
  <c r="B85" i="12"/>
  <c r="C85" i="12"/>
  <c r="E85" i="12"/>
  <c r="H85" i="12"/>
  <c r="I85" i="12"/>
  <c r="J85" i="12"/>
  <c r="L85" i="12"/>
  <c r="B86" i="12"/>
  <c r="C86" i="12"/>
  <c r="H86" i="12"/>
  <c r="I86" i="12"/>
  <c r="J86" i="12"/>
  <c r="C87" i="12"/>
  <c r="H87" i="12"/>
  <c r="J87" i="12" s="1"/>
  <c r="B88" i="12"/>
  <c r="H88" i="12"/>
  <c r="I88" i="12" s="1"/>
  <c r="B107" i="12"/>
  <c r="N7" i="1" l="1"/>
  <c r="D53" i="1" s="1"/>
  <c r="D90" i="1" s="1"/>
  <c r="B53" i="11"/>
  <c r="I53" i="11"/>
  <c r="C55" i="6"/>
  <c r="J55" i="6"/>
  <c r="B65" i="11"/>
  <c r="I65" i="11"/>
  <c r="I57" i="8"/>
  <c r="B57" i="8"/>
  <c r="F62" i="12"/>
  <c r="F68" i="12"/>
  <c r="B77" i="11"/>
  <c r="I77" i="11"/>
  <c r="F69" i="12"/>
  <c r="M61" i="12"/>
  <c r="E86" i="12"/>
  <c r="L86" i="12"/>
  <c r="E80" i="12"/>
  <c r="L80" i="12"/>
  <c r="B83" i="11"/>
  <c r="I83" i="11"/>
  <c r="P37" i="11"/>
  <c r="N35" i="11"/>
  <c r="O35" i="11"/>
  <c r="M35" i="11"/>
  <c r="C78" i="11"/>
  <c r="J78" i="11"/>
  <c r="B76" i="11"/>
  <c r="I76" i="11"/>
  <c r="B71" i="11"/>
  <c r="I71" i="11"/>
  <c r="N23" i="11"/>
  <c r="O23" i="11"/>
  <c r="M23" i="11"/>
  <c r="C66" i="11"/>
  <c r="J66" i="11"/>
  <c r="B64" i="11"/>
  <c r="I64" i="11"/>
  <c r="N11" i="11"/>
  <c r="O11" i="11"/>
  <c r="M11" i="11"/>
  <c r="B89" i="10"/>
  <c r="I79" i="9"/>
  <c r="B79" i="9"/>
  <c r="F79" i="9" s="1"/>
  <c r="P33" i="9"/>
  <c r="I61" i="9"/>
  <c r="B61" i="9"/>
  <c r="F61" i="9" s="1"/>
  <c r="P15" i="9"/>
  <c r="C77" i="8"/>
  <c r="J77" i="8"/>
  <c r="B85" i="7"/>
  <c r="I85" i="7"/>
  <c r="B73" i="7"/>
  <c r="I73" i="7"/>
  <c r="E52" i="7"/>
  <c r="L52" i="7"/>
  <c r="N28" i="1"/>
  <c r="O28" i="1"/>
  <c r="L28" i="1"/>
  <c r="M28" i="1"/>
  <c r="B71" i="1"/>
  <c r="I71" i="1"/>
  <c r="P21" i="1"/>
  <c r="B67" i="1"/>
  <c r="I67" i="1"/>
  <c r="I54" i="3"/>
  <c r="P8" i="3"/>
  <c r="B54" i="3"/>
  <c r="M74" i="12"/>
  <c r="I59" i="12"/>
  <c r="J59" i="12"/>
  <c r="P33" i="12"/>
  <c r="K79" i="12"/>
  <c r="P27" i="12"/>
  <c r="K73" i="12"/>
  <c r="M73" i="12" s="1"/>
  <c r="D73" i="12"/>
  <c r="P21" i="12"/>
  <c r="D67" i="12"/>
  <c r="B88" i="11"/>
  <c r="I88" i="11"/>
  <c r="C54" i="11"/>
  <c r="J54" i="11"/>
  <c r="B68" i="9"/>
  <c r="F68" i="9" s="1"/>
  <c r="I68" i="9"/>
  <c r="M68" i="9" s="1"/>
  <c r="P22" i="9"/>
  <c r="C73" i="4"/>
  <c r="J73" i="4"/>
  <c r="L34" i="8"/>
  <c r="M34" i="8"/>
  <c r="N34" i="8"/>
  <c r="O34" i="8"/>
  <c r="D85" i="12"/>
  <c r="P40" i="12"/>
  <c r="D86" i="12"/>
  <c r="F86" i="12" s="1"/>
  <c r="K86" i="12"/>
  <c r="L81" i="12"/>
  <c r="P34" i="12"/>
  <c r="P28" i="12"/>
  <c r="P22" i="12"/>
  <c r="P10" i="12"/>
  <c r="D56" i="12"/>
  <c r="F56" i="12" s="1"/>
  <c r="K56" i="12"/>
  <c r="M56" i="12" s="1"/>
  <c r="B54" i="11"/>
  <c r="I54" i="11"/>
  <c r="M84" i="10"/>
  <c r="J75" i="9"/>
  <c r="K75" i="9"/>
  <c r="L75" i="9"/>
  <c r="B86" i="9"/>
  <c r="F86" i="9" s="1"/>
  <c r="I86" i="9"/>
  <c r="M86" i="9" s="1"/>
  <c r="P40" i="9"/>
  <c r="P16" i="9"/>
  <c r="B62" i="9"/>
  <c r="F62" i="9" s="1"/>
  <c r="B59" i="11"/>
  <c r="I59" i="11"/>
  <c r="N37" i="11"/>
  <c r="O37" i="11"/>
  <c r="M37" i="11"/>
  <c r="B73" i="11"/>
  <c r="B66" i="11"/>
  <c r="I66" i="11"/>
  <c r="N13" i="11"/>
  <c r="O13" i="11"/>
  <c r="M13" i="11"/>
  <c r="P43" i="10"/>
  <c r="B73" i="9"/>
  <c r="F73" i="9" s="1"/>
  <c r="B74" i="9"/>
  <c r="F74" i="9" s="1"/>
  <c r="I74" i="9"/>
  <c r="M74" i="9" s="1"/>
  <c r="P28" i="9"/>
  <c r="B56" i="9"/>
  <c r="F56" i="9" s="1"/>
  <c r="I56" i="9"/>
  <c r="M56" i="9" s="1"/>
  <c r="P10" i="9"/>
  <c r="B52" i="8"/>
  <c r="I52" i="8"/>
  <c r="L87" i="7"/>
  <c r="E87" i="7"/>
  <c r="M39" i="7"/>
  <c r="N39" i="7"/>
  <c r="O39" i="7"/>
  <c r="O42" i="5"/>
  <c r="N42" i="5"/>
  <c r="M42" i="5"/>
  <c r="L42" i="5"/>
  <c r="E74" i="4"/>
  <c r="L74" i="4"/>
  <c r="E67" i="4"/>
  <c r="L67" i="4"/>
  <c r="B89" i="12"/>
  <c r="K85" i="12"/>
  <c r="M79" i="12"/>
  <c r="J77" i="12"/>
  <c r="M77" i="12" s="1"/>
  <c r="D61" i="12"/>
  <c r="L57" i="12"/>
  <c r="E88" i="12"/>
  <c r="F88" i="12" s="1"/>
  <c r="L88" i="12"/>
  <c r="K87" i="12"/>
  <c r="D87" i="12"/>
  <c r="F87" i="12" s="1"/>
  <c r="P41" i="12"/>
  <c r="E82" i="12"/>
  <c r="L82" i="12"/>
  <c r="K81" i="12"/>
  <c r="D81" i="12"/>
  <c r="F81" i="12" s="1"/>
  <c r="P35" i="12"/>
  <c r="L76" i="12"/>
  <c r="E76" i="12"/>
  <c r="D75" i="12"/>
  <c r="F75" i="12" s="1"/>
  <c r="K75" i="12"/>
  <c r="P29" i="12"/>
  <c r="L70" i="12"/>
  <c r="E70" i="12"/>
  <c r="D69" i="12"/>
  <c r="K69" i="12"/>
  <c r="P23" i="12"/>
  <c r="E64" i="12"/>
  <c r="L64" i="12"/>
  <c r="D63" i="12"/>
  <c r="F63" i="12" s="1"/>
  <c r="K63" i="12"/>
  <c r="P17" i="12"/>
  <c r="E58" i="12"/>
  <c r="L58" i="12"/>
  <c r="D57" i="12"/>
  <c r="F57" i="12" s="1"/>
  <c r="K57" i="12"/>
  <c r="P11" i="12"/>
  <c r="E52" i="12"/>
  <c r="F52" i="12" s="1"/>
  <c r="L52" i="12"/>
  <c r="O43" i="12"/>
  <c r="J86" i="11"/>
  <c r="J80" i="11"/>
  <c r="J74" i="11"/>
  <c r="J68" i="11"/>
  <c r="J62" i="11"/>
  <c r="J56" i="11"/>
  <c r="N39" i="11"/>
  <c r="O39" i="11"/>
  <c r="M39" i="11"/>
  <c r="B80" i="11"/>
  <c r="N27" i="11"/>
  <c r="O27" i="11"/>
  <c r="M27" i="11"/>
  <c r="B68" i="11"/>
  <c r="N15" i="11"/>
  <c r="O15" i="11"/>
  <c r="M15" i="11"/>
  <c r="B56" i="11"/>
  <c r="J71" i="10"/>
  <c r="M71" i="10" s="1"/>
  <c r="E88" i="10"/>
  <c r="L88" i="10"/>
  <c r="E86" i="10"/>
  <c r="F86" i="10" s="1"/>
  <c r="L86" i="10"/>
  <c r="E84" i="10"/>
  <c r="L84" i="10"/>
  <c r="E83" i="10"/>
  <c r="L83" i="10"/>
  <c r="E82" i="10"/>
  <c r="L82" i="10"/>
  <c r="E80" i="10"/>
  <c r="F80" i="10" s="1"/>
  <c r="L80" i="10"/>
  <c r="E78" i="10"/>
  <c r="L78" i="10"/>
  <c r="E77" i="10"/>
  <c r="L77" i="10"/>
  <c r="E76" i="10"/>
  <c r="L76" i="10"/>
  <c r="L75" i="10"/>
  <c r="E74" i="10"/>
  <c r="F74" i="10" s="1"/>
  <c r="L74" i="10"/>
  <c r="E72" i="10"/>
  <c r="L72" i="10"/>
  <c r="E71" i="10"/>
  <c r="L71" i="10"/>
  <c r="E70" i="10"/>
  <c r="L70" i="10"/>
  <c r="E68" i="10"/>
  <c r="F68" i="10" s="1"/>
  <c r="L68" i="10"/>
  <c r="E66" i="10"/>
  <c r="L66" i="10"/>
  <c r="M66" i="10" s="1"/>
  <c r="E65" i="10"/>
  <c r="L65" i="10"/>
  <c r="E64" i="10"/>
  <c r="L64" i="10"/>
  <c r="E62" i="10"/>
  <c r="F62" i="10" s="1"/>
  <c r="L62" i="10"/>
  <c r="E60" i="10"/>
  <c r="L60" i="10"/>
  <c r="E59" i="10"/>
  <c r="L59" i="10"/>
  <c r="E58" i="10"/>
  <c r="L58" i="10"/>
  <c r="L57" i="10"/>
  <c r="E57" i="10"/>
  <c r="E56" i="10"/>
  <c r="F56" i="10" s="1"/>
  <c r="L56" i="10"/>
  <c r="E54" i="10"/>
  <c r="L54" i="10"/>
  <c r="E53" i="10"/>
  <c r="L53" i="10"/>
  <c r="E52" i="10"/>
  <c r="L52" i="10"/>
  <c r="O43" i="10"/>
  <c r="I73" i="9"/>
  <c r="I62" i="9"/>
  <c r="B87" i="9"/>
  <c r="I87" i="9"/>
  <c r="P41" i="9"/>
  <c r="B81" i="9"/>
  <c r="F81" i="9" s="1"/>
  <c r="I81" i="9"/>
  <c r="M81" i="9" s="1"/>
  <c r="P35" i="9"/>
  <c r="B75" i="9"/>
  <c r="F75" i="9" s="1"/>
  <c r="I75" i="9"/>
  <c r="M75" i="9" s="1"/>
  <c r="P29" i="9"/>
  <c r="B69" i="9"/>
  <c r="I69" i="9"/>
  <c r="P23" i="9"/>
  <c r="B63" i="9"/>
  <c r="F63" i="9" s="1"/>
  <c r="I63" i="9"/>
  <c r="M63" i="9" s="1"/>
  <c r="P17" i="9"/>
  <c r="B57" i="9"/>
  <c r="F57" i="9" s="1"/>
  <c r="I57" i="9"/>
  <c r="P11" i="9"/>
  <c r="N36" i="8"/>
  <c r="O36" i="8"/>
  <c r="L36" i="8"/>
  <c r="M36" i="8"/>
  <c r="D74" i="8"/>
  <c r="K74" i="8"/>
  <c r="B63" i="8"/>
  <c r="I63" i="8"/>
  <c r="B56" i="7"/>
  <c r="I56" i="7"/>
  <c r="I87" i="5"/>
  <c r="B87" i="5"/>
  <c r="D78" i="4"/>
  <c r="K78" i="4"/>
  <c r="K74" i="4"/>
  <c r="P28" i="4"/>
  <c r="D74" i="4"/>
  <c r="P27" i="4"/>
  <c r="E81" i="12"/>
  <c r="D80" i="12"/>
  <c r="F80" i="12" s="1"/>
  <c r="K67" i="12"/>
  <c r="M67" i="12" s="1"/>
  <c r="F66" i="12"/>
  <c r="D55" i="12"/>
  <c r="D88" i="12"/>
  <c r="K88" i="12"/>
  <c r="P42" i="12"/>
  <c r="E83" i="12"/>
  <c r="L83" i="12"/>
  <c r="D82" i="12"/>
  <c r="F82" i="12" s="1"/>
  <c r="K82" i="12"/>
  <c r="P36" i="12"/>
  <c r="E77" i="12"/>
  <c r="L77" i="12"/>
  <c r="D76" i="12"/>
  <c r="F76" i="12" s="1"/>
  <c r="K76" i="12"/>
  <c r="P30" i="12"/>
  <c r="L71" i="12"/>
  <c r="E71" i="12"/>
  <c r="K70" i="12"/>
  <c r="D70" i="12"/>
  <c r="P24" i="12"/>
  <c r="L65" i="12"/>
  <c r="E65" i="12"/>
  <c r="D64" i="12"/>
  <c r="K64" i="12"/>
  <c r="P18" i="12"/>
  <c r="L59" i="12"/>
  <c r="E59" i="12"/>
  <c r="D58" i="12"/>
  <c r="F58" i="12" s="1"/>
  <c r="K58" i="12"/>
  <c r="P12" i="12"/>
  <c r="L53" i="12"/>
  <c r="E53" i="12"/>
  <c r="F53" i="12" s="1"/>
  <c r="D52" i="12"/>
  <c r="K52" i="12"/>
  <c r="N43" i="12"/>
  <c r="P6" i="12"/>
  <c r="I80" i="11"/>
  <c r="I68" i="11"/>
  <c r="I56" i="11"/>
  <c r="N41" i="11"/>
  <c r="O41" i="11"/>
  <c r="M41" i="11"/>
  <c r="P41" i="11" s="1"/>
  <c r="C84" i="11"/>
  <c r="J84" i="11"/>
  <c r="B82" i="11"/>
  <c r="I82" i="11"/>
  <c r="N29" i="11"/>
  <c r="O29" i="11"/>
  <c r="M29" i="11"/>
  <c r="C72" i="11"/>
  <c r="J72" i="11"/>
  <c r="B70" i="11"/>
  <c r="I70" i="11"/>
  <c r="N17" i="11"/>
  <c r="O17" i="11"/>
  <c r="M17" i="11"/>
  <c r="C60" i="11"/>
  <c r="J60" i="11"/>
  <c r="B58" i="11"/>
  <c r="I58" i="11"/>
  <c r="E75" i="10"/>
  <c r="M72" i="10"/>
  <c r="I80" i="9"/>
  <c r="I71" i="9"/>
  <c r="I88" i="9"/>
  <c r="B88" i="9"/>
  <c r="P42" i="9"/>
  <c r="B82" i="9"/>
  <c r="P36" i="9"/>
  <c r="B76" i="9"/>
  <c r="P30" i="9"/>
  <c r="I70" i="9"/>
  <c r="B70" i="9"/>
  <c r="P24" i="9"/>
  <c r="B64" i="9"/>
  <c r="I64" i="9"/>
  <c r="P18" i="9"/>
  <c r="I58" i="9"/>
  <c r="P12" i="9"/>
  <c r="I65" i="8"/>
  <c r="B65" i="8"/>
  <c r="D55" i="8"/>
  <c r="K55" i="8"/>
  <c r="J54" i="8"/>
  <c r="C54" i="8"/>
  <c r="L21" i="6"/>
  <c r="N21" i="6"/>
  <c r="O21" i="6"/>
  <c r="M21" i="6"/>
  <c r="L78" i="8"/>
  <c r="E78" i="8"/>
  <c r="C68" i="1"/>
  <c r="J68" i="1"/>
  <c r="J83" i="4"/>
  <c r="C83" i="4"/>
  <c r="B52" i="11"/>
  <c r="I52" i="11"/>
  <c r="M54" i="10"/>
  <c r="I85" i="9"/>
  <c r="M85" i="9" s="1"/>
  <c r="P39" i="9"/>
  <c r="I67" i="9"/>
  <c r="M67" i="9" s="1"/>
  <c r="P21" i="9"/>
  <c r="I55" i="9"/>
  <c r="B55" i="9"/>
  <c r="F55" i="9" s="1"/>
  <c r="P9" i="9"/>
  <c r="L69" i="8"/>
  <c r="E69" i="8"/>
  <c r="F73" i="12"/>
  <c r="P16" i="12"/>
  <c r="B85" i="11"/>
  <c r="B78" i="11"/>
  <c r="I78" i="11"/>
  <c r="N25" i="11"/>
  <c r="O25" i="11"/>
  <c r="M25" i="11"/>
  <c r="P25" i="11" s="1"/>
  <c r="P15" i="11"/>
  <c r="B61" i="11"/>
  <c r="E87" i="12"/>
  <c r="J83" i="12"/>
  <c r="M83" i="12" s="1"/>
  <c r="E74" i="12"/>
  <c r="M72" i="12"/>
  <c r="F70" i="12"/>
  <c r="K61" i="12"/>
  <c r="F61" i="12"/>
  <c r="K55" i="12"/>
  <c r="E84" i="12"/>
  <c r="L84" i="12"/>
  <c r="D83" i="12"/>
  <c r="K83" i="12"/>
  <c r="P37" i="12"/>
  <c r="E78" i="12"/>
  <c r="L78" i="12"/>
  <c r="M78" i="12" s="1"/>
  <c r="D77" i="12"/>
  <c r="K77" i="12"/>
  <c r="P31" i="12"/>
  <c r="E72" i="12"/>
  <c r="L72" i="12"/>
  <c r="D71" i="12"/>
  <c r="F71" i="12" s="1"/>
  <c r="K71" i="12"/>
  <c r="M71" i="12" s="1"/>
  <c r="P25" i="12"/>
  <c r="E66" i="12"/>
  <c r="L66" i="12"/>
  <c r="D65" i="12"/>
  <c r="F65" i="12" s="1"/>
  <c r="K65" i="12"/>
  <c r="M65" i="12" s="1"/>
  <c r="P19" i="12"/>
  <c r="E60" i="12"/>
  <c r="L60" i="12"/>
  <c r="D59" i="12"/>
  <c r="F59" i="12" s="1"/>
  <c r="K59" i="12"/>
  <c r="P13" i="12"/>
  <c r="E54" i="12"/>
  <c r="L54" i="12"/>
  <c r="D53" i="12"/>
  <c r="K53" i="12"/>
  <c r="M53" i="12" s="1"/>
  <c r="P7" i="12"/>
  <c r="B84" i="11"/>
  <c r="I84" i="11"/>
  <c r="B79" i="11"/>
  <c r="N31" i="11"/>
  <c r="O31" i="11"/>
  <c r="M31" i="11"/>
  <c r="P31" i="11" s="1"/>
  <c r="B72" i="11"/>
  <c r="I72" i="11"/>
  <c r="B67" i="11"/>
  <c r="N19" i="11"/>
  <c r="O19" i="11"/>
  <c r="M19" i="11"/>
  <c r="B60" i="11"/>
  <c r="I60" i="11"/>
  <c r="B55" i="11"/>
  <c r="N7" i="11"/>
  <c r="O7" i="11"/>
  <c r="M7" i="11"/>
  <c r="J77" i="10"/>
  <c r="M77" i="10" s="1"/>
  <c r="J59" i="10"/>
  <c r="M59" i="10" s="1"/>
  <c r="B104" i="9"/>
  <c r="I83" i="9"/>
  <c r="P37" i="9"/>
  <c r="I77" i="9"/>
  <c r="B77" i="9"/>
  <c r="P31" i="9"/>
  <c r="I65" i="9"/>
  <c r="P19" i="9"/>
  <c r="I59" i="9"/>
  <c r="B59" i="9"/>
  <c r="P13" i="9"/>
  <c r="B53" i="9"/>
  <c r="P7" i="9"/>
  <c r="L43" i="9"/>
  <c r="K86" i="8"/>
  <c r="D86" i="8"/>
  <c r="D83" i="8"/>
  <c r="K83" i="8"/>
  <c r="B59" i="8"/>
  <c r="I59" i="8"/>
  <c r="M11" i="8"/>
  <c r="P11" i="8" s="1"/>
  <c r="N11" i="8"/>
  <c r="O11" i="8"/>
  <c r="J55" i="8"/>
  <c r="M55" i="8" s="1"/>
  <c r="P8" i="8"/>
  <c r="I54" i="8"/>
  <c r="B54" i="8"/>
  <c r="M16" i="7"/>
  <c r="O16" i="7"/>
  <c r="L16" i="7"/>
  <c r="N16" i="7"/>
  <c r="F43" i="7"/>
  <c r="D88" i="6"/>
  <c r="P42" i="6"/>
  <c r="K88" i="6"/>
  <c r="E81" i="6"/>
  <c r="L81" i="6"/>
  <c r="D76" i="6"/>
  <c r="K76" i="6"/>
  <c r="P30" i="6"/>
  <c r="E69" i="6"/>
  <c r="L69" i="6"/>
  <c r="D64" i="6"/>
  <c r="K64" i="6"/>
  <c r="M64" i="6" s="1"/>
  <c r="P18" i="6"/>
  <c r="L57" i="6"/>
  <c r="E57" i="6"/>
  <c r="L9" i="6"/>
  <c r="N9" i="6"/>
  <c r="O9" i="6"/>
  <c r="K80" i="12"/>
  <c r="M80" i="12" s="1"/>
  <c r="D79" i="12"/>
  <c r="D74" i="12"/>
  <c r="F74" i="12" s="1"/>
  <c r="L68" i="12"/>
  <c r="M68" i="12" s="1"/>
  <c r="F64" i="12"/>
  <c r="L62" i="12"/>
  <c r="M62" i="12" s="1"/>
  <c r="F60" i="12"/>
  <c r="F55" i="12"/>
  <c r="P38" i="12"/>
  <c r="K84" i="12"/>
  <c r="M84" i="12" s="1"/>
  <c r="P32" i="12"/>
  <c r="D78" i="12"/>
  <c r="F78" i="12" s="1"/>
  <c r="P26" i="12"/>
  <c r="D72" i="12"/>
  <c r="F72" i="12" s="1"/>
  <c r="L67" i="12"/>
  <c r="E67" i="12"/>
  <c r="F67" i="12" s="1"/>
  <c r="P20" i="12"/>
  <c r="P14" i="12"/>
  <c r="P8" i="12"/>
  <c r="K54" i="12"/>
  <c r="M54" i="12" s="1"/>
  <c r="B102" i="12"/>
  <c r="B90" i="12"/>
  <c r="C102" i="12" s="1"/>
  <c r="I87" i="11"/>
  <c r="I75" i="11"/>
  <c r="I63" i="11"/>
  <c r="B86" i="11"/>
  <c r="L35" i="11"/>
  <c r="N33" i="11"/>
  <c r="O33" i="11"/>
  <c r="M33" i="11"/>
  <c r="B74" i="11"/>
  <c r="L23" i="11"/>
  <c r="N21" i="11"/>
  <c r="P21" i="11" s="1"/>
  <c r="O21" i="11"/>
  <c r="M21" i="11"/>
  <c r="B62" i="11"/>
  <c r="L11" i="11"/>
  <c r="N9" i="11"/>
  <c r="O9" i="11"/>
  <c r="M9" i="11"/>
  <c r="E81" i="10"/>
  <c r="M78" i="10"/>
  <c r="E63" i="10"/>
  <c r="M60" i="10"/>
  <c r="J77" i="9"/>
  <c r="L77" i="9"/>
  <c r="B84" i="9"/>
  <c r="F84" i="9" s="1"/>
  <c r="P38" i="9"/>
  <c r="B78" i="9"/>
  <c r="P32" i="9"/>
  <c r="I78" i="9"/>
  <c r="I72" i="9"/>
  <c r="B72" i="9"/>
  <c r="P26" i="9"/>
  <c r="B66" i="9"/>
  <c r="I66" i="9"/>
  <c r="P20" i="9"/>
  <c r="I60" i="9"/>
  <c r="P14" i="9"/>
  <c r="B60" i="9"/>
  <c r="I54" i="9"/>
  <c r="B54" i="9"/>
  <c r="P8" i="9"/>
  <c r="P43" i="9" s="1"/>
  <c r="C88" i="8"/>
  <c r="J88" i="8"/>
  <c r="N24" i="8"/>
  <c r="O24" i="8"/>
  <c r="L24" i="8"/>
  <c r="M24" i="8"/>
  <c r="C66" i="8"/>
  <c r="F66" i="8" s="1"/>
  <c r="J66" i="8"/>
  <c r="M28" i="7"/>
  <c r="O28" i="7"/>
  <c r="L28" i="7"/>
  <c r="N28" i="7"/>
  <c r="B61" i="7"/>
  <c r="I61" i="7"/>
  <c r="P15" i="7"/>
  <c r="D86" i="6"/>
  <c r="K86" i="6"/>
  <c r="L38" i="6"/>
  <c r="M38" i="6"/>
  <c r="N38" i="6"/>
  <c r="O38" i="6"/>
  <c r="D81" i="6"/>
  <c r="F81" i="6" s="1"/>
  <c r="K81" i="6"/>
  <c r="M81" i="6" s="1"/>
  <c r="E77" i="6"/>
  <c r="L77" i="6"/>
  <c r="M77" i="6" s="1"/>
  <c r="P31" i="6"/>
  <c r="K74" i="6"/>
  <c r="D74" i="6"/>
  <c r="L26" i="6"/>
  <c r="M26" i="6"/>
  <c r="N26" i="6"/>
  <c r="O26" i="6"/>
  <c r="K69" i="6"/>
  <c r="D69" i="6"/>
  <c r="B66" i="4"/>
  <c r="I66" i="4"/>
  <c r="D88" i="10"/>
  <c r="F88" i="10" s="1"/>
  <c r="K88" i="10"/>
  <c r="D87" i="10"/>
  <c r="F87" i="10" s="1"/>
  <c r="K87" i="10"/>
  <c r="D83" i="10"/>
  <c r="K83" i="10"/>
  <c r="M83" i="10" s="1"/>
  <c r="D82" i="10"/>
  <c r="F82" i="10" s="1"/>
  <c r="K82" i="10"/>
  <c r="D81" i="10"/>
  <c r="F81" i="10" s="1"/>
  <c r="K81" i="10"/>
  <c r="D77" i="10"/>
  <c r="K77" i="10"/>
  <c r="D76" i="10"/>
  <c r="F76" i="10" s="1"/>
  <c r="K76" i="10"/>
  <c r="D75" i="10"/>
  <c r="F75" i="10" s="1"/>
  <c r="K75" i="10"/>
  <c r="D71" i="10"/>
  <c r="K71" i="10"/>
  <c r="D70" i="10"/>
  <c r="F70" i="10" s="1"/>
  <c r="K70" i="10"/>
  <c r="D69" i="10"/>
  <c r="F69" i="10" s="1"/>
  <c r="K69" i="10"/>
  <c r="D65" i="10"/>
  <c r="K65" i="10"/>
  <c r="M65" i="10" s="1"/>
  <c r="D64" i="10"/>
  <c r="F64" i="10" s="1"/>
  <c r="K64" i="10"/>
  <c r="D63" i="10"/>
  <c r="F63" i="10" s="1"/>
  <c r="K63" i="10"/>
  <c r="D59" i="10"/>
  <c r="K59" i="10"/>
  <c r="D58" i="10"/>
  <c r="F58" i="10" s="1"/>
  <c r="K58" i="10"/>
  <c r="D57" i="10"/>
  <c r="F57" i="10" s="1"/>
  <c r="K57" i="10"/>
  <c r="D53" i="10"/>
  <c r="K53" i="10"/>
  <c r="M53" i="10" s="1"/>
  <c r="D52" i="10"/>
  <c r="D89" i="10" s="1"/>
  <c r="K52" i="10"/>
  <c r="N43" i="10"/>
  <c r="J84" i="9"/>
  <c r="M84" i="9" s="1"/>
  <c r="K84" i="9"/>
  <c r="J79" i="9"/>
  <c r="K79" i="9"/>
  <c r="B103" i="9"/>
  <c r="O13" i="8"/>
  <c r="M13" i="8"/>
  <c r="N13" i="8"/>
  <c r="L56" i="8"/>
  <c r="D87" i="7"/>
  <c r="K87" i="7"/>
  <c r="M27" i="7"/>
  <c r="N27" i="7"/>
  <c r="O27" i="7"/>
  <c r="I71" i="6"/>
  <c r="J71" i="6"/>
  <c r="K71" i="6"/>
  <c r="F88" i="6"/>
  <c r="M67" i="4"/>
  <c r="L42" i="4"/>
  <c r="M42" i="4"/>
  <c r="N42" i="4"/>
  <c r="O42" i="4"/>
  <c r="P40" i="4"/>
  <c r="L75" i="4"/>
  <c r="E75" i="4"/>
  <c r="B76" i="8"/>
  <c r="I76" i="8"/>
  <c r="L28" i="8"/>
  <c r="M28" i="8"/>
  <c r="O28" i="8"/>
  <c r="C71" i="8"/>
  <c r="J71" i="8"/>
  <c r="M71" i="8" s="1"/>
  <c r="C65" i="8"/>
  <c r="J65" i="8"/>
  <c r="L63" i="8"/>
  <c r="E63" i="8"/>
  <c r="E61" i="8"/>
  <c r="L61" i="8"/>
  <c r="D60" i="8"/>
  <c r="F60" i="8" s="1"/>
  <c r="K60" i="8"/>
  <c r="K56" i="8"/>
  <c r="O7" i="8"/>
  <c r="L7" i="8"/>
  <c r="M7" i="8"/>
  <c r="N7" i="8"/>
  <c r="E88" i="7"/>
  <c r="L88" i="7"/>
  <c r="P41" i="7"/>
  <c r="I87" i="7"/>
  <c r="M87" i="7" s="1"/>
  <c r="B87" i="7"/>
  <c r="F87" i="7" s="1"/>
  <c r="L83" i="7"/>
  <c r="E83" i="7"/>
  <c r="P37" i="7"/>
  <c r="M32" i="7"/>
  <c r="L32" i="7"/>
  <c r="N32" i="7"/>
  <c r="O32" i="7"/>
  <c r="D75" i="7"/>
  <c r="K75" i="7"/>
  <c r="D70" i="7"/>
  <c r="F70" i="7" s="1"/>
  <c r="P24" i="7"/>
  <c r="L63" i="7"/>
  <c r="E63" i="7"/>
  <c r="M15" i="7"/>
  <c r="N15" i="7"/>
  <c r="O15" i="7"/>
  <c r="K72" i="5"/>
  <c r="D72" i="5"/>
  <c r="B71" i="5"/>
  <c r="F71" i="5" s="1"/>
  <c r="I71" i="5"/>
  <c r="M71" i="5" s="1"/>
  <c r="P25" i="5"/>
  <c r="K65" i="5"/>
  <c r="D65" i="5"/>
  <c r="B63" i="5"/>
  <c r="I63" i="5"/>
  <c r="B52" i="5"/>
  <c r="I52" i="5"/>
  <c r="L37" i="4"/>
  <c r="N37" i="4"/>
  <c r="O37" i="4"/>
  <c r="E3" i="13"/>
  <c r="J57" i="9"/>
  <c r="K57" i="9"/>
  <c r="L57" i="9"/>
  <c r="F85" i="12"/>
  <c r="F83" i="12"/>
  <c r="M66" i="12"/>
  <c r="M55" i="12"/>
  <c r="F54" i="12"/>
  <c r="N42" i="11"/>
  <c r="O42" i="11"/>
  <c r="N40" i="11"/>
  <c r="O40" i="11"/>
  <c r="N38" i="11"/>
  <c r="O38" i="11"/>
  <c r="N36" i="11"/>
  <c r="O36" i="11"/>
  <c r="N34" i="11"/>
  <c r="O34" i="11"/>
  <c r="N32" i="11"/>
  <c r="O32" i="11"/>
  <c r="N30" i="11"/>
  <c r="P30" i="11" s="1"/>
  <c r="O30" i="11"/>
  <c r="N28" i="11"/>
  <c r="O28" i="11"/>
  <c r="N26" i="11"/>
  <c r="O26" i="11"/>
  <c r="N24" i="11"/>
  <c r="P24" i="11" s="1"/>
  <c r="O24" i="11"/>
  <c r="N22" i="11"/>
  <c r="O22" i="11"/>
  <c r="N20" i="11"/>
  <c r="O20" i="11"/>
  <c r="N18" i="11"/>
  <c r="P18" i="11" s="1"/>
  <c r="O18" i="11"/>
  <c r="N16" i="11"/>
  <c r="O16" i="11"/>
  <c r="N14" i="11"/>
  <c r="O14" i="11"/>
  <c r="N12" i="11"/>
  <c r="P12" i="11" s="1"/>
  <c r="O12" i="11"/>
  <c r="N10" i="11"/>
  <c r="O10" i="11"/>
  <c r="N8" i="11"/>
  <c r="O8" i="11"/>
  <c r="N6" i="11"/>
  <c r="O6" i="11"/>
  <c r="F43" i="11"/>
  <c r="F85" i="10"/>
  <c r="F83" i="10"/>
  <c r="F79" i="10"/>
  <c r="F77" i="10"/>
  <c r="F73" i="10"/>
  <c r="F71" i="10"/>
  <c r="F67" i="10"/>
  <c r="F65" i="10"/>
  <c r="F61" i="10"/>
  <c r="F59" i="10"/>
  <c r="F55" i="10"/>
  <c r="F53" i="10"/>
  <c r="B102" i="10"/>
  <c r="B90" i="10"/>
  <c r="C102" i="10" s="1"/>
  <c r="J59" i="9"/>
  <c r="L59" i="9"/>
  <c r="L87" i="9"/>
  <c r="L82" i="9"/>
  <c r="L73" i="9"/>
  <c r="L71" i="9"/>
  <c r="L69" i="9"/>
  <c r="L64" i="9"/>
  <c r="L55" i="9"/>
  <c r="L53" i="9"/>
  <c r="L89" i="9" s="1"/>
  <c r="B105" i="9"/>
  <c r="L90" i="9"/>
  <c r="D105" i="9" s="1"/>
  <c r="I84" i="8"/>
  <c r="C58" i="8"/>
  <c r="M41" i="8"/>
  <c r="N41" i="8"/>
  <c r="L41" i="8"/>
  <c r="O41" i="8"/>
  <c r="J85" i="8"/>
  <c r="C85" i="8"/>
  <c r="P38" i="8"/>
  <c r="B84" i="8"/>
  <c r="N30" i="8"/>
  <c r="O30" i="8"/>
  <c r="M30" i="8"/>
  <c r="E73" i="8"/>
  <c r="F73" i="8" s="1"/>
  <c r="L73" i="8"/>
  <c r="D72" i="8"/>
  <c r="K72" i="8"/>
  <c r="P25" i="8"/>
  <c r="B71" i="8"/>
  <c r="F71" i="8" s="1"/>
  <c r="L22" i="8"/>
  <c r="M22" i="8"/>
  <c r="N22" i="8"/>
  <c r="O22" i="8"/>
  <c r="L66" i="8"/>
  <c r="E66" i="8"/>
  <c r="K61" i="8"/>
  <c r="D61" i="8"/>
  <c r="L54" i="8"/>
  <c r="J53" i="7"/>
  <c r="K53" i="7"/>
  <c r="P34" i="7"/>
  <c r="I80" i="7"/>
  <c r="B80" i="7"/>
  <c r="E76" i="7"/>
  <c r="L76" i="7"/>
  <c r="P29" i="7"/>
  <c r="I75" i="7"/>
  <c r="M75" i="7" s="1"/>
  <c r="B75" i="7"/>
  <c r="F75" i="7" s="1"/>
  <c r="P25" i="7"/>
  <c r="E71" i="7"/>
  <c r="M20" i="7"/>
  <c r="L20" i="7"/>
  <c r="N20" i="7"/>
  <c r="O20" i="7"/>
  <c r="D63" i="7"/>
  <c r="K63" i="7"/>
  <c r="M63" i="7" s="1"/>
  <c r="K58" i="7"/>
  <c r="D58" i="7"/>
  <c r="P12" i="7"/>
  <c r="F82" i="6"/>
  <c r="M65" i="6"/>
  <c r="D85" i="5"/>
  <c r="F85" i="5" s="1"/>
  <c r="K85" i="5"/>
  <c r="M85" i="5" s="1"/>
  <c r="P39" i="5"/>
  <c r="J82" i="5"/>
  <c r="C82" i="5"/>
  <c r="C72" i="5"/>
  <c r="J72" i="5"/>
  <c r="P26" i="5"/>
  <c r="O22" i="5"/>
  <c r="L22" i="5"/>
  <c r="M22" i="5"/>
  <c r="N22" i="5"/>
  <c r="J65" i="5"/>
  <c r="C65" i="5"/>
  <c r="O11" i="5"/>
  <c r="M11" i="5"/>
  <c r="N11" i="5"/>
  <c r="L11" i="5"/>
  <c r="O6" i="5"/>
  <c r="F43" i="5"/>
  <c r="N6" i="5"/>
  <c r="M6" i="5"/>
  <c r="F61" i="4"/>
  <c r="L87" i="4"/>
  <c r="E87" i="4"/>
  <c r="K2" i="13"/>
  <c r="K3" i="13"/>
  <c r="M85" i="12"/>
  <c r="F84" i="12"/>
  <c r="F79" i="12"/>
  <c r="F77" i="12"/>
  <c r="M60" i="12"/>
  <c r="K86" i="10"/>
  <c r="M86" i="10" s="1"/>
  <c r="M85" i="10"/>
  <c r="F84" i="10"/>
  <c r="K80" i="10"/>
  <c r="M80" i="10" s="1"/>
  <c r="M79" i="10"/>
  <c r="F78" i="10"/>
  <c r="K74" i="10"/>
  <c r="M74" i="10" s="1"/>
  <c r="M73" i="10"/>
  <c r="F72" i="10"/>
  <c r="K68" i="10"/>
  <c r="M68" i="10" s="1"/>
  <c r="M67" i="10"/>
  <c r="F66" i="10"/>
  <c r="K62" i="10"/>
  <c r="M62" i="10" s="1"/>
  <c r="M61" i="10"/>
  <c r="F60" i="10"/>
  <c r="K56" i="10"/>
  <c r="M56" i="10" s="1"/>
  <c r="M55" i="10"/>
  <c r="F54" i="10"/>
  <c r="J66" i="9"/>
  <c r="K66" i="9"/>
  <c r="J61" i="9"/>
  <c r="K61" i="9"/>
  <c r="K82" i="9"/>
  <c r="K73" i="9"/>
  <c r="K64" i="9"/>
  <c r="K55" i="9"/>
  <c r="B88" i="8"/>
  <c r="I69" i="8"/>
  <c r="K77" i="8"/>
  <c r="D77" i="8"/>
  <c r="E75" i="8"/>
  <c r="L75" i="8"/>
  <c r="E67" i="8"/>
  <c r="F67" i="8" s="1"/>
  <c r="L67" i="8"/>
  <c r="M67" i="8" s="1"/>
  <c r="D66" i="8"/>
  <c r="K66" i="8"/>
  <c r="O19" i="8"/>
  <c r="N19" i="8"/>
  <c r="M17" i="8"/>
  <c r="P17" i="8" s="1"/>
  <c r="N17" i="8"/>
  <c r="J61" i="8"/>
  <c r="M61" i="8" s="1"/>
  <c r="C61" i="8"/>
  <c r="P14" i="8"/>
  <c r="I60" i="8"/>
  <c r="M60" i="8" s="1"/>
  <c r="M6" i="8"/>
  <c r="P6" i="8" s="1"/>
  <c r="N6" i="8"/>
  <c r="F43" i="8"/>
  <c r="O6" i="8"/>
  <c r="K82" i="7"/>
  <c r="M82" i="7" s="1"/>
  <c r="M40" i="7"/>
  <c r="O40" i="7"/>
  <c r="L40" i="7"/>
  <c r="N40" i="7"/>
  <c r="I68" i="7"/>
  <c r="E64" i="7"/>
  <c r="F64" i="7" s="1"/>
  <c r="L64" i="7"/>
  <c r="M64" i="7" s="1"/>
  <c r="P17" i="7"/>
  <c r="B63" i="7"/>
  <c r="E59" i="7"/>
  <c r="P13" i="7"/>
  <c r="K56" i="7"/>
  <c r="D56" i="7"/>
  <c r="M8" i="7"/>
  <c r="L8" i="7"/>
  <c r="N8" i="7"/>
  <c r="O8" i="7"/>
  <c r="L33" i="6"/>
  <c r="N33" i="6"/>
  <c r="O33" i="6"/>
  <c r="M33" i="6"/>
  <c r="L10" i="6"/>
  <c r="O10" i="6"/>
  <c r="M10" i="6"/>
  <c r="N10" i="6"/>
  <c r="B76" i="5"/>
  <c r="I76" i="5"/>
  <c r="D73" i="5"/>
  <c r="F73" i="5" s="1"/>
  <c r="K73" i="5"/>
  <c r="M73" i="5" s="1"/>
  <c r="I72" i="5"/>
  <c r="C70" i="5"/>
  <c r="J70" i="5"/>
  <c r="K60" i="5"/>
  <c r="D60" i="5"/>
  <c r="B59" i="5"/>
  <c r="I59" i="5"/>
  <c r="P13" i="5"/>
  <c r="L25" i="4"/>
  <c r="N25" i="4"/>
  <c r="O25" i="4"/>
  <c r="M25" i="4"/>
  <c r="N20" i="4"/>
  <c r="O20" i="4"/>
  <c r="M20" i="4"/>
  <c r="N13" i="4"/>
  <c r="O13" i="4"/>
  <c r="L13" i="4"/>
  <c r="M13" i="4"/>
  <c r="P39" i="4"/>
  <c r="L79" i="4"/>
  <c r="E79" i="4"/>
  <c r="L32" i="4"/>
  <c r="O32" i="4"/>
  <c r="N12" i="4"/>
  <c r="O12" i="4"/>
  <c r="L12" i="4"/>
  <c r="M12" i="4"/>
  <c r="E84" i="9"/>
  <c r="L84" i="9"/>
  <c r="E78" i="9"/>
  <c r="L78" i="9"/>
  <c r="E72" i="9"/>
  <c r="L72" i="9"/>
  <c r="E66" i="9"/>
  <c r="L66" i="9"/>
  <c r="E60" i="9"/>
  <c r="L60" i="9"/>
  <c r="E54" i="9"/>
  <c r="L54" i="9"/>
  <c r="N42" i="8"/>
  <c r="P42" i="8" s="1"/>
  <c r="O42" i="8"/>
  <c r="L40" i="8"/>
  <c r="M40" i="8"/>
  <c r="L84" i="8"/>
  <c r="E84" i="8"/>
  <c r="C83" i="8"/>
  <c r="J83" i="8"/>
  <c r="E79" i="8"/>
  <c r="L79" i="8"/>
  <c r="D78" i="8"/>
  <c r="F78" i="8" s="1"/>
  <c r="K78" i="8"/>
  <c r="M78" i="8" s="1"/>
  <c r="P31" i="8"/>
  <c r="B77" i="8"/>
  <c r="F77" i="8" s="1"/>
  <c r="P29" i="8"/>
  <c r="J72" i="8"/>
  <c r="M23" i="8"/>
  <c r="N23" i="8"/>
  <c r="P20" i="8"/>
  <c r="B58" i="8"/>
  <c r="I58" i="8"/>
  <c r="F88" i="7"/>
  <c r="M83" i="7"/>
  <c r="J71" i="7"/>
  <c r="M71" i="7" s="1"/>
  <c r="K71" i="7"/>
  <c r="F59" i="7"/>
  <c r="L81" i="7"/>
  <c r="E81" i="7"/>
  <c r="M34" i="7"/>
  <c r="O34" i="7"/>
  <c r="K76" i="7"/>
  <c r="D76" i="7"/>
  <c r="F76" i="7" s="1"/>
  <c r="L69" i="7"/>
  <c r="M22" i="7"/>
  <c r="O22" i="7"/>
  <c r="L65" i="7"/>
  <c r="E65" i="7"/>
  <c r="M10" i="7"/>
  <c r="P10" i="7" s="1"/>
  <c r="O10" i="7"/>
  <c r="C74" i="6"/>
  <c r="J74" i="6"/>
  <c r="E70" i="6"/>
  <c r="L70" i="6"/>
  <c r="C69" i="6"/>
  <c r="J69" i="6"/>
  <c r="E65" i="6"/>
  <c r="L65" i="6"/>
  <c r="P19" i="6"/>
  <c r="K62" i="6"/>
  <c r="D62" i="6"/>
  <c r="L14" i="6"/>
  <c r="M14" i="6"/>
  <c r="N14" i="6"/>
  <c r="O14" i="6"/>
  <c r="K57" i="6"/>
  <c r="D57" i="6"/>
  <c r="D52" i="6"/>
  <c r="K52" i="6"/>
  <c r="P6" i="6"/>
  <c r="O35" i="5"/>
  <c r="M35" i="5"/>
  <c r="N35" i="5"/>
  <c r="L35" i="5"/>
  <c r="O30" i="5"/>
  <c r="N30" i="5"/>
  <c r="M30" i="5"/>
  <c r="C60" i="5"/>
  <c r="J60" i="5"/>
  <c r="P14" i="5"/>
  <c r="O10" i="5"/>
  <c r="L10" i="5"/>
  <c r="M10" i="5"/>
  <c r="N10" i="5"/>
  <c r="I87" i="4"/>
  <c r="K87" i="4"/>
  <c r="L60" i="4"/>
  <c r="E60" i="4"/>
  <c r="N10" i="4"/>
  <c r="L10" i="4"/>
  <c r="N8" i="4"/>
  <c r="L8" i="4"/>
  <c r="M8" i="4"/>
  <c r="O8" i="4"/>
  <c r="P6" i="4"/>
  <c r="I52" i="4"/>
  <c r="B52" i="4"/>
  <c r="M43" i="12"/>
  <c r="J87" i="10"/>
  <c r="J81" i="10"/>
  <c r="J75" i="10"/>
  <c r="J69" i="10"/>
  <c r="J63" i="10"/>
  <c r="J57" i="10"/>
  <c r="M43" i="10"/>
  <c r="E87" i="9"/>
  <c r="L80" i="9"/>
  <c r="E71" i="9"/>
  <c r="E69" i="9"/>
  <c r="L62" i="9"/>
  <c r="E53" i="9"/>
  <c r="E89" i="9" s="1"/>
  <c r="D83" i="9"/>
  <c r="F83" i="9" s="1"/>
  <c r="K83" i="9"/>
  <c r="D77" i="9"/>
  <c r="K77" i="9"/>
  <c r="D71" i="9"/>
  <c r="F71" i="9" s="1"/>
  <c r="K71" i="9"/>
  <c r="D65" i="9"/>
  <c r="F65" i="9" s="1"/>
  <c r="K65" i="9"/>
  <c r="D59" i="9"/>
  <c r="K59" i="9"/>
  <c r="D53" i="9"/>
  <c r="K53" i="9"/>
  <c r="I77" i="8"/>
  <c r="M77" i="8" s="1"/>
  <c r="B75" i="8"/>
  <c r="C72" i="8"/>
  <c r="E85" i="8"/>
  <c r="L85" i="8"/>
  <c r="D84" i="8"/>
  <c r="K84" i="8"/>
  <c r="P37" i="8"/>
  <c r="I83" i="8"/>
  <c r="B81" i="8"/>
  <c r="I81" i="8"/>
  <c r="K79" i="8"/>
  <c r="M29" i="8"/>
  <c r="N29" i="8"/>
  <c r="P26" i="8"/>
  <c r="I72" i="8"/>
  <c r="B72" i="8"/>
  <c r="F72" i="8" s="1"/>
  <c r="B64" i="8"/>
  <c r="I64" i="8"/>
  <c r="N12" i="8"/>
  <c r="O12" i="8"/>
  <c r="L10" i="8"/>
  <c r="M10" i="8"/>
  <c r="K88" i="7"/>
  <c r="M88" i="7" s="1"/>
  <c r="L77" i="7"/>
  <c r="M77" i="7" s="1"/>
  <c r="M38" i="7"/>
  <c r="L38" i="7"/>
  <c r="N38" i="7"/>
  <c r="O38" i="7"/>
  <c r="D81" i="7"/>
  <c r="F81" i="7" s="1"/>
  <c r="K81" i="7"/>
  <c r="M81" i="7" s="1"/>
  <c r="B79" i="7"/>
  <c r="I79" i="7"/>
  <c r="M26" i="7"/>
  <c r="L26" i="7"/>
  <c r="N26" i="7"/>
  <c r="O26" i="7"/>
  <c r="D69" i="7"/>
  <c r="K69" i="7"/>
  <c r="B67" i="7"/>
  <c r="I67" i="7"/>
  <c r="K65" i="7"/>
  <c r="M65" i="7" s="1"/>
  <c r="M14" i="7"/>
  <c r="L14" i="7"/>
  <c r="N14" i="7"/>
  <c r="O14" i="7"/>
  <c r="D57" i="7"/>
  <c r="F57" i="7" s="1"/>
  <c r="K57" i="7"/>
  <c r="B55" i="7"/>
  <c r="I55" i="7"/>
  <c r="F75" i="6"/>
  <c r="F64" i="6"/>
  <c r="L34" i="6"/>
  <c r="O34" i="6"/>
  <c r="M34" i="6"/>
  <c r="N34" i="6"/>
  <c r="J62" i="6"/>
  <c r="C62" i="6"/>
  <c r="L58" i="6"/>
  <c r="E58" i="6"/>
  <c r="C57" i="6"/>
  <c r="J57" i="6"/>
  <c r="M57" i="6" s="1"/>
  <c r="E53" i="6"/>
  <c r="F53" i="6" s="1"/>
  <c r="L53" i="6"/>
  <c r="P7" i="6"/>
  <c r="M55" i="5"/>
  <c r="D84" i="5"/>
  <c r="K84" i="5"/>
  <c r="B83" i="5"/>
  <c r="I83" i="5"/>
  <c r="P37" i="5"/>
  <c r="K77" i="5"/>
  <c r="D77" i="5"/>
  <c r="I75" i="5"/>
  <c r="B64" i="5"/>
  <c r="D61" i="5"/>
  <c r="K61" i="5"/>
  <c r="C58" i="5"/>
  <c r="J58" i="5"/>
  <c r="P14" i="4"/>
  <c r="J60" i="4"/>
  <c r="M60" i="4" s="1"/>
  <c r="J52" i="4"/>
  <c r="C52" i="4"/>
  <c r="J88" i="12"/>
  <c r="M88" i="12" s="1"/>
  <c r="I87" i="12"/>
  <c r="M87" i="12" s="1"/>
  <c r="J82" i="12"/>
  <c r="M82" i="12" s="1"/>
  <c r="I81" i="12"/>
  <c r="M81" i="12" s="1"/>
  <c r="J76" i="12"/>
  <c r="M76" i="12" s="1"/>
  <c r="I75" i="12"/>
  <c r="M75" i="12" s="1"/>
  <c r="J70" i="12"/>
  <c r="M70" i="12" s="1"/>
  <c r="I69" i="12"/>
  <c r="M69" i="12" s="1"/>
  <c r="J64" i="12"/>
  <c r="M64" i="12" s="1"/>
  <c r="I63" i="12"/>
  <c r="M63" i="12" s="1"/>
  <c r="J58" i="12"/>
  <c r="M58" i="12" s="1"/>
  <c r="I57" i="12"/>
  <c r="J52" i="12"/>
  <c r="J88" i="10"/>
  <c r="M88" i="10" s="1"/>
  <c r="I87" i="10"/>
  <c r="J82" i="10"/>
  <c r="M82" i="10" s="1"/>
  <c r="I81" i="10"/>
  <c r="J76" i="10"/>
  <c r="M76" i="10" s="1"/>
  <c r="I75" i="10"/>
  <c r="M75" i="10" s="1"/>
  <c r="J70" i="10"/>
  <c r="M70" i="10" s="1"/>
  <c r="I69" i="10"/>
  <c r="M69" i="10" s="1"/>
  <c r="J64" i="10"/>
  <c r="M64" i="10" s="1"/>
  <c r="I63" i="10"/>
  <c r="M63" i="10" s="1"/>
  <c r="J58" i="10"/>
  <c r="M58" i="10" s="1"/>
  <c r="I57" i="10"/>
  <c r="J52" i="10"/>
  <c r="K80" i="9"/>
  <c r="K62" i="9"/>
  <c r="C88" i="9"/>
  <c r="J88" i="9"/>
  <c r="C82" i="9"/>
  <c r="J82" i="9"/>
  <c r="M82" i="9" s="1"/>
  <c r="C76" i="9"/>
  <c r="J76" i="9"/>
  <c r="M76" i="9" s="1"/>
  <c r="C70" i="9"/>
  <c r="J70" i="9"/>
  <c r="C64" i="9"/>
  <c r="J64" i="9"/>
  <c r="C58" i="9"/>
  <c r="F58" i="9" s="1"/>
  <c r="J58" i="9"/>
  <c r="C52" i="9"/>
  <c r="J52" i="9"/>
  <c r="B83" i="8"/>
  <c r="F83" i="8" s="1"/>
  <c r="K73" i="8"/>
  <c r="M73" i="8" s="1"/>
  <c r="L71" i="8"/>
  <c r="I66" i="8"/>
  <c r="M66" i="8" s="1"/>
  <c r="L62" i="8"/>
  <c r="M35" i="8"/>
  <c r="N35" i="8"/>
  <c r="J79" i="8"/>
  <c r="C79" i="8"/>
  <c r="P32" i="8"/>
  <c r="N18" i="8"/>
  <c r="P18" i="8" s="1"/>
  <c r="O18" i="8"/>
  <c r="L16" i="8"/>
  <c r="M16" i="8"/>
  <c r="E55" i="8"/>
  <c r="F55" i="8" s="1"/>
  <c r="L55" i="8"/>
  <c r="D54" i="8"/>
  <c r="K54" i="8"/>
  <c r="F77" i="7"/>
  <c r="E69" i="7"/>
  <c r="B52" i="7"/>
  <c r="E82" i="7"/>
  <c r="F82" i="7" s="1"/>
  <c r="L82" i="7"/>
  <c r="P35" i="7"/>
  <c r="M33" i="7"/>
  <c r="N33" i="7"/>
  <c r="O33" i="7"/>
  <c r="J76" i="7"/>
  <c r="M76" i="7" s="1"/>
  <c r="E70" i="7"/>
  <c r="L70" i="7"/>
  <c r="M70" i="7" s="1"/>
  <c r="P23" i="7"/>
  <c r="I69" i="7"/>
  <c r="B69" i="7"/>
  <c r="M21" i="7"/>
  <c r="N21" i="7"/>
  <c r="P21" i="7" s="1"/>
  <c r="O21" i="7"/>
  <c r="E58" i="7"/>
  <c r="L58" i="7"/>
  <c r="M58" i="7" s="1"/>
  <c r="P11" i="7"/>
  <c r="I57" i="7"/>
  <c r="M57" i="7" s="1"/>
  <c r="M9" i="7"/>
  <c r="N9" i="7"/>
  <c r="O9" i="7"/>
  <c r="I53" i="7"/>
  <c r="F77" i="6"/>
  <c r="L22" i="6"/>
  <c r="O22" i="6"/>
  <c r="M22" i="6"/>
  <c r="N22" i="6"/>
  <c r="F60" i="5"/>
  <c r="C84" i="5"/>
  <c r="F84" i="5" s="1"/>
  <c r="J84" i="5"/>
  <c r="M84" i="5" s="1"/>
  <c r="P38" i="5"/>
  <c r="O34" i="5"/>
  <c r="L34" i="5"/>
  <c r="M34" i="5"/>
  <c r="N34" i="5"/>
  <c r="C77" i="5"/>
  <c r="J77" i="5"/>
  <c r="O23" i="5"/>
  <c r="M23" i="5"/>
  <c r="N23" i="5"/>
  <c r="L23" i="5"/>
  <c r="L66" i="5"/>
  <c r="O18" i="5"/>
  <c r="N18" i="5"/>
  <c r="M18" i="5"/>
  <c r="L30" i="4"/>
  <c r="M30" i="4"/>
  <c r="N30" i="4"/>
  <c r="O30" i="4"/>
  <c r="D73" i="4"/>
  <c r="K73" i="4"/>
  <c r="J82" i="1"/>
  <c r="C82" i="1"/>
  <c r="D78" i="1"/>
  <c r="K78" i="1"/>
  <c r="P39" i="8"/>
  <c r="P33" i="8"/>
  <c r="P27" i="8"/>
  <c r="P21" i="8"/>
  <c r="P15" i="8"/>
  <c r="P9" i="8"/>
  <c r="M59" i="7"/>
  <c r="M6" i="7"/>
  <c r="N6" i="7"/>
  <c r="M63" i="6"/>
  <c r="L40" i="6"/>
  <c r="O40" i="6"/>
  <c r="P35" i="6"/>
  <c r="L28" i="6"/>
  <c r="O28" i="6"/>
  <c r="E71" i="6"/>
  <c r="F71" i="6" s="1"/>
  <c r="L71" i="6"/>
  <c r="D70" i="6"/>
  <c r="F70" i="6" s="1"/>
  <c r="K70" i="6"/>
  <c r="M70" i="6" s="1"/>
  <c r="P23" i="6"/>
  <c r="L63" i="6"/>
  <c r="E63" i="6"/>
  <c r="L16" i="6"/>
  <c r="O16" i="6"/>
  <c r="E59" i="6"/>
  <c r="L59" i="6"/>
  <c r="M59" i="6" s="1"/>
  <c r="D58" i="6"/>
  <c r="K58" i="6"/>
  <c r="P11" i="6"/>
  <c r="F66" i="5"/>
  <c r="M61" i="5"/>
  <c r="O41" i="5"/>
  <c r="M41" i="5"/>
  <c r="P41" i="5" s="1"/>
  <c r="N41" i="5"/>
  <c r="L84" i="5"/>
  <c r="B77" i="5"/>
  <c r="I77" i="5"/>
  <c r="P31" i="5"/>
  <c r="O29" i="5"/>
  <c r="M29" i="5"/>
  <c r="N29" i="5"/>
  <c r="B65" i="5"/>
  <c r="F65" i="5" s="1"/>
  <c r="I65" i="5"/>
  <c r="M65" i="5" s="1"/>
  <c r="P19" i="5"/>
  <c r="O17" i="5"/>
  <c r="M17" i="5"/>
  <c r="N17" i="5"/>
  <c r="B58" i="5"/>
  <c r="I58" i="5"/>
  <c r="K54" i="5"/>
  <c r="D54" i="5"/>
  <c r="B53" i="5"/>
  <c r="F53" i="5" s="1"/>
  <c r="I53" i="5"/>
  <c r="M53" i="5" s="1"/>
  <c r="P7" i="5"/>
  <c r="F60" i="4"/>
  <c r="F53" i="4"/>
  <c r="K84" i="4"/>
  <c r="D84" i="4"/>
  <c r="L36" i="4"/>
  <c r="M36" i="4"/>
  <c r="N36" i="4"/>
  <c r="O36" i="4"/>
  <c r="J77" i="4"/>
  <c r="C77" i="4"/>
  <c r="L24" i="4"/>
  <c r="M24" i="4"/>
  <c r="N24" i="4"/>
  <c r="O24" i="4"/>
  <c r="N19" i="4"/>
  <c r="L19" i="4"/>
  <c r="M19" i="4"/>
  <c r="O19" i="4"/>
  <c r="I63" i="4"/>
  <c r="L57" i="4"/>
  <c r="E53" i="4"/>
  <c r="L53" i="4"/>
  <c r="N6" i="4"/>
  <c r="O6" i="4"/>
  <c r="F43" i="4"/>
  <c r="B79" i="8"/>
  <c r="B61" i="8"/>
  <c r="D83" i="7"/>
  <c r="F83" i="7" s="1"/>
  <c r="F71" i="7"/>
  <c r="D65" i="7"/>
  <c r="F65" i="7" s="1"/>
  <c r="F53" i="7"/>
  <c r="F57" i="6"/>
  <c r="I53" i="6"/>
  <c r="J53" i="6"/>
  <c r="K53" i="6"/>
  <c r="L32" i="6"/>
  <c r="M32" i="6"/>
  <c r="N32" i="6"/>
  <c r="O32" i="6"/>
  <c r="L20" i="6"/>
  <c r="M20" i="6"/>
  <c r="N20" i="6"/>
  <c r="O20" i="6"/>
  <c r="J58" i="6"/>
  <c r="M58" i="6" s="1"/>
  <c r="L8" i="6"/>
  <c r="M8" i="6"/>
  <c r="N8" i="6"/>
  <c r="O8" i="6"/>
  <c r="B82" i="5"/>
  <c r="O36" i="5"/>
  <c r="N36" i="5"/>
  <c r="D79" i="5"/>
  <c r="K79" i="5"/>
  <c r="M79" i="5" s="1"/>
  <c r="C78" i="5"/>
  <c r="F78" i="5" s="1"/>
  <c r="J78" i="5"/>
  <c r="M78" i="5" s="1"/>
  <c r="L77" i="5"/>
  <c r="O24" i="5"/>
  <c r="N24" i="5"/>
  <c r="P24" i="5" s="1"/>
  <c r="D67" i="5"/>
  <c r="F67" i="5" s="1"/>
  <c r="K67" i="5"/>
  <c r="M67" i="5" s="1"/>
  <c r="C66" i="5"/>
  <c r="J66" i="5"/>
  <c r="K59" i="5"/>
  <c r="D59" i="5"/>
  <c r="O12" i="5"/>
  <c r="N12" i="5"/>
  <c r="D55" i="5"/>
  <c r="F55" i="5" s="1"/>
  <c r="K55" i="5"/>
  <c r="C54" i="5"/>
  <c r="J54" i="5"/>
  <c r="J84" i="4"/>
  <c r="C84" i="4"/>
  <c r="L80" i="4"/>
  <c r="E80" i="4"/>
  <c r="C79" i="4"/>
  <c r="J79" i="4"/>
  <c r="L31" i="4"/>
  <c r="N31" i="4"/>
  <c r="O31" i="4"/>
  <c r="P21" i="4"/>
  <c r="N17" i="4"/>
  <c r="M17" i="4"/>
  <c r="I57" i="4"/>
  <c r="F33" i="13"/>
  <c r="F59" i="6"/>
  <c r="M52" i="6"/>
  <c r="F43" i="6"/>
  <c r="L39" i="6"/>
  <c r="N39" i="6"/>
  <c r="O39" i="6"/>
  <c r="L76" i="6"/>
  <c r="C75" i="6"/>
  <c r="J75" i="6"/>
  <c r="M75" i="6" s="1"/>
  <c r="L27" i="6"/>
  <c r="N27" i="6"/>
  <c r="O27" i="6"/>
  <c r="C63" i="6"/>
  <c r="F63" i="6" s="1"/>
  <c r="J63" i="6"/>
  <c r="L15" i="6"/>
  <c r="N15" i="6"/>
  <c r="O15" i="6"/>
  <c r="E52" i="6"/>
  <c r="O43" i="6"/>
  <c r="K66" i="5"/>
  <c r="O40" i="5"/>
  <c r="L40" i="5"/>
  <c r="M40" i="5"/>
  <c r="N40" i="5"/>
  <c r="J83" i="5"/>
  <c r="C83" i="5"/>
  <c r="J79" i="5"/>
  <c r="O28" i="5"/>
  <c r="L28" i="5"/>
  <c r="M28" i="5"/>
  <c r="N28" i="5"/>
  <c r="O16" i="5"/>
  <c r="L16" i="5"/>
  <c r="M16" i="5"/>
  <c r="N16" i="5"/>
  <c r="I54" i="5"/>
  <c r="M85" i="4"/>
  <c r="B67" i="4"/>
  <c r="F67" i="4" s="1"/>
  <c r="E57" i="4"/>
  <c r="J53" i="4"/>
  <c r="M53" i="4" s="1"/>
  <c r="E85" i="4"/>
  <c r="F85" i="4" s="1"/>
  <c r="L85" i="4"/>
  <c r="L38" i="4"/>
  <c r="O38" i="4"/>
  <c r="K80" i="4"/>
  <c r="D80" i="4"/>
  <c r="P33" i="4"/>
  <c r="E73" i="4"/>
  <c r="L73" i="4"/>
  <c r="L26" i="4"/>
  <c r="O26" i="4"/>
  <c r="L69" i="4"/>
  <c r="E69" i="4"/>
  <c r="J64" i="4"/>
  <c r="C64" i="4"/>
  <c r="N16" i="4"/>
  <c r="L16" i="4"/>
  <c r="M16" i="4"/>
  <c r="O16" i="4"/>
  <c r="M43" i="6"/>
  <c r="P7" i="4"/>
  <c r="H3" i="13"/>
  <c r="H2" i="13"/>
  <c r="B38" i="13"/>
  <c r="B44" i="13"/>
  <c r="B50" i="13"/>
  <c r="B56" i="13"/>
  <c r="B62" i="13"/>
  <c r="B3" i="13"/>
  <c r="B39" i="13"/>
  <c r="B45" i="13"/>
  <c r="B51" i="13"/>
  <c r="B57" i="13"/>
  <c r="B63" i="13"/>
  <c r="B41" i="13"/>
  <c r="B49" i="13"/>
  <c r="B59" i="13"/>
  <c r="B2" i="13"/>
  <c r="N42" i="1"/>
  <c r="O42" i="1"/>
  <c r="L42" i="1"/>
  <c r="M42" i="1"/>
  <c r="P40" i="1"/>
  <c r="I86" i="1"/>
  <c r="B82" i="1"/>
  <c r="I82" i="1"/>
  <c r="O11" i="1"/>
  <c r="N11" i="1"/>
  <c r="M11" i="1"/>
  <c r="L11" i="1"/>
  <c r="Q9" i="1"/>
  <c r="C55" i="1"/>
  <c r="F55" i="1" s="1"/>
  <c r="J55" i="1"/>
  <c r="C76" i="6"/>
  <c r="F76" i="6" s="1"/>
  <c r="B69" i="6"/>
  <c r="F69" i="6" s="1"/>
  <c r="D65" i="6"/>
  <c r="F65" i="6" s="1"/>
  <c r="C58" i="6"/>
  <c r="F58" i="6" s="1"/>
  <c r="C79" i="5"/>
  <c r="F79" i="5" s="1"/>
  <c r="B72" i="5"/>
  <c r="F72" i="5" s="1"/>
  <c r="C61" i="5"/>
  <c r="F61" i="5" s="1"/>
  <c r="B54" i="5"/>
  <c r="I79" i="4"/>
  <c r="B79" i="4"/>
  <c r="B57" i="4"/>
  <c r="C87" i="4"/>
  <c r="F87" i="4" s="1"/>
  <c r="J87" i="4"/>
  <c r="B86" i="4"/>
  <c r="F86" i="4" s="1"/>
  <c r="I86" i="4"/>
  <c r="M86" i="4" s="1"/>
  <c r="C81" i="4"/>
  <c r="F81" i="4" s="1"/>
  <c r="J81" i="4"/>
  <c r="M81" i="4" s="1"/>
  <c r="B80" i="4"/>
  <c r="F80" i="4" s="1"/>
  <c r="I80" i="4"/>
  <c r="M80" i="4" s="1"/>
  <c r="C75" i="4"/>
  <c r="F75" i="4" s="1"/>
  <c r="J75" i="4"/>
  <c r="M75" i="4" s="1"/>
  <c r="B74" i="4"/>
  <c r="F74" i="4" s="1"/>
  <c r="I74" i="4"/>
  <c r="M74" i="4" s="1"/>
  <c r="C69" i="4"/>
  <c r="F69" i="4" s="1"/>
  <c r="J69" i="4"/>
  <c r="M69" i="4" s="1"/>
  <c r="B68" i="4"/>
  <c r="F68" i="4" s="1"/>
  <c r="I68" i="4"/>
  <c r="M68" i="4" s="1"/>
  <c r="N18" i="4"/>
  <c r="O18" i="4"/>
  <c r="N11" i="4"/>
  <c r="M11" i="4"/>
  <c r="B58" i="13"/>
  <c r="B47" i="13"/>
  <c r="B36" i="13"/>
  <c r="G3" i="13"/>
  <c r="F61" i="1"/>
  <c r="L38" i="1"/>
  <c r="O38" i="1"/>
  <c r="M38" i="1"/>
  <c r="N38" i="1"/>
  <c r="M13" i="1"/>
  <c r="O13" i="1"/>
  <c r="L13" i="1"/>
  <c r="N13" i="1"/>
  <c r="I88" i="6"/>
  <c r="M88" i="6" s="1"/>
  <c r="J83" i="6"/>
  <c r="M83" i="6" s="1"/>
  <c r="I82" i="6"/>
  <c r="M82" i="6" s="1"/>
  <c r="I69" i="6"/>
  <c r="M69" i="6" s="1"/>
  <c r="B55" i="13"/>
  <c r="B46" i="13"/>
  <c r="B35" i="13"/>
  <c r="B65" i="13" s="1"/>
  <c r="Q21" i="1"/>
  <c r="J67" i="1"/>
  <c r="C67" i="1"/>
  <c r="O42" i="2"/>
  <c r="N42" i="2"/>
  <c r="L42" i="2"/>
  <c r="M42" i="2"/>
  <c r="C78" i="1"/>
  <c r="J78" i="1"/>
  <c r="Q32" i="1"/>
  <c r="N24" i="1"/>
  <c r="O24" i="1"/>
  <c r="L24" i="1"/>
  <c r="M24" i="1"/>
  <c r="P22" i="1"/>
  <c r="J64" i="1"/>
  <c r="F104" i="3"/>
  <c r="C64" i="1"/>
  <c r="O35" i="1"/>
  <c r="N35" i="1"/>
  <c r="L35" i="1"/>
  <c r="M35" i="1"/>
  <c r="J75" i="1"/>
  <c r="C75" i="1"/>
  <c r="L20" i="1"/>
  <c r="O20" i="1"/>
  <c r="M20" i="1"/>
  <c r="N20" i="1"/>
  <c r="B64" i="1"/>
  <c r="I64" i="1"/>
  <c r="D60" i="1"/>
  <c r="K60" i="1"/>
  <c r="L8" i="1"/>
  <c r="O8" i="1"/>
  <c r="M8" i="1"/>
  <c r="N8" i="1"/>
  <c r="B89" i="1"/>
  <c r="I89" i="1"/>
  <c r="P43" i="1"/>
  <c r="M31" i="1"/>
  <c r="O31" i="1"/>
  <c r="L31" i="1"/>
  <c r="N31" i="1"/>
  <c r="P29" i="1"/>
  <c r="B75" i="1"/>
  <c r="J60" i="1"/>
  <c r="Q14" i="1"/>
  <c r="C60" i="1"/>
  <c r="K53" i="1"/>
  <c r="F84" i="2"/>
  <c r="F73" i="1"/>
  <c r="C86" i="1"/>
  <c r="P39" i="1"/>
  <c r="B85" i="1"/>
  <c r="F85" i="1" s="1"/>
  <c r="I85" i="1"/>
  <c r="O17" i="1"/>
  <c r="N17" i="1"/>
  <c r="L17" i="1"/>
  <c r="M17" i="1"/>
  <c r="M40" i="2"/>
  <c r="N40" i="2"/>
  <c r="L40" i="2"/>
  <c r="O40" i="2"/>
  <c r="C84" i="2"/>
  <c r="J84" i="2"/>
  <c r="M84" i="2" s="1"/>
  <c r="P37" i="2"/>
  <c r="B83" i="2"/>
  <c r="I83" i="2"/>
  <c r="P29" i="2"/>
  <c r="I75" i="2"/>
  <c r="B75" i="2"/>
  <c r="D61" i="2"/>
  <c r="K61" i="2"/>
  <c r="I56" i="2"/>
  <c r="B56" i="2"/>
  <c r="I80" i="2"/>
  <c r="B80" i="2"/>
  <c r="K78" i="2"/>
  <c r="D78" i="2"/>
  <c r="L15" i="2"/>
  <c r="M15" i="2"/>
  <c r="O15" i="2"/>
  <c r="J58" i="2"/>
  <c r="C58" i="2"/>
  <c r="M43" i="1"/>
  <c r="O43" i="1"/>
  <c r="N40" i="1"/>
  <c r="Q40" i="1" s="1"/>
  <c r="O40" i="1"/>
  <c r="N36" i="1"/>
  <c r="O36" i="1"/>
  <c r="L32" i="1"/>
  <c r="O32" i="1"/>
  <c r="O29" i="1"/>
  <c r="N29" i="1"/>
  <c r="D72" i="1"/>
  <c r="K72" i="1"/>
  <c r="M25" i="1"/>
  <c r="O25" i="1"/>
  <c r="N22" i="1"/>
  <c r="Q22" i="1" s="1"/>
  <c r="O22" i="1"/>
  <c r="N18" i="1"/>
  <c r="O18" i="1"/>
  <c r="L14" i="1"/>
  <c r="O14" i="1"/>
  <c r="J58" i="1"/>
  <c r="C58" i="1"/>
  <c r="C56" i="1"/>
  <c r="Q10" i="1"/>
  <c r="I55" i="1"/>
  <c r="P9" i="1"/>
  <c r="I53" i="1"/>
  <c r="C77" i="2"/>
  <c r="P36" i="2"/>
  <c r="B82" i="2"/>
  <c r="I82" i="2"/>
  <c r="M34" i="2"/>
  <c r="N34" i="2"/>
  <c r="O34" i="2"/>
  <c r="C78" i="2"/>
  <c r="F78" i="2" s="1"/>
  <c r="J78" i="2"/>
  <c r="P31" i="2"/>
  <c r="B77" i="2"/>
  <c r="I77" i="2"/>
  <c r="M77" i="2" s="1"/>
  <c r="M28" i="2"/>
  <c r="N28" i="2"/>
  <c r="L28" i="2"/>
  <c r="O28" i="2"/>
  <c r="C72" i="2"/>
  <c r="J72" i="2"/>
  <c r="M72" i="2" s="1"/>
  <c r="P25" i="2"/>
  <c r="B71" i="2"/>
  <c r="F71" i="2" s="1"/>
  <c r="I71" i="2"/>
  <c r="M71" i="2" s="1"/>
  <c r="J69" i="2"/>
  <c r="C69" i="2"/>
  <c r="L67" i="2"/>
  <c r="E67" i="2"/>
  <c r="N17" i="2"/>
  <c r="O17" i="2"/>
  <c r="M17" i="2"/>
  <c r="P12" i="2"/>
  <c r="B58" i="2"/>
  <c r="I58" i="2"/>
  <c r="M58" i="2" s="1"/>
  <c r="L9" i="2"/>
  <c r="L43" i="2" s="1"/>
  <c r="M9" i="2"/>
  <c r="N9" i="2"/>
  <c r="O9" i="2"/>
  <c r="L53" i="2"/>
  <c r="E53" i="2"/>
  <c r="J59" i="3"/>
  <c r="I59" i="3"/>
  <c r="L59" i="3"/>
  <c r="L89" i="3"/>
  <c r="P43" i="3"/>
  <c r="O44" i="3"/>
  <c r="B83" i="1"/>
  <c r="I83" i="1"/>
  <c r="P37" i="1"/>
  <c r="P30" i="1"/>
  <c r="B76" i="1"/>
  <c r="I76" i="1"/>
  <c r="C72" i="1"/>
  <c r="J72" i="1"/>
  <c r="B65" i="1"/>
  <c r="I65" i="1"/>
  <c r="B58" i="1"/>
  <c r="I58" i="1"/>
  <c r="P10" i="1"/>
  <c r="M7" i="1"/>
  <c r="O7" i="1"/>
  <c r="F44" i="1"/>
  <c r="L59" i="2"/>
  <c r="C52" i="2"/>
  <c r="O36" i="2"/>
  <c r="M36" i="2"/>
  <c r="N36" i="2"/>
  <c r="B69" i="2"/>
  <c r="D67" i="2"/>
  <c r="K67" i="2"/>
  <c r="E62" i="2"/>
  <c r="L62" i="2"/>
  <c r="L54" i="2"/>
  <c r="D53" i="2"/>
  <c r="P6" i="2"/>
  <c r="B52" i="2"/>
  <c r="I52" i="2"/>
  <c r="J82" i="3"/>
  <c r="K82" i="3"/>
  <c r="L82" i="3"/>
  <c r="C87" i="1"/>
  <c r="K85" i="1"/>
  <c r="L85" i="1"/>
  <c r="K79" i="1"/>
  <c r="M79" i="1" s="1"/>
  <c r="L79" i="1"/>
  <c r="K73" i="1"/>
  <c r="M73" i="1" s="1"/>
  <c r="L73" i="1"/>
  <c r="C69" i="1"/>
  <c r="K67" i="1"/>
  <c r="L67" i="1"/>
  <c r="K61" i="1"/>
  <c r="L61" i="1"/>
  <c r="O41" i="1"/>
  <c r="N41" i="1"/>
  <c r="M37" i="1"/>
  <c r="O37" i="1"/>
  <c r="N34" i="1"/>
  <c r="O34" i="1"/>
  <c r="P34" i="1" s="1"/>
  <c r="N30" i="1"/>
  <c r="O30" i="1"/>
  <c r="L26" i="1"/>
  <c r="O26" i="1"/>
  <c r="O23" i="1"/>
  <c r="N23" i="1"/>
  <c r="P23" i="1" s="1"/>
  <c r="M19" i="1"/>
  <c r="O19" i="1"/>
  <c r="N16" i="1"/>
  <c r="O16" i="1"/>
  <c r="N12" i="1"/>
  <c r="O12" i="1"/>
  <c r="P12" i="1" s="1"/>
  <c r="N10" i="1"/>
  <c r="O10" i="1"/>
  <c r="L79" i="2"/>
  <c r="I63" i="2"/>
  <c r="L60" i="2"/>
  <c r="K83" i="2"/>
  <c r="D83" i="2"/>
  <c r="O30" i="2"/>
  <c r="L30" i="2"/>
  <c r="M30" i="2"/>
  <c r="N30" i="2"/>
  <c r="D73" i="2"/>
  <c r="K73" i="2"/>
  <c r="N23" i="2"/>
  <c r="O23" i="2"/>
  <c r="P23" i="2" s="1"/>
  <c r="L21" i="2"/>
  <c r="M21" i="2"/>
  <c r="L65" i="2"/>
  <c r="E65" i="2"/>
  <c r="C64" i="2"/>
  <c r="J64" i="2"/>
  <c r="N11" i="2"/>
  <c r="O11" i="2"/>
  <c r="L11" i="2"/>
  <c r="M11" i="2"/>
  <c r="D54" i="2"/>
  <c r="K54" i="2"/>
  <c r="C53" i="2"/>
  <c r="J53" i="2"/>
  <c r="C90" i="3"/>
  <c r="C91" i="3" s="1"/>
  <c r="C104" i="3" s="1"/>
  <c r="B87" i="1"/>
  <c r="B69" i="1"/>
  <c r="B56" i="1"/>
  <c r="L44" i="1"/>
  <c r="I78" i="2"/>
  <c r="L78" i="2"/>
  <c r="F72" i="2"/>
  <c r="F70" i="2"/>
  <c r="E54" i="2"/>
  <c r="K65" i="2"/>
  <c r="E56" i="2"/>
  <c r="L56" i="2"/>
  <c r="K83" i="3"/>
  <c r="J83" i="3"/>
  <c r="L83" i="3"/>
  <c r="I83" i="3"/>
  <c r="J78" i="3"/>
  <c r="K78" i="3"/>
  <c r="K79" i="3"/>
  <c r="L79" i="3"/>
  <c r="B62" i="3"/>
  <c r="F62" i="3" s="1"/>
  <c r="P16" i="3"/>
  <c r="P9" i="3"/>
  <c r="I55" i="3"/>
  <c r="M55" i="3" s="1"/>
  <c r="D79" i="2"/>
  <c r="K79" i="2"/>
  <c r="N29" i="2"/>
  <c r="O29" i="2"/>
  <c r="L27" i="2"/>
  <c r="M27" i="2"/>
  <c r="E68" i="2"/>
  <c r="L68" i="2"/>
  <c r="P18" i="2"/>
  <c r="D60" i="2"/>
  <c r="K60" i="2"/>
  <c r="C59" i="2"/>
  <c r="J59" i="2"/>
  <c r="M10" i="2"/>
  <c r="N10" i="2"/>
  <c r="C54" i="2"/>
  <c r="F54" i="2" s="1"/>
  <c r="J54" i="2"/>
  <c r="P7" i="2"/>
  <c r="B53" i="2"/>
  <c r="I53" i="2"/>
  <c r="M53" i="2" s="1"/>
  <c r="M88" i="3"/>
  <c r="M74" i="3"/>
  <c r="J70" i="3"/>
  <c r="K70" i="3"/>
  <c r="P28" i="3"/>
  <c r="B74" i="3"/>
  <c r="F74" i="3" s="1"/>
  <c r="B67" i="3"/>
  <c r="F67" i="3" s="1"/>
  <c r="P21" i="3"/>
  <c r="E55" i="1"/>
  <c r="L55" i="1"/>
  <c r="C87" i="2"/>
  <c r="D65" i="2"/>
  <c r="I64" i="2"/>
  <c r="B64" i="2"/>
  <c r="F64" i="2" s="1"/>
  <c r="D85" i="2"/>
  <c r="K85" i="2"/>
  <c r="N35" i="2"/>
  <c r="O35" i="2"/>
  <c r="L33" i="2"/>
  <c r="M33" i="2"/>
  <c r="P24" i="2"/>
  <c r="P22" i="2"/>
  <c r="M16" i="2"/>
  <c r="N16" i="2"/>
  <c r="C60" i="2"/>
  <c r="J60" i="2"/>
  <c r="P13" i="2"/>
  <c r="B59" i="2"/>
  <c r="F59" i="2" s="1"/>
  <c r="I59" i="2"/>
  <c r="M59" i="2" s="1"/>
  <c r="J88" i="3"/>
  <c r="K88" i="3"/>
  <c r="K67" i="3"/>
  <c r="J67" i="3"/>
  <c r="M67" i="3" s="1"/>
  <c r="P33" i="3"/>
  <c r="I79" i="3"/>
  <c r="M79" i="3" s="1"/>
  <c r="B79" i="3"/>
  <c r="F79" i="3" s="1"/>
  <c r="P20" i="3"/>
  <c r="B87" i="2"/>
  <c r="I62" i="2"/>
  <c r="N41" i="2"/>
  <c r="O41" i="2"/>
  <c r="L39" i="2"/>
  <c r="M39" i="2"/>
  <c r="M22" i="2"/>
  <c r="N22" i="2"/>
  <c r="C66" i="2"/>
  <c r="F66" i="2" s="1"/>
  <c r="J66" i="2"/>
  <c r="M66" i="2" s="1"/>
  <c r="P19" i="2"/>
  <c r="B65" i="2"/>
  <c r="I65" i="2"/>
  <c r="M65" i="2" s="1"/>
  <c r="I89" i="3"/>
  <c r="J89" i="3"/>
  <c r="I78" i="3"/>
  <c r="M78" i="3" s="1"/>
  <c r="M77" i="3"/>
  <c r="B55" i="3"/>
  <c r="F55" i="3" s="1"/>
  <c r="J53" i="3"/>
  <c r="I53" i="3"/>
  <c r="L53" i="3"/>
  <c r="E88" i="3"/>
  <c r="F88" i="3" s="1"/>
  <c r="L88" i="3"/>
  <c r="L81" i="3"/>
  <c r="E81" i="3"/>
  <c r="P32" i="3"/>
  <c r="F89" i="3"/>
  <c r="J71" i="3"/>
  <c r="I71" i="3"/>
  <c r="B80" i="3"/>
  <c r="F80" i="3" s="1"/>
  <c r="I80" i="3"/>
  <c r="M80" i="3" s="1"/>
  <c r="P34" i="3"/>
  <c r="I68" i="3"/>
  <c r="M68" i="3" s="1"/>
  <c r="P22" i="3"/>
  <c r="P38" i="2"/>
  <c r="P32" i="2"/>
  <c r="P26" i="2"/>
  <c r="P20" i="2"/>
  <c r="P14" i="2"/>
  <c r="P8" i="2"/>
  <c r="B84" i="3"/>
  <c r="F84" i="3" s="1"/>
  <c r="B68" i="3"/>
  <c r="F68" i="3" s="1"/>
  <c r="J64" i="3"/>
  <c r="L64" i="3"/>
  <c r="P39" i="3"/>
  <c r="B85" i="3"/>
  <c r="F85" i="3" s="1"/>
  <c r="I85" i="3"/>
  <c r="M85" i="3" s="1"/>
  <c r="F43" i="2"/>
  <c r="I84" i="3"/>
  <c r="M84" i="3" s="1"/>
  <c r="P14" i="3"/>
  <c r="I82" i="3"/>
  <c r="B81" i="3"/>
  <c r="F81" i="3" s="1"/>
  <c r="I81" i="3"/>
  <c r="M81" i="3" s="1"/>
  <c r="E78" i="3"/>
  <c r="F78" i="3" s="1"/>
  <c r="L78" i="3"/>
  <c r="B75" i="3"/>
  <c r="F75" i="3" s="1"/>
  <c r="I75" i="3"/>
  <c r="M75" i="3" s="1"/>
  <c r="B69" i="3"/>
  <c r="F69" i="3" s="1"/>
  <c r="I69" i="3"/>
  <c r="M69" i="3" s="1"/>
  <c r="B63" i="3"/>
  <c r="F63" i="3" s="1"/>
  <c r="I63" i="3"/>
  <c r="M63" i="3" s="1"/>
  <c r="B57" i="3"/>
  <c r="F57" i="3" s="1"/>
  <c r="I57" i="3"/>
  <c r="M57" i="3" s="1"/>
  <c r="B76" i="3"/>
  <c r="F76" i="3" s="1"/>
  <c r="I76" i="3"/>
  <c r="M76" i="3" s="1"/>
  <c r="B70" i="3"/>
  <c r="F70" i="3" s="1"/>
  <c r="I70" i="3"/>
  <c r="M70" i="3" s="1"/>
  <c r="B64" i="3"/>
  <c r="F64" i="3" s="1"/>
  <c r="I64" i="3"/>
  <c r="B58" i="3"/>
  <c r="F58" i="3" s="1"/>
  <c r="I58" i="3"/>
  <c r="M58" i="3" s="1"/>
  <c r="K89" i="3"/>
  <c r="I87" i="3"/>
  <c r="M87" i="3" s="1"/>
  <c r="B87" i="3"/>
  <c r="F87" i="3" s="1"/>
  <c r="L84" i="3"/>
  <c r="P35" i="3"/>
  <c r="P29" i="3"/>
  <c r="P23" i="3"/>
  <c r="P17" i="3"/>
  <c r="P44" i="3" s="1"/>
  <c r="P11" i="3"/>
  <c r="L44" i="3"/>
  <c r="K77" i="3"/>
  <c r="L72" i="3"/>
  <c r="M72" i="3" s="1"/>
  <c r="K71" i="3"/>
  <c r="L66" i="3"/>
  <c r="M66" i="3" s="1"/>
  <c r="K65" i="3"/>
  <c r="M65" i="3" s="1"/>
  <c r="L60" i="3"/>
  <c r="M60" i="3" s="1"/>
  <c r="K59" i="3"/>
  <c r="L54" i="3"/>
  <c r="K53" i="3"/>
  <c r="L73" i="3"/>
  <c r="M73" i="3" s="1"/>
  <c r="L67" i="3"/>
  <c r="L61" i="3"/>
  <c r="M61" i="3" s="1"/>
  <c r="L55" i="3"/>
  <c r="K54" i="3"/>
  <c r="B102" i="2" l="1"/>
  <c r="P17" i="1"/>
  <c r="B63" i="1"/>
  <c r="I63" i="1"/>
  <c r="P20" i="1"/>
  <c r="B66" i="1"/>
  <c r="I66" i="1"/>
  <c r="D84" i="1"/>
  <c r="K84" i="1"/>
  <c r="K63" i="4"/>
  <c r="D63" i="4"/>
  <c r="P10" i="8"/>
  <c r="I56" i="8"/>
  <c r="B56" i="8"/>
  <c r="L43" i="8"/>
  <c r="O43" i="7"/>
  <c r="D56" i="2"/>
  <c r="K56" i="2"/>
  <c r="E75" i="2"/>
  <c r="L75" i="2"/>
  <c r="P30" i="2"/>
  <c r="I76" i="2"/>
  <c r="B76" i="2"/>
  <c r="K64" i="1"/>
  <c r="D64" i="1"/>
  <c r="K82" i="1"/>
  <c r="D82" i="1"/>
  <c r="Q36" i="1"/>
  <c r="P36" i="1"/>
  <c r="M56" i="2"/>
  <c r="C77" i="1"/>
  <c r="J77" i="1"/>
  <c r="Q31" i="1"/>
  <c r="C54" i="1"/>
  <c r="Q8" i="1"/>
  <c r="J54" i="1"/>
  <c r="Q18" i="1"/>
  <c r="P42" i="2"/>
  <c r="I88" i="2"/>
  <c r="B88" i="2"/>
  <c r="C84" i="1"/>
  <c r="J84" i="1"/>
  <c r="Q38" i="1"/>
  <c r="B66" i="13"/>
  <c r="B67" i="13" s="1"/>
  <c r="D64" i="4"/>
  <c r="K64" i="4"/>
  <c r="P18" i="4"/>
  <c r="F79" i="4"/>
  <c r="K62" i="4"/>
  <c r="D62" i="4"/>
  <c r="P26" i="4"/>
  <c r="I72" i="4"/>
  <c r="B72" i="4"/>
  <c r="L84" i="4"/>
  <c r="E84" i="4"/>
  <c r="E62" i="5"/>
  <c r="L62" i="5"/>
  <c r="M66" i="5"/>
  <c r="E70" i="4"/>
  <c r="L70" i="4"/>
  <c r="L82" i="4"/>
  <c r="E82" i="4"/>
  <c r="L74" i="6"/>
  <c r="E74" i="6"/>
  <c r="J76" i="4"/>
  <c r="C76" i="4"/>
  <c r="K80" i="6"/>
  <c r="D80" i="6"/>
  <c r="L87" i="2"/>
  <c r="E87" i="2"/>
  <c r="J62" i="2"/>
  <c r="M62" i="2" s="1"/>
  <c r="C62" i="2"/>
  <c r="D81" i="2"/>
  <c r="K81" i="2"/>
  <c r="C74" i="2"/>
  <c r="J74" i="2"/>
  <c r="M53" i="3"/>
  <c r="I90" i="3"/>
  <c r="M89" i="3"/>
  <c r="K68" i="2"/>
  <c r="D68" i="2"/>
  <c r="C56" i="2"/>
  <c r="F56" i="2" s="1"/>
  <c r="J56" i="2"/>
  <c r="P10" i="2"/>
  <c r="K75" i="2"/>
  <c r="D75" i="2"/>
  <c r="F58" i="2"/>
  <c r="K80" i="2"/>
  <c r="D80" i="2"/>
  <c r="L54" i="1"/>
  <c r="E54" i="1"/>
  <c r="P18" i="1"/>
  <c r="K88" i="2"/>
  <c r="D88" i="2"/>
  <c r="B103" i="6"/>
  <c r="B84" i="4"/>
  <c r="P38" i="4"/>
  <c r="I84" i="4"/>
  <c r="M84" i="4" s="1"/>
  <c r="K74" i="5"/>
  <c r="D74" i="5"/>
  <c r="E90" i="6"/>
  <c r="C105" i="6" s="1"/>
  <c r="B105" i="6"/>
  <c r="L90" i="6"/>
  <c r="D105" i="6" s="1"/>
  <c r="P27" i="2"/>
  <c r="I73" i="2"/>
  <c r="B73" i="2"/>
  <c r="P21" i="2"/>
  <c r="B67" i="2"/>
  <c r="I67" i="2"/>
  <c r="E80" i="1"/>
  <c r="L80" i="1"/>
  <c r="E91" i="3"/>
  <c r="C106" i="3" s="1"/>
  <c r="L91" i="3"/>
  <c r="D106" i="3" s="1"/>
  <c r="B106" i="3"/>
  <c r="L64" i="1"/>
  <c r="M64" i="1" s="1"/>
  <c r="E64" i="1"/>
  <c r="F64" i="1" s="1"/>
  <c r="J79" i="2"/>
  <c r="C79" i="2"/>
  <c r="P26" i="1"/>
  <c r="B72" i="1"/>
  <c r="I72" i="1"/>
  <c r="C83" i="1"/>
  <c r="J83" i="1"/>
  <c r="Q37" i="1"/>
  <c r="C86" i="2"/>
  <c r="J86" i="2"/>
  <c r="Q24" i="1"/>
  <c r="J70" i="1"/>
  <c r="C70" i="1"/>
  <c r="E55" i="7"/>
  <c r="L55" i="7"/>
  <c r="C79" i="7"/>
  <c r="J79" i="7"/>
  <c r="P33" i="7"/>
  <c r="P16" i="8"/>
  <c r="B62" i="8"/>
  <c r="I62" i="8"/>
  <c r="D81" i="8"/>
  <c r="K81" i="8"/>
  <c r="M57" i="10"/>
  <c r="I89" i="10"/>
  <c r="I90" i="10" s="1"/>
  <c r="D102" i="10" s="1"/>
  <c r="J89" i="12"/>
  <c r="M52" i="12"/>
  <c r="M76" i="6"/>
  <c r="F89" i="12"/>
  <c r="M43" i="2"/>
  <c r="P9" i="2"/>
  <c r="P43" i="2" s="1"/>
  <c r="I55" i="2"/>
  <c r="B55" i="2"/>
  <c r="D63" i="2"/>
  <c r="K63" i="2"/>
  <c r="L82" i="1"/>
  <c r="E82" i="1"/>
  <c r="P17" i="2"/>
  <c r="J88" i="2"/>
  <c r="C88" i="2"/>
  <c r="K90" i="3"/>
  <c r="K91" i="3" s="1"/>
  <c r="D105" i="3" s="1"/>
  <c r="E105" i="3" s="1"/>
  <c r="G105" i="3" s="1"/>
  <c r="L90" i="3"/>
  <c r="K87" i="2"/>
  <c r="M87" i="2" s="1"/>
  <c r="D87" i="2"/>
  <c r="F87" i="2" s="1"/>
  <c r="P16" i="2"/>
  <c r="L69" i="2"/>
  <c r="E69" i="2"/>
  <c r="J90" i="3"/>
  <c r="J91" i="3" s="1"/>
  <c r="D104" i="3" s="1"/>
  <c r="E104" i="3" s="1"/>
  <c r="G104" i="3" s="1"/>
  <c r="J68" i="2"/>
  <c r="M68" i="2" s="1"/>
  <c r="C68" i="2"/>
  <c r="F68" i="2" s="1"/>
  <c r="M60" i="2"/>
  <c r="P41" i="2"/>
  <c r="D62" i="1"/>
  <c r="Q16" i="1"/>
  <c r="K62" i="1"/>
  <c r="P16" i="1"/>
  <c r="D82" i="2"/>
  <c r="K82" i="2"/>
  <c r="M85" i="1"/>
  <c r="I91" i="3"/>
  <c r="D103" i="3" s="1"/>
  <c r="B103" i="3"/>
  <c r="M64" i="3"/>
  <c r="M82" i="3"/>
  <c r="E90" i="3"/>
  <c r="P11" i="2"/>
  <c r="B57" i="2"/>
  <c r="I57" i="2"/>
  <c r="L56" i="1"/>
  <c r="E56" i="1"/>
  <c r="E65" i="1"/>
  <c r="L65" i="1"/>
  <c r="M65" i="1" s="1"/>
  <c r="E76" i="1"/>
  <c r="L76" i="1"/>
  <c r="K87" i="1"/>
  <c r="M87" i="1" s="1"/>
  <c r="D87" i="1"/>
  <c r="Q41" i="1"/>
  <c r="M52" i="2"/>
  <c r="C82" i="2"/>
  <c r="J82" i="2"/>
  <c r="N43" i="2"/>
  <c r="L60" i="1"/>
  <c r="E60" i="1"/>
  <c r="E71" i="1"/>
  <c r="L71" i="1"/>
  <c r="L78" i="1"/>
  <c r="E78" i="1"/>
  <c r="E89" i="1"/>
  <c r="L89" i="1"/>
  <c r="J61" i="2"/>
  <c r="C61" i="2"/>
  <c r="F75" i="2"/>
  <c r="P35" i="1"/>
  <c r="B81" i="1"/>
  <c r="I81" i="1"/>
  <c r="P24" i="1"/>
  <c r="B70" i="1"/>
  <c r="I70" i="1"/>
  <c r="E59" i="1"/>
  <c r="L59" i="1"/>
  <c r="C57" i="4"/>
  <c r="J57" i="4"/>
  <c r="P11" i="4"/>
  <c r="K57" i="1"/>
  <c r="D57" i="1"/>
  <c r="Q42" i="1"/>
  <c r="J88" i="1"/>
  <c r="C88" i="1"/>
  <c r="B69" i="13"/>
  <c r="B70" i="13" s="1"/>
  <c r="B68" i="13"/>
  <c r="K63" i="5"/>
  <c r="D63" i="5"/>
  <c r="F77" i="5"/>
  <c r="I72" i="7"/>
  <c r="P26" i="7"/>
  <c r="B72" i="7"/>
  <c r="L43" i="7"/>
  <c r="B103" i="1"/>
  <c r="K57" i="2"/>
  <c r="D57" i="2"/>
  <c r="C76" i="2"/>
  <c r="J76" i="2"/>
  <c r="L58" i="1"/>
  <c r="E58" i="1"/>
  <c r="K69" i="1"/>
  <c r="D69" i="1"/>
  <c r="F69" i="1" s="1"/>
  <c r="Q23" i="1"/>
  <c r="K74" i="2"/>
  <c r="D74" i="2"/>
  <c r="E86" i="2"/>
  <c r="L86" i="2"/>
  <c r="E77" i="1"/>
  <c r="L77" i="1"/>
  <c r="D54" i="1"/>
  <c r="K54" i="1"/>
  <c r="N44" i="1"/>
  <c r="D91" i="1" s="1"/>
  <c r="L81" i="1"/>
  <c r="E81" i="1"/>
  <c r="E80" i="2"/>
  <c r="L80" i="2"/>
  <c r="M71" i="3"/>
  <c r="P39" i="2"/>
  <c r="B85" i="2"/>
  <c r="I85" i="2"/>
  <c r="K62" i="2"/>
  <c r="D62" i="2"/>
  <c r="L81" i="2"/>
  <c r="E81" i="2"/>
  <c r="M64" i="2"/>
  <c r="M54" i="2"/>
  <c r="J73" i="2"/>
  <c r="C73" i="2"/>
  <c r="P35" i="2"/>
  <c r="L57" i="2"/>
  <c r="E57" i="2"/>
  <c r="J67" i="2"/>
  <c r="C67" i="2"/>
  <c r="D76" i="2"/>
  <c r="K76" i="2"/>
  <c r="O43" i="2"/>
  <c r="K56" i="1"/>
  <c r="M56" i="1" s="1"/>
  <c r="D56" i="1"/>
  <c r="F56" i="1" s="1"/>
  <c r="C65" i="1"/>
  <c r="F65" i="1" s="1"/>
  <c r="J65" i="1"/>
  <c r="Q19" i="1"/>
  <c r="P19" i="1"/>
  <c r="Q30" i="1"/>
  <c r="K76" i="1"/>
  <c r="D76" i="1"/>
  <c r="F76" i="1" s="1"/>
  <c r="L87" i="1"/>
  <c r="E87" i="1"/>
  <c r="F52" i="2"/>
  <c r="E82" i="2"/>
  <c r="L82" i="2"/>
  <c r="P41" i="1"/>
  <c r="J55" i="2"/>
  <c r="J89" i="2" s="1"/>
  <c r="C55" i="2"/>
  <c r="L63" i="2"/>
  <c r="E63" i="2"/>
  <c r="P28" i="2"/>
  <c r="B74" i="2"/>
  <c r="I74" i="2"/>
  <c r="F82" i="2"/>
  <c r="M55" i="1"/>
  <c r="I60" i="1"/>
  <c r="P14" i="1"/>
  <c r="B60" i="1"/>
  <c r="F60" i="1" s="1"/>
  <c r="C71" i="1"/>
  <c r="J71" i="1"/>
  <c r="Q25" i="1"/>
  <c r="P25" i="1"/>
  <c r="P32" i="1"/>
  <c r="B78" i="1"/>
  <c r="I78" i="1"/>
  <c r="M78" i="1" s="1"/>
  <c r="C89" i="1"/>
  <c r="J89" i="1"/>
  <c r="M89" i="1" s="1"/>
  <c r="Q43" i="1"/>
  <c r="P15" i="2"/>
  <c r="B61" i="2"/>
  <c r="I61" i="2"/>
  <c r="I89" i="2" s="1"/>
  <c r="I90" i="2" s="1"/>
  <c r="D102" i="2" s="1"/>
  <c r="P34" i="2"/>
  <c r="M75" i="2"/>
  <c r="J63" i="1"/>
  <c r="C63" i="1"/>
  <c r="Q17" i="1"/>
  <c r="L66" i="1"/>
  <c r="E66" i="1"/>
  <c r="K81" i="1"/>
  <c r="D81" i="1"/>
  <c r="C59" i="1"/>
  <c r="J59" i="1"/>
  <c r="Q13" i="1"/>
  <c r="K57" i="4"/>
  <c r="D57" i="4"/>
  <c r="L57" i="1"/>
  <c r="E57" i="1"/>
  <c r="D70" i="5"/>
  <c r="K70" i="5"/>
  <c r="M70" i="5" s="1"/>
  <c r="J54" i="6"/>
  <c r="J89" i="6" s="1"/>
  <c r="J90" i="6" s="1"/>
  <c r="D103" i="6" s="1"/>
  <c r="C54" i="6"/>
  <c r="I66" i="6"/>
  <c r="B66" i="6"/>
  <c r="P20" i="6"/>
  <c r="E68" i="6"/>
  <c r="L68" i="6"/>
  <c r="P9" i="7"/>
  <c r="L60" i="7"/>
  <c r="E60" i="7"/>
  <c r="D89" i="9"/>
  <c r="D90" i="9" s="1"/>
  <c r="C104" i="9" s="1"/>
  <c r="C63" i="4"/>
  <c r="F63" i="4" s="1"/>
  <c r="J63" i="4"/>
  <c r="M63" i="4" s="1"/>
  <c r="L58" i="5"/>
  <c r="E58" i="5"/>
  <c r="D54" i="6"/>
  <c r="K54" i="6"/>
  <c r="K89" i="6" s="1"/>
  <c r="J66" i="6"/>
  <c r="C66" i="6"/>
  <c r="K65" i="4"/>
  <c r="D65" i="4"/>
  <c r="P12" i="5"/>
  <c r="M77" i="5"/>
  <c r="L87" i="5"/>
  <c r="E87" i="5"/>
  <c r="D76" i="4"/>
  <c r="K76" i="4"/>
  <c r="E64" i="5"/>
  <c r="L64" i="5"/>
  <c r="C68" i="6"/>
  <c r="J68" i="6"/>
  <c r="M53" i="7"/>
  <c r="M69" i="7"/>
  <c r="D79" i="7"/>
  <c r="K79" i="7"/>
  <c r="C62" i="8"/>
  <c r="J62" i="8"/>
  <c r="M79" i="8"/>
  <c r="J89" i="10"/>
  <c r="D72" i="7"/>
  <c r="K72" i="7"/>
  <c r="J56" i="8"/>
  <c r="C56" i="8"/>
  <c r="B56" i="4"/>
  <c r="I56" i="4"/>
  <c r="P10" i="4"/>
  <c r="K56" i="5"/>
  <c r="D56" i="5"/>
  <c r="K81" i="5"/>
  <c r="D81" i="5"/>
  <c r="J60" i="6"/>
  <c r="C60" i="6"/>
  <c r="C68" i="7"/>
  <c r="J68" i="7"/>
  <c r="J69" i="8"/>
  <c r="C69" i="8"/>
  <c r="P32" i="4"/>
  <c r="B78" i="4"/>
  <c r="I78" i="4"/>
  <c r="E59" i="4"/>
  <c r="L59" i="4"/>
  <c r="E71" i="4"/>
  <c r="L71" i="4"/>
  <c r="C56" i="6"/>
  <c r="J56" i="6"/>
  <c r="P33" i="6"/>
  <c r="B79" i="6"/>
  <c r="I79" i="6"/>
  <c r="C86" i="7"/>
  <c r="J86" i="7"/>
  <c r="E52" i="5"/>
  <c r="L52" i="5"/>
  <c r="O43" i="5"/>
  <c r="K68" i="8"/>
  <c r="D68" i="8"/>
  <c r="F84" i="8"/>
  <c r="D87" i="8"/>
  <c r="K87" i="8"/>
  <c r="D54" i="11"/>
  <c r="K54" i="11"/>
  <c r="D60" i="11"/>
  <c r="K60" i="11"/>
  <c r="M60" i="11" s="1"/>
  <c r="D66" i="11"/>
  <c r="K66" i="11"/>
  <c r="D72" i="11"/>
  <c r="K72" i="11"/>
  <c r="D78" i="11"/>
  <c r="K78" i="11"/>
  <c r="D84" i="11"/>
  <c r="K84" i="11"/>
  <c r="P37" i="4"/>
  <c r="I83" i="4"/>
  <c r="B83" i="4"/>
  <c r="D78" i="7"/>
  <c r="K78" i="7"/>
  <c r="P28" i="8"/>
  <c r="I74" i="8"/>
  <c r="B74" i="8"/>
  <c r="J88" i="4"/>
  <c r="C88" i="4"/>
  <c r="J73" i="7"/>
  <c r="C73" i="7"/>
  <c r="C59" i="8"/>
  <c r="J59" i="8"/>
  <c r="D90" i="10"/>
  <c r="C104" i="10" s="1"/>
  <c r="B104" i="10"/>
  <c r="B74" i="7"/>
  <c r="P28" i="7"/>
  <c r="I74" i="7"/>
  <c r="J70" i="8"/>
  <c r="C70" i="8"/>
  <c r="F60" i="9"/>
  <c r="E55" i="11"/>
  <c r="L55" i="11"/>
  <c r="E67" i="11"/>
  <c r="L67" i="11"/>
  <c r="E79" i="11"/>
  <c r="L79" i="11"/>
  <c r="K55" i="6"/>
  <c r="D55" i="6"/>
  <c r="K62" i="7"/>
  <c r="D62" i="7"/>
  <c r="M54" i="8"/>
  <c r="F53" i="9"/>
  <c r="B89" i="9"/>
  <c r="F104" i="9"/>
  <c r="C53" i="11"/>
  <c r="J53" i="11"/>
  <c r="M43" i="11"/>
  <c r="D77" i="11"/>
  <c r="K77" i="11"/>
  <c r="P32" i="11"/>
  <c r="M88" i="9"/>
  <c r="D63" i="11"/>
  <c r="K63" i="11"/>
  <c r="C75" i="11"/>
  <c r="J75" i="11"/>
  <c r="D82" i="8"/>
  <c r="K82" i="8"/>
  <c r="F69" i="9"/>
  <c r="M73" i="9"/>
  <c r="D61" i="11"/>
  <c r="K61" i="11"/>
  <c r="D73" i="11"/>
  <c r="K73" i="11"/>
  <c r="D85" i="11"/>
  <c r="K85" i="11"/>
  <c r="C88" i="5"/>
  <c r="J88" i="5"/>
  <c r="J85" i="7"/>
  <c r="C85" i="7"/>
  <c r="L59" i="11"/>
  <c r="E59" i="11"/>
  <c r="P27" i="11"/>
  <c r="E80" i="8"/>
  <c r="L80" i="8"/>
  <c r="F73" i="4"/>
  <c r="M54" i="3"/>
  <c r="F71" i="1"/>
  <c r="P39" i="7"/>
  <c r="F52" i="10"/>
  <c r="F89" i="10" s="1"/>
  <c r="D69" i="11"/>
  <c r="K69" i="11"/>
  <c r="P7" i="11"/>
  <c r="D56" i="4"/>
  <c r="K56" i="4"/>
  <c r="J56" i="5"/>
  <c r="C56" i="5"/>
  <c r="C76" i="5"/>
  <c r="F76" i="5" s="1"/>
  <c r="J76" i="5"/>
  <c r="J81" i="5"/>
  <c r="C81" i="5"/>
  <c r="B60" i="6"/>
  <c r="I60" i="6"/>
  <c r="P14" i="6"/>
  <c r="L56" i="7"/>
  <c r="E56" i="7"/>
  <c r="C86" i="8"/>
  <c r="J86" i="8"/>
  <c r="J58" i="4"/>
  <c r="C58" i="4"/>
  <c r="K59" i="4"/>
  <c r="D59" i="4"/>
  <c r="K71" i="4"/>
  <c r="D71" i="4"/>
  <c r="L56" i="6"/>
  <c r="E56" i="6"/>
  <c r="E54" i="7"/>
  <c r="L54" i="7"/>
  <c r="K52" i="8"/>
  <c r="N43" i="8"/>
  <c r="D52" i="8"/>
  <c r="D63" i="8"/>
  <c r="K63" i="8"/>
  <c r="P11" i="5"/>
  <c r="I57" i="5"/>
  <c r="B57" i="5"/>
  <c r="K68" i="5"/>
  <c r="D68" i="5"/>
  <c r="C68" i="8"/>
  <c r="J68" i="8"/>
  <c r="C87" i="8"/>
  <c r="J87" i="8"/>
  <c r="B106" i="10"/>
  <c r="F106" i="10" s="1"/>
  <c r="E102" i="10"/>
  <c r="F102" i="10"/>
  <c r="E56" i="11"/>
  <c r="L56" i="11"/>
  <c r="E62" i="11"/>
  <c r="L62" i="11"/>
  <c r="E68" i="11"/>
  <c r="L68" i="11"/>
  <c r="E74" i="11"/>
  <c r="L74" i="11"/>
  <c r="E80" i="11"/>
  <c r="L80" i="11"/>
  <c r="E86" i="11"/>
  <c r="L86" i="11"/>
  <c r="B78" i="7"/>
  <c r="I78" i="7"/>
  <c r="P32" i="7"/>
  <c r="K53" i="8"/>
  <c r="D53" i="8"/>
  <c r="I88" i="4"/>
  <c r="B88" i="4"/>
  <c r="P42" i="4"/>
  <c r="L59" i="8"/>
  <c r="E59" i="8"/>
  <c r="K89" i="10"/>
  <c r="K90" i="10" s="1"/>
  <c r="D104" i="10" s="1"/>
  <c r="E84" i="6"/>
  <c r="L84" i="6"/>
  <c r="L74" i="7"/>
  <c r="E74" i="7"/>
  <c r="P24" i="8"/>
  <c r="B70" i="8"/>
  <c r="I70" i="8"/>
  <c r="F72" i="9"/>
  <c r="D55" i="11"/>
  <c r="K55" i="11"/>
  <c r="D67" i="11"/>
  <c r="K67" i="11"/>
  <c r="D79" i="11"/>
  <c r="K79" i="11"/>
  <c r="B55" i="6"/>
  <c r="I55" i="6"/>
  <c r="P9" i="6"/>
  <c r="P16" i="7"/>
  <c r="I62" i="7"/>
  <c r="B62" i="7"/>
  <c r="F77" i="9"/>
  <c r="L53" i="11"/>
  <c r="E53" i="11"/>
  <c r="P26" i="11"/>
  <c r="C67" i="6"/>
  <c r="J67" i="6"/>
  <c r="M64" i="9"/>
  <c r="F76" i="9"/>
  <c r="M71" i="9"/>
  <c r="E75" i="11"/>
  <c r="L75" i="11"/>
  <c r="B105" i="10"/>
  <c r="E90" i="10"/>
  <c r="C105" i="10" s="1"/>
  <c r="L90" i="10"/>
  <c r="D105" i="10" s="1"/>
  <c r="P17" i="11"/>
  <c r="P29" i="11"/>
  <c r="D88" i="5"/>
  <c r="K88" i="5"/>
  <c r="D59" i="11"/>
  <c r="K59" i="11"/>
  <c r="C83" i="11"/>
  <c r="J83" i="11"/>
  <c r="M86" i="12"/>
  <c r="D80" i="8"/>
  <c r="K80" i="8"/>
  <c r="M67" i="1"/>
  <c r="C74" i="1"/>
  <c r="Q28" i="1"/>
  <c r="J74" i="1"/>
  <c r="M61" i="9"/>
  <c r="L64" i="4"/>
  <c r="E64" i="4"/>
  <c r="F64" i="4" s="1"/>
  <c r="F57" i="4"/>
  <c r="M82" i="1"/>
  <c r="P42" i="1"/>
  <c r="B88" i="1"/>
  <c r="I88" i="1"/>
  <c r="B71" i="13"/>
  <c r="M54" i="5"/>
  <c r="J74" i="5"/>
  <c r="C74" i="5"/>
  <c r="K86" i="5"/>
  <c r="D86" i="5"/>
  <c r="L73" i="6"/>
  <c r="E73" i="6"/>
  <c r="E85" i="6"/>
  <c r="L85" i="6"/>
  <c r="E70" i="5"/>
  <c r="L70" i="5"/>
  <c r="K82" i="5"/>
  <c r="M82" i="5" s="1"/>
  <c r="D82" i="5"/>
  <c r="I54" i="6"/>
  <c r="P8" i="6"/>
  <c r="B54" i="6"/>
  <c r="E78" i="6"/>
  <c r="L78" i="6"/>
  <c r="M53" i="6"/>
  <c r="O43" i="4"/>
  <c r="L52" i="4"/>
  <c r="E52" i="4"/>
  <c r="P17" i="4"/>
  <c r="D70" i="4"/>
  <c r="K70" i="4"/>
  <c r="D82" i="4"/>
  <c r="K82" i="4"/>
  <c r="J63" i="5"/>
  <c r="M63" i="5" s="1"/>
  <c r="C63" i="5"/>
  <c r="D75" i="5"/>
  <c r="K75" i="5"/>
  <c r="P36" i="5"/>
  <c r="B74" i="6"/>
  <c r="F74" i="6" s="1"/>
  <c r="I74" i="6"/>
  <c r="M74" i="6" s="1"/>
  <c r="P28" i="6"/>
  <c r="N43" i="7"/>
  <c r="D52" i="7"/>
  <c r="K52" i="7"/>
  <c r="P30" i="4"/>
  <c r="I76" i="4"/>
  <c r="B76" i="4"/>
  <c r="I69" i="5"/>
  <c r="P23" i="5"/>
  <c r="B69" i="5"/>
  <c r="K80" i="5"/>
  <c r="D80" i="5"/>
  <c r="B68" i="6"/>
  <c r="I68" i="6"/>
  <c r="P22" i="6"/>
  <c r="D55" i="7"/>
  <c r="K55" i="7"/>
  <c r="L67" i="7"/>
  <c r="E67" i="7"/>
  <c r="L64" i="8"/>
  <c r="E64" i="8"/>
  <c r="C81" i="8"/>
  <c r="J81" i="8"/>
  <c r="M81" i="8" s="1"/>
  <c r="M52" i="9"/>
  <c r="J89" i="9"/>
  <c r="J90" i="9" s="1"/>
  <c r="D103" i="9" s="1"/>
  <c r="M57" i="12"/>
  <c r="I89" i="12"/>
  <c r="I90" i="12" s="1"/>
  <c r="D102" i="12" s="1"/>
  <c r="J80" i="6"/>
  <c r="C80" i="6"/>
  <c r="D60" i="7"/>
  <c r="K60" i="7"/>
  <c r="J72" i="7"/>
  <c r="C72" i="7"/>
  <c r="E84" i="7"/>
  <c r="L84" i="7"/>
  <c r="E58" i="8"/>
  <c r="L58" i="8"/>
  <c r="M72" i="8"/>
  <c r="F81" i="8"/>
  <c r="K89" i="9"/>
  <c r="K90" i="9" s="1"/>
  <c r="D104" i="9" s="1"/>
  <c r="E104" i="9" s="1"/>
  <c r="J90" i="10"/>
  <c r="D103" i="10" s="1"/>
  <c r="C90" i="10"/>
  <c r="C103" i="10" s="1"/>
  <c r="B103" i="10"/>
  <c r="L54" i="4"/>
  <c r="E54" i="4"/>
  <c r="I56" i="5"/>
  <c r="B56" i="5"/>
  <c r="P10" i="5"/>
  <c r="K76" i="5"/>
  <c r="M76" i="5" s="1"/>
  <c r="D76" i="5"/>
  <c r="L81" i="5"/>
  <c r="E81" i="5"/>
  <c r="C56" i="7"/>
  <c r="J56" i="7"/>
  <c r="M56" i="7" s="1"/>
  <c r="P40" i="8"/>
  <c r="I86" i="8"/>
  <c r="M86" i="8" s="1"/>
  <c r="B86" i="8"/>
  <c r="F86" i="8" s="1"/>
  <c r="P12" i="4"/>
  <c r="I58" i="4"/>
  <c r="B58" i="4"/>
  <c r="J66" i="4"/>
  <c r="C66" i="4"/>
  <c r="P25" i="4"/>
  <c r="B71" i="4"/>
  <c r="I71" i="4"/>
  <c r="B56" i="6"/>
  <c r="I56" i="6"/>
  <c r="I89" i="6" s="1"/>
  <c r="P10" i="6"/>
  <c r="D54" i="7"/>
  <c r="K54" i="7"/>
  <c r="P22" i="7"/>
  <c r="J52" i="8"/>
  <c r="C52" i="8"/>
  <c r="M43" i="8"/>
  <c r="C63" i="8"/>
  <c r="J63" i="8"/>
  <c r="D57" i="5"/>
  <c r="K57" i="5"/>
  <c r="C68" i="5"/>
  <c r="J68" i="5"/>
  <c r="L66" i="7"/>
  <c r="E66" i="7"/>
  <c r="P22" i="8"/>
  <c r="I68" i="8"/>
  <c r="B68" i="8"/>
  <c r="F85" i="8"/>
  <c r="D56" i="11"/>
  <c r="F56" i="11" s="1"/>
  <c r="K56" i="11"/>
  <c r="D62" i="11"/>
  <c r="K62" i="11"/>
  <c r="M62" i="11" s="1"/>
  <c r="D68" i="11"/>
  <c r="F68" i="11" s="1"/>
  <c r="K68" i="11"/>
  <c r="M68" i="11" s="1"/>
  <c r="D74" i="11"/>
  <c r="K74" i="11"/>
  <c r="D80" i="11"/>
  <c r="K80" i="11"/>
  <c r="M80" i="11" s="1"/>
  <c r="D86" i="11"/>
  <c r="K86" i="11"/>
  <c r="M86" i="11" s="1"/>
  <c r="P17" i="5"/>
  <c r="L61" i="7"/>
  <c r="L89" i="7" s="1"/>
  <c r="E61" i="7"/>
  <c r="C78" i="7"/>
  <c r="J78" i="7"/>
  <c r="C53" i="8"/>
  <c r="J53" i="8"/>
  <c r="P23" i="8"/>
  <c r="L72" i="6"/>
  <c r="E72" i="6"/>
  <c r="D84" i="6"/>
  <c r="K84" i="6"/>
  <c r="C74" i="7"/>
  <c r="J74" i="7"/>
  <c r="E70" i="8"/>
  <c r="L70" i="8"/>
  <c r="M60" i="9"/>
  <c r="M72" i="9"/>
  <c r="P11" i="11"/>
  <c r="I57" i="11"/>
  <c r="B57" i="11"/>
  <c r="P23" i="11"/>
  <c r="I69" i="11"/>
  <c r="B69" i="11"/>
  <c r="P35" i="11"/>
  <c r="I81" i="11"/>
  <c r="B81" i="11"/>
  <c r="E62" i="7"/>
  <c r="L62" i="7"/>
  <c r="P13" i="8"/>
  <c r="F59" i="9"/>
  <c r="M77" i="9"/>
  <c r="D53" i="11"/>
  <c r="K53" i="11"/>
  <c r="C65" i="11"/>
  <c r="J65" i="11"/>
  <c r="P33" i="11"/>
  <c r="I89" i="11"/>
  <c r="E67" i="6"/>
  <c r="L67" i="6"/>
  <c r="F64" i="9"/>
  <c r="M80" i="9"/>
  <c r="D75" i="11"/>
  <c r="K75" i="11"/>
  <c r="M75" i="11" s="1"/>
  <c r="C87" i="11"/>
  <c r="J87" i="11"/>
  <c r="M87" i="11" s="1"/>
  <c r="P43" i="12"/>
  <c r="F56" i="7"/>
  <c r="M87" i="9"/>
  <c r="L89" i="10"/>
  <c r="F80" i="11"/>
  <c r="B105" i="12"/>
  <c r="L90" i="12"/>
  <c r="D105" i="12" s="1"/>
  <c r="E90" i="12"/>
  <c r="C105" i="12" s="1"/>
  <c r="E88" i="5"/>
  <c r="L88" i="5"/>
  <c r="F90" i="10"/>
  <c r="C106" i="10" s="1"/>
  <c r="P20" i="11"/>
  <c r="L83" i="11"/>
  <c r="E83" i="11"/>
  <c r="P8" i="11"/>
  <c r="C80" i="8"/>
  <c r="J80" i="8"/>
  <c r="M59" i="12"/>
  <c r="F67" i="1"/>
  <c r="P28" i="1"/>
  <c r="B74" i="1"/>
  <c r="I74" i="1"/>
  <c r="C57" i="11"/>
  <c r="J57" i="11"/>
  <c r="F83" i="11"/>
  <c r="F53" i="11"/>
  <c r="F82" i="1"/>
  <c r="E88" i="1"/>
  <c r="L88" i="1"/>
  <c r="L62" i="4"/>
  <c r="E62" i="4"/>
  <c r="K62" i="5"/>
  <c r="D62" i="5"/>
  <c r="I74" i="5"/>
  <c r="M74" i="5" s="1"/>
  <c r="B74" i="5"/>
  <c r="P28" i="5"/>
  <c r="C86" i="5"/>
  <c r="J86" i="5"/>
  <c r="E61" i="6"/>
  <c r="L61" i="6"/>
  <c r="K73" i="6"/>
  <c r="D73" i="6"/>
  <c r="K85" i="6"/>
  <c r="D85" i="6"/>
  <c r="F2" i="13"/>
  <c r="F3" i="13"/>
  <c r="E77" i="4"/>
  <c r="L77" i="4"/>
  <c r="E82" i="5"/>
  <c r="L82" i="5"/>
  <c r="K78" i="6"/>
  <c r="D78" i="6"/>
  <c r="D52" i="4"/>
  <c r="K52" i="4"/>
  <c r="N43" i="4"/>
  <c r="E65" i="4"/>
  <c r="L65" i="4"/>
  <c r="J70" i="4"/>
  <c r="C70" i="4"/>
  <c r="J82" i="4"/>
  <c r="C82" i="4"/>
  <c r="L63" i="5"/>
  <c r="E63" i="5"/>
  <c r="J75" i="5"/>
  <c r="C75" i="5"/>
  <c r="F75" i="5" s="1"/>
  <c r="M43" i="7"/>
  <c r="C52" i="7"/>
  <c r="P6" i="7"/>
  <c r="J52" i="7"/>
  <c r="K69" i="5"/>
  <c r="D69" i="5"/>
  <c r="J80" i="5"/>
  <c r="C80" i="5"/>
  <c r="J55" i="7"/>
  <c r="C55" i="7"/>
  <c r="K67" i="7"/>
  <c r="D67" i="7"/>
  <c r="D64" i="8"/>
  <c r="K64" i="8"/>
  <c r="C89" i="9"/>
  <c r="C90" i="9" s="1"/>
  <c r="C103" i="9" s="1"/>
  <c r="F52" i="9"/>
  <c r="M81" i="10"/>
  <c r="P18" i="5"/>
  <c r="M83" i="5"/>
  <c r="E80" i="6"/>
  <c r="L80" i="6"/>
  <c r="M55" i="7"/>
  <c r="B60" i="7"/>
  <c r="I60" i="7"/>
  <c r="P14" i="7"/>
  <c r="D84" i="7"/>
  <c r="K84" i="7"/>
  <c r="K58" i="8"/>
  <c r="M58" i="8" s="1"/>
  <c r="D58" i="8"/>
  <c r="F58" i="8" s="1"/>
  <c r="P35" i="8"/>
  <c r="J90" i="12"/>
  <c r="D103" i="12" s="1"/>
  <c r="C90" i="12"/>
  <c r="C103" i="12" s="1"/>
  <c r="B103" i="12"/>
  <c r="J54" i="4"/>
  <c r="C54" i="4"/>
  <c r="C89" i="4" s="1"/>
  <c r="E56" i="5"/>
  <c r="L56" i="5"/>
  <c r="L76" i="5"/>
  <c r="E76" i="5"/>
  <c r="P12" i="8"/>
  <c r="L88" i="8"/>
  <c r="E88" i="8"/>
  <c r="E58" i="4"/>
  <c r="L58" i="4"/>
  <c r="L66" i="4"/>
  <c r="E66" i="4"/>
  <c r="F70" i="5"/>
  <c r="P30" i="5"/>
  <c r="C79" i="6"/>
  <c r="J79" i="6"/>
  <c r="B54" i="7"/>
  <c r="P8" i="7"/>
  <c r="I54" i="7"/>
  <c r="F63" i="7"/>
  <c r="K86" i="7"/>
  <c r="D86" i="7"/>
  <c r="K65" i="8"/>
  <c r="D65" i="8"/>
  <c r="F65" i="8" s="1"/>
  <c r="C52" i="5"/>
  <c r="J52" i="5"/>
  <c r="M43" i="5"/>
  <c r="J57" i="5"/>
  <c r="C57" i="5"/>
  <c r="I68" i="5"/>
  <c r="B68" i="5"/>
  <c r="P22" i="5"/>
  <c r="D66" i="7"/>
  <c r="K66" i="7"/>
  <c r="J76" i="8"/>
  <c r="M76" i="8" s="1"/>
  <c r="C76" i="8"/>
  <c r="F76" i="8" s="1"/>
  <c r="M85" i="8"/>
  <c r="M84" i="8"/>
  <c r="O43" i="11"/>
  <c r="L52" i="11"/>
  <c r="E52" i="11"/>
  <c r="L58" i="11"/>
  <c r="E58" i="11"/>
  <c r="L64" i="11"/>
  <c r="E64" i="11"/>
  <c r="L70" i="11"/>
  <c r="E70" i="11"/>
  <c r="L76" i="11"/>
  <c r="E76" i="11"/>
  <c r="L82" i="11"/>
  <c r="M82" i="11" s="1"/>
  <c r="E82" i="11"/>
  <c r="L88" i="11"/>
  <c r="E88" i="11"/>
  <c r="F63" i="5"/>
  <c r="D61" i="7"/>
  <c r="K61" i="7"/>
  <c r="P7" i="8"/>
  <c r="P43" i="8" s="1"/>
  <c r="B53" i="8"/>
  <c r="I53" i="8"/>
  <c r="P30" i="8"/>
  <c r="M71" i="6"/>
  <c r="D72" i="6"/>
  <c r="K72" i="6"/>
  <c r="J84" i="6"/>
  <c r="C84" i="6"/>
  <c r="K70" i="8"/>
  <c r="D70" i="8"/>
  <c r="M78" i="9"/>
  <c r="F62" i="11"/>
  <c r="F74" i="11"/>
  <c r="F86" i="11"/>
  <c r="C62" i="7"/>
  <c r="J62" i="7"/>
  <c r="E57" i="8"/>
  <c r="L57" i="8"/>
  <c r="M59" i="9"/>
  <c r="M52" i="10"/>
  <c r="L65" i="11"/>
  <c r="E65" i="11"/>
  <c r="P38" i="11"/>
  <c r="C71" i="11"/>
  <c r="F71" i="11" s="1"/>
  <c r="J71" i="11"/>
  <c r="I89" i="9"/>
  <c r="F52" i="11"/>
  <c r="B89" i="11"/>
  <c r="D67" i="6"/>
  <c r="K67" i="6"/>
  <c r="P19" i="8"/>
  <c r="F82" i="9"/>
  <c r="E87" i="11"/>
  <c r="L87" i="11"/>
  <c r="K90" i="12"/>
  <c r="D104" i="12" s="1"/>
  <c r="B104" i="12"/>
  <c r="C82" i="8"/>
  <c r="J82" i="8"/>
  <c r="F87" i="9"/>
  <c r="E89" i="10"/>
  <c r="P10" i="11"/>
  <c r="P22" i="11"/>
  <c r="P34" i="11"/>
  <c r="L89" i="12"/>
  <c r="D83" i="11"/>
  <c r="K83" i="11"/>
  <c r="M83" i="11" s="1"/>
  <c r="P34" i="8"/>
  <c r="I80" i="8"/>
  <c r="M80" i="8" s="1"/>
  <c r="B80" i="8"/>
  <c r="F80" i="8" s="1"/>
  <c r="E74" i="1"/>
  <c r="L74" i="1"/>
  <c r="P27" i="7"/>
  <c r="E57" i="11"/>
  <c r="L57" i="11"/>
  <c r="C81" i="11"/>
  <c r="J81" i="11"/>
  <c r="P19" i="11"/>
  <c r="F65" i="2"/>
  <c r="J85" i="2"/>
  <c r="C85" i="2"/>
  <c r="F60" i="2"/>
  <c r="P33" i="2"/>
  <c r="B79" i="2"/>
  <c r="F79" i="2" s="1"/>
  <c r="I79" i="2"/>
  <c r="M79" i="2" s="1"/>
  <c r="F53" i="2"/>
  <c r="F87" i="1"/>
  <c r="K69" i="2"/>
  <c r="M69" i="2" s="1"/>
  <c r="D69" i="2"/>
  <c r="E76" i="2"/>
  <c r="L76" i="2"/>
  <c r="K58" i="1"/>
  <c r="M58" i="1" s="1"/>
  <c r="D58" i="1"/>
  <c r="F58" i="1" s="1"/>
  <c r="Q12" i="1"/>
  <c r="L69" i="1"/>
  <c r="E69" i="1"/>
  <c r="D80" i="1"/>
  <c r="F80" i="1" s="1"/>
  <c r="Q34" i="1"/>
  <c r="K80" i="1"/>
  <c r="M80" i="1" s="1"/>
  <c r="M61" i="1"/>
  <c r="O44" i="1"/>
  <c r="E91" i="1" s="1"/>
  <c r="L53" i="1"/>
  <c r="E53" i="1"/>
  <c r="E55" i="2"/>
  <c r="E89" i="2" s="1"/>
  <c r="L55" i="2"/>
  <c r="F77" i="2"/>
  <c r="J80" i="2"/>
  <c r="M80" i="2" s="1"/>
  <c r="C80" i="2"/>
  <c r="E68" i="1"/>
  <c r="L68" i="1"/>
  <c r="K75" i="1"/>
  <c r="M75" i="1" s="1"/>
  <c r="D75" i="1"/>
  <c r="F75" i="1" s="1"/>
  <c r="E86" i="1"/>
  <c r="L86" i="1"/>
  <c r="M83" i="2"/>
  <c r="P40" i="2"/>
  <c r="I86" i="2"/>
  <c r="B86" i="2"/>
  <c r="K63" i="1"/>
  <c r="D63" i="1"/>
  <c r="D77" i="1"/>
  <c r="K77" i="1"/>
  <c r="F89" i="1"/>
  <c r="P8" i="1"/>
  <c r="I54" i="1"/>
  <c r="M54" i="1" s="1"/>
  <c r="B54" i="1"/>
  <c r="D66" i="1"/>
  <c r="K66" i="1"/>
  <c r="Q29" i="1"/>
  <c r="E70" i="1"/>
  <c r="L70" i="1"/>
  <c r="E88" i="2"/>
  <c r="L88" i="2"/>
  <c r="K59" i="1"/>
  <c r="D59" i="1"/>
  <c r="L84" i="1"/>
  <c r="E84" i="1"/>
  <c r="M79" i="4"/>
  <c r="P11" i="1"/>
  <c r="B57" i="1"/>
  <c r="I57" i="1"/>
  <c r="D88" i="1"/>
  <c r="K88" i="1"/>
  <c r="C62" i="4"/>
  <c r="J62" i="4"/>
  <c r="J89" i="4" s="1"/>
  <c r="J62" i="5"/>
  <c r="C62" i="5"/>
  <c r="E74" i="5"/>
  <c r="L74" i="5"/>
  <c r="I86" i="5"/>
  <c r="P40" i="5"/>
  <c r="B86" i="5"/>
  <c r="D61" i="6"/>
  <c r="K61" i="6"/>
  <c r="B73" i="6"/>
  <c r="I73" i="6"/>
  <c r="M73" i="6" s="1"/>
  <c r="P27" i="6"/>
  <c r="P39" i="6"/>
  <c r="I85" i="6"/>
  <c r="M85" i="6" s="1"/>
  <c r="B85" i="6"/>
  <c r="F85" i="6" s="1"/>
  <c r="K77" i="4"/>
  <c r="D77" i="4"/>
  <c r="F82" i="5"/>
  <c r="E66" i="6"/>
  <c r="L66" i="6"/>
  <c r="J78" i="6"/>
  <c r="C78" i="6"/>
  <c r="F61" i="8"/>
  <c r="J65" i="4"/>
  <c r="C65" i="4"/>
  <c r="I70" i="4"/>
  <c r="M70" i="4" s="1"/>
  <c r="B70" i="4"/>
  <c r="F70" i="4" s="1"/>
  <c r="P24" i="4"/>
  <c r="B82" i="4"/>
  <c r="F82" i="4" s="1"/>
  <c r="I82" i="4"/>
  <c r="M82" i="4" s="1"/>
  <c r="P36" i="4"/>
  <c r="M58" i="5"/>
  <c r="L75" i="5"/>
  <c r="M75" i="5" s="1"/>
  <c r="E75" i="5"/>
  <c r="K87" i="5"/>
  <c r="D87" i="5"/>
  <c r="E62" i="6"/>
  <c r="L62" i="6"/>
  <c r="E86" i="6"/>
  <c r="L86" i="6"/>
  <c r="J64" i="5"/>
  <c r="M64" i="5" s="1"/>
  <c r="C64" i="5"/>
  <c r="F64" i="5" s="1"/>
  <c r="J69" i="5"/>
  <c r="C69" i="5"/>
  <c r="I80" i="5"/>
  <c r="P34" i="5"/>
  <c r="B80" i="5"/>
  <c r="L43" i="6"/>
  <c r="F52" i="6"/>
  <c r="J67" i="7"/>
  <c r="M67" i="7" s="1"/>
  <c r="C67" i="7"/>
  <c r="F67" i="7" s="1"/>
  <c r="M43" i="4"/>
  <c r="F83" i="5"/>
  <c r="P34" i="6"/>
  <c r="I80" i="6"/>
  <c r="M80" i="6" s="1"/>
  <c r="B80" i="6"/>
  <c r="F80" i="6" s="1"/>
  <c r="F55" i="7"/>
  <c r="C60" i="7"/>
  <c r="J60" i="7"/>
  <c r="B84" i="7"/>
  <c r="I84" i="7"/>
  <c r="M84" i="7" s="1"/>
  <c r="P38" i="7"/>
  <c r="M64" i="8"/>
  <c r="D75" i="8"/>
  <c r="K75" i="8"/>
  <c r="M83" i="8"/>
  <c r="L43" i="4"/>
  <c r="I54" i="4"/>
  <c r="I89" i="4" s="1"/>
  <c r="B54" i="4"/>
  <c r="P8" i="4"/>
  <c r="P43" i="4" s="1"/>
  <c r="L60" i="6"/>
  <c r="E60" i="6"/>
  <c r="E80" i="7"/>
  <c r="L80" i="7"/>
  <c r="K88" i="8"/>
  <c r="M88" i="8" s="1"/>
  <c r="D88" i="8"/>
  <c r="F88" i="8" s="1"/>
  <c r="D58" i="4"/>
  <c r="K58" i="4"/>
  <c r="J59" i="4"/>
  <c r="C59" i="4"/>
  <c r="K66" i="4"/>
  <c r="M66" i="4" s="1"/>
  <c r="D66" i="4"/>
  <c r="F66" i="4" s="1"/>
  <c r="M59" i="5"/>
  <c r="M72" i="5"/>
  <c r="E79" i="6"/>
  <c r="L79" i="6"/>
  <c r="C54" i="7"/>
  <c r="J54" i="7"/>
  <c r="P40" i="7"/>
  <c r="I86" i="7"/>
  <c r="M86" i="7" s="1"/>
  <c r="B86" i="7"/>
  <c r="L65" i="8"/>
  <c r="M65" i="8" s="1"/>
  <c r="E65" i="8"/>
  <c r="D52" i="5"/>
  <c r="K52" i="5"/>
  <c r="K89" i="5" s="1"/>
  <c r="N43" i="5"/>
  <c r="L57" i="5"/>
  <c r="E57" i="5"/>
  <c r="E68" i="5"/>
  <c r="L68" i="5"/>
  <c r="F58" i="7"/>
  <c r="B66" i="7"/>
  <c r="I66" i="7"/>
  <c r="P20" i="7"/>
  <c r="L76" i="8"/>
  <c r="E76" i="8"/>
  <c r="E87" i="8"/>
  <c r="L87" i="8"/>
  <c r="D52" i="11"/>
  <c r="K52" i="11"/>
  <c r="M52" i="11" s="1"/>
  <c r="N43" i="11"/>
  <c r="D58" i="11"/>
  <c r="F58" i="11" s="1"/>
  <c r="K58" i="11"/>
  <c r="D64" i="11"/>
  <c r="F64" i="11" s="1"/>
  <c r="K64" i="11"/>
  <c r="D70" i="11"/>
  <c r="F70" i="11" s="1"/>
  <c r="K70" i="11"/>
  <c r="M70" i="11" s="1"/>
  <c r="D76" i="11"/>
  <c r="K76" i="11"/>
  <c r="M76" i="11" s="1"/>
  <c r="D82" i="11"/>
  <c r="F82" i="11" s="1"/>
  <c r="K82" i="11"/>
  <c r="D88" i="11"/>
  <c r="F88" i="11" s="1"/>
  <c r="K88" i="11"/>
  <c r="M88" i="11" s="1"/>
  <c r="E83" i="4"/>
  <c r="L83" i="4"/>
  <c r="L43" i="5"/>
  <c r="J61" i="7"/>
  <c r="M61" i="7" s="1"/>
  <c r="C61" i="7"/>
  <c r="F61" i="7" s="1"/>
  <c r="E53" i="8"/>
  <c r="L53" i="8"/>
  <c r="L74" i="8"/>
  <c r="E74" i="8"/>
  <c r="L88" i="4"/>
  <c r="E88" i="4"/>
  <c r="L73" i="7"/>
  <c r="E73" i="7"/>
  <c r="P20" i="4"/>
  <c r="J72" i="6"/>
  <c r="C72" i="6"/>
  <c r="B84" i="6"/>
  <c r="F84" i="6" s="1"/>
  <c r="I84" i="6"/>
  <c r="M84" i="6" s="1"/>
  <c r="P38" i="6"/>
  <c r="F54" i="9"/>
  <c r="M66" i="9"/>
  <c r="P16" i="11"/>
  <c r="P28" i="11"/>
  <c r="P40" i="11"/>
  <c r="D57" i="8"/>
  <c r="K57" i="8"/>
  <c r="B102" i="9"/>
  <c r="B90" i="9"/>
  <c r="C102" i="9" s="1"/>
  <c r="I90" i="9"/>
  <c r="D102" i="9" s="1"/>
  <c r="M83" i="9"/>
  <c r="P9" i="11"/>
  <c r="D65" i="11"/>
  <c r="K65" i="11"/>
  <c r="C77" i="11"/>
  <c r="J77" i="11"/>
  <c r="M84" i="11"/>
  <c r="L71" i="11"/>
  <c r="E71" i="11"/>
  <c r="P39" i="11"/>
  <c r="M55" i="9"/>
  <c r="M53" i="9"/>
  <c r="P6" i="11"/>
  <c r="P21" i="6"/>
  <c r="B67" i="6"/>
  <c r="F67" i="6" s="1"/>
  <c r="I67" i="6"/>
  <c r="M67" i="6" s="1"/>
  <c r="F70" i="9"/>
  <c r="C63" i="11"/>
  <c r="F63" i="11" s="1"/>
  <c r="J63" i="11"/>
  <c r="M63" i="11" s="1"/>
  <c r="D87" i="11"/>
  <c r="K87" i="11"/>
  <c r="K89" i="12"/>
  <c r="M63" i="8"/>
  <c r="P36" i="8"/>
  <c r="B82" i="8"/>
  <c r="F82" i="8" s="1"/>
  <c r="I82" i="8"/>
  <c r="M82" i="8" s="1"/>
  <c r="C61" i="11"/>
  <c r="F61" i="11" s="1"/>
  <c r="J61" i="11"/>
  <c r="M61" i="11" s="1"/>
  <c r="C73" i="11"/>
  <c r="J73" i="11"/>
  <c r="C85" i="11"/>
  <c r="F85" i="11" s="1"/>
  <c r="J85" i="11"/>
  <c r="E89" i="12"/>
  <c r="L85" i="7"/>
  <c r="E85" i="7"/>
  <c r="M52" i="8"/>
  <c r="P42" i="11"/>
  <c r="F54" i="3"/>
  <c r="F90" i="3" s="1"/>
  <c r="F91" i="3" s="1"/>
  <c r="C107" i="3" s="1"/>
  <c r="B90" i="3"/>
  <c r="B91" i="3" s="1"/>
  <c r="C103" i="3" s="1"/>
  <c r="D74" i="1"/>
  <c r="K74" i="1"/>
  <c r="M79" i="9"/>
  <c r="D57" i="11"/>
  <c r="K57" i="11"/>
  <c r="C69" i="11"/>
  <c r="J69" i="11"/>
  <c r="E81" i="11"/>
  <c r="L81" i="11"/>
  <c r="M65" i="11"/>
  <c r="M83" i="3"/>
  <c r="M78" i="2"/>
  <c r="C57" i="2"/>
  <c r="C89" i="2" s="1"/>
  <c r="J57" i="2"/>
  <c r="E62" i="1"/>
  <c r="L62" i="1"/>
  <c r="L72" i="1"/>
  <c r="E72" i="1"/>
  <c r="Q26" i="1"/>
  <c r="E83" i="1"/>
  <c r="L83" i="1"/>
  <c r="M83" i="1" s="1"/>
  <c r="D89" i="2"/>
  <c r="F69" i="2"/>
  <c r="M44" i="1"/>
  <c r="C53" i="1"/>
  <c r="J53" i="1"/>
  <c r="M53" i="1" s="1"/>
  <c r="Q7" i="1"/>
  <c r="M76" i="1"/>
  <c r="F83" i="1"/>
  <c r="M59" i="3"/>
  <c r="D55" i="2"/>
  <c r="K55" i="2"/>
  <c r="K89" i="2" s="1"/>
  <c r="J63" i="2"/>
  <c r="M63" i="2" s="1"/>
  <c r="C63" i="2"/>
  <c r="F63" i="2" s="1"/>
  <c r="E74" i="2"/>
  <c r="L74" i="2"/>
  <c r="M82" i="2"/>
  <c r="P7" i="1"/>
  <c r="D68" i="1"/>
  <c r="F68" i="1" s="1"/>
  <c r="K68" i="1"/>
  <c r="M68" i="1" s="1"/>
  <c r="L75" i="1"/>
  <c r="E75" i="1"/>
  <c r="D86" i="1"/>
  <c r="F86" i="1" s="1"/>
  <c r="K86" i="1"/>
  <c r="E61" i="2"/>
  <c r="L61" i="2"/>
  <c r="F80" i="2"/>
  <c r="F83" i="2"/>
  <c r="D86" i="2"/>
  <c r="K86" i="2"/>
  <c r="L63" i="1"/>
  <c r="E63" i="1"/>
  <c r="B77" i="1"/>
  <c r="F77" i="1" s="1"/>
  <c r="I77" i="1"/>
  <c r="P31" i="1"/>
  <c r="C66" i="1"/>
  <c r="J66" i="1"/>
  <c r="Q20" i="1"/>
  <c r="J81" i="1"/>
  <c r="C81" i="1"/>
  <c r="Q35" i="1"/>
  <c r="D70" i="1"/>
  <c r="K70" i="1"/>
  <c r="P13" i="1"/>
  <c r="B59" i="1"/>
  <c r="I59" i="1"/>
  <c r="M59" i="1" s="1"/>
  <c r="P38" i="1"/>
  <c r="B84" i="1"/>
  <c r="F84" i="1" s="1"/>
  <c r="I84" i="1"/>
  <c r="M84" i="1" s="1"/>
  <c r="F54" i="5"/>
  <c r="Q11" i="1"/>
  <c r="C57" i="1"/>
  <c r="J57" i="1"/>
  <c r="M86" i="1"/>
  <c r="B62" i="4"/>
  <c r="F62" i="4" s="1"/>
  <c r="I62" i="4"/>
  <c r="M62" i="4" s="1"/>
  <c r="P16" i="4"/>
  <c r="E72" i="4"/>
  <c r="L72" i="4"/>
  <c r="I62" i="5"/>
  <c r="I89" i="5" s="1"/>
  <c r="P16" i="5"/>
  <c r="B62" i="5"/>
  <c r="F62" i="5" s="1"/>
  <c r="E86" i="5"/>
  <c r="L86" i="5"/>
  <c r="P15" i="6"/>
  <c r="P43" i="6" s="1"/>
  <c r="B61" i="6"/>
  <c r="I61" i="6"/>
  <c r="M61" i="6" s="1"/>
  <c r="M57" i="4"/>
  <c r="I77" i="4"/>
  <c r="M77" i="4" s="1"/>
  <c r="B77" i="4"/>
  <c r="F77" i="4" s="1"/>
  <c r="P31" i="4"/>
  <c r="K58" i="5"/>
  <c r="D58" i="5"/>
  <c r="L54" i="6"/>
  <c r="L89" i="6" s="1"/>
  <c r="E54" i="6"/>
  <c r="E89" i="6" s="1"/>
  <c r="D66" i="6"/>
  <c r="K66" i="6"/>
  <c r="B78" i="6"/>
  <c r="F78" i="6" s="1"/>
  <c r="P32" i="6"/>
  <c r="I78" i="6"/>
  <c r="M78" i="6" s="1"/>
  <c r="F79" i="8"/>
  <c r="P19" i="4"/>
  <c r="I65" i="4"/>
  <c r="M65" i="4" s="1"/>
  <c r="B65" i="4"/>
  <c r="F58" i="5"/>
  <c r="J87" i="5"/>
  <c r="M87" i="5" s="1"/>
  <c r="C87" i="5"/>
  <c r="F87" i="5" s="1"/>
  <c r="B62" i="6"/>
  <c r="F62" i="6" s="1"/>
  <c r="I62" i="6"/>
  <c r="M62" i="6" s="1"/>
  <c r="P16" i="6"/>
  <c r="P40" i="6"/>
  <c r="I86" i="6"/>
  <c r="M86" i="6" s="1"/>
  <c r="B86" i="6"/>
  <c r="F86" i="6" s="1"/>
  <c r="E76" i="4"/>
  <c r="L76" i="4"/>
  <c r="K64" i="5"/>
  <c r="D64" i="5"/>
  <c r="L69" i="5"/>
  <c r="E69" i="5"/>
  <c r="E80" i="5"/>
  <c r="L80" i="5"/>
  <c r="D68" i="6"/>
  <c r="K68" i="6"/>
  <c r="F69" i="7"/>
  <c r="L79" i="7"/>
  <c r="M79" i="7" s="1"/>
  <c r="E79" i="7"/>
  <c r="F52" i="7"/>
  <c r="M87" i="10"/>
  <c r="P29" i="5"/>
  <c r="E72" i="7"/>
  <c r="L72" i="7"/>
  <c r="F79" i="7"/>
  <c r="J84" i="7"/>
  <c r="C84" i="7"/>
  <c r="F64" i="8"/>
  <c r="J75" i="8"/>
  <c r="M75" i="8" s="1"/>
  <c r="C75" i="8"/>
  <c r="F75" i="8" s="1"/>
  <c r="F52" i="4"/>
  <c r="D54" i="4"/>
  <c r="K54" i="4"/>
  <c r="M87" i="4"/>
  <c r="M60" i="5"/>
  <c r="B81" i="5"/>
  <c r="F81" i="5" s="1"/>
  <c r="P35" i="5"/>
  <c r="I81" i="5"/>
  <c r="M81" i="5" s="1"/>
  <c r="N43" i="6"/>
  <c r="K60" i="6"/>
  <c r="D60" i="6"/>
  <c r="E68" i="7"/>
  <c r="E89" i="7" s="1"/>
  <c r="L68" i="7"/>
  <c r="M68" i="7" s="1"/>
  <c r="C80" i="7"/>
  <c r="F80" i="7" s="1"/>
  <c r="J80" i="7"/>
  <c r="M80" i="7" s="1"/>
  <c r="D69" i="8"/>
  <c r="K69" i="8"/>
  <c r="M69" i="8" s="1"/>
  <c r="L78" i="4"/>
  <c r="E78" i="4"/>
  <c r="P13" i="4"/>
  <c r="I59" i="4"/>
  <c r="M59" i="4" s="1"/>
  <c r="B59" i="4"/>
  <c r="F59" i="4" s="1"/>
  <c r="C71" i="4"/>
  <c r="J71" i="4"/>
  <c r="F59" i="5"/>
  <c r="K56" i="6"/>
  <c r="D56" i="6"/>
  <c r="D89" i="6" s="1"/>
  <c r="K79" i="6"/>
  <c r="D79" i="6"/>
  <c r="E86" i="7"/>
  <c r="L86" i="7"/>
  <c r="L52" i="8"/>
  <c r="O43" i="8"/>
  <c r="E52" i="8"/>
  <c r="E89" i="8" s="1"/>
  <c r="C66" i="7"/>
  <c r="J66" i="7"/>
  <c r="L68" i="8"/>
  <c r="E68" i="8"/>
  <c r="K76" i="8"/>
  <c r="D76" i="8"/>
  <c r="P41" i="8"/>
  <c r="I87" i="8"/>
  <c r="M87" i="8" s="1"/>
  <c r="B87" i="8"/>
  <c r="E105" i="9"/>
  <c r="F105" i="9"/>
  <c r="L54" i="11"/>
  <c r="M54" i="11" s="1"/>
  <c r="E54" i="11"/>
  <c r="F54" i="11" s="1"/>
  <c r="E60" i="11"/>
  <c r="F60" i="11" s="1"/>
  <c r="L60" i="11"/>
  <c r="L66" i="11"/>
  <c r="M66" i="11" s="1"/>
  <c r="E66" i="11"/>
  <c r="F66" i="11" s="1"/>
  <c r="L72" i="11"/>
  <c r="M72" i="11" s="1"/>
  <c r="E72" i="11"/>
  <c r="F72" i="11" s="1"/>
  <c r="L78" i="11"/>
  <c r="M78" i="11" s="1"/>
  <c r="E78" i="11"/>
  <c r="F78" i="11" s="1"/>
  <c r="L84" i="11"/>
  <c r="E84" i="11"/>
  <c r="D83" i="4"/>
  <c r="K83" i="4"/>
  <c r="P6" i="5"/>
  <c r="P43" i="5" s="1"/>
  <c r="E78" i="7"/>
  <c r="L78" i="7"/>
  <c r="J74" i="8"/>
  <c r="C74" i="8"/>
  <c r="D88" i="4"/>
  <c r="K88" i="4"/>
  <c r="K73" i="7"/>
  <c r="M73" i="7" s="1"/>
  <c r="D73" i="7"/>
  <c r="F73" i="7" s="1"/>
  <c r="K59" i="8"/>
  <c r="M59" i="8" s="1"/>
  <c r="D59" i="8"/>
  <c r="F59" i="8" s="1"/>
  <c r="F103" i="9"/>
  <c r="E103" i="9"/>
  <c r="B72" i="6"/>
  <c r="F72" i="6" s="1"/>
  <c r="I72" i="6"/>
  <c r="M72" i="6" s="1"/>
  <c r="P26" i="6"/>
  <c r="K74" i="7"/>
  <c r="D74" i="7"/>
  <c r="M54" i="9"/>
  <c r="F66" i="9"/>
  <c r="F78" i="9"/>
  <c r="C55" i="11"/>
  <c r="F55" i="11" s="1"/>
  <c r="J55" i="11"/>
  <c r="M55" i="11" s="1"/>
  <c r="C67" i="11"/>
  <c r="F67" i="11" s="1"/>
  <c r="J67" i="11"/>
  <c r="M67" i="11" s="1"/>
  <c r="C79" i="11"/>
  <c r="F79" i="11" s="1"/>
  <c r="J79" i="11"/>
  <c r="M79" i="11" s="1"/>
  <c r="L43" i="11"/>
  <c r="B106" i="12"/>
  <c r="F106" i="12" s="1"/>
  <c r="E102" i="12"/>
  <c r="F102" i="12"/>
  <c r="L55" i="6"/>
  <c r="E55" i="6"/>
  <c r="F54" i="8"/>
  <c r="J57" i="8"/>
  <c r="M57" i="8" s="1"/>
  <c r="C57" i="8"/>
  <c r="F57" i="8" s="1"/>
  <c r="M65" i="9"/>
  <c r="P14" i="11"/>
  <c r="L77" i="11"/>
  <c r="M77" i="11" s="1"/>
  <c r="E77" i="11"/>
  <c r="F77" i="11" s="1"/>
  <c r="F84" i="11"/>
  <c r="D71" i="11"/>
  <c r="K71" i="11"/>
  <c r="M71" i="11" s="1"/>
  <c r="M58" i="9"/>
  <c r="M70" i="9"/>
  <c r="F88" i="9"/>
  <c r="M58" i="11"/>
  <c r="E63" i="11"/>
  <c r="L63" i="11"/>
  <c r="P36" i="11"/>
  <c r="M56" i="11"/>
  <c r="D89" i="12"/>
  <c r="D90" i="12" s="1"/>
  <c r="C104" i="12" s="1"/>
  <c r="F63" i="8"/>
  <c r="L82" i="8"/>
  <c r="E82" i="8"/>
  <c r="M57" i="9"/>
  <c r="M69" i="9"/>
  <c r="M62" i="9"/>
  <c r="E61" i="11"/>
  <c r="L61" i="11"/>
  <c r="E73" i="11"/>
  <c r="L73" i="11"/>
  <c r="E85" i="11"/>
  <c r="L85" i="11"/>
  <c r="P42" i="5"/>
  <c r="B88" i="5"/>
  <c r="F88" i="5" s="1"/>
  <c r="I88" i="5"/>
  <c r="M88" i="5" s="1"/>
  <c r="K85" i="7"/>
  <c r="M85" i="7" s="1"/>
  <c r="D85" i="7"/>
  <c r="F85" i="7" s="1"/>
  <c r="B89" i="8"/>
  <c r="F52" i="8"/>
  <c r="C59" i="11"/>
  <c r="F59" i="11" s="1"/>
  <c r="J59" i="11"/>
  <c r="M59" i="11" s="1"/>
  <c r="F73" i="11"/>
  <c r="P13" i="11"/>
  <c r="M73" i="4"/>
  <c r="M71" i="1"/>
  <c r="M64" i="11"/>
  <c r="E69" i="11"/>
  <c r="L69" i="11"/>
  <c r="F76" i="11"/>
  <c r="D81" i="11"/>
  <c r="K81" i="11"/>
  <c r="F65" i="11"/>
  <c r="B89" i="4" l="1"/>
  <c r="M85" i="11"/>
  <c r="E102" i="9"/>
  <c r="E106" i="9" s="1"/>
  <c r="B108" i="9" s="1"/>
  <c r="F102" i="9"/>
  <c r="B106" i="9"/>
  <c r="F106" i="9" s="1"/>
  <c r="B102" i="5"/>
  <c r="I90" i="5"/>
  <c r="D102" i="5" s="1"/>
  <c r="F66" i="7"/>
  <c r="D90" i="5"/>
  <c r="C104" i="5" s="1"/>
  <c r="B104" i="5"/>
  <c r="K90" i="5"/>
  <c r="D104" i="5" s="1"/>
  <c r="I90" i="4"/>
  <c r="D102" i="4" s="1"/>
  <c r="B90" i="4"/>
  <c r="C102" i="4" s="1"/>
  <c r="B102" i="4"/>
  <c r="M80" i="5"/>
  <c r="C106" i="1"/>
  <c r="L91" i="1"/>
  <c r="D106" i="1" s="1"/>
  <c r="B106" i="1"/>
  <c r="M89" i="10"/>
  <c r="M90" i="10" s="1"/>
  <c r="D106" i="10" s="1"/>
  <c r="B105" i="11"/>
  <c r="L90" i="11"/>
  <c r="D105" i="11" s="1"/>
  <c r="E90" i="11"/>
  <c r="C105" i="11" s="1"/>
  <c r="B103" i="5"/>
  <c r="P43" i="7"/>
  <c r="F87" i="11"/>
  <c r="F81" i="11"/>
  <c r="F57" i="11"/>
  <c r="F89" i="11" s="1"/>
  <c r="M71" i="4"/>
  <c r="M58" i="4"/>
  <c r="D89" i="7"/>
  <c r="M54" i="6"/>
  <c r="M89" i="6" s="1"/>
  <c r="M90" i="6" s="1"/>
  <c r="D106" i="6" s="1"/>
  <c r="F55" i="6"/>
  <c r="M60" i="6"/>
  <c r="B103" i="11"/>
  <c r="M74" i="8"/>
  <c r="L90" i="5"/>
  <c r="D105" i="5" s="1"/>
  <c r="E90" i="5"/>
  <c r="C105" i="5" s="1"/>
  <c r="B105" i="5"/>
  <c r="F79" i="6"/>
  <c r="F56" i="4"/>
  <c r="C89" i="6"/>
  <c r="C90" i="6" s="1"/>
  <c r="C103" i="6" s="1"/>
  <c r="M72" i="7"/>
  <c r="M70" i="1"/>
  <c r="K90" i="1"/>
  <c r="K91" i="1" s="1"/>
  <c r="D105" i="1" s="1"/>
  <c r="F57" i="2"/>
  <c r="M62" i="1"/>
  <c r="M90" i="3"/>
  <c r="M91" i="3" s="1"/>
  <c r="D107" i="3" s="1"/>
  <c r="M76" i="2"/>
  <c r="F84" i="7"/>
  <c r="L89" i="2"/>
  <c r="J89" i="5"/>
  <c r="J90" i="5" s="1"/>
  <c r="D103" i="5" s="1"/>
  <c r="C89" i="7"/>
  <c r="B104" i="4"/>
  <c r="M81" i="11"/>
  <c r="M57" i="11"/>
  <c r="F71" i="4"/>
  <c r="F56" i="5"/>
  <c r="M68" i="6"/>
  <c r="M69" i="5"/>
  <c r="B104" i="7"/>
  <c r="D90" i="7"/>
  <c r="C104" i="7" s="1"/>
  <c r="F62" i="7"/>
  <c r="F60" i="6"/>
  <c r="J89" i="11"/>
  <c r="J90" i="11" s="1"/>
  <c r="D103" i="11" s="1"/>
  <c r="F74" i="7"/>
  <c r="L89" i="5"/>
  <c r="M85" i="2"/>
  <c r="F103" i="1"/>
  <c r="F70" i="1"/>
  <c r="F55" i="2"/>
  <c r="M72" i="1"/>
  <c r="M67" i="2"/>
  <c r="E90" i="7"/>
  <c r="C105" i="7" s="1"/>
  <c r="B105" i="7"/>
  <c r="L90" i="7"/>
  <c r="D105" i="7" s="1"/>
  <c r="B90" i="11"/>
  <c r="C102" i="11" s="1"/>
  <c r="B102" i="11"/>
  <c r="I90" i="11"/>
  <c r="D102" i="11" s="1"/>
  <c r="I89" i="8"/>
  <c r="M73" i="11"/>
  <c r="D89" i="5"/>
  <c r="F86" i="5"/>
  <c r="F54" i="1"/>
  <c r="B90" i="1"/>
  <c r="I90" i="1"/>
  <c r="I91" i="1" s="1"/>
  <c r="D103" i="1" s="1"/>
  <c r="E103" i="1" s="1"/>
  <c r="M53" i="8"/>
  <c r="F52" i="5"/>
  <c r="F68" i="5"/>
  <c r="C89" i="5"/>
  <c r="C90" i="5" s="1"/>
  <c r="C103" i="5" s="1"/>
  <c r="M60" i="7"/>
  <c r="C90" i="7"/>
  <c r="C103" i="7" s="1"/>
  <c r="B103" i="7"/>
  <c r="K89" i="4"/>
  <c r="K90" i="4" s="1"/>
  <c r="D104" i="4" s="1"/>
  <c r="M74" i="1"/>
  <c r="E105" i="12"/>
  <c r="F105" i="12"/>
  <c r="F68" i="8"/>
  <c r="B103" i="8"/>
  <c r="M56" i="5"/>
  <c r="F68" i="6"/>
  <c r="F76" i="4"/>
  <c r="M62" i="7"/>
  <c r="F88" i="4"/>
  <c r="M78" i="7"/>
  <c r="C89" i="11"/>
  <c r="C90" i="11" s="1"/>
  <c r="C103" i="11" s="1"/>
  <c r="E104" i="10"/>
  <c r="F104" i="10"/>
  <c r="E89" i="5"/>
  <c r="M78" i="4"/>
  <c r="F68" i="7"/>
  <c r="M52" i="4"/>
  <c r="M61" i="2"/>
  <c r="M74" i="2"/>
  <c r="F85" i="2"/>
  <c r="D90" i="2"/>
  <c r="C104" i="2" s="1"/>
  <c r="B104" i="2"/>
  <c r="K90" i="2"/>
  <c r="D104" i="2" s="1"/>
  <c r="F62" i="1"/>
  <c r="M55" i="2"/>
  <c r="F72" i="1"/>
  <c r="E106" i="3"/>
  <c r="G106" i="3" s="1"/>
  <c r="F106" i="3"/>
  <c r="F67" i="2"/>
  <c r="E103" i="6"/>
  <c r="F103" i="6"/>
  <c r="I90" i="8"/>
  <c r="D102" i="8" s="1"/>
  <c r="B90" i="8"/>
  <c r="C102" i="8" s="1"/>
  <c r="B102" i="8"/>
  <c r="M63" i="1"/>
  <c r="F102" i="2"/>
  <c r="E102" i="2"/>
  <c r="P43" i="11"/>
  <c r="B102" i="6"/>
  <c r="I90" i="6"/>
  <c r="D102" i="6" s="1"/>
  <c r="M57" i="1"/>
  <c r="M90" i="1" s="1"/>
  <c r="E104" i="12"/>
  <c r="F104" i="12"/>
  <c r="F53" i="8"/>
  <c r="F89" i="8" s="1"/>
  <c r="F90" i="8" s="1"/>
  <c r="C106" i="8" s="1"/>
  <c r="B89" i="5"/>
  <c r="B90" i="5" s="1"/>
  <c r="C102" i="5" s="1"/>
  <c r="M68" i="5"/>
  <c r="M54" i="7"/>
  <c r="F60" i="7"/>
  <c r="D89" i="4"/>
  <c r="D90" i="4" s="1"/>
  <c r="C104" i="4" s="1"/>
  <c r="F74" i="5"/>
  <c r="F74" i="1"/>
  <c r="F69" i="11"/>
  <c r="M68" i="8"/>
  <c r="C89" i="8"/>
  <c r="C90" i="8" s="1"/>
  <c r="C103" i="8" s="1"/>
  <c r="M56" i="6"/>
  <c r="M89" i="9"/>
  <c r="M90" i="9" s="1"/>
  <c r="D106" i="9" s="1"/>
  <c r="M76" i="4"/>
  <c r="E89" i="4"/>
  <c r="B101" i="13"/>
  <c r="B72" i="13"/>
  <c r="M70" i="8"/>
  <c r="M88" i="4"/>
  <c r="F78" i="7"/>
  <c r="F57" i="5"/>
  <c r="D89" i="8"/>
  <c r="F75" i="11"/>
  <c r="F78" i="4"/>
  <c r="I89" i="7"/>
  <c r="I90" i="7" s="1"/>
  <c r="D102" i="7" s="1"/>
  <c r="F61" i="2"/>
  <c r="F78" i="1"/>
  <c r="F74" i="2"/>
  <c r="B89" i="2"/>
  <c r="B90" i="2" s="1"/>
  <c r="C102" i="2" s="1"/>
  <c r="L90" i="2"/>
  <c r="D105" i="2" s="1"/>
  <c r="E90" i="2"/>
  <c r="C105" i="2" s="1"/>
  <c r="B105" i="2"/>
  <c r="B105" i="1"/>
  <c r="B102" i="7"/>
  <c r="M81" i="1"/>
  <c r="M81" i="2"/>
  <c r="F72" i="4"/>
  <c r="F56" i="8"/>
  <c r="F63" i="1"/>
  <c r="K90" i="6"/>
  <c r="D104" i="6" s="1"/>
  <c r="D90" i="6"/>
  <c r="C104" i="6" s="1"/>
  <c r="B104" i="6"/>
  <c r="L89" i="8"/>
  <c r="C90" i="1"/>
  <c r="F53" i="1"/>
  <c r="F54" i="4"/>
  <c r="F80" i="5"/>
  <c r="M86" i="5"/>
  <c r="F57" i="1"/>
  <c r="F86" i="2"/>
  <c r="E90" i="1"/>
  <c r="E89" i="11"/>
  <c r="F90" i="12"/>
  <c r="C106" i="12" s="1"/>
  <c r="M90" i="12"/>
  <c r="D106" i="12" s="1"/>
  <c r="M69" i="11"/>
  <c r="J89" i="8"/>
  <c r="J90" i="8" s="1"/>
  <c r="D103" i="8" s="1"/>
  <c r="F56" i="6"/>
  <c r="L89" i="4"/>
  <c r="F54" i="6"/>
  <c r="F89" i="6" s="1"/>
  <c r="F90" i="6" s="1"/>
  <c r="C106" i="6" s="1"/>
  <c r="B89" i="6"/>
  <c r="B90" i="6" s="1"/>
  <c r="C102" i="6" s="1"/>
  <c r="M88" i="1"/>
  <c r="F70" i="8"/>
  <c r="M57" i="5"/>
  <c r="D90" i="8"/>
  <c r="C104" i="8" s="1"/>
  <c r="B104" i="8"/>
  <c r="F83" i="4"/>
  <c r="F66" i="6"/>
  <c r="M69" i="1"/>
  <c r="F72" i="7"/>
  <c r="F81" i="1"/>
  <c r="C90" i="2"/>
  <c r="C103" i="2" s="1"/>
  <c r="B103" i="2"/>
  <c r="J90" i="2"/>
  <c r="D103" i="2" s="1"/>
  <c r="M89" i="12"/>
  <c r="M62" i="8"/>
  <c r="F73" i="2"/>
  <c r="E105" i="6"/>
  <c r="F105" i="6"/>
  <c r="F84" i="4"/>
  <c r="F81" i="2"/>
  <c r="M72" i="4"/>
  <c r="M64" i="4"/>
  <c r="F88" i="2"/>
  <c r="M56" i="8"/>
  <c r="M89" i="8" s="1"/>
  <c r="M90" i="8" s="1"/>
  <c r="D106" i="8" s="1"/>
  <c r="M66" i="1"/>
  <c r="B105" i="8"/>
  <c r="L90" i="8"/>
  <c r="D105" i="8" s="1"/>
  <c r="E90" i="8"/>
  <c r="C105" i="8" s="1"/>
  <c r="P44" i="1"/>
  <c r="J90" i="1"/>
  <c r="J91" i="1" s="1"/>
  <c r="D104" i="1" s="1"/>
  <c r="K90" i="11"/>
  <c r="D104" i="11" s="1"/>
  <c r="B104" i="11"/>
  <c r="K89" i="11"/>
  <c r="F87" i="8"/>
  <c r="B89" i="7"/>
  <c r="B90" i="7" s="1"/>
  <c r="C102" i="7" s="1"/>
  <c r="F65" i="4"/>
  <c r="F61" i="6"/>
  <c r="M62" i="5"/>
  <c r="F59" i="1"/>
  <c r="M77" i="1"/>
  <c r="Q44" i="1"/>
  <c r="B104" i="1"/>
  <c r="D89" i="11"/>
  <c r="D90" i="11" s="1"/>
  <c r="C104" i="11" s="1"/>
  <c r="M66" i="7"/>
  <c r="F86" i="7"/>
  <c r="M54" i="4"/>
  <c r="J90" i="4"/>
  <c r="D103" i="4" s="1"/>
  <c r="C90" i="4"/>
  <c r="C103" i="4" s="1"/>
  <c r="B103" i="4"/>
  <c r="F73" i="6"/>
  <c r="M86" i="2"/>
  <c r="L90" i="1"/>
  <c r="L89" i="11"/>
  <c r="F54" i="7"/>
  <c r="F89" i="7" s="1"/>
  <c r="E103" i="12"/>
  <c r="E106" i="12" s="1"/>
  <c r="B108" i="12" s="1"/>
  <c r="F103" i="12"/>
  <c r="F89" i="9"/>
  <c r="F90" i="9" s="1"/>
  <c r="C106" i="9" s="1"/>
  <c r="J89" i="7"/>
  <c r="J90" i="7" s="1"/>
  <c r="D103" i="7" s="1"/>
  <c r="M52" i="7"/>
  <c r="M52" i="5"/>
  <c r="M74" i="11"/>
  <c r="F58" i="4"/>
  <c r="F89" i="4" s="1"/>
  <c r="F90" i="4" s="1"/>
  <c r="C106" i="4" s="1"/>
  <c r="E103" i="10"/>
  <c r="E106" i="10" s="1"/>
  <c r="B108" i="10" s="1"/>
  <c r="F103" i="10"/>
  <c r="F69" i="5"/>
  <c r="K89" i="7"/>
  <c r="K90" i="7" s="1"/>
  <c r="D104" i="7" s="1"/>
  <c r="L90" i="4"/>
  <c r="D105" i="4" s="1"/>
  <c r="E90" i="4"/>
  <c r="C105" i="4" s="1"/>
  <c r="B105" i="4"/>
  <c r="F88" i="1"/>
  <c r="M53" i="11"/>
  <c r="M89" i="11" s="1"/>
  <c r="E105" i="10"/>
  <c r="F105" i="10"/>
  <c r="M55" i="6"/>
  <c r="K89" i="8"/>
  <c r="K90" i="8" s="1"/>
  <c r="D104" i="8" s="1"/>
  <c r="M74" i="7"/>
  <c r="F74" i="8"/>
  <c r="M83" i="4"/>
  <c r="M79" i="6"/>
  <c r="F69" i="8"/>
  <c r="M56" i="4"/>
  <c r="M66" i="6"/>
  <c r="M60" i="1"/>
  <c r="C105" i="1"/>
  <c r="M57" i="2"/>
  <c r="M89" i="2" s="1"/>
  <c r="M90" i="2" s="1"/>
  <c r="D106" i="2" s="1"/>
  <c r="E103" i="3"/>
  <c r="F103" i="3"/>
  <c r="B107" i="3"/>
  <c r="F107" i="3" s="1"/>
  <c r="F62" i="8"/>
  <c r="M73" i="2"/>
  <c r="F62" i="2"/>
  <c r="F89" i="2" s="1"/>
  <c r="F90" i="2" s="1"/>
  <c r="C106" i="2" s="1"/>
  <c r="M88" i="2"/>
  <c r="F76" i="2"/>
  <c r="F66" i="1"/>
  <c r="B107" i="1" l="1"/>
  <c r="F107" i="1" s="1"/>
  <c r="B91" i="1"/>
  <c r="C103" i="1" s="1"/>
  <c r="C91" i="1"/>
  <c r="C104" i="1" s="1"/>
  <c r="G103" i="1"/>
  <c r="E102" i="6"/>
  <c r="F102" i="6"/>
  <c r="B106" i="6"/>
  <c r="F106" i="6" s="1"/>
  <c r="E102" i="8"/>
  <c r="F102" i="8"/>
  <c r="B106" i="8"/>
  <c r="F106" i="8" s="1"/>
  <c r="F104" i="2"/>
  <c r="E104" i="2"/>
  <c r="G104" i="2" s="1"/>
  <c r="M89" i="4"/>
  <c r="M90" i="4" s="1"/>
  <c r="D106" i="4" s="1"/>
  <c r="F105" i="4"/>
  <c r="E105" i="4"/>
  <c r="M90" i="11"/>
  <c r="D106" i="11" s="1"/>
  <c r="F90" i="11"/>
  <c r="C106" i="11" s="1"/>
  <c r="F105" i="7"/>
  <c r="E105" i="7"/>
  <c r="F104" i="7"/>
  <c r="E104" i="7"/>
  <c r="F103" i="11"/>
  <c r="E103" i="11"/>
  <c r="F90" i="7"/>
  <c r="C106" i="7" s="1"/>
  <c r="E105" i="11"/>
  <c r="F105" i="11"/>
  <c r="E102" i="4"/>
  <c r="F102" i="4"/>
  <c r="B106" i="4"/>
  <c r="F106" i="4" s="1"/>
  <c r="F103" i="2"/>
  <c r="E103" i="2"/>
  <c r="G103" i="2" s="1"/>
  <c r="M91" i="1"/>
  <c r="D107" i="1" s="1"/>
  <c r="E104" i="6"/>
  <c r="F104" i="6"/>
  <c r="F103" i="8"/>
  <c r="E103" i="8"/>
  <c r="F105" i="5"/>
  <c r="E105" i="5"/>
  <c r="E107" i="3"/>
  <c r="G103" i="3"/>
  <c r="E103" i="4"/>
  <c r="F103" i="4"/>
  <c r="M89" i="5"/>
  <c r="M90" i="5" s="1"/>
  <c r="D106" i="5" s="1"/>
  <c r="B106" i="2"/>
  <c r="F106" i="2" s="1"/>
  <c r="E103" i="7"/>
  <c r="F103" i="7"/>
  <c r="F89" i="5"/>
  <c r="F90" i="5" s="1"/>
  <c r="C106" i="5" s="1"/>
  <c r="E102" i="11"/>
  <c r="F102" i="11"/>
  <c r="B106" i="11"/>
  <c r="F106" i="11" s="1"/>
  <c r="E106" i="1"/>
  <c r="G106" i="1" s="1"/>
  <c r="F106" i="1"/>
  <c r="F102" i="5"/>
  <c r="B106" i="5"/>
  <c r="F106" i="5" s="1"/>
  <c r="E102" i="5"/>
  <c r="B106" i="7"/>
  <c r="F106" i="7" s="1"/>
  <c r="E102" i="7"/>
  <c r="F102" i="7"/>
  <c r="G102" i="2"/>
  <c r="E104" i="4"/>
  <c r="F104" i="4"/>
  <c r="E103" i="5"/>
  <c r="F103" i="5"/>
  <c r="E104" i="8"/>
  <c r="F104" i="8"/>
  <c r="F105" i="1"/>
  <c r="E105" i="1"/>
  <c r="G105" i="1" s="1"/>
  <c r="B102" i="13"/>
  <c r="B73" i="13"/>
  <c r="M89" i="7"/>
  <c r="M90" i="7" s="1"/>
  <c r="D106" i="7" s="1"/>
  <c r="F104" i="11"/>
  <c r="E104" i="11"/>
  <c r="E104" i="1"/>
  <c r="G104" i="1" s="1"/>
  <c r="F104" i="1"/>
  <c r="E105" i="8"/>
  <c r="F105" i="8"/>
  <c r="F90" i="1"/>
  <c r="F105" i="2"/>
  <c r="E105" i="2"/>
  <c r="G105" i="2" s="1"/>
  <c r="E104" i="5"/>
  <c r="F104" i="5"/>
  <c r="F91" i="1" l="1"/>
  <c r="C107" i="1" s="1"/>
  <c r="E106" i="11"/>
  <c r="B108" i="11" s="1"/>
  <c r="E106" i="2"/>
  <c r="E106" i="7"/>
  <c r="B108" i="7" s="1"/>
  <c r="E106" i="4"/>
  <c r="B108" i="4" s="1"/>
  <c r="E107" i="1"/>
  <c r="E106" i="8"/>
  <c r="B108" i="8" s="1"/>
  <c r="B103" i="13"/>
  <c r="B74" i="13"/>
  <c r="B109" i="3"/>
  <c r="G107" i="3"/>
  <c r="E106" i="6"/>
  <c r="B108" i="6" s="1"/>
  <c r="E106" i="5"/>
  <c r="B108" i="5" s="1"/>
  <c r="G106" i="2" l="1"/>
  <c r="B108" i="2"/>
  <c r="G107" i="1"/>
  <c r="B109" i="1"/>
  <c r="B104" i="13"/>
  <c r="B75" i="13"/>
  <c r="B105" i="13" l="1"/>
  <c r="B76" i="13"/>
  <c r="B106" i="13" l="1"/>
  <c r="B77" i="13"/>
  <c r="B107" i="13" l="1"/>
  <c r="B78" i="13"/>
  <c r="B108" i="13" l="1"/>
  <c r="B79" i="13"/>
  <c r="B109" i="13" l="1"/>
  <c r="B80" i="13"/>
  <c r="B110" i="13" l="1"/>
  <c r="B81" i="13"/>
  <c r="B111" i="13" l="1"/>
  <c r="B82" i="13"/>
  <c r="B112" i="13" l="1"/>
  <c r="B83" i="13"/>
  <c r="B113" i="13" l="1"/>
  <c r="B84" i="13"/>
  <c r="B114" i="13" l="1"/>
  <c r="B85" i="13"/>
  <c r="B115" i="13" l="1"/>
  <c r="B86" i="13"/>
  <c r="B116" i="13" l="1"/>
  <c r="B87" i="13"/>
  <c r="B117" i="13" l="1"/>
  <c r="B88" i="13"/>
  <c r="B118" i="13" l="1"/>
  <c r="B89" i="13"/>
  <c r="B119" i="13" l="1"/>
  <c r="B90" i="13"/>
  <c r="B120" i="13" l="1"/>
  <c r="B91" i="13"/>
  <c r="B121" i="13" l="1"/>
  <c r="B92" i="13"/>
  <c r="B122" i="13" l="1"/>
  <c r="B93" i="13"/>
  <c r="B123" i="13" s="1"/>
</calcChain>
</file>

<file path=xl/sharedStrings.xml><?xml version="1.0" encoding="utf-8"?>
<sst xmlns="http://schemas.openxmlformats.org/spreadsheetml/2006/main" count="503" uniqueCount="35">
  <si>
    <t>GENERAL ECOCADIZ201607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</si>
  <si>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</si>
  <si>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</si>
  <si>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</si>
  <si>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</si>
  <si>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</si>
  <si>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</si>
  <si>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</si>
  <si>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</si>
  <si>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NOEDAD0</t>
  </si>
  <si>
    <t>CALCULO DE LAS TALLAS MEDIAS</t>
  </si>
  <si>
    <t>CALCULO DE LOS PESOS MEDIOS</t>
  </si>
  <si>
    <t>a=</t>
  </si>
  <si>
    <t>b=</t>
  </si>
  <si>
    <t>MEDIA</t>
  </si>
  <si>
    <t>BOQUERÓN 2016
 CAPTURAS POR EDAD</t>
  </si>
  <si>
    <t>EDAD</t>
  </si>
  <si>
    <r>
      <rPr>
        <b/>
        <sz val="8"/>
        <rFont val="MS Sans"/>
        <family val="2"/>
      </rP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</si>
  <si>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</si>
  <si>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</si>
  <si>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</si>
  <si>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N x106</t>
  </si>
  <si>
    <t>B (t)</t>
  </si>
  <si>
    <t>FACTOR
SOP</t>
  </si>
  <si>
    <t>PORTUGAL ECOCADIZ201607</t>
  </si>
  <si>
    <t>ESPAÑA ECOCADIZ201607</t>
  </si>
  <si>
    <t>POLIGONO POL</t>
  </si>
  <si>
    <t>BOQUERÓN 2012
 CAPTURAS POR EDAD</t>
  </si>
  <si>
    <t>Media</t>
  </si>
  <si>
    <t>Std</t>
  </si>
  <si>
    <t>total muestreo</t>
  </si>
  <si>
    <t>FREC.REL.</t>
  </si>
  <si>
    <t>FREC. ACUM.</t>
  </si>
  <si>
    <t>dif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</si>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</sst>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"/>
    <numFmt numFmtId="165" formatCode="0.0000000"/>
    <numFmt numFmtId="166" formatCode="0.00000"/>
    <numFmt numFmtId="167" formatCode="0.0"/>
    <numFmt numFmtId="168" formatCode="0.000"/>
  </numFmts>
  <fonts count="12">
    <font>
      <sz val="10"/>
      <name val="Arial"/>
      <family val="2"/>
    </font>
    <font>
      <sz val="10"/>
      <name val="Times New Roman"/>
      <family val="1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47"/>
      </patternFill>
    </fill>
  </fills>
  <borders count="10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5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0" borderId="5" xfId="0" applyBorder="1" applyAlignment="1">
      <alignment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65" fontId="0" fillId="0" borderId="8" xfId="0" applyNumberFormat="1" applyBorder="1"/>
    <xf numFmtId="0" fontId="4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2" fontId="0" fillId="0" borderId="0" xfId="0" applyNumberFormat="1"/>
    <xf numFmtId="0" fontId="10" fillId="0" borderId="0" xfId="1" applyFont="1"/>
    <xf numFmtId="2" fontId="10" fillId="0" borderId="0" xfId="1" applyNumberFormat="1" applyFont="1"/>
    <xf numFmtId="0" fontId="1" fillId="0" borderId="0" xfId="0" applyFont="1"/>
    <xf numFmtId="0" fontId="11" fillId="0" borderId="0" xfId="1" applyFont="1"/>
    <xf numFmtId="0" fontId="11" fillId="0" borderId="0" xfId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2">
    <cellStyle name="Normal" xfId="0" builtinId="0"/>
    <cellStyle name="Normal_sardina-eval00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3D69B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TOTAL ABUNDANCE
sub-title</a:t>
            </a:r>
          </a:p>
        </c:rich>
      </c:tx>
      <c:layout>
        <c:manualLayout>
          <c:xMode val="edge"/>
          <c:yMode val="edge"/>
          <c:x val="0.33238042277969126"/>
          <c:y val="7.85364407039646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33089912691837"/>
          <c:y val="0.44503983065579972"/>
          <c:w val="0.73701745920714157"/>
          <c:h val="0.29843847467506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ALK_GENERAL_BOQUERON!$F$100:$F$101</c:f>
              <c:strCache>
                <c:ptCount val="2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ALK_GENERAL_BOQUERON!$A$103:$A$106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ALK_GENERAL_BOQUERON!$F$103:$F$106</c:f>
              <c:numCache>
                <c:formatCode>General</c:formatCode>
                <c:ptCount val="4"/>
                <c:pt idx="0">
                  <c:v>1666.4633859018234</c:v>
                </c:pt>
                <c:pt idx="1">
                  <c:v>1665.1629351316546</c:v>
                </c:pt>
                <c:pt idx="2">
                  <c:v>354.45513496652211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6343-919D-78BC768D4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3173712"/>
        <c:axId val="1"/>
      </c:barChart>
      <c:catAx>
        <c:axId val="181317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8556444371294033"/>
              <c:y val="0.87437237317080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7573439096834665E-2"/>
              <c:y val="0.408389491660616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13173712"/>
        <c:crossesAt val="1"/>
        <c:crossBetween val="between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03
sub-title</a:t>
            </a:r>
          </a:p>
        </c:rich>
      </c:tx>
      <c:layout>
        <c:manualLayout>
          <c:xMode val="edge"/>
          <c:yMode val="edge"/>
          <c:x val="0.43353968188655384"/>
          <c:y val="7.85364407039646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2087827596355"/>
          <c:y val="0.44503983065579972"/>
          <c:w val="0.76013957557442446"/>
          <c:h val="0.29843847467506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'POL03'!$F$99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'POL03'!$A$102:$A$105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'POL03'!$F$102:$F$105</c:f>
              <c:numCache>
                <c:formatCode>General</c:formatCode>
                <c:ptCount val="4"/>
                <c:pt idx="0">
                  <c:v>0.76743896620139451</c:v>
                </c:pt>
                <c:pt idx="1">
                  <c:v>18.909207424610113</c:v>
                </c:pt>
                <c:pt idx="2">
                  <c:v>1.9896546091884926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4-084B-8485-A0CF8C4FE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5167376"/>
        <c:axId val="1"/>
      </c:barChart>
      <c:catAx>
        <c:axId val="185516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7400338552929888"/>
              <c:y val="0.87437237317080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4.3353968188655383E-2"/>
              <c:y val="0.408389491660616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55167376"/>
        <c:crossesAt val="1"/>
        <c:crossBetween val="between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04
sub-title</a:t>
            </a:r>
          </a:p>
        </c:rich>
      </c:tx>
      <c:layout>
        <c:manualLayout>
          <c:xMode val="edge"/>
          <c:yMode val="edge"/>
          <c:x val="0.43353968188655384"/>
          <c:y val="7.85364407039646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676984094327692"/>
          <c:y val="0.44503983065579972"/>
          <c:w val="0.75146878193669331"/>
          <c:h val="0.29843847467506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'POL04'!$F$99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'POL04'!$A$102:$A$105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'POL04'!$F$102:$F$105</c:f>
              <c:numCache>
                <c:formatCode>General</c:formatCode>
                <c:ptCount val="4"/>
                <c:pt idx="0">
                  <c:v>16.830549289882157</c:v>
                </c:pt>
                <c:pt idx="1">
                  <c:v>126.13111546579873</c:v>
                </c:pt>
                <c:pt idx="2">
                  <c:v>2.2910442443191061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2-1B45-8D2B-034D4C7C2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83948624"/>
        <c:axId val="1"/>
      </c:barChart>
      <c:catAx>
        <c:axId val="188394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8267417916702998"/>
              <c:y val="0.87437237317080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4.0463703642745028E-2"/>
              <c:y val="0.408389491660616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83948624"/>
        <c:crossesAt val="1"/>
        <c:crossBetween val="between"/>
        <c:majorUnit val="5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05
sub-title</a:t>
            </a:r>
          </a:p>
        </c:rich>
      </c:tx>
      <c:layout>
        <c:manualLayout>
          <c:xMode val="edge"/>
          <c:yMode val="edge"/>
          <c:x val="0.43353968188655384"/>
          <c:y val="7.85364407039646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676984094327692"/>
          <c:y val="0.44503983065579972"/>
          <c:w val="0.75146878193669331"/>
          <c:h val="0.29843847467506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'POL05'!$F$99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'POL05'!$A$102:$A$105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'POL05'!$F$102:$F$105</c:f>
              <c:numCache>
                <c:formatCode>General</c:formatCode>
                <c:ptCount val="4"/>
                <c:pt idx="0">
                  <c:v>3.7810615795873215</c:v>
                </c:pt>
                <c:pt idx="1">
                  <c:v>94.751385876071595</c:v>
                </c:pt>
                <c:pt idx="2">
                  <c:v>2.2426005443410819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B-7F46-83E4-E6AEB2268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50229536"/>
        <c:axId val="1"/>
      </c:barChart>
      <c:catAx>
        <c:axId val="175022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8267417916702998"/>
              <c:y val="0.87437237317080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4.0463703642745028E-2"/>
              <c:y val="0.408389491660616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50229536"/>
        <c:crossesAt val="1"/>
        <c:crossBetween val="between"/>
        <c:majorUnit val="5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06
sub-title</a:t>
            </a:r>
          </a:p>
        </c:rich>
      </c:tx>
      <c:layout>
        <c:manualLayout>
          <c:xMode val="edge"/>
          <c:yMode val="edge"/>
          <c:x val="0.43353968188655384"/>
          <c:y val="7.85364407039646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33089912691837"/>
          <c:y val="0.44503983065579972"/>
          <c:w val="0.73701745920714157"/>
          <c:h val="0.29843847467506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'POL06'!$F$99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'POL06'!$A$102:$A$105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'POL06'!$F$102:$F$105</c:f>
              <c:numCache>
                <c:formatCode>General</c:formatCode>
                <c:ptCount val="4"/>
                <c:pt idx="0">
                  <c:v>1369.2023550271076</c:v>
                </c:pt>
                <c:pt idx="1">
                  <c:v>387.48490988211319</c:v>
                </c:pt>
                <c:pt idx="2">
                  <c:v>300.7377840907792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6-A74D-96FE-03624DBE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50384800"/>
        <c:axId val="1"/>
      </c:barChart>
      <c:catAx>
        <c:axId val="175038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8556444371294033"/>
              <c:y val="0.87437237317080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7573439096834665E-2"/>
              <c:y val="0.408389491660616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50384800"/>
        <c:crossesAt val="1"/>
        <c:crossBetween val="between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07
sub-title</a:t>
            </a:r>
          </a:p>
        </c:rich>
      </c:tx>
      <c:layout>
        <c:manualLayout>
          <c:xMode val="edge"/>
          <c:yMode val="edge"/>
          <c:x val="0.43353968188655384"/>
          <c:y val="7.85364407039646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33089912691837"/>
          <c:y val="0.44503983065579972"/>
          <c:w val="0.73701745920714157"/>
          <c:h val="0.29843847467506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'POL07'!$F$99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'POL07'!$A$102:$A$105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'POL07'!$F$102:$F$105</c:f>
              <c:numCache>
                <c:formatCode>General</c:formatCode>
                <c:ptCount val="4"/>
                <c:pt idx="0">
                  <c:v>272.19242622131804</c:v>
                </c:pt>
                <c:pt idx="1">
                  <c:v>947.62389718258703</c:v>
                </c:pt>
                <c:pt idx="2">
                  <c:v>44.47954259609488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D-B442-BB2B-A2F4080EA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50811936"/>
        <c:axId val="1"/>
      </c:barChart>
      <c:catAx>
        <c:axId val="175081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8556444371294033"/>
              <c:y val="0.87437237317080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7573439096834665E-2"/>
              <c:y val="0.408389491660616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50811936"/>
        <c:crossesAt val="1"/>
        <c:crossBetween val="between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08
sub-title</a:t>
            </a:r>
          </a:p>
        </c:rich>
      </c:tx>
      <c:layout>
        <c:manualLayout>
          <c:xMode val="edge"/>
          <c:yMode val="edge"/>
          <c:x val="0.43353968188655384"/>
          <c:y val="7.85364407039646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2087827596355"/>
          <c:y val="0.44503983065579972"/>
          <c:w val="0.76013957557442446"/>
          <c:h val="0.29843847467506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'POL08'!$F$99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'POL08'!$A$102:$A$105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'POL08'!$F$102:$F$105</c:f>
              <c:numCache>
                <c:formatCode>General</c:formatCode>
                <c:ptCount val="4"/>
                <c:pt idx="0">
                  <c:v>0.36919155651005492</c:v>
                </c:pt>
                <c:pt idx="1">
                  <c:v>7.457589489746673</c:v>
                </c:pt>
                <c:pt idx="2">
                  <c:v>0.81546095374327232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9-6A40-8AA3-416B28FBB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6208688"/>
        <c:axId val="1"/>
      </c:barChart>
      <c:catAx>
        <c:axId val="181620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7400338552929888"/>
              <c:y val="0.87437237317080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4.3353968188655383E-2"/>
              <c:y val="0.408389491660616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16208688"/>
        <c:crossesAt val="1"/>
        <c:crossBetween val="between"/>
        <c:majorUnit val="2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09
sub-title</a:t>
            </a:r>
          </a:p>
        </c:rich>
      </c:tx>
      <c:layout>
        <c:manualLayout>
          <c:xMode val="edge"/>
          <c:yMode val="edge"/>
          <c:x val="0.43353968188655384"/>
          <c:y val="7.85364407039646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2087827596355"/>
          <c:y val="0.44503983065579972"/>
          <c:w val="0.76013957557442446"/>
          <c:h val="0.29843847467506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'POL09'!$F$99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'POL09'!$A$102:$A$105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'POL09'!$F$102:$F$105</c:f>
              <c:numCache>
                <c:formatCode>General</c:formatCode>
                <c:ptCount val="4"/>
                <c:pt idx="0">
                  <c:v>0.4017823270093237</c:v>
                </c:pt>
                <c:pt idx="1">
                  <c:v>9.6725887572421971</c:v>
                </c:pt>
                <c:pt idx="2">
                  <c:v>0.14017891574847713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C-E348-9126-4BC2E18F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7422096"/>
        <c:axId val="1"/>
      </c:barChart>
      <c:catAx>
        <c:axId val="181742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7400338552929888"/>
              <c:y val="0.87437237317080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4.3353968188655383E-2"/>
              <c:y val="0.408389491660616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17422096"/>
        <c:crossesAt val="1"/>
        <c:crossBetween val="between"/>
        <c:majorUnit val="2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9a S (TOTAL ABUNDANCE)
sub-title</a:t>
            </a:r>
          </a:p>
        </c:rich>
      </c:tx>
      <c:layout>
        <c:manualLayout>
          <c:xMode val="edge"/>
          <c:yMode val="edge"/>
          <c:x val="0.28324592549921518"/>
          <c:y val="7.85364407039646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33089912691837"/>
          <c:y val="0.44503983065579972"/>
          <c:w val="0.73701745920714157"/>
          <c:h val="0.29843847467506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ALK_GENERAL_BOQUERON!$F$100:$F$101</c:f>
              <c:strCache>
                <c:ptCount val="2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ALK_GENERAL_BOQUERON!$A$103:$A$106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ALK_GENERAL_BOQUERON!$F$103:$F$106</c:f>
              <c:numCache>
                <c:formatCode>General</c:formatCode>
                <c:ptCount val="4"/>
                <c:pt idx="0">
                  <c:v>1666.4633859018234</c:v>
                </c:pt>
                <c:pt idx="1">
                  <c:v>1665.1629351316546</c:v>
                </c:pt>
                <c:pt idx="2">
                  <c:v>354.45513496652211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F-0D47-95A3-F6E42D07E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7686928"/>
        <c:axId val="1"/>
      </c:barChart>
      <c:catAx>
        <c:axId val="183768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8556444371294033"/>
              <c:y val="0.87437237317080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7573439096834665E-2"/>
              <c:y val="0.408389491660616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37686928"/>
        <c:crossesAt val="1"/>
        <c:crossBetween val="between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9a S (TOTAL BIOMASS)
sub-title</a:t>
            </a:r>
          </a:p>
        </c:rich>
      </c:tx>
      <c:layout>
        <c:manualLayout>
          <c:xMode val="edge"/>
          <c:yMode val="edge"/>
          <c:x val="0.30636804186649808"/>
          <c:y val="7.85364407039646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379891219044"/>
          <c:y val="0.44503983065579972"/>
          <c:w val="0.76881036921215551"/>
          <c:h val="0.29843847467506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ALK_GENERAL_BOQUERON!$G$100:$G$101</c:f>
              <c:strCache>
                <c:ptCount val="2"/>
                <c:pt idx="0">
                  <c:v>B (t)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ALK_GENERAL_BOQUERON!$A$103:$A$106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ALK_GENERAL_BOQUERON!$G$103:$G$106</c:f>
              <c:numCache>
                <c:formatCode>General</c:formatCode>
                <c:ptCount val="4"/>
                <c:pt idx="0">
                  <c:v>11347.944531583405</c:v>
                </c:pt>
                <c:pt idx="1">
                  <c:v>20074.046216266812</c:v>
                </c:pt>
                <c:pt idx="2">
                  <c:v>2767.6005002266829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0-634A-875B-676CD8209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7371440"/>
        <c:axId val="1"/>
      </c:barChart>
      <c:catAx>
        <c:axId val="183737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7111312098338853"/>
              <c:y val="0.87437237317080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Fish biomass (t)</a:t>
                </a:r>
              </a:p>
            </c:rich>
          </c:tx>
          <c:layout>
            <c:manualLayout>
              <c:xMode val="edge"/>
              <c:yMode val="edge"/>
              <c:x val="3.468317455092431E-2"/>
              <c:y val="0.403153728947018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37371440"/>
        <c:crossesAt val="1"/>
        <c:crossBetween val="between"/>
        <c:majorUnit val="50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9a S (PT)
sub-title</a:t>
            </a:r>
          </a:p>
        </c:rich>
      </c:tx>
      <c:layout>
        <c:manualLayout>
          <c:xMode val="edge"/>
          <c:yMode val="edge"/>
          <c:x val="0.42197862370291239"/>
          <c:y val="7.85364407039646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676984094327692"/>
          <c:y val="0.44503983065579972"/>
          <c:w val="0.75146878193669331"/>
          <c:h val="0.29843847467506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'ALK PORTUGAL BOQUERON'!$F$99:$F$100</c:f>
              <c:strCache>
                <c:ptCount val="2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'ALK PORTUGAL BOQUERON'!$A$102:$A$105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'ALK PORTUGAL BOQUERON'!$F$102:$F$105</c:f>
              <c:numCache>
                <c:formatCode>General</c:formatCode>
                <c:ptCount val="4"/>
                <c:pt idx="0">
                  <c:v>24.297630769878136</c:v>
                </c:pt>
                <c:pt idx="1">
                  <c:v>312.92394981996563</c:v>
                </c:pt>
                <c:pt idx="2">
                  <c:v>8.2821684101562472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7-714E-9ABD-142F77F0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3528304"/>
        <c:axId val="1"/>
      </c:barChart>
      <c:catAx>
        <c:axId val="181352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8267417916702998"/>
              <c:y val="0.87437237317080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4.0463703642745028E-2"/>
              <c:y val="0.408389491660616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13528304"/>
        <c:crossesAt val="1"/>
        <c:crossBetween val="between"/>
        <c:majorUnit val="100"/>
        <c:minorUnit val="1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9a S (PT)
sub-title</a:t>
            </a:r>
          </a:p>
        </c:rich>
      </c:tx>
      <c:layout>
        <c:manualLayout>
          <c:xMode val="edge"/>
          <c:yMode val="edge"/>
          <c:x val="0.42197862370291239"/>
          <c:y val="7.85364407039646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379891219044"/>
          <c:y val="0.44503983065579972"/>
          <c:w val="0.76881036921215551"/>
          <c:h val="0.29843847467506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'ALK PORTUGAL BOQUERON'!$G$99:$G$100</c:f>
              <c:strCache>
                <c:ptCount val="2"/>
                <c:pt idx="0">
                  <c:v>B (t)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'ALK PORTUGAL BOQUERON'!$A$102:$A$105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'ALK PORTUGAL BOQUERON'!$G$102:$G$105</c:f>
              <c:numCache>
                <c:formatCode>General</c:formatCode>
                <c:ptCount val="4"/>
                <c:pt idx="0">
                  <c:v>306.85738247682082</c:v>
                </c:pt>
                <c:pt idx="1">
                  <c:v>4766.5726576458219</c:v>
                </c:pt>
                <c:pt idx="2">
                  <c:v>168.86677682818544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2-C44B-8D98-3412028AC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7526960"/>
        <c:axId val="1"/>
      </c:barChart>
      <c:catAx>
        <c:axId val="183752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7111312098338853"/>
              <c:y val="0.87437237317080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Fish biomass (t)</a:t>
                </a:r>
              </a:p>
            </c:rich>
          </c:tx>
          <c:layout>
            <c:manualLayout>
              <c:xMode val="edge"/>
              <c:yMode val="edge"/>
              <c:x val="3.468317455092431E-2"/>
              <c:y val="0.403153728947018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37526960"/>
        <c:crossesAt val="1"/>
        <c:crossBetween val="between"/>
        <c:majorUnit val="2000"/>
        <c:minorUnit val="10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9a S (ES)
sub-title</a:t>
            </a:r>
          </a:p>
        </c:rich>
      </c:tx>
      <c:layout>
        <c:manualLayout>
          <c:xMode val="edge"/>
          <c:yMode val="edge"/>
          <c:x val="0.41908835915700204"/>
          <c:y val="7.8950151874475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33089912691837"/>
          <c:y val="0.44738419395536294"/>
          <c:w val="0.73701745920714157"/>
          <c:h val="0.294747233664709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'ALK ESPAÑA BOQUERON'!$F$100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'ALK ESPAÑA BOQUERON'!$A$102:$A$105</c:f>
              <c:numCache>
                <c:formatCode>General</c:formatCode>
                <c:ptCount val="4"/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'ALK ESPAÑA BOQUERON'!$F$102:$F$105</c:f>
              <c:numCache>
                <c:formatCode>General</c:formatCode>
                <c:ptCount val="4"/>
                <c:pt idx="1">
                  <c:v>1642.1657551319449</c:v>
                </c:pt>
                <c:pt idx="2">
                  <c:v>1352.2389853116888</c:v>
                </c:pt>
                <c:pt idx="3">
                  <c:v>346.17296655636585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3-9840-B857-25C75049C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75520736"/>
        <c:axId val="1"/>
      </c:barChart>
      <c:catAx>
        <c:axId val="187552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8556444371294033"/>
              <c:y val="0.873715014077532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7573439096834665E-2"/>
              <c:y val="0.41054078974727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75520736"/>
        <c:crossesAt val="1"/>
        <c:crossBetween val="between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9a S (ES)
sub-title</a:t>
            </a:r>
          </a:p>
        </c:rich>
      </c:tx>
      <c:layout>
        <c:manualLayout>
          <c:xMode val="edge"/>
          <c:yMode val="edge"/>
          <c:x val="0.41908835915700204"/>
          <c:y val="7.85364407039646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379891219044"/>
          <c:y val="0.44503983065579972"/>
          <c:w val="0.76881036921215551"/>
          <c:h val="0.29843847467506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'ALK ESPAÑA BOQUERON'!$G$99:$G$100</c:f>
              <c:strCache>
                <c:ptCount val="2"/>
                <c:pt idx="1">
                  <c:v>B (t)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'ALK ESPAÑA BOQUERON'!$A$102:$A$105</c:f>
              <c:numCache>
                <c:formatCode>General</c:formatCode>
                <c:ptCount val="4"/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'ALK ESPAÑA BOQUERON'!$G$102:$G$105</c:f>
              <c:numCache>
                <c:formatCode>General</c:formatCode>
                <c:ptCount val="4"/>
                <c:pt idx="1">
                  <c:v>11041.087149106588</c:v>
                </c:pt>
                <c:pt idx="2">
                  <c:v>15307.473558620986</c:v>
                </c:pt>
                <c:pt idx="3">
                  <c:v>2598.7337233984977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2-254F-9296-7B522BCC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75673552"/>
        <c:axId val="1"/>
      </c:barChart>
      <c:catAx>
        <c:axId val="187567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7111312098338853"/>
              <c:y val="0.87437237317080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Fish biomass (t)</a:t>
                </a:r>
              </a:p>
            </c:rich>
          </c:tx>
          <c:layout>
            <c:manualLayout>
              <c:xMode val="edge"/>
              <c:yMode val="edge"/>
              <c:x val="3.468317455092431E-2"/>
              <c:y val="0.403153728947018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75673552"/>
        <c:crossesAt val="1"/>
        <c:crossBetween val="between"/>
        <c:majorUnit val="50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01
sub-title</a:t>
            </a:r>
          </a:p>
        </c:rich>
      </c:tx>
      <c:layout>
        <c:manualLayout>
          <c:xMode val="edge"/>
          <c:yMode val="edge"/>
          <c:x val="0.43353968188655384"/>
          <c:y val="7.85364407039646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9893118514562"/>
          <c:y val="0.44503983065579972"/>
          <c:w val="0.75435904648260366"/>
          <c:h val="0.29843847467506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'POL01'!$F$99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'POL01'!$A$102:$A$105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'POL01'!$F$102:$F$105</c:f>
              <c:numCache>
                <c:formatCode>General</c:formatCode>
                <c:ptCount val="4"/>
                <c:pt idx="0">
                  <c:v>1.3912902781749852E-2</c:v>
                </c:pt>
                <c:pt idx="1">
                  <c:v>0.34280443179333464</c:v>
                </c:pt>
                <c:pt idx="2">
                  <c:v>3.6069665424915527E-2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3-064A-B390-A41B0FC7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7723008"/>
        <c:axId val="1"/>
      </c:barChart>
      <c:catAx>
        <c:axId val="18177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7689365007520923"/>
              <c:y val="0.87437237317080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4.3353968188655383E-2"/>
              <c:y val="0.408389491660616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17723008"/>
        <c:crossesAt val="1"/>
        <c:crossBetween val="between"/>
        <c:majorUnit val="0.2"/>
        <c:minorUnit val="0.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02
sub-title</a:t>
            </a:r>
          </a:p>
        </c:rich>
      </c:tx>
      <c:layout>
        <c:manualLayout>
          <c:xMode val="edge"/>
          <c:yMode val="edge"/>
          <c:x val="0.43353968188655384"/>
          <c:y val="7.85364407039646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676984094327692"/>
          <c:y val="0.44503983065579972"/>
          <c:w val="0.75146878193669331"/>
          <c:h val="0.29843847467506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'POL02'!$F$99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'POL02'!$A$102:$A$105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'POL02'!$F$102:$F$105</c:f>
              <c:numCache>
                <c:formatCode>General</c:formatCode>
                <c:ptCount val="4"/>
                <c:pt idx="0">
                  <c:v>2.904668031425508</c:v>
                </c:pt>
                <c:pt idx="1">
                  <c:v>72.789436621691863</c:v>
                </c:pt>
                <c:pt idx="2">
                  <c:v>1.7227993468826535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F-1A42-9606-08BAAAF4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9002976"/>
        <c:axId val="1"/>
      </c:barChart>
      <c:catAx>
        <c:axId val="186900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8267417916702998"/>
              <c:y val="0.87437237317080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4.0463703642745028E-2"/>
              <c:y val="0.408389491660616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69002976"/>
        <c:crossesAt val="1"/>
        <c:crossBetween val="between"/>
        <c:majorUnit val="2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97</xdr:row>
      <xdr:rowOff>0</xdr:rowOff>
    </xdr:from>
    <xdr:to>
      <xdr:col>12</xdr:col>
      <xdr:colOff>635000</xdr:colOff>
      <xdr:row>112</xdr:row>
      <xdr:rowOff>12700</xdr:rowOff>
    </xdr:to>
    <xdr:graphicFrame macro="">
      <xdr:nvGraphicFramePr>
        <xdr:cNvPr id="1025" name="Gráfico 1">
          <a:extLst>
            <a:ext uri="{FF2B5EF4-FFF2-40B4-BE49-F238E27FC236}">
              <a16:creationId xmlns:a16="http://schemas.microsoft.com/office/drawing/2014/main" id="{C28D46AB-A1E0-F749-5D9D-61A76F97A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97</xdr:row>
      <xdr:rowOff>0</xdr:rowOff>
    </xdr:from>
    <xdr:to>
      <xdr:col>18</xdr:col>
      <xdr:colOff>203200</xdr:colOff>
      <xdr:row>112</xdr:row>
      <xdr:rowOff>12700</xdr:rowOff>
    </xdr:to>
    <xdr:graphicFrame macro="">
      <xdr:nvGraphicFramePr>
        <xdr:cNvPr id="1026" name="Gráfico 2">
          <a:extLst>
            <a:ext uri="{FF2B5EF4-FFF2-40B4-BE49-F238E27FC236}">
              <a16:creationId xmlns:a16="http://schemas.microsoft.com/office/drawing/2014/main" id="{9AC1A3D6-96BB-2BD9-CEB4-9CADAF6DB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838200</xdr:colOff>
      <xdr:row>113</xdr:row>
      <xdr:rowOff>165100</xdr:rowOff>
    </xdr:from>
    <xdr:to>
      <xdr:col>13</xdr:col>
      <xdr:colOff>203200</xdr:colOff>
      <xdr:row>129</xdr:row>
      <xdr:rowOff>139700</xdr:rowOff>
    </xdr:to>
    <xdr:graphicFrame macro="">
      <xdr:nvGraphicFramePr>
        <xdr:cNvPr id="1027" name="Gráfico 3">
          <a:extLst>
            <a:ext uri="{FF2B5EF4-FFF2-40B4-BE49-F238E27FC236}">
              <a16:creationId xmlns:a16="http://schemas.microsoft.com/office/drawing/2014/main" id="{2BC0F21C-EB8A-AB44-4FF8-138C79A28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96</xdr:row>
      <xdr:rowOff>0</xdr:rowOff>
    </xdr:from>
    <xdr:to>
      <xdr:col>12</xdr:col>
      <xdr:colOff>203200</xdr:colOff>
      <xdr:row>111</xdr:row>
      <xdr:rowOff>12700</xdr:rowOff>
    </xdr:to>
    <xdr:graphicFrame macro="">
      <xdr:nvGraphicFramePr>
        <xdr:cNvPr id="10241" name="Gráfico 1">
          <a:extLst>
            <a:ext uri="{FF2B5EF4-FFF2-40B4-BE49-F238E27FC236}">
              <a16:creationId xmlns:a16="http://schemas.microsoft.com/office/drawing/2014/main" id="{1123DB98-3E59-6769-83DB-E813F8F7F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838200</xdr:colOff>
      <xdr:row>96</xdr:row>
      <xdr:rowOff>165100</xdr:rowOff>
    </xdr:from>
    <xdr:to>
      <xdr:col>12</xdr:col>
      <xdr:colOff>203200</xdr:colOff>
      <xdr:row>112</xdr:row>
      <xdr:rowOff>12700</xdr:rowOff>
    </xdr:to>
    <xdr:graphicFrame macro="">
      <xdr:nvGraphicFramePr>
        <xdr:cNvPr id="11265" name="Gráfico 1">
          <a:extLst>
            <a:ext uri="{FF2B5EF4-FFF2-40B4-BE49-F238E27FC236}">
              <a16:creationId xmlns:a16="http://schemas.microsoft.com/office/drawing/2014/main" id="{6BD75F3B-2FCF-1D77-8337-BC5766C14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838200</xdr:colOff>
      <xdr:row>96</xdr:row>
      <xdr:rowOff>165100</xdr:rowOff>
    </xdr:from>
    <xdr:to>
      <xdr:col>12</xdr:col>
      <xdr:colOff>203200</xdr:colOff>
      <xdr:row>112</xdr:row>
      <xdr:rowOff>12700</xdr:rowOff>
    </xdr:to>
    <xdr:graphicFrame macro="">
      <xdr:nvGraphicFramePr>
        <xdr:cNvPr id="12289" name="Gráfico 1">
          <a:extLst>
            <a:ext uri="{FF2B5EF4-FFF2-40B4-BE49-F238E27FC236}">
              <a16:creationId xmlns:a16="http://schemas.microsoft.com/office/drawing/2014/main" id="{31A62582-2DFD-6F54-1118-4B6F79E3E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96</xdr:row>
      <xdr:rowOff>88900</xdr:rowOff>
    </xdr:from>
    <xdr:to>
      <xdr:col>13</xdr:col>
      <xdr:colOff>266700</xdr:colOff>
      <xdr:row>111</xdr:row>
      <xdr:rowOff>101600</xdr:rowOff>
    </xdr:to>
    <xdr:graphicFrame macro="">
      <xdr:nvGraphicFramePr>
        <xdr:cNvPr id="2049" name="Gráfico 1">
          <a:extLst>
            <a:ext uri="{FF2B5EF4-FFF2-40B4-BE49-F238E27FC236}">
              <a16:creationId xmlns:a16="http://schemas.microsoft.com/office/drawing/2014/main" id="{4BD181A7-393E-5321-ABE6-281377ED4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838200</xdr:colOff>
      <xdr:row>112</xdr:row>
      <xdr:rowOff>165100</xdr:rowOff>
    </xdr:from>
    <xdr:to>
      <xdr:col>13</xdr:col>
      <xdr:colOff>203200</xdr:colOff>
      <xdr:row>128</xdr:row>
      <xdr:rowOff>139700</xdr:rowOff>
    </xdr:to>
    <xdr:graphicFrame macro="">
      <xdr:nvGraphicFramePr>
        <xdr:cNvPr id="2050" name="Gráfico 2">
          <a:extLst>
            <a:ext uri="{FF2B5EF4-FFF2-40B4-BE49-F238E27FC236}">
              <a16:creationId xmlns:a16="http://schemas.microsoft.com/office/drawing/2014/main" id="{90E6B36A-A3F5-8799-6009-4E027F720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95</xdr:row>
      <xdr:rowOff>12700</xdr:rowOff>
    </xdr:from>
    <xdr:to>
      <xdr:col>14</xdr:col>
      <xdr:colOff>215900</xdr:colOff>
      <xdr:row>110</xdr:row>
      <xdr:rowOff>12700</xdr:rowOff>
    </xdr:to>
    <xdr:graphicFrame macro="">
      <xdr:nvGraphicFramePr>
        <xdr:cNvPr id="3073" name="Gráfico 1">
          <a:extLst>
            <a:ext uri="{FF2B5EF4-FFF2-40B4-BE49-F238E27FC236}">
              <a16:creationId xmlns:a16="http://schemas.microsoft.com/office/drawing/2014/main" id="{E91F832F-3815-2E24-B6EC-44095AFB8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14</xdr:col>
      <xdr:colOff>203200</xdr:colOff>
      <xdr:row>127</xdr:row>
      <xdr:rowOff>139700</xdr:rowOff>
    </xdr:to>
    <xdr:graphicFrame macro="">
      <xdr:nvGraphicFramePr>
        <xdr:cNvPr id="3074" name="Gráfico 2">
          <a:extLst>
            <a:ext uri="{FF2B5EF4-FFF2-40B4-BE49-F238E27FC236}">
              <a16:creationId xmlns:a16="http://schemas.microsoft.com/office/drawing/2014/main" id="{3DE1C04A-8439-6445-A7F6-13F551A5A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838200</xdr:colOff>
      <xdr:row>96</xdr:row>
      <xdr:rowOff>165100</xdr:rowOff>
    </xdr:from>
    <xdr:to>
      <xdr:col>12</xdr:col>
      <xdr:colOff>203200</xdr:colOff>
      <xdr:row>112</xdr:row>
      <xdr:rowOff>12700</xdr:rowOff>
    </xdr:to>
    <xdr:graphicFrame macro="">
      <xdr:nvGraphicFramePr>
        <xdr:cNvPr id="4097" name="Gráfico 1">
          <a:extLst>
            <a:ext uri="{FF2B5EF4-FFF2-40B4-BE49-F238E27FC236}">
              <a16:creationId xmlns:a16="http://schemas.microsoft.com/office/drawing/2014/main" id="{2A89CB30-D1FD-CF49-BB66-C6CA2FE2C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97</xdr:row>
      <xdr:rowOff>165100</xdr:rowOff>
    </xdr:from>
    <xdr:to>
      <xdr:col>13</xdr:col>
      <xdr:colOff>203200</xdr:colOff>
      <xdr:row>113</xdr:row>
      <xdr:rowOff>12700</xdr:rowOff>
    </xdr:to>
    <xdr:graphicFrame macro="">
      <xdr:nvGraphicFramePr>
        <xdr:cNvPr id="5121" name="Gráfico 1">
          <a:extLst>
            <a:ext uri="{FF2B5EF4-FFF2-40B4-BE49-F238E27FC236}">
              <a16:creationId xmlns:a16="http://schemas.microsoft.com/office/drawing/2014/main" id="{DA08F412-ABE8-E22D-582D-B52B63F0F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838200</xdr:colOff>
      <xdr:row>96</xdr:row>
      <xdr:rowOff>165100</xdr:rowOff>
    </xdr:from>
    <xdr:to>
      <xdr:col>12</xdr:col>
      <xdr:colOff>203200</xdr:colOff>
      <xdr:row>112</xdr:row>
      <xdr:rowOff>12700</xdr:rowOff>
    </xdr:to>
    <xdr:graphicFrame macro="">
      <xdr:nvGraphicFramePr>
        <xdr:cNvPr id="6145" name="Gráfico 1">
          <a:extLst>
            <a:ext uri="{FF2B5EF4-FFF2-40B4-BE49-F238E27FC236}">
              <a16:creationId xmlns:a16="http://schemas.microsoft.com/office/drawing/2014/main" id="{CB29B617-C727-30F2-E086-96AD21300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838200</xdr:colOff>
      <xdr:row>96</xdr:row>
      <xdr:rowOff>165100</xdr:rowOff>
    </xdr:from>
    <xdr:to>
      <xdr:col>12</xdr:col>
      <xdr:colOff>203200</xdr:colOff>
      <xdr:row>112</xdr:row>
      <xdr:rowOff>12700</xdr:rowOff>
    </xdr:to>
    <xdr:graphicFrame macro="">
      <xdr:nvGraphicFramePr>
        <xdr:cNvPr id="7169" name="Gráfico 1">
          <a:extLst>
            <a:ext uri="{FF2B5EF4-FFF2-40B4-BE49-F238E27FC236}">
              <a16:creationId xmlns:a16="http://schemas.microsoft.com/office/drawing/2014/main" id="{BB1CCA60-589D-CEC4-C4D8-72DFE722A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838200</xdr:colOff>
      <xdr:row>96</xdr:row>
      <xdr:rowOff>165100</xdr:rowOff>
    </xdr:from>
    <xdr:to>
      <xdr:col>12</xdr:col>
      <xdr:colOff>203200</xdr:colOff>
      <xdr:row>112</xdr:row>
      <xdr:rowOff>12700</xdr:rowOff>
    </xdr:to>
    <xdr:graphicFrame macro="">
      <xdr:nvGraphicFramePr>
        <xdr:cNvPr id="8193" name="Gráfico 1">
          <a:extLst>
            <a:ext uri="{FF2B5EF4-FFF2-40B4-BE49-F238E27FC236}">
              <a16:creationId xmlns:a16="http://schemas.microsoft.com/office/drawing/2014/main" id="{E20E5E32-055F-42D5-8D8B-EDD73492B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838200</xdr:colOff>
      <xdr:row>96</xdr:row>
      <xdr:rowOff>165100</xdr:rowOff>
    </xdr:from>
    <xdr:to>
      <xdr:col>12</xdr:col>
      <xdr:colOff>203200</xdr:colOff>
      <xdr:row>112</xdr:row>
      <xdr:rowOff>12700</xdr:rowOff>
    </xdr:to>
    <xdr:graphicFrame macro="">
      <xdr:nvGraphicFramePr>
        <xdr:cNvPr id="9217" name="Gráfico 1">
          <a:extLst>
            <a:ext uri="{FF2B5EF4-FFF2-40B4-BE49-F238E27FC236}">
              <a16:creationId xmlns:a16="http://schemas.microsoft.com/office/drawing/2014/main" id="{096559A6-3F0F-F447-2FF4-7F8359E7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0"/>
  </sheetPr>
  <dimension ref="A1:Q109"/>
  <sheetViews>
    <sheetView tabSelected="1" workbookViewId="0">
      <selection activeCell="B7" sqref="B7"/>
    </sheetView>
  </sheetViews>
  <sheetFormatPr baseColWidth="10" defaultColWidth="11" defaultRowHeight="12.75" customHeight="1"/>
  <cols>
    <col min="1" max="4" width="11" customWidth="1"/>
    <col min="5" max="5" width="11.6640625" customWidth="1"/>
  </cols>
  <sheetData>
    <row r="1" spans="1:17" ht="12.75" customHeight="1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2"/>
    </row>
    <row r="2" spans="1:17" ht="20.25" customHeight="1">
      <c r="A2" s="37" t="s">
        <v>0</v>
      </c>
      <c r="B2" s="37"/>
      <c r="C2" s="37"/>
      <c r="D2" s="37"/>
      <c r="E2" s="37"/>
      <c r="F2" s="37"/>
      <c r="G2" s="3"/>
      <c r="H2" s="38" t="s">
        <v>1</v>
      </c>
      <c r="I2" s="38"/>
      <c r="J2" s="3"/>
      <c r="K2" s="3"/>
      <c r="M2" s="4"/>
      <c r="N2" s="4"/>
      <c r="O2" s="3"/>
      <c r="P2" s="2"/>
    </row>
    <row r="3" spans="1:17" ht="12.75" customHeight="1">
      <c r="A3" s="3"/>
      <c r="B3" s="3"/>
      <c r="C3" s="3"/>
      <c r="D3" s="3"/>
      <c r="E3" s="3"/>
      <c r="F3" s="3"/>
      <c r="G3" s="3"/>
      <c r="H3" s="3" t="s">
        <v>2</v>
      </c>
      <c r="I3" s="5">
        <v>34183974</v>
      </c>
      <c r="J3" s="3"/>
      <c r="K3" s="3"/>
      <c r="L3" s="3"/>
      <c r="M3" s="3"/>
      <c r="N3" s="3"/>
      <c r="O3" s="3"/>
      <c r="P3" s="2"/>
    </row>
    <row r="4" spans="1:17" ht="12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2"/>
    </row>
    <row r="5" spans="1:17" ht="12.75" customHeight="1">
      <c r="A5" s="4" t="s">
        <v>3</v>
      </c>
      <c r="B5" s="39" t="s">
        <v>4</v>
      </c>
      <c r="C5" s="39"/>
      <c r="D5" s="39"/>
      <c r="E5" s="39"/>
      <c r="F5" s="39"/>
      <c r="G5" s="3"/>
      <c r="H5" s="4" t="s">
        <v>3</v>
      </c>
      <c r="I5" s="3"/>
      <c r="J5" s="3"/>
      <c r="K5" s="4" t="s">
        <v>3</v>
      </c>
      <c r="L5" s="38" t="s">
        <v>5</v>
      </c>
      <c r="M5" s="38"/>
      <c r="N5" s="38"/>
      <c r="O5" s="38"/>
      <c r="P5" s="38"/>
    </row>
    <row r="6" spans="1:17" ht="12.75" customHeight="1">
      <c r="A6" s="4" t="s">
        <v>6</v>
      </c>
      <c r="B6" s="6">
        <v>0</v>
      </c>
      <c r="C6" s="7">
        <v>1</v>
      </c>
      <c r="D6" s="7">
        <v>2</v>
      </c>
      <c r="E6" s="7">
        <v>3</v>
      </c>
      <c r="F6" s="8" t="s">
        <v>7</v>
      </c>
      <c r="G6" s="3"/>
      <c r="H6" s="4" t="s">
        <v>6</v>
      </c>
      <c r="I6" s="4" t="s">
        <v>8</v>
      </c>
      <c r="J6" s="3"/>
      <c r="K6" s="4" t="s">
        <v>6</v>
      </c>
      <c r="L6" s="6">
        <v>0</v>
      </c>
      <c r="M6" s="7">
        <v>1</v>
      </c>
      <c r="N6" s="7">
        <v>2</v>
      </c>
      <c r="O6" s="7">
        <v>3</v>
      </c>
      <c r="P6" s="9" t="s">
        <v>7</v>
      </c>
      <c r="Q6" t="s">
        <v>9</v>
      </c>
    </row>
    <row r="7" spans="1:17" ht="12.75" customHeight="1">
      <c r="A7" s="10">
        <v>3.75</v>
      </c>
      <c r="B7" s="11">
        <v>0</v>
      </c>
      <c r="C7" s="11">
        <v>0</v>
      </c>
      <c r="D7" s="11">
        <v>0</v>
      </c>
      <c r="E7" s="11">
        <v>0</v>
      </c>
      <c r="F7" s="12">
        <f t="shared" ref="F7:F43" si="0">SUM(B7:E7)</f>
        <v>0</v>
      </c>
      <c r="G7" s="3"/>
      <c r="H7" s="10">
        <v>3.75</v>
      </c>
      <c r="I7" s="5"/>
      <c r="J7" s="3"/>
      <c r="K7" s="10">
        <v>3.75</v>
      </c>
      <c r="L7" s="13">
        <f t="shared" ref="L7:L43" si="1">IF($F7&gt;0,($I7/1000)*(B7/$F7),0)</f>
        <v>0</v>
      </c>
      <c r="M7" s="13">
        <f t="shared" ref="M7:M43" si="2">IF($F7&gt;0,($I7/1000)*(C7/$F7),0)</f>
        <v>0</v>
      </c>
      <c r="N7" s="13">
        <f t="shared" ref="N7:N43" si="3">IF($F7&gt;0,($I7/1000)*(D7/$F7),0)</f>
        <v>0</v>
      </c>
      <c r="O7" s="13">
        <f t="shared" ref="O7:O43" si="4">IF($F7&gt;0,($I7/1000)*(E7/$F7),0)</f>
        <v>0</v>
      </c>
      <c r="P7" s="14">
        <f t="shared" ref="P7:P43" si="5">SUM(L7:O7)</f>
        <v>0</v>
      </c>
      <c r="Q7">
        <f t="shared" ref="Q7:Q44" si="6">SUM(M7:O7)</f>
        <v>0</v>
      </c>
    </row>
    <row r="8" spans="1:17" ht="12.75" customHeight="1">
      <c r="A8" s="10">
        <v>4.25</v>
      </c>
      <c r="B8" s="11"/>
      <c r="C8" s="11"/>
      <c r="D8" s="11"/>
      <c r="E8" s="11"/>
      <c r="F8" s="12">
        <f t="shared" si="0"/>
        <v>0</v>
      </c>
      <c r="G8" s="3"/>
      <c r="H8" s="10">
        <v>4.25</v>
      </c>
      <c r="I8" s="5"/>
      <c r="J8" s="3"/>
      <c r="K8" s="10">
        <v>4.25</v>
      </c>
      <c r="L8" s="13">
        <f t="shared" si="1"/>
        <v>0</v>
      </c>
      <c r="M8" s="13">
        <f t="shared" si="2"/>
        <v>0</v>
      </c>
      <c r="N8" s="13">
        <f t="shared" si="3"/>
        <v>0</v>
      </c>
      <c r="O8" s="13">
        <f t="shared" si="4"/>
        <v>0</v>
      </c>
      <c r="P8" s="14">
        <f t="shared" si="5"/>
        <v>0</v>
      </c>
      <c r="Q8">
        <f t="shared" si="6"/>
        <v>0</v>
      </c>
    </row>
    <row r="9" spans="1:17" ht="12.75" customHeight="1">
      <c r="A9" s="10">
        <v>4.75</v>
      </c>
      <c r="B9" s="11"/>
      <c r="C9" s="11"/>
      <c r="D9" s="11"/>
      <c r="E9" s="11"/>
      <c r="F9" s="12">
        <f t="shared" si="0"/>
        <v>0</v>
      </c>
      <c r="G9" s="3"/>
      <c r="H9" s="10">
        <v>4.75</v>
      </c>
      <c r="I9" s="5"/>
      <c r="J9" s="3"/>
      <c r="K9" s="10">
        <v>4.75</v>
      </c>
      <c r="L9" s="13">
        <f t="shared" si="1"/>
        <v>0</v>
      </c>
      <c r="M9" s="13">
        <f t="shared" si="2"/>
        <v>0</v>
      </c>
      <c r="N9" s="13">
        <f t="shared" si="3"/>
        <v>0</v>
      </c>
      <c r="O9" s="13">
        <f t="shared" si="4"/>
        <v>0</v>
      </c>
      <c r="P9" s="14">
        <f t="shared" si="5"/>
        <v>0</v>
      </c>
      <c r="Q9">
        <f t="shared" si="6"/>
        <v>0</v>
      </c>
    </row>
    <row r="10" spans="1:17" ht="12.75" customHeight="1">
      <c r="A10" s="10">
        <v>5.25</v>
      </c>
      <c r="B10" s="11"/>
      <c r="C10" s="11"/>
      <c r="D10" s="11"/>
      <c r="E10" s="11"/>
      <c r="F10" s="12">
        <f t="shared" si="0"/>
        <v>0</v>
      </c>
      <c r="G10" s="3"/>
      <c r="H10" s="10">
        <v>5.25</v>
      </c>
      <c r="I10" s="5"/>
      <c r="J10" s="3"/>
      <c r="K10" s="10">
        <v>5.25</v>
      </c>
      <c r="L10" s="13">
        <f t="shared" si="1"/>
        <v>0</v>
      </c>
      <c r="M10" s="13">
        <f t="shared" si="2"/>
        <v>0</v>
      </c>
      <c r="N10" s="13">
        <f t="shared" si="3"/>
        <v>0</v>
      </c>
      <c r="O10" s="13">
        <f t="shared" si="4"/>
        <v>0</v>
      </c>
      <c r="P10" s="14">
        <f t="shared" si="5"/>
        <v>0</v>
      </c>
      <c r="Q10">
        <f t="shared" si="6"/>
        <v>0</v>
      </c>
    </row>
    <row r="11" spans="1:17" ht="12.75" customHeight="1">
      <c r="A11" s="10">
        <v>5.75</v>
      </c>
      <c r="B11" s="11"/>
      <c r="C11" s="11"/>
      <c r="D11" s="11"/>
      <c r="E11" s="11"/>
      <c r="F11" s="12">
        <f t="shared" si="0"/>
        <v>0</v>
      </c>
      <c r="G11" s="3"/>
      <c r="H11" s="10">
        <v>5.75</v>
      </c>
      <c r="I11" s="5"/>
      <c r="J11" s="3"/>
      <c r="K11" s="10">
        <v>5.75</v>
      </c>
      <c r="L11" s="13">
        <f t="shared" si="1"/>
        <v>0</v>
      </c>
      <c r="M11" s="13">
        <f t="shared" si="2"/>
        <v>0</v>
      </c>
      <c r="N11" s="13">
        <f t="shared" si="3"/>
        <v>0</v>
      </c>
      <c r="O11" s="13">
        <f t="shared" si="4"/>
        <v>0</v>
      </c>
      <c r="P11" s="14">
        <f t="shared" si="5"/>
        <v>0</v>
      </c>
      <c r="Q11">
        <f t="shared" si="6"/>
        <v>0</v>
      </c>
    </row>
    <row r="12" spans="1:17" ht="12.75" customHeight="1">
      <c r="A12" s="10">
        <v>6.25</v>
      </c>
      <c r="B12" s="11"/>
      <c r="C12" s="11"/>
      <c r="D12" s="11"/>
      <c r="E12" s="11"/>
      <c r="F12" s="12">
        <f t="shared" si="0"/>
        <v>0</v>
      </c>
      <c r="G12" s="3"/>
      <c r="H12" s="10">
        <v>6.25</v>
      </c>
      <c r="I12" s="5"/>
      <c r="J12" s="3"/>
      <c r="K12" s="10">
        <v>6.25</v>
      </c>
      <c r="L12" s="13">
        <f t="shared" si="1"/>
        <v>0</v>
      </c>
      <c r="M12" s="13">
        <f t="shared" si="2"/>
        <v>0</v>
      </c>
      <c r="N12" s="13">
        <f t="shared" si="3"/>
        <v>0</v>
      </c>
      <c r="O12" s="13">
        <f t="shared" si="4"/>
        <v>0</v>
      </c>
      <c r="P12" s="14">
        <f t="shared" si="5"/>
        <v>0</v>
      </c>
      <c r="Q12">
        <f t="shared" si="6"/>
        <v>0</v>
      </c>
    </row>
    <row r="13" spans="1:17" ht="12.75" customHeight="1">
      <c r="A13" s="10">
        <v>6.75</v>
      </c>
      <c r="B13" s="11"/>
      <c r="C13" s="11"/>
      <c r="D13" s="11"/>
      <c r="E13" s="11"/>
      <c r="F13" s="12">
        <f t="shared" si="0"/>
        <v>0</v>
      </c>
      <c r="G13" s="3"/>
      <c r="H13" s="10">
        <v>6.75</v>
      </c>
      <c r="I13" s="5"/>
      <c r="J13" s="3"/>
      <c r="K13" s="10">
        <v>6.75</v>
      </c>
      <c r="L13" s="13">
        <f t="shared" si="1"/>
        <v>0</v>
      </c>
      <c r="M13" s="13">
        <f t="shared" si="2"/>
        <v>0</v>
      </c>
      <c r="N13" s="13">
        <f t="shared" si="3"/>
        <v>0</v>
      </c>
      <c r="O13" s="13">
        <f t="shared" si="4"/>
        <v>0</v>
      </c>
      <c r="P13" s="14">
        <f t="shared" si="5"/>
        <v>0</v>
      </c>
      <c r="Q13">
        <f t="shared" si="6"/>
        <v>0</v>
      </c>
    </row>
    <row r="14" spans="1:17" ht="12.75" customHeight="1">
      <c r="A14" s="10">
        <v>7.25</v>
      </c>
      <c r="B14" s="11"/>
      <c r="C14" s="11"/>
      <c r="D14" s="11"/>
      <c r="E14" s="11"/>
      <c r="F14" s="12">
        <f t="shared" si="0"/>
        <v>0</v>
      </c>
      <c r="G14" s="3"/>
      <c r="H14" s="10">
        <v>7.25</v>
      </c>
      <c r="I14" s="5"/>
      <c r="J14" s="3"/>
      <c r="K14" s="10">
        <v>7.25</v>
      </c>
      <c r="L14" s="13">
        <f t="shared" si="1"/>
        <v>0</v>
      </c>
      <c r="M14" s="13">
        <f t="shared" si="2"/>
        <v>0</v>
      </c>
      <c r="N14" s="13">
        <f t="shared" si="3"/>
        <v>0</v>
      </c>
      <c r="O14" s="13">
        <f t="shared" si="4"/>
        <v>0</v>
      </c>
      <c r="P14" s="14">
        <f t="shared" si="5"/>
        <v>0</v>
      </c>
      <c r="Q14">
        <f t="shared" si="6"/>
        <v>0</v>
      </c>
    </row>
    <row r="15" spans="1:17" ht="12.75" customHeight="1">
      <c r="A15" s="10">
        <v>7.75</v>
      </c>
      <c r="B15" s="11"/>
      <c r="C15" s="11"/>
      <c r="D15" s="11"/>
      <c r="E15" s="11"/>
      <c r="F15" s="12">
        <f t="shared" si="0"/>
        <v>0</v>
      </c>
      <c r="G15" s="3"/>
      <c r="H15" s="10">
        <v>7.75</v>
      </c>
      <c r="I15" s="5"/>
      <c r="J15" s="5"/>
      <c r="K15" s="10">
        <v>7.75</v>
      </c>
      <c r="L15" s="13">
        <f t="shared" si="1"/>
        <v>0</v>
      </c>
      <c r="M15" s="13">
        <f t="shared" si="2"/>
        <v>0</v>
      </c>
      <c r="N15" s="13">
        <f t="shared" si="3"/>
        <v>0</v>
      </c>
      <c r="O15" s="13">
        <f t="shared" si="4"/>
        <v>0</v>
      </c>
      <c r="P15" s="14">
        <f t="shared" si="5"/>
        <v>0</v>
      </c>
      <c r="Q15">
        <f t="shared" si="6"/>
        <v>0</v>
      </c>
    </row>
    <row r="16" spans="1:17" ht="12.75" customHeight="1">
      <c r="A16" s="10">
        <v>8.25</v>
      </c>
      <c r="B16" s="11">
        <v>4</v>
      </c>
      <c r="C16" s="11">
        <v>0</v>
      </c>
      <c r="D16" s="11">
        <v>0</v>
      </c>
      <c r="E16" s="11"/>
      <c r="F16" s="12">
        <f t="shared" si="0"/>
        <v>4</v>
      </c>
      <c r="G16" s="3"/>
      <c r="H16" s="10">
        <v>8.25</v>
      </c>
      <c r="I16" s="5">
        <v>9550672</v>
      </c>
      <c r="J16" s="5"/>
      <c r="K16" s="10">
        <v>8.25</v>
      </c>
      <c r="L16" s="13">
        <f t="shared" si="1"/>
        <v>9550.6720000000005</v>
      </c>
      <c r="M16" s="13">
        <f t="shared" si="2"/>
        <v>0</v>
      </c>
      <c r="N16" s="13">
        <f t="shared" si="3"/>
        <v>0</v>
      </c>
      <c r="O16" s="13">
        <f t="shared" si="4"/>
        <v>0</v>
      </c>
      <c r="P16" s="14">
        <f t="shared" si="5"/>
        <v>9550.6720000000005</v>
      </c>
      <c r="Q16">
        <f t="shared" si="6"/>
        <v>0</v>
      </c>
    </row>
    <row r="17" spans="1:17" ht="12.75" customHeight="1">
      <c r="A17" s="10">
        <v>8.75</v>
      </c>
      <c r="B17" s="11">
        <v>4</v>
      </c>
      <c r="C17" s="11">
        <v>0</v>
      </c>
      <c r="D17" s="11">
        <v>0</v>
      </c>
      <c r="E17" s="11"/>
      <c r="F17" s="12">
        <f t="shared" si="0"/>
        <v>4</v>
      </c>
      <c r="G17" s="3"/>
      <c r="H17" s="10">
        <v>8.75</v>
      </c>
      <c r="I17" s="5">
        <v>107953489</v>
      </c>
      <c r="J17" s="5"/>
      <c r="K17" s="10">
        <v>8.75</v>
      </c>
      <c r="L17" s="13">
        <f t="shared" si="1"/>
        <v>107953.489</v>
      </c>
      <c r="M17" s="13">
        <f t="shared" si="2"/>
        <v>0</v>
      </c>
      <c r="N17" s="13">
        <f t="shared" si="3"/>
        <v>0</v>
      </c>
      <c r="O17" s="13">
        <f t="shared" si="4"/>
        <v>0</v>
      </c>
      <c r="P17" s="14">
        <f t="shared" si="5"/>
        <v>107953.489</v>
      </c>
      <c r="Q17">
        <f t="shared" si="6"/>
        <v>0</v>
      </c>
    </row>
    <row r="18" spans="1:17" ht="12.75" customHeight="1">
      <c r="A18" s="10">
        <v>9.25</v>
      </c>
      <c r="B18" s="11">
        <v>18</v>
      </c>
      <c r="C18" s="11">
        <v>0</v>
      </c>
      <c r="D18" s="11">
        <v>0</v>
      </c>
      <c r="E18" s="11"/>
      <c r="F18" s="12">
        <f t="shared" si="0"/>
        <v>18</v>
      </c>
      <c r="G18" s="3"/>
      <c r="H18" s="10">
        <v>9.25</v>
      </c>
      <c r="I18" s="5">
        <v>249463339</v>
      </c>
      <c r="J18" s="5"/>
      <c r="K18" s="10">
        <v>9.25</v>
      </c>
      <c r="L18" s="13">
        <f t="shared" si="1"/>
        <v>249463.33900000001</v>
      </c>
      <c r="M18" s="13">
        <f t="shared" si="2"/>
        <v>0</v>
      </c>
      <c r="N18" s="13">
        <f t="shared" si="3"/>
        <v>0</v>
      </c>
      <c r="O18" s="13">
        <f t="shared" si="4"/>
        <v>0</v>
      </c>
      <c r="P18" s="14">
        <f t="shared" si="5"/>
        <v>249463.33900000001</v>
      </c>
      <c r="Q18">
        <f t="shared" si="6"/>
        <v>0</v>
      </c>
    </row>
    <row r="19" spans="1:17" ht="12.75" customHeight="1">
      <c r="A19" s="10">
        <v>9.75</v>
      </c>
      <c r="B19" s="11">
        <v>18</v>
      </c>
      <c r="C19" s="11">
        <v>0</v>
      </c>
      <c r="D19" s="11">
        <v>0</v>
      </c>
      <c r="E19" s="11"/>
      <c r="F19" s="12">
        <f t="shared" si="0"/>
        <v>18</v>
      </c>
      <c r="G19" s="3"/>
      <c r="H19" s="10">
        <v>9.75</v>
      </c>
      <c r="I19" s="5">
        <v>312045186</v>
      </c>
      <c r="J19" s="5"/>
      <c r="K19" s="10">
        <v>9.75</v>
      </c>
      <c r="L19" s="13">
        <f t="shared" si="1"/>
        <v>312045.18599999999</v>
      </c>
      <c r="M19" s="13">
        <f t="shared" si="2"/>
        <v>0</v>
      </c>
      <c r="N19" s="13">
        <f t="shared" si="3"/>
        <v>0</v>
      </c>
      <c r="O19" s="13">
        <f t="shared" si="4"/>
        <v>0</v>
      </c>
      <c r="P19" s="14">
        <f t="shared" si="5"/>
        <v>312045.18599999999</v>
      </c>
      <c r="Q19">
        <f t="shared" si="6"/>
        <v>0</v>
      </c>
    </row>
    <row r="20" spans="1:17" ht="12.75" customHeight="1">
      <c r="A20" s="10">
        <v>10.25</v>
      </c>
      <c r="B20" s="11">
        <v>13</v>
      </c>
      <c r="C20" s="11">
        <v>0</v>
      </c>
      <c r="D20" s="11">
        <v>5</v>
      </c>
      <c r="E20" s="11"/>
      <c r="F20" s="12">
        <f t="shared" si="0"/>
        <v>18</v>
      </c>
      <c r="G20" s="3"/>
      <c r="H20" s="10">
        <v>10.25</v>
      </c>
      <c r="I20" s="5">
        <v>238988407</v>
      </c>
      <c r="J20" s="5"/>
      <c r="K20" s="10">
        <v>10.25</v>
      </c>
      <c r="L20" s="13">
        <f t="shared" si="1"/>
        <v>172602.73838888889</v>
      </c>
      <c r="M20" s="13">
        <f t="shared" si="2"/>
        <v>0</v>
      </c>
      <c r="N20" s="13">
        <f t="shared" si="3"/>
        <v>66385.668611111119</v>
      </c>
      <c r="O20" s="13">
        <f t="shared" si="4"/>
        <v>0</v>
      </c>
      <c r="P20" s="14">
        <f t="shared" si="5"/>
        <v>238988.40700000001</v>
      </c>
      <c r="Q20">
        <f t="shared" si="6"/>
        <v>66385.668611111119</v>
      </c>
    </row>
    <row r="21" spans="1:17" ht="12.75" customHeight="1">
      <c r="A21" s="10">
        <v>10.75</v>
      </c>
      <c r="B21" s="11">
        <v>21</v>
      </c>
      <c r="C21" s="11">
        <v>3</v>
      </c>
      <c r="D21" s="11">
        <v>14</v>
      </c>
      <c r="E21" s="11"/>
      <c r="F21" s="12">
        <f t="shared" si="0"/>
        <v>38</v>
      </c>
      <c r="G21" s="3"/>
      <c r="H21" s="10">
        <v>10.75</v>
      </c>
      <c r="I21" s="5">
        <v>407592290</v>
      </c>
      <c r="J21" s="5"/>
      <c r="K21" s="10">
        <v>10.75</v>
      </c>
      <c r="L21" s="13">
        <f t="shared" si="1"/>
        <v>225248.3707894737</v>
      </c>
      <c r="M21" s="13">
        <f t="shared" si="2"/>
        <v>32178.338684210525</v>
      </c>
      <c r="N21" s="13">
        <f t="shared" si="3"/>
        <v>150165.58052631578</v>
      </c>
      <c r="O21" s="13">
        <f t="shared" si="4"/>
        <v>0</v>
      </c>
      <c r="P21" s="14">
        <f t="shared" si="5"/>
        <v>407592.29000000004</v>
      </c>
      <c r="Q21">
        <f t="shared" si="6"/>
        <v>182343.91921052631</v>
      </c>
    </row>
    <row r="22" spans="1:17" ht="12.75" customHeight="1">
      <c r="A22" s="10">
        <v>11.25</v>
      </c>
      <c r="B22" s="11">
        <v>30</v>
      </c>
      <c r="C22" s="11">
        <v>10</v>
      </c>
      <c r="D22" s="11">
        <v>12</v>
      </c>
      <c r="E22" s="11"/>
      <c r="F22" s="12">
        <f t="shared" si="0"/>
        <v>52</v>
      </c>
      <c r="G22" s="3"/>
      <c r="H22" s="10">
        <v>11.25</v>
      </c>
      <c r="I22" s="5">
        <v>421126511</v>
      </c>
      <c r="J22" s="5"/>
      <c r="K22" s="10">
        <v>11.25</v>
      </c>
      <c r="L22" s="13">
        <f t="shared" si="1"/>
        <v>242957.60249999998</v>
      </c>
      <c r="M22" s="13">
        <f t="shared" si="2"/>
        <v>80985.867500000008</v>
      </c>
      <c r="N22" s="13">
        <f t="shared" si="3"/>
        <v>97183.041000000012</v>
      </c>
      <c r="O22" s="13">
        <f t="shared" si="4"/>
        <v>0</v>
      </c>
      <c r="P22" s="14">
        <f t="shared" si="5"/>
        <v>421126.511</v>
      </c>
      <c r="Q22">
        <f t="shared" si="6"/>
        <v>178168.90850000002</v>
      </c>
    </row>
    <row r="23" spans="1:17" ht="12.75" customHeight="1">
      <c r="A23" s="10">
        <v>11.75</v>
      </c>
      <c r="B23" s="11">
        <v>38</v>
      </c>
      <c r="C23" s="11">
        <v>65</v>
      </c>
      <c r="D23" s="11">
        <v>5</v>
      </c>
      <c r="E23" s="11"/>
      <c r="F23" s="12">
        <f t="shared" si="0"/>
        <v>108</v>
      </c>
      <c r="G23" s="5"/>
      <c r="H23" s="10">
        <v>11.75</v>
      </c>
      <c r="I23" s="5">
        <v>491692276</v>
      </c>
      <c r="J23" s="5"/>
      <c r="K23" s="10">
        <v>11.75</v>
      </c>
      <c r="L23" s="13">
        <f t="shared" si="1"/>
        <v>173002.83785185186</v>
      </c>
      <c r="M23" s="13">
        <f t="shared" si="2"/>
        <v>295925.90685185185</v>
      </c>
      <c r="N23" s="13">
        <f t="shared" si="3"/>
        <v>22763.531296296296</v>
      </c>
      <c r="O23" s="13">
        <f t="shared" si="4"/>
        <v>0</v>
      </c>
      <c r="P23" s="14">
        <f t="shared" si="5"/>
        <v>491692.27599999995</v>
      </c>
      <c r="Q23">
        <f t="shared" si="6"/>
        <v>318689.43814814813</v>
      </c>
    </row>
    <row r="24" spans="1:17" ht="12.75" customHeight="1">
      <c r="A24" s="10">
        <v>12.25</v>
      </c>
      <c r="B24" s="11">
        <v>34</v>
      </c>
      <c r="C24" s="11">
        <v>133</v>
      </c>
      <c r="D24" s="11">
        <v>2</v>
      </c>
      <c r="E24" s="11"/>
      <c r="F24" s="12">
        <f t="shared" si="0"/>
        <v>169</v>
      </c>
      <c r="G24" s="5"/>
      <c r="H24" s="10">
        <v>12.25</v>
      </c>
      <c r="I24" s="5">
        <v>608291178</v>
      </c>
      <c r="J24" s="5"/>
      <c r="K24" s="10">
        <v>12.25</v>
      </c>
      <c r="L24" s="13">
        <f t="shared" si="1"/>
        <v>122378.10681656803</v>
      </c>
      <c r="M24" s="13">
        <f t="shared" si="2"/>
        <v>478714.35901775147</v>
      </c>
      <c r="N24" s="13">
        <f t="shared" si="3"/>
        <v>7198.7121656804729</v>
      </c>
      <c r="O24" s="13">
        <f t="shared" si="4"/>
        <v>0</v>
      </c>
      <c r="P24" s="14">
        <f t="shared" si="5"/>
        <v>608291.17799999996</v>
      </c>
      <c r="Q24">
        <f t="shared" si="6"/>
        <v>485913.07118343195</v>
      </c>
    </row>
    <row r="25" spans="1:17" ht="12.75" customHeight="1">
      <c r="A25" s="10">
        <v>12.75</v>
      </c>
      <c r="B25" s="11">
        <v>15</v>
      </c>
      <c r="C25" s="11">
        <v>134</v>
      </c>
      <c r="D25" s="11">
        <v>1</v>
      </c>
      <c r="E25" s="11"/>
      <c r="F25" s="12">
        <f t="shared" si="0"/>
        <v>150</v>
      </c>
      <c r="G25" s="5"/>
      <c r="H25" s="10">
        <v>12.75</v>
      </c>
      <c r="I25" s="5">
        <v>364903095</v>
      </c>
      <c r="J25" s="5"/>
      <c r="K25" s="10">
        <v>12.75</v>
      </c>
      <c r="L25" s="13">
        <f t="shared" si="1"/>
        <v>36490.309499999996</v>
      </c>
      <c r="M25" s="13">
        <f t="shared" si="2"/>
        <v>325980.09819999995</v>
      </c>
      <c r="N25" s="13">
        <f t="shared" si="3"/>
        <v>2432.6873000000001</v>
      </c>
      <c r="O25" s="13">
        <f t="shared" si="4"/>
        <v>0</v>
      </c>
      <c r="P25" s="14">
        <f t="shared" si="5"/>
        <v>364903.09499999991</v>
      </c>
      <c r="Q25">
        <f t="shared" si="6"/>
        <v>328412.78549999994</v>
      </c>
    </row>
    <row r="26" spans="1:17" ht="12.75" customHeight="1">
      <c r="A26" s="10">
        <v>13.25</v>
      </c>
      <c r="B26" s="11">
        <v>5</v>
      </c>
      <c r="C26" s="11">
        <v>105</v>
      </c>
      <c r="D26" s="11">
        <v>0</v>
      </c>
      <c r="E26" s="11"/>
      <c r="F26" s="12">
        <f t="shared" si="0"/>
        <v>110</v>
      </c>
      <c r="G26" s="5"/>
      <c r="H26" s="10">
        <v>13.25</v>
      </c>
      <c r="I26" s="5">
        <v>245008973</v>
      </c>
      <c r="J26" s="5"/>
      <c r="K26" s="10">
        <v>13.25</v>
      </c>
      <c r="L26" s="13">
        <f t="shared" si="1"/>
        <v>11136.771500000001</v>
      </c>
      <c r="M26" s="13">
        <f t="shared" si="2"/>
        <v>233872.2015</v>
      </c>
      <c r="N26" s="13">
        <f t="shared" si="3"/>
        <v>0</v>
      </c>
      <c r="O26" s="13">
        <f t="shared" si="4"/>
        <v>0</v>
      </c>
      <c r="P26" s="14">
        <f t="shared" si="5"/>
        <v>245008.973</v>
      </c>
      <c r="Q26">
        <f t="shared" si="6"/>
        <v>233872.2015</v>
      </c>
    </row>
    <row r="27" spans="1:17" ht="12.75" customHeight="1">
      <c r="A27" s="10">
        <v>13.75</v>
      </c>
      <c r="B27" s="11">
        <v>0</v>
      </c>
      <c r="C27" s="11">
        <v>65</v>
      </c>
      <c r="D27" s="11">
        <v>0</v>
      </c>
      <c r="E27" s="11"/>
      <c r="F27" s="12">
        <f t="shared" si="0"/>
        <v>65</v>
      </c>
      <c r="G27" s="5"/>
      <c r="H27" s="10">
        <v>13.75</v>
      </c>
      <c r="I27" s="5">
        <v>102770979</v>
      </c>
      <c r="J27" s="5"/>
      <c r="K27" s="10">
        <v>13.75</v>
      </c>
      <c r="L27" s="13">
        <f t="shared" si="1"/>
        <v>0</v>
      </c>
      <c r="M27" s="13">
        <f t="shared" si="2"/>
        <v>102770.97900000001</v>
      </c>
      <c r="N27" s="13">
        <f t="shared" si="3"/>
        <v>0</v>
      </c>
      <c r="O27" s="13">
        <f t="shared" si="4"/>
        <v>0</v>
      </c>
      <c r="P27" s="14">
        <f t="shared" si="5"/>
        <v>102770.97900000001</v>
      </c>
      <c r="Q27">
        <f t="shared" si="6"/>
        <v>102770.97900000001</v>
      </c>
    </row>
    <row r="28" spans="1:17" ht="12.75" customHeight="1">
      <c r="A28" s="10">
        <v>14.25</v>
      </c>
      <c r="B28" s="11">
        <v>1</v>
      </c>
      <c r="C28" s="11">
        <v>68</v>
      </c>
      <c r="D28" s="11">
        <v>2</v>
      </c>
      <c r="E28" s="11"/>
      <c r="F28" s="12">
        <f t="shared" si="0"/>
        <v>71</v>
      </c>
      <c r="G28" s="5"/>
      <c r="H28" s="10">
        <v>14.25</v>
      </c>
      <c r="I28" s="5">
        <v>63094236</v>
      </c>
      <c r="J28" s="5"/>
      <c r="K28" s="10">
        <v>14.25</v>
      </c>
      <c r="L28" s="13">
        <f t="shared" si="1"/>
        <v>888.65121126760562</v>
      </c>
      <c r="M28" s="13">
        <f t="shared" si="2"/>
        <v>60428.282366197178</v>
      </c>
      <c r="N28" s="13">
        <f t="shared" si="3"/>
        <v>1777.3024225352112</v>
      </c>
      <c r="O28" s="13">
        <f t="shared" si="4"/>
        <v>0</v>
      </c>
      <c r="P28" s="14">
        <f t="shared" si="5"/>
        <v>63094.235999999997</v>
      </c>
      <c r="Q28">
        <f t="shared" si="6"/>
        <v>62205.584788732391</v>
      </c>
    </row>
    <row r="29" spans="1:17" ht="12.75" customHeight="1">
      <c r="A29" s="10">
        <v>14.75</v>
      </c>
      <c r="B29" s="11">
        <v>3</v>
      </c>
      <c r="C29" s="11">
        <v>68</v>
      </c>
      <c r="D29" s="11">
        <v>7</v>
      </c>
      <c r="E29" s="11"/>
      <c r="F29" s="12">
        <f t="shared" si="0"/>
        <v>78</v>
      </c>
      <c r="G29" s="3"/>
      <c r="H29" s="10">
        <v>14.75</v>
      </c>
      <c r="I29" s="5">
        <v>29044321</v>
      </c>
      <c r="J29" s="5"/>
      <c r="K29" s="10">
        <v>14.75</v>
      </c>
      <c r="L29" s="13">
        <f t="shared" si="1"/>
        <v>1117.0892692307693</v>
      </c>
      <c r="M29" s="13">
        <f t="shared" si="2"/>
        <v>25320.690102564102</v>
      </c>
      <c r="N29" s="13">
        <f t="shared" si="3"/>
        <v>2606.5416282051283</v>
      </c>
      <c r="O29" s="13">
        <f t="shared" si="4"/>
        <v>0</v>
      </c>
      <c r="P29" s="14">
        <f t="shared" si="5"/>
        <v>29044.320999999996</v>
      </c>
      <c r="Q29">
        <f t="shared" si="6"/>
        <v>27927.231730769228</v>
      </c>
    </row>
    <row r="30" spans="1:17" ht="12.75" customHeight="1">
      <c r="A30" s="10">
        <v>15.25</v>
      </c>
      <c r="B30" s="11">
        <v>3</v>
      </c>
      <c r="C30" s="11">
        <v>55</v>
      </c>
      <c r="D30" s="11">
        <v>4</v>
      </c>
      <c r="E30" s="11"/>
      <c r="F30" s="12">
        <f t="shared" si="0"/>
        <v>62</v>
      </c>
      <c r="G30" s="3"/>
      <c r="H30" s="10">
        <v>15.25</v>
      </c>
      <c r="I30" s="5">
        <v>21007082</v>
      </c>
      <c r="J30" s="5"/>
      <c r="K30" s="10">
        <v>15.25</v>
      </c>
      <c r="L30" s="13">
        <f t="shared" si="1"/>
        <v>1016.4717096774192</v>
      </c>
      <c r="M30" s="13">
        <f t="shared" si="2"/>
        <v>18635.314677419352</v>
      </c>
      <c r="N30" s="13">
        <f t="shared" si="3"/>
        <v>1355.2956129032257</v>
      </c>
      <c r="O30" s="13">
        <f t="shared" si="4"/>
        <v>0</v>
      </c>
      <c r="P30" s="14">
        <f t="shared" si="5"/>
        <v>21007.081999999995</v>
      </c>
      <c r="Q30">
        <f t="shared" si="6"/>
        <v>19990.610290322576</v>
      </c>
    </row>
    <row r="31" spans="1:17" ht="12.75" customHeight="1">
      <c r="A31" s="10">
        <v>15.75</v>
      </c>
      <c r="B31" s="11">
        <v>5</v>
      </c>
      <c r="C31" s="11">
        <v>58</v>
      </c>
      <c r="D31" s="11">
        <v>7</v>
      </c>
      <c r="E31" s="11"/>
      <c r="F31" s="12">
        <f t="shared" si="0"/>
        <v>70</v>
      </c>
      <c r="G31" s="3"/>
      <c r="H31" s="10">
        <v>15.75</v>
      </c>
      <c r="I31" s="5">
        <v>6544265</v>
      </c>
      <c r="J31" s="5"/>
      <c r="K31" s="10">
        <v>15.75</v>
      </c>
      <c r="L31" s="13">
        <f t="shared" si="1"/>
        <v>467.44749999999999</v>
      </c>
      <c r="M31" s="13">
        <f t="shared" si="2"/>
        <v>5422.3910000000005</v>
      </c>
      <c r="N31" s="13">
        <f t="shared" si="3"/>
        <v>654.42650000000003</v>
      </c>
      <c r="O31" s="13">
        <f t="shared" si="4"/>
        <v>0</v>
      </c>
      <c r="P31" s="14">
        <f t="shared" si="5"/>
        <v>6544.2650000000012</v>
      </c>
      <c r="Q31">
        <f t="shared" si="6"/>
        <v>6076.817500000001</v>
      </c>
    </row>
    <row r="32" spans="1:17" ht="12.75" customHeight="1">
      <c r="A32" s="10">
        <v>16.25</v>
      </c>
      <c r="B32" s="11">
        <v>1</v>
      </c>
      <c r="C32" s="11">
        <v>30</v>
      </c>
      <c r="D32" s="11">
        <v>6</v>
      </c>
      <c r="E32" s="11"/>
      <c r="F32" s="12">
        <f t="shared" si="0"/>
        <v>37</v>
      </c>
      <c r="G32" s="3"/>
      <c r="H32" s="10">
        <v>16.25</v>
      </c>
      <c r="I32" s="5">
        <v>5339206</v>
      </c>
      <c r="J32" s="5"/>
      <c r="K32" s="10">
        <v>16.25</v>
      </c>
      <c r="L32" s="13">
        <f t="shared" si="1"/>
        <v>144.30286486486489</v>
      </c>
      <c r="M32" s="13">
        <f t="shared" si="2"/>
        <v>4329.0859459459462</v>
      </c>
      <c r="N32" s="13">
        <f t="shared" si="3"/>
        <v>865.81718918918921</v>
      </c>
      <c r="O32" s="13">
        <f t="shared" si="4"/>
        <v>0</v>
      </c>
      <c r="P32" s="14">
        <f t="shared" si="5"/>
        <v>5339.2060000000001</v>
      </c>
      <c r="Q32">
        <f t="shared" si="6"/>
        <v>5194.903135135135</v>
      </c>
    </row>
    <row r="33" spans="1:17" ht="12.75" customHeight="1">
      <c r="A33" s="10">
        <v>16.75</v>
      </c>
      <c r="B33" s="11">
        <v>0</v>
      </c>
      <c r="C33" s="11">
        <v>10</v>
      </c>
      <c r="D33" s="11">
        <v>4</v>
      </c>
      <c r="E33" s="11"/>
      <c r="F33" s="12">
        <f t="shared" si="0"/>
        <v>14</v>
      </c>
      <c r="G33" s="3"/>
      <c r="H33" s="10">
        <v>16.75</v>
      </c>
      <c r="I33" s="5">
        <v>700951</v>
      </c>
      <c r="J33" s="15"/>
      <c r="K33" s="10">
        <v>16.75</v>
      </c>
      <c r="L33" s="13">
        <f t="shared" si="1"/>
        <v>0</v>
      </c>
      <c r="M33" s="13">
        <f t="shared" si="2"/>
        <v>500.67928571428575</v>
      </c>
      <c r="N33" s="13">
        <f t="shared" si="3"/>
        <v>200.27171428571427</v>
      </c>
      <c r="O33" s="13">
        <f t="shared" si="4"/>
        <v>0</v>
      </c>
      <c r="P33" s="14">
        <f t="shared" si="5"/>
        <v>700.95100000000002</v>
      </c>
      <c r="Q33">
        <f t="shared" si="6"/>
        <v>700.95100000000002</v>
      </c>
    </row>
    <row r="34" spans="1:17" ht="12.75" customHeight="1">
      <c r="A34" s="10">
        <v>17.25</v>
      </c>
      <c r="B34" s="11">
        <v>0</v>
      </c>
      <c r="C34" s="11">
        <v>1</v>
      </c>
      <c r="D34" s="11">
        <v>7</v>
      </c>
      <c r="E34" s="11"/>
      <c r="F34" s="12">
        <f t="shared" si="0"/>
        <v>8</v>
      </c>
      <c r="G34" s="3"/>
      <c r="H34" s="10">
        <v>17.25</v>
      </c>
      <c r="I34" s="5">
        <v>789928</v>
      </c>
      <c r="J34" s="15"/>
      <c r="K34" s="10">
        <v>17.25</v>
      </c>
      <c r="L34" s="13">
        <f t="shared" si="1"/>
        <v>0</v>
      </c>
      <c r="M34" s="13">
        <f t="shared" si="2"/>
        <v>98.741</v>
      </c>
      <c r="N34" s="13">
        <f t="shared" si="3"/>
        <v>691.18700000000001</v>
      </c>
      <c r="O34" s="13">
        <f t="shared" si="4"/>
        <v>0</v>
      </c>
      <c r="P34" s="14">
        <f t="shared" si="5"/>
        <v>789.928</v>
      </c>
      <c r="Q34">
        <f t="shared" si="6"/>
        <v>789.928</v>
      </c>
    </row>
    <row r="35" spans="1:17" ht="12.75" customHeight="1">
      <c r="A35" s="10">
        <v>17.75</v>
      </c>
      <c r="B35" s="11">
        <v>0</v>
      </c>
      <c r="C35" s="11">
        <v>0</v>
      </c>
      <c r="D35" s="11">
        <v>1</v>
      </c>
      <c r="E35" s="11"/>
      <c r="F35" s="12">
        <f t="shared" si="0"/>
        <v>1</v>
      </c>
      <c r="G35" s="3"/>
      <c r="H35" s="10">
        <v>17.75</v>
      </c>
      <c r="I35" s="5">
        <v>175072</v>
      </c>
      <c r="J35" s="15"/>
      <c r="K35" s="10">
        <v>17.75</v>
      </c>
      <c r="L35" s="13">
        <f t="shared" si="1"/>
        <v>0</v>
      </c>
      <c r="M35" s="13">
        <f t="shared" si="2"/>
        <v>0</v>
      </c>
      <c r="N35" s="13">
        <f t="shared" si="3"/>
        <v>175.072</v>
      </c>
      <c r="O35" s="13">
        <f t="shared" si="4"/>
        <v>0</v>
      </c>
      <c r="P35" s="14">
        <f t="shared" si="5"/>
        <v>175.072</v>
      </c>
      <c r="Q35">
        <f t="shared" si="6"/>
        <v>175.072</v>
      </c>
    </row>
    <row r="36" spans="1:17" ht="12.75" customHeight="1">
      <c r="A36" s="10">
        <v>18.25</v>
      </c>
      <c r="B36" s="11"/>
      <c r="C36" s="11"/>
      <c r="D36" s="11"/>
      <c r="E36" s="11"/>
      <c r="F36" s="12">
        <f t="shared" si="0"/>
        <v>0</v>
      </c>
      <c r="G36" s="3"/>
      <c r="H36" s="10">
        <v>18.25</v>
      </c>
      <c r="I36" s="5"/>
      <c r="J36" s="3"/>
      <c r="K36" s="10">
        <v>18.25</v>
      </c>
      <c r="L36" s="13">
        <f t="shared" si="1"/>
        <v>0</v>
      </c>
      <c r="M36" s="13">
        <f t="shared" si="2"/>
        <v>0</v>
      </c>
      <c r="N36" s="13">
        <f t="shared" si="3"/>
        <v>0</v>
      </c>
      <c r="O36" s="13">
        <f t="shared" si="4"/>
        <v>0</v>
      </c>
      <c r="P36" s="14">
        <f t="shared" si="5"/>
        <v>0</v>
      </c>
      <c r="Q36">
        <f t="shared" si="6"/>
        <v>0</v>
      </c>
    </row>
    <row r="37" spans="1:17" ht="12.75" customHeight="1">
      <c r="A37" s="10">
        <v>18.75</v>
      </c>
      <c r="B37" s="11"/>
      <c r="C37" s="11"/>
      <c r="D37" s="11"/>
      <c r="E37" s="11"/>
      <c r="F37" s="12">
        <f t="shared" si="0"/>
        <v>0</v>
      </c>
      <c r="G37" s="3"/>
      <c r="H37" s="10">
        <v>18.75</v>
      </c>
      <c r="I37" s="5"/>
      <c r="J37" s="3"/>
      <c r="K37" s="10">
        <v>18.75</v>
      </c>
      <c r="L37" s="13">
        <f t="shared" si="1"/>
        <v>0</v>
      </c>
      <c r="M37" s="13">
        <f t="shared" si="2"/>
        <v>0</v>
      </c>
      <c r="N37" s="13">
        <f t="shared" si="3"/>
        <v>0</v>
      </c>
      <c r="O37" s="13">
        <f t="shared" si="4"/>
        <v>0</v>
      </c>
      <c r="P37" s="14">
        <f t="shared" si="5"/>
        <v>0</v>
      </c>
      <c r="Q37">
        <f t="shared" si="6"/>
        <v>0</v>
      </c>
    </row>
    <row r="38" spans="1:17" ht="12.75" customHeight="1">
      <c r="A38" s="10">
        <v>19.25</v>
      </c>
      <c r="B38" s="11"/>
      <c r="C38" s="11"/>
      <c r="D38" s="11"/>
      <c r="E38" s="11"/>
      <c r="F38" s="12">
        <f t="shared" si="0"/>
        <v>0</v>
      </c>
      <c r="G38" s="3"/>
      <c r="H38" s="10">
        <v>19.25</v>
      </c>
      <c r="I38" s="5"/>
      <c r="J38" s="3"/>
      <c r="K38" s="10">
        <v>19.25</v>
      </c>
      <c r="L38" s="13">
        <f t="shared" si="1"/>
        <v>0</v>
      </c>
      <c r="M38" s="13">
        <f t="shared" si="2"/>
        <v>0</v>
      </c>
      <c r="N38" s="13">
        <f t="shared" si="3"/>
        <v>0</v>
      </c>
      <c r="O38" s="13">
        <f t="shared" si="4"/>
        <v>0</v>
      </c>
      <c r="P38" s="14">
        <f t="shared" si="5"/>
        <v>0</v>
      </c>
      <c r="Q38">
        <f t="shared" si="6"/>
        <v>0</v>
      </c>
    </row>
    <row r="39" spans="1:17" ht="12.75" customHeight="1">
      <c r="A39" s="10">
        <v>19.75</v>
      </c>
      <c r="B39" s="11"/>
      <c r="C39" s="11"/>
      <c r="D39" s="11"/>
      <c r="E39" s="11"/>
      <c r="F39" s="12">
        <f t="shared" si="0"/>
        <v>0</v>
      </c>
      <c r="G39" s="3"/>
      <c r="H39" s="10">
        <v>19.75</v>
      </c>
      <c r="I39" s="5"/>
      <c r="J39" s="3"/>
      <c r="K39" s="10">
        <v>19.75</v>
      </c>
      <c r="L39" s="13">
        <f t="shared" si="1"/>
        <v>0</v>
      </c>
      <c r="M39" s="13">
        <f t="shared" si="2"/>
        <v>0</v>
      </c>
      <c r="N39" s="13">
        <f t="shared" si="3"/>
        <v>0</v>
      </c>
      <c r="O39" s="13">
        <f t="shared" si="4"/>
        <v>0</v>
      </c>
      <c r="P39" s="14">
        <f t="shared" si="5"/>
        <v>0</v>
      </c>
      <c r="Q39">
        <f t="shared" si="6"/>
        <v>0</v>
      </c>
    </row>
    <row r="40" spans="1:17" ht="12.75" customHeight="1">
      <c r="A40" s="10">
        <v>20.25</v>
      </c>
      <c r="B40" s="11"/>
      <c r="C40" s="11"/>
      <c r="D40" s="11"/>
      <c r="E40" s="11"/>
      <c r="F40" s="12">
        <f t="shared" si="0"/>
        <v>0</v>
      </c>
      <c r="G40" s="3"/>
      <c r="H40" s="10">
        <v>20.25</v>
      </c>
      <c r="I40" s="5"/>
      <c r="J40" s="3"/>
      <c r="K40" s="10">
        <v>20.25</v>
      </c>
      <c r="L40" s="13">
        <f t="shared" si="1"/>
        <v>0</v>
      </c>
      <c r="M40" s="13">
        <f t="shared" si="2"/>
        <v>0</v>
      </c>
      <c r="N40" s="13">
        <f t="shared" si="3"/>
        <v>0</v>
      </c>
      <c r="O40" s="13">
        <f t="shared" si="4"/>
        <v>0</v>
      </c>
      <c r="P40" s="14">
        <f t="shared" si="5"/>
        <v>0</v>
      </c>
      <c r="Q40">
        <f t="shared" si="6"/>
        <v>0</v>
      </c>
    </row>
    <row r="41" spans="1:17" ht="12.75" customHeight="1">
      <c r="A41" s="10">
        <v>20.75</v>
      </c>
      <c r="B41" s="11"/>
      <c r="C41" s="11"/>
      <c r="D41" s="11"/>
      <c r="E41" s="11"/>
      <c r="F41" s="12">
        <f t="shared" si="0"/>
        <v>0</v>
      </c>
      <c r="G41" s="3"/>
      <c r="H41" s="10">
        <v>20.75</v>
      </c>
      <c r="I41" s="5"/>
      <c r="J41" s="3"/>
      <c r="K41" s="10">
        <v>20.75</v>
      </c>
      <c r="L41" s="13">
        <f t="shared" si="1"/>
        <v>0</v>
      </c>
      <c r="M41" s="13">
        <f t="shared" si="2"/>
        <v>0</v>
      </c>
      <c r="N41" s="13">
        <f t="shared" si="3"/>
        <v>0</v>
      </c>
      <c r="O41" s="13">
        <f t="shared" si="4"/>
        <v>0</v>
      </c>
      <c r="P41" s="14">
        <f t="shared" si="5"/>
        <v>0</v>
      </c>
      <c r="Q41">
        <f t="shared" si="6"/>
        <v>0</v>
      </c>
    </row>
    <row r="42" spans="1:17" ht="12.75" customHeight="1">
      <c r="A42" s="10">
        <v>21.25</v>
      </c>
      <c r="B42" s="11"/>
      <c r="C42" s="11"/>
      <c r="D42" s="11"/>
      <c r="E42" s="11"/>
      <c r="F42" s="12">
        <f t="shared" si="0"/>
        <v>0</v>
      </c>
      <c r="G42" s="3"/>
      <c r="H42" s="10">
        <v>21.25</v>
      </c>
      <c r="I42" s="5"/>
      <c r="J42" s="3"/>
      <c r="K42" s="10">
        <v>21.25</v>
      </c>
      <c r="L42" s="13">
        <f t="shared" si="1"/>
        <v>0</v>
      </c>
      <c r="M42" s="13">
        <f t="shared" si="2"/>
        <v>0</v>
      </c>
      <c r="N42" s="13">
        <f t="shared" si="3"/>
        <v>0</v>
      </c>
      <c r="O42" s="13">
        <f t="shared" si="4"/>
        <v>0</v>
      </c>
      <c r="P42" s="14">
        <f t="shared" si="5"/>
        <v>0</v>
      </c>
      <c r="Q42">
        <f t="shared" si="6"/>
        <v>0</v>
      </c>
    </row>
    <row r="43" spans="1:17" ht="12.75" customHeight="1">
      <c r="A43" s="10">
        <v>21.75</v>
      </c>
      <c r="B43" s="11"/>
      <c r="C43" s="11"/>
      <c r="D43" s="11"/>
      <c r="E43" s="11"/>
      <c r="F43" s="12">
        <f t="shared" si="0"/>
        <v>0</v>
      </c>
      <c r="G43" s="3"/>
      <c r="H43" s="10">
        <v>21.75</v>
      </c>
      <c r="I43" s="5"/>
      <c r="J43" s="3"/>
      <c r="K43" s="10">
        <v>21.75</v>
      </c>
      <c r="L43" s="13">
        <f t="shared" si="1"/>
        <v>0</v>
      </c>
      <c r="M43" s="13">
        <f t="shared" si="2"/>
        <v>0</v>
      </c>
      <c r="N43" s="13">
        <f t="shared" si="3"/>
        <v>0</v>
      </c>
      <c r="O43" s="13">
        <f t="shared" si="4"/>
        <v>0</v>
      </c>
      <c r="P43" s="14">
        <f t="shared" si="5"/>
        <v>0</v>
      </c>
      <c r="Q43">
        <f t="shared" si="6"/>
        <v>0</v>
      </c>
    </row>
    <row r="44" spans="1:17" ht="12.75" customHeight="1">
      <c r="A44" s="8" t="s">
        <v>7</v>
      </c>
      <c r="B44" s="16">
        <f>SUM(B7:B43)</f>
        <v>213</v>
      </c>
      <c r="C44" s="16">
        <f>SUM(C7:C43)</f>
        <v>805</v>
      </c>
      <c r="D44" s="16">
        <f>SUM(D7:D43)</f>
        <v>77</v>
      </c>
      <c r="E44" s="16">
        <f>SUM(E7:E43)</f>
        <v>0</v>
      </c>
      <c r="F44" s="16">
        <f>SUM(F7:F43)</f>
        <v>1095</v>
      </c>
      <c r="G44" s="17"/>
      <c r="H44" s="8" t="s">
        <v>7</v>
      </c>
      <c r="I44" s="5">
        <f>SUM(I7:I43)</f>
        <v>3686081456</v>
      </c>
      <c r="J44" s="3"/>
      <c r="K44" s="8" t="s">
        <v>7</v>
      </c>
      <c r="L44" s="16">
        <f>SUM(L7:L43)</f>
        <v>1666463.3859018234</v>
      </c>
      <c r="M44" s="16">
        <f>SUM(M7:M43)</f>
        <v>1665162.9351316546</v>
      </c>
      <c r="N44" s="16">
        <f>SUM(N7:N43)</f>
        <v>354455.13496652211</v>
      </c>
      <c r="O44" s="16">
        <f>SUM(O7:O43)</f>
        <v>0</v>
      </c>
      <c r="P44" s="16">
        <f>SUM(P7:P43)</f>
        <v>3686081.4559999988</v>
      </c>
      <c r="Q44">
        <f t="shared" si="6"/>
        <v>2019618.0700981766</v>
      </c>
    </row>
    <row r="45" spans="1:17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7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2"/>
    </row>
    <row r="47" spans="1:17" ht="12.75" customHeight="1">
      <c r="A47" s="18"/>
      <c r="B47" s="3"/>
      <c r="C47" s="3"/>
      <c r="D47" s="3"/>
      <c r="E47" s="3"/>
      <c r="F47" s="18"/>
      <c r="G47" s="3"/>
      <c r="H47" s="3"/>
      <c r="I47" s="3"/>
      <c r="J47" s="18"/>
      <c r="K47" s="3"/>
      <c r="L47" s="3"/>
      <c r="M47" s="3"/>
      <c r="N47" s="18"/>
      <c r="O47" s="3"/>
      <c r="P47" s="2"/>
    </row>
    <row r="48" spans="1:17" ht="12.75" customHeight="1">
      <c r="A48" s="3"/>
      <c r="B48" s="38" t="s">
        <v>10</v>
      </c>
      <c r="C48" s="38"/>
      <c r="D48" s="38"/>
      <c r="E48" s="3"/>
      <c r="F48" s="3"/>
      <c r="G48" s="5"/>
      <c r="H48" s="3"/>
      <c r="I48" s="38" t="s">
        <v>11</v>
      </c>
      <c r="J48" s="38"/>
      <c r="K48" s="38"/>
      <c r="L48" s="3"/>
      <c r="M48" s="3"/>
      <c r="N48" s="3"/>
      <c r="O48" s="3"/>
      <c r="P48" s="2"/>
    </row>
    <row r="49" spans="1:16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2"/>
    </row>
    <row r="50" spans="1:16" ht="12.75" customHeight="1">
      <c r="A50" s="3"/>
      <c r="B50" s="3"/>
      <c r="C50" s="3"/>
      <c r="D50" s="3"/>
      <c r="E50" s="3"/>
      <c r="F50" s="3"/>
      <c r="G50" s="3"/>
      <c r="H50" s="19" t="s">
        <v>12</v>
      </c>
      <c r="I50" s="20">
        <v>2.8739999999999998E-3</v>
      </c>
      <c r="J50" s="19" t="s">
        <v>13</v>
      </c>
      <c r="K50" s="20">
        <v>3.2866249999999999</v>
      </c>
      <c r="L50" s="3"/>
      <c r="M50" s="3"/>
      <c r="N50" s="3"/>
      <c r="O50" s="3"/>
      <c r="P50" s="2"/>
    </row>
    <row r="51" spans="1:16" ht="12.75" customHeight="1">
      <c r="A51" s="4" t="s">
        <v>3</v>
      </c>
      <c r="B51" s="3"/>
      <c r="C51" s="3"/>
      <c r="D51" s="3"/>
      <c r="E51" s="3"/>
      <c r="F51" s="3"/>
      <c r="G51" s="3"/>
      <c r="H51" s="4" t="s">
        <v>3</v>
      </c>
      <c r="I51" s="3"/>
      <c r="J51" s="3"/>
      <c r="K51" s="3"/>
      <c r="L51" s="3"/>
      <c r="M51" s="3"/>
      <c r="N51" s="2"/>
      <c r="O51" s="2"/>
      <c r="P51" s="2"/>
    </row>
    <row r="52" spans="1:16" ht="12.75" customHeight="1">
      <c r="A52" s="4" t="s">
        <v>6</v>
      </c>
      <c r="B52" s="6">
        <v>0</v>
      </c>
      <c r="C52" s="7">
        <v>1</v>
      </c>
      <c r="D52" s="7">
        <v>2</v>
      </c>
      <c r="E52" s="7">
        <v>3</v>
      </c>
      <c r="F52" s="8" t="s">
        <v>7</v>
      </c>
      <c r="G52" s="3"/>
      <c r="H52" s="4" t="s">
        <v>6</v>
      </c>
      <c r="I52" s="6">
        <v>0</v>
      </c>
      <c r="J52" s="7">
        <v>1</v>
      </c>
      <c r="K52" s="7">
        <v>2</v>
      </c>
      <c r="L52" s="7">
        <v>3</v>
      </c>
      <c r="M52" s="21" t="s">
        <v>7</v>
      </c>
      <c r="N52" s="2"/>
      <c r="O52" s="2"/>
      <c r="P52" s="2"/>
    </row>
    <row r="53" spans="1:16" ht="12.75" customHeight="1">
      <c r="A53" s="10">
        <v>3.75</v>
      </c>
      <c r="B53" s="3">
        <f t="shared" ref="B53:B89" si="7">L7*($A53)</f>
        <v>0</v>
      </c>
      <c r="C53" s="3">
        <f t="shared" ref="C53:C89" si="8">M7*($A53)</f>
        <v>0</v>
      </c>
      <c r="D53" s="3">
        <f t="shared" ref="D53:D89" si="9">N7*($A53)</f>
        <v>0</v>
      </c>
      <c r="E53" s="3">
        <f t="shared" ref="E53:E89" si="10">O7*($A53)</f>
        <v>0</v>
      </c>
      <c r="F53" s="12">
        <f t="shared" ref="F53:F89" si="11">SUM(B53:E53)</f>
        <v>0</v>
      </c>
      <c r="G53" s="3"/>
      <c r="H53" s="10">
        <f t="shared" ref="H53:H89" si="12">$I$50*((A53)^$K$50)</f>
        <v>0.22136669397449701</v>
      </c>
      <c r="I53" s="3">
        <f t="shared" ref="I53:I89" si="13">L7*$H53</f>
        <v>0</v>
      </c>
      <c r="J53" s="3">
        <f t="shared" ref="J53:J89" si="14">M7*$H53</f>
        <v>0</v>
      </c>
      <c r="K53" s="3">
        <f t="shared" ref="K53:K89" si="15">N7*$H53</f>
        <v>0</v>
      </c>
      <c r="L53" s="3">
        <f t="shared" ref="L53:L89" si="16">O7*$H53</f>
        <v>0</v>
      </c>
      <c r="M53" s="22">
        <f t="shared" ref="M53:M89" si="17">SUM(I53:L53)</f>
        <v>0</v>
      </c>
      <c r="N53" s="2"/>
      <c r="O53" s="2"/>
      <c r="P53" s="2"/>
    </row>
    <row r="54" spans="1:16" ht="12.75" customHeight="1">
      <c r="A54" s="10">
        <v>4.25</v>
      </c>
      <c r="B54" s="3">
        <f t="shared" si="7"/>
        <v>0</v>
      </c>
      <c r="C54" s="3">
        <f t="shared" si="8"/>
        <v>0</v>
      </c>
      <c r="D54" s="3">
        <f t="shared" si="9"/>
        <v>0</v>
      </c>
      <c r="E54" s="3">
        <f t="shared" si="10"/>
        <v>0</v>
      </c>
      <c r="F54" s="12">
        <f t="shared" si="11"/>
        <v>0</v>
      </c>
      <c r="G54" s="3"/>
      <c r="H54" s="10">
        <f t="shared" si="12"/>
        <v>0.33401466191086432</v>
      </c>
      <c r="I54" s="3">
        <f t="shared" si="13"/>
        <v>0</v>
      </c>
      <c r="J54" s="3">
        <f t="shared" si="14"/>
        <v>0</v>
      </c>
      <c r="K54" s="3">
        <f t="shared" si="15"/>
        <v>0</v>
      </c>
      <c r="L54" s="3">
        <f t="shared" si="16"/>
        <v>0</v>
      </c>
      <c r="M54" s="22">
        <f t="shared" si="17"/>
        <v>0</v>
      </c>
      <c r="N54" s="2"/>
      <c r="O54" s="2"/>
      <c r="P54" s="2"/>
    </row>
    <row r="55" spans="1:16" ht="12.75" customHeight="1">
      <c r="A55" s="10">
        <v>4.75</v>
      </c>
      <c r="B55" s="3">
        <f t="shared" si="7"/>
        <v>0</v>
      </c>
      <c r="C55" s="3">
        <f t="shared" si="8"/>
        <v>0</v>
      </c>
      <c r="D55" s="3">
        <f t="shared" si="9"/>
        <v>0</v>
      </c>
      <c r="E55" s="3">
        <f t="shared" si="10"/>
        <v>0</v>
      </c>
      <c r="F55" s="12">
        <f t="shared" si="11"/>
        <v>0</v>
      </c>
      <c r="G55" s="3"/>
      <c r="H55" s="10">
        <f t="shared" si="12"/>
        <v>0.48142085354194208</v>
      </c>
      <c r="I55" s="3">
        <f t="shared" si="13"/>
        <v>0</v>
      </c>
      <c r="J55" s="3">
        <f t="shared" si="14"/>
        <v>0</v>
      </c>
      <c r="K55" s="3">
        <f t="shared" si="15"/>
        <v>0</v>
      </c>
      <c r="L55" s="3">
        <f t="shared" si="16"/>
        <v>0</v>
      </c>
      <c r="M55" s="22">
        <f t="shared" si="17"/>
        <v>0</v>
      </c>
      <c r="N55" s="2"/>
      <c r="O55" s="2"/>
      <c r="P55" s="2"/>
    </row>
    <row r="56" spans="1:16" ht="12.75" customHeight="1">
      <c r="A56" s="10">
        <v>5.25</v>
      </c>
      <c r="B56" s="3">
        <f t="shared" si="7"/>
        <v>0</v>
      </c>
      <c r="C56" s="3">
        <f t="shared" si="8"/>
        <v>0</v>
      </c>
      <c r="D56" s="3">
        <f t="shared" si="9"/>
        <v>0</v>
      </c>
      <c r="E56" s="3">
        <f t="shared" si="10"/>
        <v>0</v>
      </c>
      <c r="F56" s="12">
        <f t="shared" si="11"/>
        <v>0</v>
      </c>
      <c r="G56" s="3"/>
      <c r="H56" s="10">
        <f t="shared" si="12"/>
        <v>0.66892947760062427</v>
      </c>
      <c r="I56" s="3">
        <f t="shared" si="13"/>
        <v>0</v>
      </c>
      <c r="J56" s="3">
        <f t="shared" si="14"/>
        <v>0</v>
      </c>
      <c r="K56" s="3">
        <f t="shared" si="15"/>
        <v>0</v>
      </c>
      <c r="L56" s="3">
        <f t="shared" si="16"/>
        <v>0</v>
      </c>
      <c r="M56" s="22">
        <f t="shared" si="17"/>
        <v>0</v>
      </c>
      <c r="N56" s="2"/>
      <c r="O56" s="2"/>
      <c r="P56" s="2"/>
    </row>
    <row r="57" spans="1:16" ht="12.75" customHeight="1">
      <c r="A57" s="10">
        <v>5.75</v>
      </c>
      <c r="B57" s="3">
        <f t="shared" si="7"/>
        <v>0</v>
      </c>
      <c r="C57" s="3">
        <f t="shared" si="8"/>
        <v>0</v>
      </c>
      <c r="D57" s="3">
        <f t="shared" si="9"/>
        <v>0</v>
      </c>
      <c r="E57" s="3">
        <f t="shared" si="10"/>
        <v>0</v>
      </c>
      <c r="F57" s="12">
        <f t="shared" si="11"/>
        <v>0</v>
      </c>
      <c r="G57" s="3"/>
      <c r="H57" s="10">
        <f t="shared" si="12"/>
        <v>0.90204892617371057</v>
      </c>
      <c r="I57" s="3">
        <f t="shared" si="13"/>
        <v>0</v>
      </c>
      <c r="J57" s="3">
        <f t="shared" si="14"/>
        <v>0</v>
      </c>
      <c r="K57" s="3">
        <f t="shared" si="15"/>
        <v>0</v>
      </c>
      <c r="L57" s="3">
        <f t="shared" si="16"/>
        <v>0</v>
      </c>
      <c r="M57" s="22">
        <f t="shared" si="17"/>
        <v>0</v>
      </c>
      <c r="N57" s="2"/>
      <c r="O57" s="2"/>
      <c r="P57" s="2"/>
    </row>
    <row r="58" spans="1:16" ht="12.75" customHeight="1">
      <c r="A58" s="10">
        <v>6.25</v>
      </c>
      <c r="B58" s="3">
        <f t="shared" si="7"/>
        <v>0</v>
      </c>
      <c r="C58" s="3">
        <f t="shared" si="8"/>
        <v>0</v>
      </c>
      <c r="D58" s="3">
        <f t="shared" si="9"/>
        <v>0</v>
      </c>
      <c r="E58" s="3">
        <f t="shared" si="10"/>
        <v>0</v>
      </c>
      <c r="F58" s="12">
        <f t="shared" si="11"/>
        <v>0</v>
      </c>
      <c r="G58" s="3"/>
      <c r="H58" s="10">
        <f t="shared" si="12"/>
        <v>1.1864403977559521</v>
      </c>
      <c r="I58" s="3">
        <f t="shared" si="13"/>
        <v>0</v>
      </c>
      <c r="J58" s="3">
        <f t="shared" si="14"/>
        <v>0</v>
      </c>
      <c r="K58" s="3">
        <f t="shared" si="15"/>
        <v>0</v>
      </c>
      <c r="L58" s="3">
        <f t="shared" si="16"/>
        <v>0</v>
      </c>
      <c r="M58" s="22">
        <f t="shared" si="17"/>
        <v>0</v>
      </c>
      <c r="N58" s="2"/>
      <c r="O58" s="2"/>
      <c r="P58" s="2"/>
    </row>
    <row r="59" spans="1:16" ht="12.75" customHeight="1">
      <c r="A59" s="10">
        <v>6.75</v>
      </c>
      <c r="B59" s="3">
        <f t="shared" si="7"/>
        <v>0</v>
      </c>
      <c r="C59" s="3">
        <f t="shared" si="8"/>
        <v>0</v>
      </c>
      <c r="D59" s="3">
        <f t="shared" si="9"/>
        <v>0</v>
      </c>
      <c r="E59" s="3">
        <f t="shared" si="10"/>
        <v>0</v>
      </c>
      <c r="F59" s="12">
        <f t="shared" si="11"/>
        <v>0</v>
      </c>
      <c r="G59" s="3"/>
      <c r="H59" s="10">
        <f t="shared" si="12"/>
        <v>1.5279082510092226</v>
      </c>
      <c r="I59" s="3">
        <f t="shared" si="13"/>
        <v>0</v>
      </c>
      <c r="J59" s="3">
        <f t="shared" si="14"/>
        <v>0</v>
      </c>
      <c r="K59" s="3">
        <f t="shared" si="15"/>
        <v>0</v>
      </c>
      <c r="L59" s="3">
        <f t="shared" si="16"/>
        <v>0</v>
      </c>
      <c r="M59" s="22">
        <f t="shared" si="17"/>
        <v>0</v>
      </c>
      <c r="N59" s="2"/>
      <c r="O59" s="2"/>
      <c r="P59" s="2"/>
    </row>
    <row r="60" spans="1:16" ht="12.75" customHeight="1">
      <c r="A60" s="10">
        <v>7.25</v>
      </c>
      <c r="B60" s="3">
        <f t="shared" si="7"/>
        <v>0</v>
      </c>
      <c r="C60" s="3">
        <f t="shared" si="8"/>
        <v>0</v>
      </c>
      <c r="D60" s="3">
        <f t="shared" si="9"/>
        <v>0</v>
      </c>
      <c r="E60" s="3">
        <f t="shared" si="10"/>
        <v>0</v>
      </c>
      <c r="F60" s="12">
        <f t="shared" si="11"/>
        <v>0</v>
      </c>
      <c r="G60" s="3"/>
      <c r="H60" s="10">
        <f t="shared" si="12"/>
        <v>1.9323917053651347</v>
      </c>
      <c r="I60" s="3">
        <f t="shared" si="13"/>
        <v>0</v>
      </c>
      <c r="J60" s="3">
        <f t="shared" si="14"/>
        <v>0</v>
      </c>
      <c r="K60" s="3">
        <f t="shared" si="15"/>
        <v>0</v>
      </c>
      <c r="L60" s="3">
        <f t="shared" si="16"/>
        <v>0</v>
      </c>
      <c r="M60" s="22">
        <f t="shared" si="17"/>
        <v>0</v>
      </c>
      <c r="N60" s="2"/>
      <c r="O60" s="2"/>
      <c r="P60" s="2"/>
    </row>
    <row r="61" spans="1:16" ht="12.75" customHeight="1">
      <c r="A61" s="10">
        <v>7.75</v>
      </c>
      <c r="B61" s="3">
        <f t="shared" si="7"/>
        <v>0</v>
      </c>
      <c r="C61" s="3">
        <f t="shared" si="8"/>
        <v>0</v>
      </c>
      <c r="D61" s="3">
        <f t="shared" si="9"/>
        <v>0</v>
      </c>
      <c r="E61" s="3">
        <f t="shared" si="10"/>
        <v>0</v>
      </c>
      <c r="F61" s="12">
        <f t="shared" si="11"/>
        <v>0</v>
      </c>
      <c r="G61" s="3"/>
      <c r="H61" s="10">
        <f t="shared" si="12"/>
        <v>2.4059576125421676</v>
      </c>
      <c r="I61" s="3">
        <f t="shared" si="13"/>
        <v>0</v>
      </c>
      <c r="J61" s="3">
        <f t="shared" si="14"/>
        <v>0</v>
      </c>
      <c r="K61" s="3">
        <f t="shared" si="15"/>
        <v>0</v>
      </c>
      <c r="L61" s="3">
        <f t="shared" si="16"/>
        <v>0</v>
      </c>
      <c r="M61" s="22">
        <f t="shared" si="17"/>
        <v>0</v>
      </c>
      <c r="N61" s="2"/>
      <c r="O61" s="2"/>
      <c r="P61" s="2"/>
    </row>
    <row r="62" spans="1:16" ht="12.75" customHeight="1">
      <c r="A62" s="10">
        <v>8.25</v>
      </c>
      <c r="B62" s="3">
        <f t="shared" si="7"/>
        <v>78793.044000000009</v>
      </c>
      <c r="C62" s="3">
        <f t="shared" si="8"/>
        <v>0</v>
      </c>
      <c r="D62" s="3">
        <f t="shared" si="9"/>
        <v>0</v>
      </c>
      <c r="E62" s="3">
        <f t="shared" si="10"/>
        <v>0</v>
      </c>
      <c r="F62" s="12">
        <f t="shared" si="11"/>
        <v>78793.044000000009</v>
      </c>
      <c r="G62" s="3"/>
      <c r="H62" s="10">
        <f t="shared" si="12"/>
        <v>2.9547940951080487</v>
      </c>
      <c r="I62" s="3">
        <f t="shared" si="13"/>
        <v>28220.269229913778</v>
      </c>
      <c r="J62" s="3">
        <f t="shared" si="14"/>
        <v>0</v>
      </c>
      <c r="K62" s="3">
        <f t="shared" si="15"/>
        <v>0</v>
      </c>
      <c r="L62" s="3">
        <f t="shared" si="16"/>
        <v>0</v>
      </c>
      <c r="M62" s="22">
        <f t="shared" si="17"/>
        <v>28220.269229913778</v>
      </c>
      <c r="N62" s="2"/>
      <c r="O62" s="2"/>
      <c r="P62" s="2"/>
    </row>
    <row r="63" spans="1:16" ht="12.75" customHeight="1">
      <c r="A63" s="10">
        <v>8.75</v>
      </c>
      <c r="B63" s="3">
        <f t="shared" si="7"/>
        <v>944593.02875000006</v>
      </c>
      <c r="C63" s="3">
        <f t="shared" si="8"/>
        <v>0</v>
      </c>
      <c r="D63" s="3">
        <f t="shared" si="9"/>
        <v>0</v>
      </c>
      <c r="E63" s="3">
        <f t="shared" si="10"/>
        <v>0</v>
      </c>
      <c r="F63" s="12">
        <f t="shared" si="11"/>
        <v>944593.02875000006</v>
      </c>
      <c r="G63" s="3"/>
      <c r="H63" s="10">
        <f t="shared" si="12"/>
        <v>3.585204897926515</v>
      </c>
      <c r="I63" s="3">
        <f t="shared" si="13"/>
        <v>387035.37751105614</v>
      </c>
      <c r="J63" s="3">
        <f t="shared" si="14"/>
        <v>0</v>
      </c>
      <c r="K63" s="3">
        <f t="shared" si="15"/>
        <v>0</v>
      </c>
      <c r="L63" s="3">
        <f t="shared" si="16"/>
        <v>0</v>
      </c>
      <c r="M63" s="22">
        <f t="shared" si="17"/>
        <v>387035.37751105614</v>
      </c>
      <c r="N63" s="2"/>
      <c r="O63" s="2"/>
      <c r="P63" s="2"/>
    </row>
    <row r="64" spans="1:16" ht="12.75" customHeight="1">
      <c r="A64" s="10">
        <v>9.25</v>
      </c>
      <c r="B64" s="3">
        <f t="shared" si="7"/>
        <v>2307535.8857499999</v>
      </c>
      <c r="C64" s="3">
        <f t="shared" si="8"/>
        <v>0</v>
      </c>
      <c r="D64" s="3">
        <f t="shared" si="9"/>
        <v>0</v>
      </c>
      <c r="E64" s="3">
        <f t="shared" si="10"/>
        <v>0</v>
      </c>
      <c r="F64" s="12">
        <f t="shared" si="11"/>
        <v>2307535.8857499999</v>
      </c>
      <c r="G64" s="3"/>
      <c r="H64" s="10">
        <f t="shared" si="12"/>
        <v>4.3036043335799521</v>
      </c>
      <c r="I64" s="3">
        <f t="shared" si="13"/>
        <v>1073591.5067897248</v>
      </c>
      <c r="J64" s="3">
        <f t="shared" si="14"/>
        <v>0</v>
      </c>
      <c r="K64" s="3">
        <f t="shared" si="15"/>
        <v>0</v>
      </c>
      <c r="L64" s="3">
        <f t="shared" si="16"/>
        <v>0</v>
      </c>
      <c r="M64" s="22">
        <f t="shared" si="17"/>
        <v>1073591.5067897248</v>
      </c>
      <c r="N64" s="2"/>
      <c r="O64" s="2"/>
      <c r="P64" s="2"/>
    </row>
    <row r="65" spans="1:16" ht="12.75" customHeight="1">
      <c r="A65" s="10">
        <v>9.75</v>
      </c>
      <c r="B65" s="3">
        <f t="shared" si="7"/>
        <v>3042440.5634999997</v>
      </c>
      <c r="C65" s="3">
        <f t="shared" si="8"/>
        <v>0</v>
      </c>
      <c r="D65" s="3">
        <f t="shared" si="9"/>
        <v>0</v>
      </c>
      <c r="E65" s="3">
        <f t="shared" si="10"/>
        <v>0</v>
      </c>
      <c r="F65" s="12">
        <f t="shared" si="11"/>
        <v>3042440.5634999997</v>
      </c>
      <c r="G65" s="3"/>
      <c r="H65" s="10">
        <f t="shared" si="12"/>
        <v>5.1165127284618794</v>
      </c>
      <c r="I65" s="3">
        <f t="shared" si="13"/>
        <v>1596583.1660242546</v>
      </c>
      <c r="J65" s="3">
        <f t="shared" si="14"/>
        <v>0</v>
      </c>
      <c r="K65" s="3">
        <f t="shared" si="15"/>
        <v>0</v>
      </c>
      <c r="L65" s="3">
        <f t="shared" si="16"/>
        <v>0</v>
      </c>
      <c r="M65" s="22">
        <f t="shared" si="17"/>
        <v>1596583.1660242546</v>
      </c>
      <c r="N65" s="2"/>
      <c r="O65" s="2"/>
      <c r="P65" s="2"/>
    </row>
    <row r="66" spans="1:16" ht="12.75" customHeight="1">
      <c r="A66" s="10">
        <v>10.25</v>
      </c>
      <c r="B66" s="3">
        <f t="shared" si="7"/>
        <v>1769178.068486111</v>
      </c>
      <c r="C66" s="3">
        <f t="shared" si="8"/>
        <v>0</v>
      </c>
      <c r="D66" s="3">
        <f t="shared" si="9"/>
        <v>680453.10326388897</v>
      </c>
      <c r="E66" s="3">
        <f t="shared" si="10"/>
        <v>0</v>
      </c>
      <c r="F66" s="12">
        <f t="shared" si="11"/>
        <v>2449631.1717499997</v>
      </c>
      <c r="G66" s="3"/>
      <c r="H66" s="10">
        <f t="shared" si="12"/>
        <v>6.0305522952146404</v>
      </c>
      <c r="I66" s="3">
        <f t="shared" si="13"/>
        <v>1040889.8401514461</v>
      </c>
      <c r="J66" s="3">
        <f t="shared" si="14"/>
        <v>0</v>
      </c>
      <c r="K66" s="3">
        <f t="shared" si="15"/>
        <v>400342.24621209467</v>
      </c>
      <c r="L66" s="3">
        <f t="shared" si="16"/>
        <v>0</v>
      </c>
      <c r="M66" s="22">
        <f t="shared" si="17"/>
        <v>1441232.0863635407</v>
      </c>
      <c r="N66" s="2"/>
      <c r="O66" s="2"/>
      <c r="P66" s="2"/>
    </row>
    <row r="67" spans="1:16" ht="12.75" customHeight="1">
      <c r="A67" s="10">
        <v>10.75</v>
      </c>
      <c r="B67" s="3">
        <f t="shared" si="7"/>
        <v>2421419.9859868423</v>
      </c>
      <c r="C67" s="3">
        <f t="shared" si="8"/>
        <v>345917.14085526316</v>
      </c>
      <c r="D67" s="3">
        <f t="shared" si="9"/>
        <v>1614279.9906578946</v>
      </c>
      <c r="E67" s="3">
        <f t="shared" si="10"/>
        <v>0</v>
      </c>
      <c r="F67" s="12">
        <f t="shared" si="11"/>
        <v>4381617.1174999997</v>
      </c>
      <c r="G67" s="3"/>
      <c r="H67" s="10">
        <f t="shared" si="12"/>
        <v>7.0524433715183106</v>
      </c>
      <c r="I67" s="3">
        <f t="shared" si="13"/>
        <v>1588551.3795195224</v>
      </c>
      <c r="J67" s="3">
        <f t="shared" si="14"/>
        <v>226935.91135993175</v>
      </c>
      <c r="K67" s="3">
        <f t="shared" si="15"/>
        <v>1059034.2530130148</v>
      </c>
      <c r="L67" s="3">
        <f t="shared" si="16"/>
        <v>0</v>
      </c>
      <c r="M67" s="22">
        <f t="shared" si="17"/>
        <v>2874521.5438924693</v>
      </c>
      <c r="N67" s="2"/>
      <c r="O67" s="2"/>
      <c r="P67" s="2"/>
    </row>
    <row r="68" spans="1:16" ht="12.75" customHeight="1">
      <c r="A68" s="10">
        <v>11.25</v>
      </c>
      <c r="B68" s="3">
        <f t="shared" si="7"/>
        <v>2733273.0281249997</v>
      </c>
      <c r="C68" s="3">
        <f t="shared" si="8"/>
        <v>911091.00937500014</v>
      </c>
      <c r="D68" s="3">
        <f t="shared" si="9"/>
        <v>1093309.2112500002</v>
      </c>
      <c r="E68" s="3">
        <f t="shared" si="10"/>
        <v>0</v>
      </c>
      <c r="F68" s="12">
        <f t="shared" si="11"/>
        <v>4737673.2487499993</v>
      </c>
      <c r="G68" s="3"/>
      <c r="H68" s="10">
        <f t="shared" si="12"/>
        <v>8.1890009762300888</v>
      </c>
      <c r="I68" s="3">
        <f t="shared" si="13"/>
        <v>1989580.0440550216</v>
      </c>
      <c r="J68" s="3">
        <f t="shared" si="14"/>
        <v>663193.34801834065</v>
      </c>
      <c r="K68" s="3">
        <f t="shared" si="15"/>
        <v>795832.0176220088</v>
      </c>
      <c r="L68" s="3">
        <f t="shared" si="16"/>
        <v>0</v>
      </c>
      <c r="M68" s="22">
        <f t="shared" si="17"/>
        <v>3448605.4096953711</v>
      </c>
      <c r="N68" s="2"/>
      <c r="O68" s="2"/>
      <c r="P68" s="2"/>
    </row>
    <row r="69" spans="1:16" ht="12.75" customHeight="1">
      <c r="A69" s="10">
        <v>11.75</v>
      </c>
      <c r="B69" s="3">
        <f t="shared" si="7"/>
        <v>2032783.3447592594</v>
      </c>
      <c r="C69" s="3">
        <f t="shared" si="8"/>
        <v>3477129.4055092591</v>
      </c>
      <c r="D69" s="3">
        <f t="shared" si="9"/>
        <v>267471.4927314815</v>
      </c>
      <c r="E69" s="3">
        <f t="shared" si="10"/>
        <v>0</v>
      </c>
      <c r="F69" s="12">
        <f t="shared" si="11"/>
        <v>5777384.2430000007</v>
      </c>
      <c r="G69" s="3"/>
      <c r="H69" s="10">
        <f t="shared" si="12"/>
        <v>9.4471316424282765</v>
      </c>
      <c r="I69" s="3">
        <f t="shared" si="13"/>
        <v>1634380.5837001181</v>
      </c>
      <c r="J69" s="3">
        <f t="shared" si="14"/>
        <v>2795650.9984344123</v>
      </c>
      <c r="K69" s="3">
        <f t="shared" si="15"/>
        <v>215050.07680264709</v>
      </c>
      <c r="L69" s="3">
        <f t="shared" si="16"/>
        <v>0</v>
      </c>
      <c r="M69" s="22">
        <f t="shared" si="17"/>
        <v>4645081.6589371767</v>
      </c>
      <c r="N69" s="2"/>
      <c r="O69" s="2"/>
      <c r="P69" s="2"/>
    </row>
    <row r="70" spans="1:16" ht="12.75" customHeight="1">
      <c r="A70" s="10">
        <v>12.25</v>
      </c>
      <c r="B70" s="3">
        <f t="shared" si="7"/>
        <v>1499131.8085029584</v>
      </c>
      <c r="C70" s="3">
        <f t="shared" si="8"/>
        <v>5864250.8979674559</v>
      </c>
      <c r="D70" s="3">
        <f t="shared" si="9"/>
        <v>88184.224029585792</v>
      </c>
      <c r="E70" s="3">
        <f t="shared" si="10"/>
        <v>0</v>
      </c>
      <c r="F70" s="12">
        <f t="shared" si="11"/>
        <v>7451566.9304999998</v>
      </c>
      <c r="G70" s="3"/>
      <c r="H70" s="10">
        <f t="shared" si="12"/>
        <v>10.833830493658093</v>
      </c>
      <c r="I70" s="3">
        <f t="shared" si="13"/>
        <v>1325823.6653854821</v>
      </c>
      <c r="J70" s="3">
        <f t="shared" si="14"/>
        <v>5186310.220478504</v>
      </c>
      <c r="K70" s="3">
        <f t="shared" si="15"/>
        <v>77989.62737561659</v>
      </c>
      <c r="L70" s="3">
        <f t="shared" si="16"/>
        <v>0</v>
      </c>
      <c r="M70" s="22">
        <f t="shared" si="17"/>
        <v>6590123.5132396026</v>
      </c>
      <c r="N70" s="2"/>
      <c r="O70" s="2"/>
      <c r="P70" s="2"/>
    </row>
    <row r="71" spans="1:16" ht="12.75" customHeight="1">
      <c r="A71" s="10">
        <v>12.75</v>
      </c>
      <c r="B71" s="3">
        <f t="shared" si="7"/>
        <v>465251.44612499996</v>
      </c>
      <c r="C71" s="3">
        <f t="shared" si="8"/>
        <v>4156246.2520499993</v>
      </c>
      <c r="D71" s="3">
        <f t="shared" si="9"/>
        <v>31016.763074999999</v>
      </c>
      <c r="E71" s="3">
        <f t="shared" si="10"/>
        <v>0</v>
      </c>
      <c r="F71" s="12">
        <f t="shared" si="11"/>
        <v>4652514.4612499988</v>
      </c>
      <c r="G71" s="3"/>
      <c r="H71" s="10">
        <f t="shared" si="12"/>
        <v>12.35617853505258</v>
      </c>
      <c r="I71" s="3">
        <f t="shared" si="13"/>
        <v>450880.77898132516</v>
      </c>
      <c r="J71" s="3">
        <f t="shared" si="14"/>
        <v>4027868.2922331714</v>
      </c>
      <c r="K71" s="3">
        <f t="shared" si="15"/>
        <v>30058.718598755018</v>
      </c>
      <c r="L71" s="3">
        <f t="shared" si="16"/>
        <v>0</v>
      </c>
      <c r="M71" s="22">
        <f t="shared" si="17"/>
        <v>4508807.7898132512</v>
      </c>
      <c r="N71" s="2"/>
      <c r="O71" s="2"/>
      <c r="P71" s="2"/>
    </row>
    <row r="72" spans="1:16" ht="12.75" customHeight="1">
      <c r="A72" s="10">
        <v>13.25</v>
      </c>
      <c r="B72" s="3">
        <f t="shared" si="7"/>
        <v>147562.22237500001</v>
      </c>
      <c r="C72" s="3">
        <f t="shared" si="8"/>
        <v>3098806.6698750001</v>
      </c>
      <c r="D72" s="3">
        <f t="shared" si="9"/>
        <v>0</v>
      </c>
      <c r="E72" s="3">
        <f t="shared" si="10"/>
        <v>0</v>
      </c>
      <c r="F72" s="12">
        <f t="shared" si="11"/>
        <v>3246368.89225</v>
      </c>
      <c r="G72" s="3"/>
      <c r="H72" s="10">
        <f t="shared" si="12"/>
        <v>14.021340135334238</v>
      </c>
      <c r="I72" s="3">
        <f t="shared" si="13"/>
        <v>156152.46121099649</v>
      </c>
      <c r="J72" s="3">
        <f t="shared" si="14"/>
        <v>3279201.6854309263</v>
      </c>
      <c r="K72" s="3">
        <f t="shared" si="15"/>
        <v>0</v>
      </c>
      <c r="L72" s="3">
        <f t="shared" si="16"/>
        <v>0</v>
      </c>
      <c r="M72" s="22">
        <f t="shared" si="17"/>
        <v>3435354.1466419226</v>
      </c>
      <c r="N72" s="2"/>
      <c r="O72" s="2"/>
      <c r="P72" s="2"/>
    </row>
    <row r="73" spans="1:16" ht="12.75" customHeight="1">
      <c r="A73" s="10">
        <v>13.75</v>
      </c>
      <c r="B73" s="3">
        <f t="shared" si="7"/>
        <v>0</v>
      </c>
      <c r="C73" s="3">
        <f t="shared" si="8"/>
        <v>1413100.9612500002</v>
      </c>
      <c r="D73" s="3">
        <f t="shared" si="9"/>
        <v>0</v>
      </c>
      <c r="E73" s="3">
        <f t="shared" si="10"/>
        <v>0</v>
      </c>
      <c r="F73" s="12">
        <f t="shared" si="11"/>
        <v>1413100.9612500002</v>
      </c>
      <c r="G73" s="3"/>
      <c r="H73" s="10">
        <f t="shared" si="12"/>
        <v>15.836560679226727</v>
      </c>
      <c r="I73" s="3">
        <f t="shared" si="13"/>
        <v>0</v>
      </c>
      <c r="J73" s="3">
        <f t="shared" si="14"/>
        <v>1627538.8449970358</v>
      </c>
      <c r="K73" s="3">
        <f t="shared" si="15"/>
        <v>0</v>
      </c>
      <c r="L73" s="3">
        <f t="shared" si="16"/>
        <v>0</v>
      </c>
      <c r="M73" s="22">
        <f t="shared" si="17"/>
        <v>1627538.8449970358</v>
      </c>
      <c r="N73" s="2"/>
      <c r="O73" s="2"/>
      <c r="P73" s="2"/>
    </row>
    <row r="74" spans="1:16" ht="12.75" customHeight="1">
      <c r="A74" s="10">
        <v>14.25</v>
      </c>
      <c r="B74" s="3">
        <f t="shared" si="7"/>
        <v>12663.27976056338</v>
      </c>
      <c r="C74" s="3">
        <f t="shared" si="8"/>
        <v>861103.02371830982</v>
      </c>
      <c r="D74" s="3">
        <f t="shared" si="9"/>
        <v>25326.559521126761</v>
      </c>
      <c r="E74" s="3">
        <f t="shared" si="10"/>
        <v>0</v>
      </c>
      <c r="F74" s="12">
        <f t="shared" si="11"/>
        <v>899092.86300000001</v>
      </c>
      <c r="G74" s="3"/>
      <c r="H74" s="10">
        <f t="shared" si="12"/>
        <v>17.809164372697698</v>
      </c>
      <c r="I74" s="3">
        <f t="shared" si="13"/>
        <v>15826.135491461697</v>
      </c>
      <c r="J74" s="3">
        <f t="shared" si="14"/>
        <v>1076177.2134193953</v>
      </c>
      <c r="K74" s="3">
        <f t="shared" si="15"/>
        <v>31652.270982923394</v>
      </c>
      <c r="L74" s="3">
        <f t="shared" si="16"/>
        <v>0</v>
      </c>
      <c r="M74" s="22">
        <f t="shared" si="17"/>
        <v>1123655.6198937804</v>
      </c>
      <c r="N74" s="2"/>
      <c r="O74" s="2"/>
      <c r="P74" s="2"/>
    </row>
    <row r="75" spans="1:16" ht="12.75" customHeight="1">
      <c r="A75" s="10">
        <v>14.75</v>
      </c>
      <c r="B75" s="3">
        <f t="shared" si="7"/>
        <v>16477.066721153849</v>
      </c>
      <c r="C75" s="3">
        <f t="shared" si="8"/>
        <v>373480.17901282047</v>
      </c>
      <c r="D75" s="3">
        <f t="shared" si="9"/>
        <v>38446.48901602564</v>
      </c>
      <c r="E75" s="3">
        <f t="shared" si="10"/>
        <v>0</v>
      </c>
      <c r="F75" s="12">
        <f t="shared" si="11"/>
        <v>428403.73474999995</v>
      </c>
      <c r="G75" s="3"/>
      <c r="H75" s="10">
        <f t="shared" si="12"/>
        <v>19.946552185845697</v>
      </c>
      <c r="I75" s="3">
        <f t="shared" si="13"/>
        <v>22282.079404959775</v>
      </c>
      <c r="J75" s="3">
        <f t="shared" si="14"/>
        <v>505060.4665124215</v>
      </c>
      <c r="K75" s="3">
        <f t="shared" si="15"/>
        <v>51991.518611572799</v>
      </c>
      <c r="L75" s="3">
        <f t="shared" si="16"/>
        <v>0</v>
      </c>
      <c r="M75" s="22">
        <f t="shared" si="17"/>
        <v>579334.0645289541</v>
      </c>
      <c r="N75" s="2"/>
      <c r="O75" s="2"/>
      <c r="P75" s="2"/>
    </row>
    <row r="76" spans="1:16" ht="12.75" customHeight="1">
      <c r="A76" s="10">
        <v>15.25</v>
      </c>
      <c r="B76" s="3">
        <f t="shared" si="7"/>
        <v>15501.193572580643</v>
      </c>
      <c r="C76" s="3">
        <f t="shared" si="8"/>
        <v>284188.5488306451</v>
      </c>
      <c r="D76" s="3">
        <f t="shared" si="9"/>
        <v>20668.258096774192</v>
      </c>
      <c r="E76" s="3">
        <f t="shared" si="10"/>
        <v>0</v>
      </c>
      <c r="F76" s="12">
        <f t="shared" si="11"/>
        <v>320358.00049999991</v>
      </c>
      <c r="G76" s="3"/>
      <c r="H76" s="10">
        <f t="shared" si="12"/>
        <v>22.256199920237609</v>
      </c>
      <c r="I76" s="3">
        <f t="shared" si="13"/>
        <v>22622.797583846364</v>
      </c>
      <c r="J76" s="3">
        <f t="shared" si="14"/>
        <v>414751.28903718333</v>
      </c>
      <c r="K76" s="3">
        <f t="shared" si="15"/>
        <v>30163.730111795154</v>
      </c>
      <c r="L76" s="3">
        <f t="shared" si="16"/>
        <v>0</v>
      </c>
      <c r="M76" s="22">
        <f t="shared" si="17"/>
        <v>467537.81673282484</v>
      </c>
      <c r="N76" s="2"/>
      <c r="O76" s="2"/>
      <c r="P76" s="2"/>
    </row>
    <row r="77" spans="1:16" ht="12.75" customHeight="1">
      <c r="A77" s="10">
        <v>15.75</v>
      </c>
      <c r="B77" s="3">
        <f t="shared" si="7"/>
        <v>7362.2981250000003</v>
      </c>
      <c r="C77" s="3">
        <f t="shared" si="8"/>
        <v>85402.658250000008</v>
      </c>
      <c r="D77" s="3">
        <f t="shared" si="9"/>
        <v>10307.217375</v>
      </c>
      <c r="E77" s="3">
        <f t="shared" si="10"/>
        <v>0</v>
      </c>
      <c r="F77" s="12">
        <f t="shared" si="11"/>
        <v>103072.17375000002</v>
      </c>
      <c r="G77" s="3"/>
      <c r="H77" s="10">
        <f t="shared" si="12"/>
        <v>24.745656389175156</v>
      </c>
      <c r="I77" s="3">
        <f t="shared" si="13"/>
        <v>11567.295214978954</v>
      </c>
      <c r="J77" s="3">
        <f t="shared" si="14"/>
        <v>134180.62449375587</v>
      </c>
      <c r="K77" s="3">
        <f t="shared" si="15"/>
        <v>16194.213300970536</v>
      </c>
      <c r="L77" s="3">
        <f t="shared" si="16"/>
        <v>0</v>
      </c>
      <c r="M77" s="22">
        <f t="shared" si="17"/>
        <v>161942.13300970534</v>
      </c>
      <c r="N77" s="2"/>
      <c r="O77" s="2"/>
      <c r="P77" s="2"/>
    </row>
    <row r="78" spans="1:16" ht="12.75" customHeight="1">
      <c r="A78" s="10">
        <v>16.25</v>
      </c>
      <c r="B78" s="3">
        <f t="shared" si="7"/>
        <v>2344.9215540540545</v>
      </c>
      <c r="C78" s="3">
        <f t="shared" si="8"/>
        <v>70347.646621621621</v>
      </c>
      <c r="D78" s="3">
        <f t="shared" si="9"/>
        <v>14069.529324324325</v>
      </c>
      <c r="E78" s="3">
        <f t="shared" si="10"/>
        <v>0</v>
      </c>
      <c r="F78" s="12">
        <f t="shared" si="11"/>
        <v>86762.097500000003</v>
      </c>
      <c r="G78" s="3"/>
      <c r="H78" s="10">
        <f t="shared" si="12"/>
        <v>27.42254170078116</v>
      </c>
      <c r="I78" s="3">
        <f t="shared" si="13"/>
        <v>3957.1513292989457</v>
      </c>
      <c r="J78" s="3">
        <f t="shared" si="14"/>
        <v>118714.53987896837</v>
      </c>
      <c r="K78" s="3">
        <f t="shared" si="15"/>
        <v>23742.907975793671</v>
      </c>
      <c r="L78" s="3">
        <f t="shared" si="16"/>
        <v>0</v>
      </c>
      <c r="M78" s="22">
        <f t="shared" si="17"/>
        <v>146414.59918406099</v>
      </c>
      <c r="N78" s="2"/>
      <c r="O78" s="2"/>
      <c r="P78" s="2"/>
    </row>
    <row r="79" spans="1:16" ht="12.75" customHeight="1">
      <c r="A79" s="10">
        <v>16.75</v>
      </c>
      <c r="B79" s="3">
        <f t="shared" si="7"/>
        <v>0</v>
      </c>
      <c r="C79" s="3">
        <f t="shared" si="8"/>
        <v>8386.3780357142859</v>
      </c>
      <c r="D79" s="3">
        <f t="shared" si="9"/>
        <v>3354.5512142857142</v>
      </c>
      <c r="E79" s="3">
        <f t="shared" si="10"/>
        <v>0</v>
      </c>
      <c r="F79" s="12">
        <f t="shared" si="11"/>
        <v>11740.929250000001</v>
      </c>
      <c r="G79" s="3"/>
      <c r="H79" s="10">
        <f t="shared" si="12"/>
        <v>30.294545634995838</v>
      </c>
      <c r="I79" s="3">
        <f t="shared" si="13"/>
        <v>0</v>
      </c>
      <c r="J79" s="3">
        <f t="shared" si="14"/>
        <v>15167.85146956855</v>
      </c>
      <c r="K79" s="3">
        <f t="shared" si="15"/>
        <v>6067.140587827419</v>
      </c>
      <c r="L79" s="3">
        <f t="shared" si="16"/>
        <v>0</v>
      </c>
      <c r="M79" s="22">
        <f t="shared" si="17"/>
        <v>21234.992057395968</v>
      </c>
      <c r="N79" s="2"/>
      <c r="O79" s="2"/>
      <c r="P79" s="2"/>
    </row>
    <row r="80" spans="1:16" ht="12.75" customHeight="1">
      <c r="A80" s="10">
        <v>17.25</v>
      </c>
      <c r="B80" s="3">
        <f t="shared" si="7"/>
        <v>0</v>
      </c>
      <c r="C80" s="3">
        <f t="shared" si="8"/>
        <v>1703.28225</v>
      </c>
      <c r="D80" s="3">
        <f t="shared" si="9"/>
        <v>11922.97575</v>
      </c>
      <c r="E80" s="3">
        <f t="shared" si="10"/>
        <v>0</v>
      </c>
      <c r="F80" s="12">
        <f t="shared" si="11"/>
        <v>13626.258</v>
      </c>
      <c r="G80" s="3"/>
      <c r="H80" s="10">
        <f t="shared" si="12"/>
        <v>33.3694261065978</v>
      </c>
      <c r="I80" s="3">
        <f t="shared" si="13"/>
        <v>0</v>
      </c>
      <c r="J80" s="3">
        <f t="shared" si="14"/>
        <v>3294.9305031915733</v>
      </c>
      <c r="K80" s="3">
        <f t="shared" si="15"/>
        <v>23064.513522341014</v>
      </c>
      <c r="L80" s="3">
        <f t="shared" si="16"/>
        <v>0</v>
      </c>
      <c r="M80" s="22">
        <f t="shared" si="17"/>
        <v>26359.444025532586</v>
      </c>
      <c r="N80" s="2"/>
      <c r="O80" s="2"/>
      <c r="P80" s="2"/>
    </row>
    <row r="81" spans="1:16" ht="12.75" customHeight="1">
      <c r="A81" s="10">
        <v>17.75</v>
      </c>
      <c r="B81" s="3">
        <f t="shared" si="7"/>
        <v>0</v>
      </c>
      <c r="C81" s="3">
        <f t="shared" si="8"/>
        <v>0</v>
      </c>
      <c r="D81" s="3">
        <f t="shared" si="9"/>
        <v>3107.5280000000002</v>
      </c>
      <c r="E81" s="3">
        <f t="shared" si="10"/>
        <v>0</v>
      </c>
      <c r="F81" s="12">
        <f t="shared" si="11"/>
        <v>3107.5280000000002</v>
      </c>
      <c r="G81" s="3"/>
      <c r="H81" s="10">
        <f t="shared" si="12"/>
        <v>36.655007707242305</v>
      </c>
      <c r="I81" s="3">
        <f t="shared" si="13"/>
        <v>0</v>
      </c>
      <c r="J81" s="3">
        <f t="shared" si="14"/>
        <v>0</v>
      </c>
      <c r="K81" s="3">
        <f t="shared" si="15"/>
        <v>6417.2655093223248</v>
      </c>
      <c r="L81" s="3">
        <f t="shared" si="16"/>
        <v>0</v>
      </c>
      <c r="M81" s="22">
        <f t="shared" si="17"/>
        <v>6417.2655093223248</v>
      </c>
      <c r="N81" s="2"/>
      <c r="O81" s="2"/>
      <c r="P81" s="2"/>
    </row>
    <row r="82" spans="1:16" ht="12.75" customHeight="1">
      <c r="A82" s="10">
        <v>18.25</v>
      </c>
      <c r="B82" s="3">
        <f t="shared" si="7"/>
        <v>0</v>
      </c>
      <c r="C82" s="3">
        <f t="shared" si="8"/>
        <v>0</v>
      </c>
      <c r="D82" s="3">
        <f t="shared" si="9"/>
        <v>0</v>
      </c>
      <c r="E82" s="3">
        <f t="shared" si="10"/>
        <v>0</v>
      </c>
      <c r="F82" s="12">
        <f t="shared" si="11"/>
        <v>0</v>
      </c>
      <c r="G82" s="3"/>
      <c r="H82" s="10">
        <f t="shared" si="12"/>
        <v>40.159180320271147</v>
      </c>
      <c r="I82" s="3">
        <f t="shared" si="13"/>
        <v>0</v>
      </c>
      <c r="J82" s="3">
        <f t="shared" si="14"/>
        <v>0</v>
      </c>
      <c r="K82" s="3">
        <f t="shared" si="15"/>
        <v>0</v>
      </c>
      <c r="L82" s="3">
        <f t="shared" si="16"/>
        <v>0</v>
      </c>
      <c r="M82" s="22">
        <f t="shared" si="17"/>
        <v>0</v>
      </c>
      <c r="N82" s="2"/>
      <c r="O82" s="2"/>
      <c r="P82" s="2"/>
    </row>
    <row r="83" spans="1:16" ht="12.75" customHeight="1">
      <c r="A83" s="10">
        <v>18.75</v>
      </c>
      <c r="B83" s="3">
        <f t="shared" si="7"/>
        <v>0</v>
      </c>
      <c r="C83" s="3">
        <f t="shared" si="8"/>
        <v>0</v>
      </c>
      <c r="D83" s="3">
        <f t="shared" si="9"/>
        <v>0</v>
      </c>
      <c r="E83" s="3">
        <f t="shared" si="10"/>
        <v>0</v>
      </c>
      <c r="F83" s="12">
        <f t="shared" si="11"/>
        <v>0</v>
      </c>
      <c r="G83" s="3"/>
      <c r="H83" s="10">
        <f t="shared" si="12"/>
        <v>43.889897802700261</v>
      </c>
      <c r="I83" s="3">
        <f t="shared" si="13"/>
        <v>0</v>
      </c>
      <c r="J83" s="3">
        <f t="shared" si="14"/>
        <v>0</v>
      </c>
      <c r="K83" s="3">
        <f t="shared" si="15"/>
        <v>0</v>
      </c>
      <c r="L83" s="3">
        <f t="shared" si="16"/>
        <v>0</v>
      </c>
      <c r="M83" s="22">
        <f t="shared" si="17"/>
        <v>0</v>
      </c>
      <c r="N83" s="2"/>
      <c r="O83" s="2"/>
      <c r="P83" s="2"/>
    </row>
    <row r="84" spans="1:16" ht="12.75" customHeight="1">
      <c r="A84" s="10">
        <v>19.25</v>
      </c>
      <c r="B84" s="3">
        <f t="shared" si="7"/>
        <v>0</v>
      </c>
      <c r="C84" s="3">
        <f t="shared" si="8"/>
        <v>0</v>
      </c>
      <c r="D84" s="3">
        <f t="shared" si="9"/>
        <v>0</v>
      </c>
      <c r="E84" s="3">
        <f t="shared" si="10"/>
        <v>0</v>
      </c>
      <c r="F84" s="12">
        <f t="shared" si="11"/>
        <v>0</v>
      </c>
      <c r="G84" s="3"/>
      <c r="H84" s="10">
        <f t="shared" si="12"/>
        <v>47.855176729369184</v>
      </c>
      <c r="I84" s="3">
        <f t="shared" si="13"/>
        <v>0</v>
      </c>
      <c r="J84" s="3">
        <f t="shared" si="14"/>
        <v>0</v>
      </c>
      <c r="K84" s="3">
        <f t="shared" si="15"/>
        <v>0</v>
      </c>
      <c r="L84" s="3">
        <f t="shared" si="16"/>
        <v>0</v>
      </c>
      <c r="M84" s="22">
        <f t="shared" si="17"/>
        <v>0</v>
      </c>
      <c r="N84" s="2"/>
      <c r="O84" s="2"/>
      <c r="P84" s="2"/>
    </row>
    <row r="85" spans="1:16" ht="12.75" customHeight="1">
      <c r="A85" s="10">
        <v>19.75</v>
      </c>
      <c r="B85" s="3">
        <f t="shared" si="7"/>
        <v>0</v>
      </c>
      <c r="C85" s="3">
        <f t="shared" si="8"/>
        <v>0</v>
      </c>
      <c r="D85" s="3">
        <f t="shared" si="9"/>
        <v>0</v>
      </c>
      <c r="E85" s="3">
        <f t="shared" si="10"/>
        <v>0</v>
      </c>
      <c r="F85" s="12">
        <f t="shared" si="11"/>
        <v>0</v>
      </c>
      <c r="G85" s="3"/>
      <c r="H85" s="10">
        <f t="shared" si="12"/>
        <v>52.063095194730238</v>
      </c>
      <c r="I85" s="3">
        <f t="shared" si="13"/>
        <v>0</v>
      </c>
      <c r="J85" s="3">
        <f t="shared" si="14"/>
        <v>0</v>
      </c>
      <c r="K85" s="3">
        <f t="shared" si="15"/>
        <v>0</v>
      </c>
      <c r="L85" s="3">
        <f t="shared" si="16"/>
        <v>0</v>
      </c>
      <c r="M85" s="22">
        <f t="shared" si="17"/>
        <v>0</v>
      </c>
      <c r="N85" s="2"/>
      <c r="O85" s="2"/>
      <c r="P85" s="2"/>
    </row>
    <row r="86" spans="1:16" ht="12.75" customHeight="1">
      <c r="A86" s="10">
        <v>20.25</v>
      </c>
      <c r="B86" s="3">
        <f t="shared" si="7"/>
        <v>0</v>
      </c>
      <c r="C86" s="3">
        <f t="shared" si="8"/>
        <v>0</v>
      </c>
      <c r="D86" s="3">
        <f t="shared" si="9"/>
        <v>0</v>
      </c>
      <c r="E86" s="3">
        <f t="shared" si="10"/>
        <v>0</v>
      </c>
      <c r="F86" s="12">
        <f t="shared" si="11"/>
        <v>0</v>
      </c>
      <c r="G86" s="3"/>
      <c r="H86" s="10">
        <f t="shared" si="12"/>
        <v>56.521791668199214</v>
      </c>
      <c r="I86" s="3">
        <f t="shared" si="13"/>
        <v>0</v>
      </c>
      <c r="J86" s="3">
        <f t="shared" si="14"/>
        <v>0</v>
      </c>
      <c r="K86" s="3">
        <f t="shared" si="15"/>
        <v>0</v>
      </c>
      <c r="L86" s="3">
        <f t="shared" si="16"/>
        <v>0</v>
      </c>
      <c r="M86" s="22">
        <f t="shared" si="17"/>
        <v>0</v>
      </c>
      <c r="N86" s="2"/>
      <c r="O86" s="2"/>
      <c r="P86" s="2"/>
    </row>
    <row r="87" spans="1:16" ht="12.75" customHeight="1">
      <c r="A87" s="10">
        <v>20.75</v>
      </c>
      <c r="B87" s="3">
        <f t="shared" si="7"/>
        <v>0</v>
      </c>
      <c r="C87" s="3">
        <f t="shared" si="8"/>
        <v>0</v>
      </c>
      <c r="D87" s="3">
        <f t="shared" si="9"/>
        <v>0</v>
      </c>
      <c r="E87" s="3">
        <f t="shared" si="10"/>
        <v>0</v>
      </c>
      <c r="F87" s="12">
        <f t="shared" si="11"/>
        <v>0</v>
      </c>
      <c r="G87" s="3"/>
      <c r="H87" s="10">
        <f t="shared" si="12"/>
        <v>61.239463899366974</v>
      </c>
      <c r="I87" s="3">
        <f t="shared" si="13"/>
        <v>0</v>
      </c>
      <c r="J87" s="3">
        <f t="shared" si="14"/>
        <v>0</v>
      </c>
      <c r="K87" s="3">
        <f t="shared" si="15"/>
        <v>0</v>
      </c>
      <c r="L87" s="3">
        <f t="shared" si="16"/>
        <v>0</v>
      </c>
      <c r="M87" s="22">
        <f t="shared" si="17"/>
        <v>0</v>
      </c>
      <c r="N87" s="2"/>
      <c r="O87" s="2"/>
      <c r="P87" s="2"/>
    </row>
    <row r="88" spans="1:16" ht="12.75" customHeight="1">
      <c r="A88" s="10">
        <v>21.25</v>
      </c>
      <c r="B88" s="3">
        <f t="shared" si="7"/>
        <v>0</v>
      </c>
      <c r="C88" s="3">
        <f t="shared" si="8"/>
        <v>0</v>
      </c>
      <c r="D88" s="3">
        <f t="shared" si="9"/>
        <v>0</v>
      </c>
      <c r="E88" s="3">
        <f t="shared" si="10"/>
        <v>0</v>
      </c>
      <c r="F88" s="12">
        <f t="shared" si="11"/>
        <v>0</v>
      </c>
      <c r="G88" s="3"/>
      <c r="H88" s="10">
        <f t="shared" si="12"/>
        <v>66.2243678697223</v>
      </c>
      <c r="I88" s="3">
        <f t="shared" si="13"/>
        <v>0</v>
      </c>
      <c r="J88" s="3">
        <f t="shared" si="14"/>
        <v>0</v>
      </c>
      <c r="K88" s="3">
        <f t="shared" si="15"/>
        <v>0</v>
      </c>
      <c r="L88" s="3">
        <f t="shared" si="16"/>
        <v>0</v>
      </c>
      <c r="M88" s="22">
        <f t="shared" si="17"/>
        <v>0</v>
      </c>
      <c r="N88" s="2"/>
      <c r="O88" s="2"/>
      <c r="P88" s="2"/>
    </row>
    <row r="89" spans="1:16" ht="12.75" customHeight="1">
      <c r="A89" s="10">
        <v>21.75</v>
      </c>
      <c r="B89" s="3">
        <f t="shared" si="7"/>
        <v>0</v>
      </c>
      <c r="C89" s="3">
        <f t="shared" si="8"/>
        <v>0</v>
      </c>
      <c r="D89" s="3">
        <f t="shared" si="9"/>
        <v>0</v>
      </c>
      <c r="E89" s="3">
        <f t="shared" si="10"/>
        <v>0</v>
      </c>
      <c r="F89" s="12">
        <f t="shared" si="11"/>
        <v>0</v>
      </c>
      <c r="G89" s="3"/>
      <c r="H89" s="10">
        <f t="shared" si="12"/>
        <v>71.484816787827569</v>
      </c>
      <c r="I89" s="3">
        <f t="shared" si="13"/>
        <v>0</v>
      </c>
      <c r="J89" s="3">
        <f t="shared" si="14"/>
        <v>0</v>
      </c>
      <c r="K89" s="3">
        <f t="shared" si="15"/>
        <v>0</v>
      </c>
      <c r="L89" s="3">
        <f t="shared" si="16"/>
        <v>0</v>
      </c>
      <c r="M89" s="22">
        <f t="shared" si="17"/>
        <v>0</v>
      </c>
      <c r="N89" s="2"/>
      <c r="O89" s="2"/>
      <c r="P89" s="2"/>
    </row>
    <row r="90" spans="1:16" ht="12.75" customHeight="1">
      <c r="A90" s="8" t="s">
        <v>7</v>
      </c>
      <c r="B90" s="16">
        <f>SUM(B53:B84)</f>
        <v>17496311.18609352</v>
      </c>
      <c r="C90" s="16">
        <f>SUM(C53:C84)</f>
        <v>20951154.053601082</v>
      </c>
      <c r="D90" s="16">
        <f>SUM(D53:D84)</f>
        <v>3901917.8933053873</v>
      </c>
      <c r="E90" s="16">
        <f>SUM(E53:E84)</f>
        <v>0</v>
      </c>
      <c r="F90" s="16">
        <f>SUM(F53:F84)</f>
        <v>42349383.132999994</v>
      </c>
      <c r="G90" s="12"/>
      <c r="H90" s="8" t="s">
        <v>7</v>
      </c>
      <c r="I90" s="16">
        <f>SUM(I53:I89)</f>
        <v>11347944.531583406</v>
      </c>
      <c r="J90" s="16">
        <f>SUM(J53:J89)</f>
        <v>20074046.216266811</v>
      </c>
      <c r="K90" s="16">
        <f>SUM(K53:K89)</f>
        <v>2767600.500226683</v>
      </c>
      <c r="L90" s="16">
        <f>SUM(L53:L89)</f>
        <v>0</v>
      </c>
      <c r="M90" s="16">
        <f>SUM(M53:M89)</f>
        <v>34189591.248076893</v>
      </c>
      <c r="N90" s="2"/>
      <c r="O90" s="2"/>
      <c r="P90" s="2"/>
    </row>
    <row r="91" spans="1:16" ht="12.75" customHeight="1">
      <c r="A91" s="6" t="s">
        <v>14</v>
      </c>
      <c r="B91" s="23">
        <f>IF(L44&gt;0,B90/L44,0)</f>
        <v>10.499067266710583</v>
      </c>
      <c r="C91" s="23">
        <f t="shared" ref="C91:F91" si="18">IF(M44&gt;0,C90/M44,0)</f>
        <v>12.582044442362392</v>
      </c>
      <c r="D91" s="23">
        <f t="shared" si="18"/>
        <v>11.008213757924311</v>
      </c>
      <c r="E91" s="23">
        <f t="shared" si="18"/>
        <v>0</v>
      </c>
      <c r="F91" s="23">
        <f t="shared" si="18"/>
        <v>11.488998178286597</v>
      </c>
      <c r="G91" s="12"/>
      <c r="H91" s="6" t="s">
        <v>14</v>
      </c>
      <c r="I91" s="23">
        <f>IF(L44&gt;0,I90/L44,0)</f>
        <v>6.8095972750354496</v>
      </c>
      <c r="J91" s="23">
        <f>IF(M44&gt;0,J90/M44,0)</f>
        <v>12.055304494679779</v>
      </c>
      <c r="K91" s="23">
        <f>IF(N44&gt;0,K90/N44,0)</f>
        <v>7.8080417723052022</v>
      </c>
      <c r="L91" s="23">
        <f>IF(O44&gt;0,L90/O44,0)</f>
        <v>0</v>
      </c>
      <c r="M91" s="23">
        <f>IF(P44&gt;0,M90/P44,0)</f>
        <v>9.275321681354864</v>
      </c>
      <c r="N91" s="2"/>
      <c r="O91" s="2"/>
      <c r="P91" s="2"/>
    </row>
    <row r="92" spans="1:16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2.75" customHeight="1">
      <c r="A96" s="42" t="s">
        <v>15</v>
      </c>
      <c r="B96" s="42"/>
      <c r="C96" s="42"/>
      <c r="D96" s="42"/>
      <c r="E96" s="42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 ht="12.75" customHeight="1">
      <c r="A97" s="42"/>
      <c r="B97" s="42"/>
      <c r="C97" s="42"/>
      <c r="D97" s="42"/>
      <c r="E97" s="42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2.75" customHeight="1">
      <c r="A98" s="24"/>
      <c r="B98" s="2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 ht="12.75" customHeight="1">
      <c r="A100" s="41" t="s">
        <v>16</v>
      </c>
      <c r="B100" s="40" t="s">
        <v>17</v>
      </c>
      <c r="C100" s="40" t="s">
        <v>18</v>
      </c>
      <c r="D100" s="40" t="s">
        <v>19</v>
      </c>
      <c r="E100" s="40" t="s">
        <v>20</v>
      </c>
      <c r="F100" s="40" t="s">
        <v>21</v>
      </c>
      <c r="G100" s="41" t="s">
        <v>22</v>
      </c>
      <c r="H100" s="3"/>
      <c r="I100" s="3"/>
      <c r="J100" s="3"/>
      <c r="K100" s="3"/>
      <c r="L100" s="3"/>
      <c r="M100" s="3"/>
      <c r="N100" s="2"/>
      <c r="O100" s="2"/>
      <c r="P100" s="2"/>
    </row>
    <row r="101" spans="1:16" ht="12.75" customHeight="1">
      <c r="A101" s="41"/>
      <c r="B101" s="41"/>
      <c r="C101" s="41"/>
      <c r="D101" s="41"/>
      <c r="E101" s="40"/>
      <c r="F101" s="40"/>
      <c r="G101" s="41"/>
      <c r="H101" s="3"/>
      <c r="I101" s="3"/>
      <c r="J101" s="3"/>
      <c r="K101" s="3"/>
      <c r="L101" s="3"/>
      <c r="M101" s="3"/>
      <c r="N101" s="2"/>
      <c r="O101" s="2"/>
      <c r="P101" s="2"/>
    </row>
    <row r="102" spans="1:16" ht="12.75" customHeight="1">
      <c r="A102" s="3"/>
      <c r="B102" s="4"/>
      <c r="C102" s="4"/>
      <c r="D102" s="4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</row>
    <row r="103" spans="1:16" ht="12.75" customHeight="1">
      <c r="A103" s="25">
        <v>0</v>
      </c>
      <c r="B103" s="26">
        <f>L$44</f>
        <v>1666463.3859018234</v>
      </c>
      <c r="C103" s="27">
        <f>$B$91</f>
        <v>10.499067266710583</v>
      </c>
      <c r="D103" s="28">
        <f>$I$91</f>
        <v>6.8095972750354496</v>
      </c>
      <c r="E103" s="27">
        <f t="shared" ref="E103:E106" si="19">B103*D103</f>
        <v>11347944.531583406</v>
      </c>
      <c r="F103" s="3">
        <f t="shared" ref="F103:F107" si="20">B103/1000</f>
        <v>1666.4633859018234</v>
      </c>
      <c r="G103" s="3">
        <f t="shared" ref="G103:G107" si="21">E103/1000</f>
        <v>11347.944531583405</v>
      </c>
      <c r="H103" s="3"/>
      <c r="I103" s="3"/>
      <c r="J103" s="3"/>
      <c r="K103" s="3"/>
      <c r="L103" s="3"/>
      <c r="M103" s="3"/>
      <c r="N103" s="2"/>
      <c r="O103" s="2"/>
      <c r="P103" s="2"/>
    </row>
    <row r="104" spans="1:16" ht="12.75" customHeight="1">
      <c r="A104" s="25">
        <v>1</v>
      </c>
      <c r="B104" s="26">
        <f>M$44</f>
        <v>1665162.9351316546</v>
      </c>
      <c r="C104" s="27">
        <f>$C$91</f>
        <v>12.582044442362392</v>
      </c>
      <c r="D104" s="28">
        <f>$J$91</f>
        <v>12.055304494679779</v>
      </c>
      <c r="E104" s="27">
        <f t="shared" si="19"/>
        <v>20074046.216266811</v>
      </c>
      <c r="F104" s="3">
        <f t="shared" si="20"/>
        <v>1665.1629351316546</v>
      </c>
      <c r="G104" s="3">
        <f t="shared" si="21"/>
        <v>20074.046216266812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 ht="12.75" customHeight="1">
      <c r="A105" s="25">
        <v>2</v>
      </c>
      <c r="B105" s="26">
        <f>N$44</f>
        <v>354455.13496652211</v>
      </c>
      <c r="C105" s="27">
        <f>$D$91</f>
        <v>11.008213757924311</v>
      </c>
      <c r="D105" s="28">
        <f>$K$91</f>
        <v>7.8080417723052022</v>
      </c>
      <c r="E105" s="27">
        <f t="shared" si="19"/>
        <v>2767600.500226683</v>
      </c>
      <c r="F105" s="3">
        <f t="shared" si="20"/>
        <v>354.45513496652211</v>
      </c>
      <c r="G105" s="3">
        <f t="shared" si="21"/>
        <v>2767.6005002266829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 ht="12.75" customHeight="1">
      <c r="A106" s="25">
        <v>3</v>
      </c>
      <c r="B106" s="26">
        <f>O$44</f>
        <v>0</v>
      </c>
      <c r="C106" s="27">
        <f>$E$91</f>
        <v>0</v>
      </c>
      <c r="D106" s="28">
        <f>$L$91</f>
        <v>0</v>
      </c>
      <c r="E106" s="27">
        <f t="shared" si="19"/>
        <v>0</v>
      </c>
      <c r="F106" s="3">
        <f t="shared" si="20"/>
        <v>0</v>
      </c>
      <c r="G106" s="3">
        <f t="shared" si="21"/>
        <v>0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 ht="12.75" customHeight="1">
      <c r="A107" s="25" t="s">
        <v>7</v>
      </c>
      <c r="B107" s="26">
        <f>SUM(B103:B106)</f>
        <v>3686081.4559999998</v>
      </c>
      <c r="C107" s="27">
        <f>$F$91</f>
        <v>11.488998178286597</v>
      </c>
      <c r="D107" s="28">
        <f>$M$91</f>
        <v>9.275321681354864</v>
      </c>
      <c r="E107" s="27">
        <f>SUM(E103:E106)</f>
        <v>34189591.248076901</v>
      </c>
      <c r="F107" s="3">
        <f t="shared" si="20"/>
        <v>3686.0814559999999</v>
      </c>
      <c r="G107" s="3">
        <f t="shared" si="21"/>
        <v>34189.591248076904</v>
      </c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12.75" customHeight="1">
      <c r="A108" s="25" t="s">
        <v>2</v>
      </c>
      <c r="B108" s="29">
        <f>$I$3</f>
        <v>34183974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  <row r="109" spans="1:16" ht="22.5" customHeight="1">
      <c r="A109" s="30" t="s">
        <v>23</v>
      </c>
      <c r="B109" s="26">
        <f>IF(E107&gt;0,$I$3/E107,"")</f>
        <v>0.99983570297649527</v>
      </c>
      <c r="C109" s="4"/>
      <c r="D109" s="4"/>
      <c r="E109" s="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2"/>
    </row>
  </sheetData>
  <sheetProtection selectLockedCells="1" selectUnlockedCells="1"/>
  <mergeCells count="14">
    <mergeCell ref="F100:F101"/>
    <mergeCell ref="G100:G101"/>
    <mergeCell ref="A96:E97"/>
    <mergeCell ref="A100:A101"/>
    <mergeCell ref="B100:B101"/>
    <mergeCell ref="C100:C101"/>
    <mergeCell ref="D100:D101"/>
    <mergeCell ref="E100:E101"/>
    <mergeCell ref="A2:F2"/>
    <mergeCell ref="H2:I2"/>
    <mergeCell ref="B5:F5"/>
    <mergeCell ref="L5:P5"/>
    <mergeCell ref="B48:D48"/>
    <mergeCell ref="I48:K48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50"/>
  </sheetPr>
  <dimension ref="A1:P108"/>
  <sheetViews>
    <sheetView topLeftCell="A91" workbookViewId="0">
      <selection activeCell="H121" sqref="H121"/>
    </sheetView>
  </sheetViews>
  <sheetFormatPr baseColWidth="10" defaultColWidth="11" defaultRowHeight="12.75" customHeight="1"/>
  <cols>
    <col min="1" max="2" width="11" customWidth="1"/>
    <col min="3" max="5" width="11.5" customWidth="1"/>
  </cols>
  <sheetData>
    <row r="1" spans="1:16" ht="20.25" customHeight="1">
      <c r="A1" s="37" t="s">
        <v>26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 ht="12.75" customHeight="1">
      <c r="A2" s="3"/>
      <c r="B2" s="3"/>
      <c r="C2" s="3"/>
      <c r="D2" s="3"/>
      <c r="E2" s="3"/>
      <c r="F2" s="3"/>
      <c r="G2" s="3"/>
      <c r="H2" s="3" t="s">
        <v>2</v>
      </c>
      <c r="I2" s="5">
        <v>14230136</v>
      </c>
      <c r="J2" s="3"/>
      <c r="K2" s="3"/>
      <c r="L2" s="3"/>
      <c r="M2" s="3"/>
      <c r="N2" s="3"/>
      <c r="O2" s="3"/>
      <c r="P2" s="2"/>
    </row>
    <row r="3" spans="1:16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 ht="12.75" customHeight="1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 ht="12.75" customHeight="1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 ht="12.75" customHeight="1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4">
        <f t="shared" ref="P6:P42" si="5">SUM(L6:O6)</f>
        <v>0</v>
      </c>
    </row>
    <row r="7" spans="1:16" ht="12.75" customHeight="1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4">
        <f t="shared" si="5"/>
        <v>0</v>
      </c>
    </row>
    <row r="8" spans="1:16" ht="12.75" customHeight="1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4">
        <f t="shared" si="5"/>
        <v>0</v>
      </c>
    </row>
    <row r="9" spans="1:16" ht="12.75" customHeight="1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4">
        <f t="shared" si="5"/>
        <v>0</v>
      </c>
    </row>
    <row r="10" spans="1:16" ht="12.75" customHeight="1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4">
        <f t="shared" si="5"/>
        <v>0</v>
      </c>
    </row>
    <row r="11" spans="1:16" ht="12.75" customHeight="1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4">
        <f t="shared" si="5"/>
        <v>0</v>
      </c>
    </row>
    <row r="12" spans="1:16" ht="12.75" customHeight="1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4">
        <f t="shared" si="5"/>
        <v>0</v>
      </c>
    </row>
    <row r="13" spans="1:16" ht="12.75" customHeight="1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4">
        <f t="shared" si="5"/>
        <v>0</v>
      </c>
    </row>
    <row r="14" spans="1:16" ht="12.75" customHeight="1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4">
        <f t="shared" si="5"/>
        <v>0</v>
      </c>
    </row>
    <row r="15" spans="1:16" ht="12.75" customHeight="1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4">
        <f t="shared" si="5"/>
        <v>0</v>
      </c>
    </row>
    <row r="16" spans="1:16" ht="12.75" customHeight="1">
      <c r="A16" s="10">
        <v>8.75</v>
      </c>
      <c r="B16" s="11">
        <v>4</v>
      </c>
      <c r="C16" s="11">
        <v>0</v>
      </c>
      <c r="D16" s="11">
        <v>0</v>
      </c>
      <c r="E16" s="11"/>
      <c r="F16" s="12">
        <f t="shared" si="0"/>
        <v>4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4">
        <f t="shared" si="5"/>
        <v>0</v>
      </c>
    </row>
    <row r="17" spans="1:16" ht="12.75" customHeight="1">
      <c r="A17" s="10">
        <v>9.25</v>
      </c>
      <c r="B17" s="11">
        <v>18</v>
      </c>
      <c r="C17" s="11">
        <v>0</v>
      </c>
      <c r="D17" s="11">
        <v>0</v>
      </c>
      <c r="E17" s="11"/>
      <c r="F17" s="12">
        <f t="shared" si="0"/>
        <v>18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4">
        <f t="shared" si="5"/>
        <v>0</v>
      </c>
    </row>
    <row r="18" spans="1:16" ht="12.75" customHeight="1">
      <c r="A18" s="10">
        <v>9.75</v>
      </c>
      <c r="B18" s="11">
        <v>18</v>
      </c>
      <c r="C18" s="11">
        <v>0</v>
      </c>
      <c r="D18" s="11">
        <v>0</v>
      </c>
      <c r="E18" s="11"/>
      <c r="F18" s="12">
        <f t="shared" si="0"/>
        <v>18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4">
        <f t="shared" si="5"/>
        <v>0</v>
      </c>
    </row>
    <row r="19" spans="1:16" ht="12.75" customHeight="1">
      <c r="A19" s="10">
        <v>10.25</v>
      </c>
      <c r="B19" s="11">
        <v>13</v>
      </c>
      <c r="C19" s="11">
        <v>0</v>
      </c>
      <c r="D19" s="11">
        <v>5</v>
      </c>
      <c r="E19" s="11"/>
      <c r="F19" s="12">
        <f t="shared" si="0"/>
        <v>18</v>
      </c>
      <c r="G19" s="3"/>
      <c r="H19" s="10">
        <v>10.25</v>
      </c>
      <c r="I19" s="5">
        <v>3232092</v>
      </c>
      <c r="J19" s="5"/>
      <c r="K19" s="10">
        <v>10.25</v>
      </c>
      <c r="L19" s="3">
        <f t="shared" si="1"/>
        <v>2334.2886666666668</v>
      </c>
      <c r="M19" s="3">
        <f t="shared" si="2"/>
        <v>0</v>
      </c>
      <c r="N19" s="3">
        <f t="shared" si="3"/>
        <v>897.8033333333334</v>
      </c>
      <c r="O19" s="3">
        <f t="shared" si="4"/>
        <v>0</v>
      </c>
      <c r="P19" s="14">
        <f t="shared" si="5"/>
        <v>3232.0920000000001</v>
      </c>
    </row>
    <row r="20" spans="1:16" ht="12.75" customHeight="1">
      <c r="A20" s="10">
        <v>10.75</v>
      </c>
      <c r="B20" s="11">
        <v>21</v>
      </c>
      <c r="C20" s="11">
        <v>3</v>
      </c>
      <c r="D20" s="11">
        <v>14</v>
      </c>
      <c r="E20" s="11"/>
      <c r="F20" s="12">
        <f t="shared" si="0"/>
        <v>38</v>
      </c>
      <c r="G20" s="3"/>
      <c r="H20" s="10">
        <v>10.75</v>
      </c>
      <c r="I20" s="5">
        <v>17825772</v>
      </c>
      <c r="J20" s="5"/>
      <c r="K20" s="10">
        <v>10.75</v>
      </c>
      <c r="L20" s="3">
        <f t="shared" si="1"/>
        <v>9851.0845263157917</v>
      </c>
      <c r="M20" s="3">
        <f t="shared" si="2"/>
        <v>1407.2977894736841</v>
      </c>
      <c r="N20" s="3">
        <f t="shared" si="3"/>
        <v>6567.389684210526</v>
      </c>
      <c r="O20" s="3">
        <f t="shared" si="4"/>
        <v>0</v>
      </c>
      <c r="P20" s="14">
        <f t="shared" si="5"/>
        <v>17825.772000000004</v>
      </c>
    </row>
    <row r="21" spans="1:16" ht="12.75" customHeight="1">
      <c r="A21" s="10">
        <v>11.25</v>
      </c>
      <c r="B21" s="11">
        <v>30</v>
      </c>
      <c r="C21" s="11">
        <v>10</v>
      </c>
      <c r="D21" s="11">
        <v>12</v>
      </c>
      <c r="E21" s="11"/>
      <c r="F21" s="12">
        <f t="shared" si="0"/>
        <v>52</v>
      </c>
      <c r="G21" s="3"/>
      <c r="H21" s="10">
        <v>11.25</v>
      </c>
      <c r="I21" s="5">
        <v>72967454</v>
      </c>
      <c r="J21" s="5"/>
      <c r="K21" s="10">
        <v>11.25</v>
      </c>
      <c r="L21" s="3">
        <f t="shared" si="1"/>
        <v>42096.608076923068</v>
      </c>
      <c r="M21" s="3">
        <f t="shared" si="2"/>
        <v>14032.202692307692</v>
      </c>
      <c r="N21" s="3">
        <f t="shared" si="3"/>
        <v>16838.64323076923</v>
      </c>
      <c r="O21" s="3">
        <f t="shared" si="4"/>
        <v>0</v>
      </c>
      <c r="P21" s="14">
        <f t="shared" si="5"/>
        <v>72967.453999999998</v>
      </c>
    </row>
    <row r="22" spans="1:16" ht="12.75" customHeight="1">
      <c r="A22" s="10">
        <v>11.75</v>
      </c>
      <c r="B22" s="11">
        <v>38</v>
      </c>
      <c r="C22" s="11">
        <v>65</v>
      </c>
      <c r="D22" s="11">
        <v>5</v>
      </c>
      <c r="E22" s="11"/>
      <c r="F22" s="12">
        <f t="shared" si="0"/>
        <v>108</v>
      </c>
      <c r="G22" s="5"/>
      <c r="H22" s="10">
        <v>11.75</v>
      </c>
      <c r="I22" s="5">
        <v>267437545</v>
      </c>
      <c r="J22" s="5"/>
      <c r="K22" s="10">
        <v>11.75</v>
      </c>
      <c r="L22" s="3">
        <f t="shared" si="1"/>
        <v>94098.395462962959</v>
      </c>
      <c r="M22" s="3">
        <f t="shared" si="2"/>
        <v>160957.78171296295</v>
      </c>
      <c r="N22" s="3">
        <f t="shared" si="3"/>
        <v>12381.367824074072</v>
      </c>
      <c r="O22" s="3">
        <f t="shared" si="4"/>
        <v>0</v>
      </c>
      <c r="P22" s="14">
        <f t="shared" si="5"/>
        <v>267437.54499999998</v>
      </c>
    </row>
    <row r="23" spans="1:16" ht="12.75" customHeight="1">
      <c r="A23" s="10">
        <v>12.25</v>
      </c>
      <c r="B23" s="11">
        <v>34</v>
      </c>
      <c r="C23" s="11">
        <v>133</v>
      </c>
      <c r="D23" s="11">
        <v>2</v>
      </c>
      <c r="E23" s="11"/>
      <c r="F23" s="12">
        <f t="shared" si="0"/>
        <v>169</v>
      </c>
      <c r="G23" s="5"/>
      <c r="H23" s="10">
        <v>12.25</v>
      </c>
      <c r="I23" s="5">
        <v>466831236</v>
      </c>
      <c r="J23" s="5"/>
      <c r="K23" s="10">
        <v>12.25</v>
      </c>
      <c r="L23" s="3">
        <f t="shared" si="1"/>
        <v>93918.710201183421</v>
      </c>
      <c r="M23" s="3">
        <f t="shared" si="2"/>
        <v>367387.89578698226</v>
      </c>
      <c r="N23" s="3">
        <f t="shared" si="3"/>
        <v>5524.6300118343188</v>
      </c>
      <c r="O23" s="3">
        <f t="shared" si="4"/>
        <v>0</v>
      </c>
      <c r="P23" s="14">
        <f t="shared" si="5"/>
        <v>466831.23600000003</v>
      </c>
    </row>
    <row r="24" spans="1:16" ht="12.75" customHeight="1">
      <c r="A24" s="10">
        <v>12.75</v>
      </c>
      <c r="B24" s="11">
        <v>15</v>
      </c>
      <c r="C24" s="11">
        <v>134</v>
      </c>
      <c r="D24" s="11">
        <v>1</v>
      </c>
      <c r="E24" s="11"/>
      <c r="F24" s="12">
        <f t="shared" si="0"/>
        <v>150</v>
      </c>
      <c r="G24" s="5"/>
      <c r="H24" s="10">
        <v>12.75</v>
      </c>
      <c r="I24" s="5">
        <v>229364995</v>
      </c>
      <c r="J24" s="5"/>
      <c r="K24" s="10">
        <v>12.75</v>
      </c>
      <c r="L24" s="3">
        <f t="shared" si="1"/>
        <v>22936.499500000002</v>
      </c>
      <c r="M24" s="3">
        <f t="shared" si="2"/>
        <v>204899.39553333333</v>
      </c>
      <c r="N24" s="3">
        <f t="shared" si="3"/>
        <v>1529.0999666666667</v>
      </c>
      <c r="O24" s="3">
        <f t="shared" si="4"/>
        <v>0</v>
      </c>
      <c r="P24" s="14">
        <f t="shared" si="5"/>
        <v>229364.995</v>
      </c>
    </row>
    <row r="25" spans="1:16" ht="12.75" customHeight="1">
      <c r="A25" s="10">
        <v>13.25</v>
      </c>
      <c r="B25" s="11">
        <v>5</v>
      </c>
      <c r="C25" s="11">
        <v>105</v>
      </c>
      <c r="D25" s="11">
        <v>0</v>
      </c>
      <c r="E25" s="11"/>
      <c r="F25" s="12">
        <f t="shared" si="0"/>
        <v>110</v>
      </c>
      <c r="G25" s="5"/>
      <c r="H25" s="10">
        <v>13.25</v>
      </c>
      <c r="I25" s="5">
        <v>143464503</v>
      </c>
      <c r="J25" s="5"/>
      <c r="K25" s="10">
        <v>13.25</v>
      </c>
      <c r="L25" s="3">
        <f t="shared" si="1"/>
        <v>6521.1137727272726</v>
      </c>
      <c r="M25" s="3">
        <f t="shared" si="2"/>
        <v>136943.38922727274</v>
      </c>
      <c r="N25" s="3">
        <f t="shared" si="3"/>
        <v>0</v>
      </c>
      <c r="O25" s="3">
        <f t="shared" si="4"/>
        <v>0</v>
      </c>
      <c r="P25" s="14">
        <f t="shared" si="5"/>
        <v>143464.50300000003</v>
      </c>
    </row>
    <row r="26" spans="1:16" ht="12.75" customHeight="1">
      <c r="A26" s="10">
        <v>13.75</v>
      </c>
      <c r="B26" s="11">
        <v>0</v>
      </c>
      <c r="C26" s="11">
        <v>65</v>
      </c>
      <c r="D26" s="11">
        <v>0</v>
      </c>
      <c r="E26" s="11"/>
      <c r="F26" s="12">
        <f t="shared" si="0"/>
        <v>65</v>
      </c>
      <c r="G26" s="5"/>
      <c r="H26" s="10">
        <v>13.75</v>
      </c>
      <c r="I26" s="5">
        <v>42114405</v>
      </c>
      <c r="J26" s="5"/>
      <c r="K26" s="10">
        <v>13.75</v>
      </c>
      <c r="L26" s="3">
        <f t="shared" si="1"/>
        <v>0</v>
      </c>
      <c r="M26" s="3">
        <f t="shared" si="2"/>
        <v>42114.404999999999</v>
      </c>
      <c r="N26" s="3">
        <f t="shared" si="3"/>
        <v>0</v>
      </c>
      <c r="O26" s="3">
        <f t="shared" si="4"/>
        <v>0</v>
      </c>
      <c r="P26" s="14">
        <f t="shared" si="5"/>
        <v>42114.404999999999</v>
      </c>
    </row>
    <row r="27" spans="1:16" ht="12.75" customHeight="1">
      <c r="A27" s="10">
        <v>14.25</v>
      </c>
      <c r="B27" s="11">
        <v>1</v>
      </c>
      <c r="C27" s="11">
        <v>68</v>
      </c>
      <c r="D27" s="11">
        <v>2</v>
      </c>
      <c r="E27" s="11"/>
      <c r="F27" s="12">
        <f t="shared" si="0"/>
        <v>71</v>
      </c>
      <c r="G27" s="5"/>
      <c r="H27" s="10">
        <v>14.25</v>
      </c>
      <c r="I27" s="5">
        <v>17001716</v>
      </c>
      <c r="J27" s="5"/>
      <c r="K27" s="10">
        <v>14.25</v>
      </c>
      <c r="L27" s="3">
        <f t="shared" si="1"/>
        <v>239.46078873239438</v>
      </c>
      <c r="M27" s="3">
        <f t="shared" si="2"/>
        <v>16283.333633802817</v>
      </c>
      <c r="N27" s="3">
        <f t="shared" si="3"/>
        <v>478.92157746478875</v>
      </c>
      <c r="O27" s="3">
        <f t="shared" si="4"/>
        <v>0</v>
      </c>
      <c r="P27" s="14">
        <f t="shared" si="5"/>
        <v>17001.716</v>
      </c>
    </row>
    <row r="28" spans="1:16" ht="12.75" customHeight="1">
      <c r="A28" s="10">
        <v>14.75</v>
      </c>
      <c r="B28" s="11">
        <v>3</v>
      </c>
      <c r="C28" s="11">
        <v>68</v>
      </c>
      <c r="D28" s="11">
        <v>7</v>
      </c>
      <c r="E28" s="11"/>
      <c r="F28" s="12">
        <f t="shared" si="0"/>
        <v>78</v>
      </c>
      <c r="G28" s="3"/>
      <c r="H28" s="10">
        <v>14.75</v>
      </c>
      <c r="I28" s="5">
        <v>0</v>
      </c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4">
        <f t="shared" si="5"/>
        <v>0</v>
      </c>
    </row>
    <row r="29" spans="1:16" ht="12.75" customHeight="1">
      <c r="A29" s="10">
        <v>15.25</v>
      </c>
      <c r="B29" s="11">
        <v>3</v>
      </c>
      <c r="C29" s="11">
        <v>55</v>
      </c>
      <c r="D29" s="11">
        <v>4</v>
      </c>
      <c r="E29" s="11"/>
      <c r="F29" s="12">
        <f t="shared" si="0"/>
        <v>62</v>
      </c>
      <c r="G29" s="3"/>
      <c r="H29" s="10">
        <v>15.25</v>
      </c>
      <c r="I29" s="5">
        <v>4056148</v>
      </c>
      <c r="J29" s="5"/>
      <c r="K29" s="10">
        <v>15.25</v>
      </c>
      <c r="L29" s="3">
        <f t="shared" si="1"/>
        <v>196.26522580645161</v>
      </c>
      <c r="M29" s="3">
        <f t="shared" si="2"/>
        <v>3598.195806451613</v>
      </c>
      <c r="N29" s="3">
        <f t="shared" si="3"/>
        <v>261.68696774193546</v>
      </c>
      <c r="O29" s="3">
        <f t="shared" si="4"/>
        <v>0</v>
      </c>
      <c r="P29" s="14">
        <f t="shared" si="5"/>
        <v>4056.1480000000001</v>
      </c>
    </row>
    <row r="30" spans="1:16" ht="12.75" customHeight="1">
      <c r="A30" s="10">
        <v>15.75</v>
      </c>
      <c r="B30" s="11">
        <v>5</v>
      </c>
      <c r="C30" s="11">
        <v>58</v>
      </c>
      <c r="D30" s="11">
        <v>7</v>
      </c>
      <c r="E30" s="11"/>
      <c r="F30" s="12">
        <f t="shared" si="0"/>
        <v>70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4">
        <f t="shared" si="5"/>
        <v>0</v>
      </c>
    </row>
    <row r="31" spans="1:16" ht="12.75" customHeight="1">
      <c r="A31" s="10">
        <v>16.25</v>
      </c>
      <c r="B31" s="11">
        <v>1</v>
      </c>
      <c r="C31" s="11">
        <v>30</v>
      </c>
      <c r="D31" s="11">
        <v>6</v>
      </c>
      <c r="E31" s="11"/>
      <c r="F31" s="12">
        <f t="shared" si="0"/>
        <v>37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4">
        <f t="shared" si="5"/>
        <v>0</v>
      </c>
    </row>
    <row r="32" spans="1:16" ht="12.75" customHeight="1">
      <c r="A32" s="10">
        <v>16.75</v>
      </c>
      <c r="B32" s="11">
        <v>0</v>
      </c>
      <c r="C32" s="11">
        <v>10</v>
      </c>
      <c r="D32" s="11">
        <v>4</v>
      </c>
      <c r="E32" s="11"/>
      <c r="F32" s="12">
        <f t="shared" si="0"/>
        <v>14</v>
      </c>
      <c r="G32" s="3"/>
      <c r="H32" s="10">
        <v>16.75</v>
      </c>
      <c r="I32" s="5"/>
      <c r="J32" s="15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4">
        <f t="shared" si="5"/>
        <v>0</v>
      </c>
    </row>
    <row r="33" spans="1:16" ht="12.75" customHeight="1">
      <c r="A33" s="10">
        <v>17.25</v>
      </c>
      <c r="B33" s="11">
        <v>0</v>
      </c>
      <c r="C33" s="11">
        <v>1</v>
      </c>
      <c r="D33" s="11">
        <v>7</v>
      </c>
      <c r="E33" s="11"/>
      <c r="F33" s="12">
        <f t="shared" si="0"/>
        <v>8</v>
      </c>
      <c r="G33" s="3"/>
      <c r="H33" s="10">
        <v>17.25</v>
      </c>
      <c r="I33" s="5"/>
      <c r="J33" s="15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4">
        <f t="shared" si="5"/>
        <v>0</v>
      </c>
    </row>
    <row r="34" spans="1:16" ht="12.75" customHeight="1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/>
      <c r="J34" s="15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4">
        <f t="shared" si="5"/>
        <v>0</v>
      </c>
    </row>
    <row r="35" spans="1:16" ht="12.75" customHeight="1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4">
        <f t="shared" si="5"/>
        <v>0</v>
      </c>
    </row>
    <row r="36" spans="1:16" ht="12.75" customHeight="1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4">
        <f t="shared" si="5"/>
        <v>0</v>
      </c>
    </row>
    <row r="37" spans="1:16" ht="12.75" customHeight="1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4">
        <f t="shared" si="5"/>
        <v>0</v>
      </c>
    </row>
    <row r="38" spans="1:16" ht="12.75" customHeight="1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4">
        <f t="shared" si="5"/>
        <v>0</v>
      </c>
    </row>
    <row r="39" spans="1:16" ht="12.75" customHeight="1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4">
        <f t="shared" si="5"/>
        <v>0</v>
      </c>
    </row>
    <row r="40" spans="1:16" ht="12.75" customHeight="1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4">
        <f t="shared" si="5"/>
        <v>0</v>
      </c>
    </row>
    <row r="41" spans="1:16" ht="12.75" customHeight="1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4">
        <f t="shared" si="5"/>
        <v>0</v>
      </c>
    </row>
    <row r="42" spans="1:16" ht="12.75" customHeight="1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4">
        <f t="shared" si="5"/>
        <v>0</v>
      </c>
    </row>
    <row r="43" spans="1:16" ht="12.75" customHeight="1">
      <c r="A43" s="8" t="s">
        <v>7</v>
      </c>
      <c r="B43" s="16">
        <f>SUM(B6:B42)</f>
        <v>213</v>
      </c>
      <c r="C43" s="16">
        <f>SUM(C6:C42)</f>
        <v>805</v>
      </c>
      <c r="D43" s="16">
        <f>SUM(D6:D42)</f>
        <v>77</v>
      </c>
      <c r="E43" s="16">
        <f>SUM(E6:E42)</f>
        <v>0</v>
      </c>
      <c r="F43" s="16">
        <f>SUM(F6:F42)</f>
        <v>1095</v>
      </c>
      <c r="G43" s="17"/>
      <c r="H43" s="8" t="s">
        <v>7</v>
      </c>
      <c r="I43" s="5">
        <f>SUM(I6:I42)</f>
        <v>1264295866</v>
      </c>
      <c r="J43" s="3"/>
      <c r="K43" s="8" t="s">
        <v>7</v>
      </c>
      <c r="L43" s="16">
        <f>SUM(L6:L42)</f>
        <v>272192.42622131802</v>
      </c>
      <c r="M43" s="16">
        <f>SUM(M6:M42)</f>
        <v>947623.89718258707</v>
      </c>
      <c r="N43" s="16">
        <f>SUM(N6:N42)</f>
        <v>44479.542596094878</v>
      </c>
      <c r="O43" s="16">
        <f>SUM(O6:O42)</f>
        <v>0</v>
      </c>
      <c r="P43" s="16">
        <f>SUM(P6:P42)</f>
        <v>1264295.8660000002</v>
      </c>
    </row>
    <row r="44" spans="1:16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 ht="12.75" customHeight="1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2"/>
    </row>
    <row r="47" spans="1:16" ht="12.75" customHeight="1">
      <c r="A47" s="3"/>
      <c r="B47" s="38" t="s">
        <v>10</v>
      </c>
      <c r="C47" s="38"/>
      <c r="D47" s="38"/>
      <c r="E47" s="3"/>
      <c r="F47" s="3"/>
      <c r="G47" s="5"/>
      <c r="H47" s="3"/>
      <c r="I47" s="38" t="s">
        <v>11</v>
      </c>
      <c r="J47" s="38"/>
      <c r="K47" s="38"/>
      <c r="L47" s="3"/>
      <c r="M47" s="3"/>
      <c r="N47" s="3"/>
      <c r="O47" s="3"/>
      <c r="P47" s="2"/>
    </row>
    <row r="48" spans="1:1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 ht="12.75" customHeight="1">
      <c r="A49" s="3"/>
      <c r="B49" s="3"/>
      <c r="C49" s="3"/>
      <c r="D49" s="3"/>
      <c r="E49" s="3"/>
      <c r="F49" s="3"/>
      <c r="G49" s="3"/>
      <c r="H49" s="19" t="s">
        <v>12</v>
      </c>
      <c r="I49" s="20">
        <v>2.8739999999999998E-3</v>
      </c>
      <c r="J49" s="19" t="s">
        <v>13</v>
      </c>
      <c r="K49" s="20">
        <v>3.2866249999999999</v>
      </c>
      <c r="L49" s="3"/>
      <c r="M49" s="3"/>
      <c r="N49" s="3"/>
      <c r="O49" s="3"/>
      <c r="P49" s="2"/>
    </row>
    <row r="50" spans="1:16" ht="12.75" customHeight="1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 ht="12.75" customHeight="1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2"/>
      <c r="O51" s="2"/>
      <c r="P51" s="2"/>
    </row>
    <row r="52" spans="1:16" ht="12.75" customHeight="1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0.22136669397449701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2"/>
      <c r="O52" s="2"/>
      <c r="P52" s="2"/>
    </row>
    <row r="53" spans="1:16" ht="12.75" customHeight="1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0.33401466191086432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2"/>
      <c r="O53" s="2"/>
      <c r="P53" s="2"/>
    </row>
    <row r="54" spans="1:16" ht="12.75" customHeight="1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0.48142085354194208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2"/>
      <c r="O54" s="2"/>
      <c r="P54" s="2"/>
    </row>
    <row r="55" spans="1:16" ht="12.75" customHeight="1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0.66892947760062427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2"/>
      <c r="O55" s="2"/>
      <c r="P55" s="2"/>
    </row>
    <row r="56" spans="1:16" ht="12.75" customHeight="1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0.90204892617371057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2"/>
      <c r="O56" s="2"/>
      <c r="P56" s="2"/>
    </row>
    <row r="57" spans="1:16" ht="12.75" customHeight="1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1.1864403977559521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2"/>
      <c r="O57" s="2"/>
      <c r="P57" s="2"/>
    </row>
    <row r="58" spans="1:16" ht="12.75" customHeight="1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1.5279082510092226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2"/>
      <c r="O58" s="2"/>
      <c r="P58" s="2"/>
    </row>
    <row r="59" spans="1:16" ht="12.75" customHeight="1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1.9323917053651347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2"/>
      <c r="O59" s="2"/>
      <c r="P59" s="2"/>
    </row>
    <row r="60" spans="1:16" ht="12.75" customHeight="1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2.4059576125421676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2"/>
      <c r="O60" s="2"/>
      <c r="P60" s="2"/>
    </row>
    <row r="61" spans="1:16" ht="12.75" customHeight="1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2.9547940951080487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0</v>
      </c>
      <c r="N61" s="2"/>
      <c r="O61" s="2"/>
      <c r="P61" s="2"/>
    </row>
    <row r="62" spans="1:16" ht="12.75" customHeight="1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3.585204897926515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0</v>
      </c>
      <c r="N62" s="2"/>
      <c r="O62" s="2"/>
      <c r="P62" s="2"/>
    </row>
    <row r="63" spans="1:16" ht="12.75" customHeight="1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4.3036043335799521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0</v>
      </c>
      <c r="N63" s="2"/>
      <c r="O63" s="2"/>
      <c r="P63" s="2"/>
    </row>
    <row r="64" spans="1:16" ht="12.75" customHeight="1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5.1165127284618794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0</v>
      </c>
      <c r="N64" s="2"/>
      <c r="O64" s="2"/>
      <c r="P64" s="2"/>
    </row>
    <row r="65" spans="1:16" ht="12.75" customHeight="1">
      <c r="A65" s="10">
        <v>10.25</v>
      </c>
      <c r="B65" s="3">
        <f t="shared" si="6"/>
        <v>23926.458833333334</v>
      </c>
      <c r="C65" s="3">
        <f t="shared" si="7"/>
        <v>0</v>
      </c>
      <c r="D65" s="3">
        <f t="shared" si="8"/>
        <v>9202.4841666666671</v>
      </c>
      <c r="E65" s="3">
        <f t="shared" si="9"/>
        <v>0</v>
      </c>
      <c r="F65" s="12">
        <f t="shared" si="10"/>
        <v>33128.942999999999</v>
      </c>
      <c r="G65" s="3"/>
      <c r="H65" s="10">
        <f t="shared" si="11"/>
        <v>6.0305522952146404</v>
      </c>
      <c r="I65" s="3">
        <f t="shared" si="12"/>
        <v>14077.049876460191</v>
      </c>
      <c r="J65" s="3">
        <f t="shared" si="13"/>
        <v>0</v>
      </c>
      <c r="K65" s="3">
        <f t="shared" si="14"/>
        <v>5414.2499524846889</v>
      </c>
      <c r="L65" s="3">
        <f t="shared" si="15"/>
        <v>0</v>
      </c>
      <c r="M65" s="22">
        <f t="shared" si="16"/>
        <v>19491.299828944881</v>
      </c>
      <c r="N65" s="2"/>
      <c r="O65" s="2"/>
      <c r="P65" s="2"/>
    </row>
    <row r="66" spans="1:16" ht="12.75" customHeight="1">
      <c r="A66" s="10">
        <v>10.75</v>
      </c>
      <c r="B66" s="3">
        <f t="shared" si="6"/>
        <v>105899.15865789476</v>
      </c>
      <c r="C66" s="3">
        <f t="shared" si="7"/>
        <v>15128.451236842104</v>
      </c>
      <c r="D66" s="3">
        <f t="shared" si="8"/>
        <v>70599.439105263154</v>
      </c>
      <c r="E66" s="3">
        <f t="shared" si="9"/>
        <v>0</v>
      </c>
      <c r="F66" s="12">
        <f t="shared" si="10"/>
        <v>191627.049</v>
      </c>
      <c r="G66" s="3"/>
      <c r="H66" s="10">
        <f t="shared" si="11"/>
        <v>7.0524433715183106</v>
      </c>
      <c r="I66" s="3">
        <f t="shared" si="12"/>
        <v>69474.215769882401</v>
      </c>
      <c r="J66" s="3">
        <f t="shared" si="13"/>
        <v>9924.8879671260547</v>
      </c>
      <c r="K66" s="3">
        <f t="shared" si="14"/>
        <v>46316.143846588253</v>
      </c>
      <c r="L66" s="3">
        <f t="shared" si="15"/>
        <v>0</v>
      </c>
      <c r="M66" s="22">
        <f t="shared" si="16"/>
        <v>125715.24758359671</v>
      </c>
      <c r="N66" s="2"/>
      <c r="O66" s="2"/>
      <c r="P66" s="2"/>
    </row>
    <row r="67" spans="1:16" ht="12.75" customHeight="1">
      <c r="A67" s="10">
        <v>11.25</v>
      </c>
      <c r="B67" s="3">
        <f t="shared" si="6"/>
        <v>473586.8408653845</v>
      </c>
      <c r="C67" s="3">
        <f t="shared" si="7"/>
        <v>157862.28028846154</v>
      </c>
      <c r="D67" s="3">
        <f t="shared" si="8"/>
        <v>189434.73634615383</v>
      </c>
      <c r="E67" s="3">
        <f t="shared" si="9"/>
        <v>0</v>
      </c>
      <c r="F67" s="12">
        <f t="shared" si="10"/>
        <v>820883.85749999993</v>
      </c>
      <c r="G67" s="3"/>
      <c r="H67" s="10">
        <f t="shared" si="11"/>
        <v>8.1890009762300888</v>
      </c>
      <c r="I67" s="3">
        <f t="shared" si="12"/>
        <v>344729.16463789844</v>
      </c>
      <c r="J67" s="3">
        <f t="shared" si="13"/>
        <v>114909.72154596617</v>
      </c>
      <c r="K67" s="3">
        <f t="shared" si="14"/>
        <v>137891.6658551594</v>
      </c>
      <c r="L67" s="3">
        <f t="shared" si="15"/>
        <v>0</v>
      </c>
      <c r="M67" s="22">
        <f t="shared" si="16"/>
        <v>597530.55203902395</v>
      </c>
      <c r="N67" s="2"/>
      <c r="O67" s="2"/>
      <c r="P67" s="2"/>
    </row>
    <row r="68" spans="1:16" ht="12.75" customHeight="1">
      <c r="A68" s="10">
        <v>11.75</v>
      </c>
      <c r="B68" s="3">
        <f t="shared" si="6"/>
        <v>1105656.1466898147</v>
      </c>
      <c r="C68" s="3">
        <f t="shared" si="7"/>
        <v>1891253.9351273146</v>
      </c>
      <c r="D68" s="3">
        <f t="shared" si="8"/>
        <v>145481.07193287034</v>
      </c>
      <c r="E68" s="3">
        <f t="shared" si="9"/>
        <v>0</v>
      </c>
      <c r="F68" s="12">
        <f t="shared" si="10"/>
        <v>3142391.1537500001</v>
      </c>
      <c r="G68" s="3"/>
      <c r="H68" s="10">
        <f t="shared" si="11"/>
        <v>9.4471316424282765</v>
      </c>
      <c r="I68" s="3">
        <f t="shared" si="12"/>
        <v>888959.92927988677</v>
      </c>
      <c r="J68" s="3">
        <f t="shared" si="13"/>
        <v>1520589.3527155956</v>
      </c>
      <c r="K68" s="3">
        <f t="shared" si="14"/>
        <v>116968.4117473535</v>
      </c>
      <c r="L68" s="3">
        <f t="shared" si="15"/>
        <v>0</v>
      </c>
      <c r="M68" s="22">
        <f t="shared" si="16"/>
        <v>2526517.6937428359</v>
      </c>
      <c r="N68" s="2"/>
      <c r="O68" s="2"/>
      <c r="P68" s="2"/>
    </row>
    <row r="69" spans="1:16" ht="12.75" customHeight="1">
      <c r="A69" s="10">
        <v>12.25</v>
      </c>
      <c r="B69" s="3">
        <f t="shared" si="6"/>
        <v>1150504.199964497</v>
      </c>
      <c r="C69" s="3">
        <f t="shared" si="7"/>
        <v>4500501.7233905327</v>
      </c>
      <c r="D69" s="3">
        <f t="shared" si="8"/>
        <v>67676.717644970398</v>
      </c>
      <c r="E69" s="3">
        <f t="shared" si="9"/>
        <v>0</v>
      </c>
      <c r="F69" s="12">
        <f t="shared" si="10"/>
        <v>5718682.6410000008</v>
      </c>
      <c r="G69" s="3"/>
      <c r="H69" s="10">
        <f t="shared" si="11"/>
        <v>10.833830493658093</v>
      </c>
      <c r="I69" s="3">
        <f t="shared" si="12"/>
        <v>1017499.3865026183</v>
      </c>
      <c r="J69" s="3">
        <f t="shared" si="13"/>
        <v>3980218.1883778903</v>
      </c>
      <c r="K69" s="3">
        <f t="shared" si="14"/>
        <v>59852.905088389314</v>
      </c>
      <c r="L69" s="3">
        <f t="shared" si="15"/>
        <v>0</v>
      </c>
      <c r="M69" s="22">
        <f t="shared" si="16"/>
        <v>5057570.479968898</v>
      </c>
      <c r="N69" s="2"/>
      <c r="O69" s="2"/>
      <c r="P69" s="2"/>
    </row>
    <row r="70" spans="1:16" ht="12.75" customHeight="1">
      <c r="A70" s="10">
        <v>12.75</v>
      </c>
      <c r="B70" s="3">
        <f t="shared" si="6"/>
        <v>292440.368625</v>
      </c>
      <c r="C70" s="3">
        <f t="shared" si="7"/>
        <v>2612467.29305</v>
      </c>
      <c r="D70" s="3">
        <f t="shared" si="8"/>
        <v>19496.024574999999</v>
      </c>
      <c r="E70" s="3">
        <f t="shared" si="9"/>
        <v>0</v>
      </c>
      <c r="F70" s="12">
        <f t="shared" si="10"/>
        <v>2924403.6862500003</v>
      </c>
      <c r="G70" s="3"/>
      <c r="H70" s="10">
        <f t="shared" si="11"/>
        <v>12.35617853505258</v>
      </c>
      <c r="I70" s="3">
        <f t="shared" si="12"/>
        <v>283407.48279114423</v>
      </c>
      <c r="J70" s="3">
        <f t="shared" si="13"/>
        <v>2531773.5129342219</v>
      </c>
      <c r="K70" s="3">
        <f t="shared" si="14"/>
        <v>18893.832186076281</v>
      </c>
      <c r="L70" s="3">
        <f t="shared" si="15"/>
        <v>0</v>
      </c>
      <c r="M70" s="22">
        <f t="shared" si="16"/>
        <v>2834074.8279114426</v>
      </c>
      <c r="N70" s="2"/>
      <c r="O70" s="2"/>
      <c r="P70" s="2"/>
    </row>
    <row r="71" spans="1:16" ht="12.75" customHeight="1">
      <c r="A71" s="10">
        <v>13.25</v>
      </c>
      <c r="B71" s="3">
        <f t="shared" si="6"/>
        <v>86404.757488636358</v>
      </c>
      <c r="C71" s="3">
        <f t="shared" si="7"/>
        <v>1814499.9072613637</v>
      </c>
      <c r="D71" s="3">
        <f t="shared" si="8"/>
        <v>0</v>
      </c>
      <c r="E71" s="3">
        <f t="shared" si="9"/>
        <v>0</v>
      </c>
      <c r="F71" s="12">
        <f t="shared" si="10"/>
        <v>1900904.66475</v>
      </c>
      <c r="G71" s="3"/>
      <c r="H71" s="10">
        <f t="shared" si="11"/>
        <v>14.021340135334238</v>
      </c>
      <c r="I71" s="3">
        <f t="shared" si="12"/>
        <v>91434.754268621778</v>
      </c>
      <c r="J71" s="3">
        <f t="shared" si="13"/>
        <v>1920129.8396410577</v>
      </c>
      <c r="K71" s="3">
        <f t="shared" si="14"/>
        <v>0</v>
      </c>
      <c r="L71" s="3">
        <f t="shared" si="15"/>
        <v>0</v>
      </c>
      <c r="M71" s="22">
        <f t="shared" si="16"/>
        <v>2011564.5939096794</v>
      </c>
      <c r="N71" s="2"/>
      <c r="O71" s="2"/>
      <c r="P71" s="2"/>
    </row>
    <row r="72" spans="1:16" ht="12.75" customHeight="1">
      <c r="A72" s="10">
        <v>13.75</v>
      </c>
      <c r="B72" s="3">
        <f t="shared" si="6"/>
        <v>0</v>
      </c>
      <c r="C72" s="3">
        <f t="shared" si="7"/>
        <v>579073.06874999998</v>
      </c>
      <c r="D72" s="3">
        <f t="shared" si="8"/>
        <v>0</v>
      </c>
      <c r="E72" s="3">
        <f t="shared" si="9"/>
        <v>0</v>
      </c>
      <c r="F72" s="12">
        <f t="shared" si="10"/>
        <v>579073.06874999998</v>
      </c>
      <c r="G72" s="3"/>
      <c r="H72" s="10">
        <f t="shared" si="11"/>
        <v>15.836560679226727</v>
      </c>
      <c r="I72" s="3">
        <f t="shared" si="12"/>
        <v>0</v>
      </c>
      <c r="J72" s="3">
        <f t="shared" si="13"/>
        <v>666947.33025202947</v>
      </c>
      <c r="K72" s="3">
        <f t="shared" si="14"/>
        <v>0</v>
      </c>
      <c r="L72" s="3">
        <f t="shared" si="15"/>
        <v>0</v>
      </c>
      <c r="M72" s="22">
        <f t="shared" si="16"/>
        <v>666947.33025202947</v>
      </c>
      <c r="N72" s="2"/>
      <c r="O72" s="2"/>
      <c r="P72" s="2"/>
    </row>
    <row r="73" spans="1:16" ht="12.75" customHeight="1">
      <c r="A73" s="10">
        <v>14.25</v>
      </c>
      <c r="B73" s="3">
        <f t="shared" si="6"/>
        <v>3412.31623943662</v>
      </c>
      <c r="C73" s="3">
        <f t="shared" si="7"/>
        <v>232037.50428169014</v>
      </c>
      <c r="D73" s="3">
        <f t="shared" si="8"/>
        <v>6824.63247887324</v>
      </c>
      <c r="E73" s="3">
        <f t="shared" si="9"/>
        <v>0</v>
      </c>
      <c r="F73" s="12">
        <f t="shared" si="10"/>
        <v>242274.45300000001</v>
      </c>
      <c r="G73" s="3"/>
      <c r="H73" s="10">
        <f t="shared" si="11"/>
        <v>17.809164372697698</v>
      </c>
      <c r="I73" s="3">
        <f t="shared" si="12"/>
        <v>4264.5965473510478</v>
      </c>
      <c r="J73" s="3">
        <f t="shared" si="13"/>
        <v>289992.56521987123</v>
      </c>
      <c r="K73" s="3">
        <f t="shared" si="14"/>
        <v>8529.1930947020956</v>
      </c>
      <c r="L73" s="3">
        <f t="shared" si="15"/>
        <v>0</v>
      </c>
      <c r="M73" s="22">
        <f t="shared" si="16"/>
        <v>302786.35486192437</v>
      </c>
      <c r="N73" s="2"/>
      <c r="O73" s="2"/>
      <c r="P73" s="2"/>
    </row>
    <row r="74" spans="1:16" ht="12.75" customHeight="1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19.946552185845697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2">
        <f t="shared" si="16"/>
        <v>0</v>
      </c>
      <c r="N74" s="2"/>
      <c r="O74" s="2"/>
      <c r="P74" s="2"/>
    </row>
    <row r="75" spans="1:16" ht="12.75" customHeight="1">
      <c r="A75" s="10">
        <v>15.25</v>
      </c>
      <c r="B75" s="3">
        <f t="shared" si="6"/>
        <v>2993.0446935483869</v>
      </c>
      <c r="C75" s="3">
        <f t="shared" si="7"/>
        <v>54872.486048387094</v>
      </c>
      <c r="D75" s="3">
        <f t="shared" si="8"/>
        <v>3990.7262580645156</v>
      </c>
      <c r="E75" s="3">
        <f t="shared" si="9"/>
        <v>0</v>
      </c>
      <c r="F75" s="12">
        <f t="shared" si="10"/>
        <v>61856.256999999998</v>
      </c>
      <c r="G75" s="3"/>
      <c r="H75" s="10">
        <f t="shared" si="11"/>
        <v>22.256199920237609</v>
      </c>
      <c r="I75" s="3">
        <f t="shared" si="12"/>
        <v>4368.1181029389645</v>
      </c>
      <c r="J75" s="3">
        <f t="shared" si="13"/>
        <v>80082.165220547686</v>
      </c>
      <c r="K75" s="3">
        <f t="shared" si="14"/>
        <v>5824.1574705852854</v>
      </c>
      <c r="L75" s="3">
        <f t="shared" si="15"/>
        <v>0</v>
      </c>
      <c r="M75" s="22">
        <f t="shared" si="16"/>
        <v>90274.440794071939</v>
      </c>
      <c r="N75" s="2"/>
      <c r="O75" s="2"/>
      <c r="P75" s="2"/>
    </row>
    <row r="76" spans="1:16" ht="12.75" customHeight="1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24.745656389175156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2">
        <f t="shared" si="16"/>
        <v>0</v>
      </c>
      <c r="N76" s="2"/>
      <c r="O76" s="2"/>
      <c r="P76" s="2"/>
    </row>
    <row r="77" spans="1:16" ht="12.75" customHeight="1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27.42254170078116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2">
        <f t="shared" si="16"/>
        <v>0</v>
      </c>
      <c r="N77" s="2"/>
      <c r="O77" s="2"/>
      <c r="P77" s="2"/>
    </row>
    <row r="78" spans="1:16" ht="12.75" customHeight="1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30.294545634995838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2">
        <f t="shared" si="16"/>
        <v>0</v>
      </c>
      <c r="N78" s="2"/>
      <c r="O78" s="2"/>
      <c r="P78" s="2"/>
    </row>
    <row r="79" spans="1:16" ht="12.75" customHeight="1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33.3694261065978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2">
        <f t="shared" si="16"/>
        <v>0</v>
      </c>
      <c r="N79" s="2"/>
      <c r="O79" s="2"/>
      <c r="P79" s="2"/>
    </row>
    <row r="80" spans="1:16" ht="12.75" customHeight="1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36.655007707242305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2">
        <f t="shared" si="16"/>
        <v>0</v>
      </c>
      <c r="N80" s="2"/>
      <c r="O80" s="2"/>
      <c r="P80" s="2"/>
    </row>
    <row r="81" spans="1:16" ht="12.75" customHeight="1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40.159180320271147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2"/>
      <c r="O81" s="2"/>
      <c r="P81" s="2"/>
    </row>
    <row r="82" spans="1:16" ht="12.75" customHeight="1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43.889897802700261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2"/>
      <c r="O82" s="2"/>
      <c r="P82" s="2"/>
    </row>
    <row r="83" spans="1:16" ht="12.75" customHeight="1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47.855176729369184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2"/>
      <c r="O83" s="2"/>
      <c r="P83" s="2"/>
    </row>
    <row r="84" spans="1:16" ht="12.75" customHeight="1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52.063095194730238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2"/>
      <c r="O84" s="2"/>
      <c r="P84" s="2"/>
    </row>
    <row r="85" spans="1:16" ht="12.75" customHeight="1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56.521791668199214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2"/>
      <c r="O85" s="2"/>
      <c r="P85" s="2"/>
    </row>
    <row r="86" spans="1:16" ht="12.75" customHeight="1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61.239463899366974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2"/>
      <c r="O86" s="2"/>
      <c r="P86" s="2"/>
    </row>
    <row r="87" spans="1:16" ht="12.75" customHeight="1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66.2243678697223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2"/>
      <c r="O87" s="2"/>
      <c r="P87" s="2"/>
    </row>
    <row r="88" spans="1:16" ht="12.75" customHeight="1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71.484816787827569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2"/>
      <c r="O88" s="2"/>
      <c r="P88" s="2"/>
    </row>
    <row r="89" spans="1:16" ht="12.75" customHeight="1">
      <c r="A89" s="8" t="s">
        <v>7</v>
      </c>
      <c r="B89" s="16">
        <f>SUM(B52:B83)</f>
        <v>3244823.2920575454</v>
      </c>
      <c r="C89" s="16">
        <f>SUM(C52:C83)</f>
        <v>11857696.649434593</v>
      </c>
      <c r="D89" s="16">
        <f>SUM(D52:D83)</f>
        <v>512705.83250786207</v>
      </c>
      <c r="E89" s="16">
        <f>SUM(E52:E83)</f>
        <v>0</v>
      </c>
      <c r="F89" s="16">
        <f>SUM(F52:F83)</f>
        <v>15615225.774000002</v>
      </c>
      <c r="G89" s="12"/>
      <c r="H89" s="8" t="s">
        <v>7</v>
      </c>
      <c r="I89" s="16">
        <f>SUM(I52:I88)</f>
        <v>2718214.6977768023</v>
      </c>
      <c r="J89" s="16">
        <f>SUM(J52:J88)</f>
        <v>11114567.563874306</v>
      </c>
      <c r="K89" s="16">
        <f>SUM(K52:K88)</f>
        <v>399690.55924133881</v>
      </c>
      <c r="L89" s="16">
        <f>SUM(L52:L88)</f>
        <v>0</v>
      </c>
      <c r="M89" s="16">
        <f>SUM(M52:M88)</f>
        <v>14232472.820892446</v>
      </c>
      <c r="N89" s="2"/>
      <c r="O89" s="2"/>
      <c r="P89" s="2"/>
    </row>
    <row r="90" spans="1:16" ht="12.75" customHeight="1">
      <c r="A90" s="6" t="s">
        <v>14</v>
      </c>
      <c r="B90" s="23">
        <f>IF(L43&gt;0,B89/L43,0)</f>
        <v>11.921063848481953</v>
      </c>
      <c r="C90" s="23">
        <f>IF(M43&gt;0,C89/M43,0)</f>
        <v>12.513083180668106</v>
      </c>
      <c r="D90" s="23">
        <f>IF(N43&gt;0,D89/N43,0)</f>
        <v>11.526778437529966</v>
      </c>
      <c r="E90" s="23">
        <f>IF(O43&gt;0,E89/O43,0)</f>
        <v>0</v>
      </c>
      <c r="F90" s="23">
        <f>IF(P43&gt;0,F89/P43,0)</f>
        <v>12.350926862874042</v>
      </c>
      <c r="G90" s="12"/>
      <c r="H90" s="6" t="s">
        <v>14</v>
      </c>
      <c r="I90" s="23">
        <f>IF(L43&gt;0,I89/L43,0)</f>
        <v>9.9863715369017587</v>
      </c>
      <c r="J90" s="23">
        <f>IF(M43&gt;0,J89/M43,0)</f>
        <v>11.728880621224734</v>
      </c>
      <c r="K90" s="23">
        <f>IF(N43&gt;0,K89/N43,0)</f>
        <v>8.9859413094870728</v>
      </c>
      <c r="L90" s="23">
        <f>IF(O43&gt;0,L89/O43,0)</f>
        <v>0</v>
      </c>
      <c r="M90" s="23">
        <f>IF(P43&gt;0,M89/P43,0)</f>
        <v>11.257232744042243</v>
      </c>
      <c r="N90" s="2"/>
      <c r="O90" s="2"/>
      <c r="P90" s="2"/>
    </row>
    <row r="91" spans="1:16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2" t="s">
        <v>27</v>
      </c>
      <c r="B95" s="42"/>
      <c r="C95" s="42"/>
      <c r="D95" s="42"/>
      <c r="E95" s="42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2.75" customHeight="1">
      <c r="A96" s="42"/>
      <c r="B96" s="42"/>
      <c r="C96" s="42"/>
      <c r="D96" s="42"/>
      <c r="E96" s="42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 ht="12.75" customHeight="1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1" t="s">
        <v>16</v>
      </c>
      <c r="B99" s="40" t="s">
        <v>17</v>
      </c>
      <c r="C99" s="40" t="s">
        <v>18</v>
      </c>
      <c r="D99" s="40" t="s">
        <v>19</v>
      </c>
      <c r="E99" s="40" t="s">
        <v>20</v>
      </c>
      <c r="F99" s="40" t="s">
        <v>21</v>
      </c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 ht="12.75" customHeight="1">
      <c r="A100" s="41"/>
      <c r="B100" s="41"/>
      <c r="C100" s="41"/>
      <c r="D100" s="41"/>
      <c r="E100" s="40"/>
      <c r="F100" s="40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 ht="12.75" customHeight="1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 ht="12.75" customHeight="1">
      <c r="A102" s="25">
        <v>0</v>
      </c>
      <c r="B102" s="26">
        <f>L$43</f>
        <v>272192.42622131802</v>
      </c>
      <c r="C102" s="27">
        <f>$B$90</f>
        <v>11.921063848481953</v>
      </c>
      <c r="D102" s="28">
        <f>$I$90</f>
        <v>9.9863715369017587</v>
      </c>
      <c r="E102" s="26">
        <f t="shared" ref="E102:E105" si="17">B102*D102</f>
        <v>2718214.6977768023</v>
      </c>
      <c r="F102" s="3">
        <f t="shared" ref="F102:F106" si="18">B102/1000</f>
        <v>272.19242622131804</v>
      </c>
      <c r="G102" s="3"/>
      <c r="H102" s="3"/>
      <c r="I102" s="3"/>
      <c r="J102" s="3"/>
      <c r="K102" s="3"/>
      <c r="L102" s="3"/>
      <c r="M102" s="3"/>
      <c r="N102" s="2"/>
      <c r="O102" s="2"/>
      <c r="P102" s="2"/>
    </row>
    <row r="103" spans="1:16" ht="12.75" customHeight="1">
      <c r="A103" s="25">
        <v>1</v>
      </c>
      <c r="B103" s="26">
        <f>M$43</f>
        <v>947623.89718258707</v>
      </c>
      <c r="C103" s="27">
        <f>$C$90</f>
        <v>12.513083180668106</v>
      </c>
      <c r="D103" s="28">
        <f>$J$90</f>
        <v>11.728880621224734</v>
      </c>
      <c r="E103" s="26">
        <f t="shared" si="17"/>
        <v>11114567.563874306</v>
      </c>
      <c r="F103" s="3">
        <f t="shared" si="18"/>
        <v>947.62389718258703</v>
      </c>
      <c r="G103" s="3"/>
      <c r="H103" s="3"/>
      <c r="I103" s="3"/>
      <c r="J103" s="3"/>
      <c r="K103" s="3"/>
      <c r="L103" s="3"/>
      <c r="M103" s="3"/>
      <c r="N103" s="3"/>
      <c r="O103" s="3"/>
      <c r="P103" s="2"/>
    </row>
    <row r="104" spans="1:16" ht="12.75" customHeight="1">
      <c r="A104" s="25">
        <v>2</v>
      </c>
      <c r="B104" s="26">
        <f>N$43</f>
        <v>44479.542596094878</v>
      </c>
      <c r="C104" s="27">
        <f>$D$90</f>
        <v>11.526778437529966</v>
      </c>
      <c r="D104" s="28">
        <f>$K$90</f>
        <v>8.9859413094870728</v>
      </c>
      <c r="E104" s="26">
        <f t="shared" si="17"/>
        <v>399690.55924133887</v>
      </c>
      <c r="F104" s="3">
        <f t="shared" si="18"/>
        <v>44.47954259609488</v>
      </c>
      <c r="G104" s="3"/>
      <c r="H104" s="3"/>
      <c r="I104" s="3"/>
      <c r="J104" s="3"/>
      <c r="K104" s="3"/>
      <c r="L104" s="3"/>
      <c r="M104" s="3"/>
      <c r="N104" s="3"/>
      <c r="O104" s="3"/>
      <c r="P104" s="2"/>
    </row>
    <row r="105" spans="1:16" ht="12.75" customHeight="1">
      <c r="A105" s="25">
        <v>3</v>
      </c>
      <c r="B105" s="26">
        <f>O$43</f>
        <v>0</v>
      </c>
      <c r="C105" s="27">
        <f>$E$90</f>
        <v>0</v>
      </c>
      <c r="D105" s="28">
        <f>$L$90</f>
        <v>0</v>
      </c>
      <c r="E105" s="26">
        <f t="shared" si="17"/>
        <v>0</v>
      </c>
      <c r="F105" s="3">
        <f t="shared" si="18"/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2"/>
    </row>
    <row r="106" spans="1:16" ht="12.75" customHeight="1">
      <c r="A106" s="25" t="s">
        <v>7</v>
      </c>
      <c r="B106" s="26">
        <f>SUM(B102:B105)</f>
        <v>1264295.8659999999</v>
      </c>
      <c r="C106" s="27">
        <f>$F$90</f>
        <v>12.350926862874042</v>
      </c>
      <c r="D106" s="28">
        <f>$M$90</f>
        <v>11.257232744042243</v>
      </c>
      <c r="E106" s="26">
        <f>SUM(E102:E105)</f>
        <v>14232472.820892448</v>
      </c>
      <c r="F106" s="3">
        <f t="shared" si="18"/>
        <v>1264.2958659999999</v>
      </c>
      <c r="G106" s="3"/>
      <c r="H106" s="3"/>
      <c r="I106" s="3"/>
      <c r="J106" s="3"/>
      <c r="K106" s="3"/>
      <c r="L106" s="3"/>
      <c r="M106" s="3"/>
      <c r="N106" s="3"/>
      <c r="O106" s="3"/>
      <c r="P106" s="2"/>
    </row>
    <row r="107" spans="1:16" ht="12.75" customHeight="1">
      <c r="A107" s="25" t="s">
        <v>2</v>
      </c>
      <c r="B107" s="29">
        <f>$I$2</f>
        <v>14230136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2.5" customHeight="1">
      <c r="A108" s="30" t="s">
        <v>23</v>
      </c>
      <c r="B108" s="26">
        <f>IF(E106&gt;0,$I$2/E106,"")</f>
        <v>0.99983581061971061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13">
    <mergeCell ref="F99:F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50"/>
  </sheetPr>
  <dimension ref="A1:P108"/>
  <sheetViews>
    <sheetView topLeftCell="A88" workbookViewId="0">
      <selection activeCell="F114" sqref="F114"/>
    </sheetView>
  </sheetViews>
  <sheetFormatPr baseColWidth="10" defaultColWidth="11" defaultRowHeight="12.75" customHeight="1"/>
  <sheetData>
    <row r="1" spans="1:16" ht="20.25" customHeight="1">
      <c r="A1" s="37" t="s">
        <v>26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 ht="12.75" customHeight="1">
      <c r="A2" s="3"/>
      <c r="B2" s="3"/>
      <c r="C2" s="3"/>
      <c r="D2" s="3"/>
      <c r="E2" s="3"/>
      <c r="F2" s="3"/>
      <c r="G2" s="3"/>
      <c r="H2" s="3" t="s">
        <v>2</v>
      </c>
      <c r="I2" s="5">
        <v>195673</v>
      </c>
      <c r="J2" s="3"/>
      <c r="K2" s="3"/>
      <c r="L2" s="3"/>
      <c r="M2" s="3"/>
      <c r="N2" s="3"/>
      <c r="O2" s="3"/>
      <c r="P2" s="2"/>
    </row>
    <row r="3" spans="1:16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 ht="12.75" customHeight="1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 ht="12.75" customHeight="1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 ht="12.75" customHeight="1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4">
        <f t="shared" ref="P6:P42" si="5">SUM(L6:O6)</f>
        <v>0</v>
      </c>
    </row>
    <row r="7" spans="1:16" ht="12.75" customHeight="1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4">
        <f t="shared" si="5"/>
        <v>0</v>
      </c>
    </row>
    <row r="8" spans="1:16" ht="12.75" customHeight="1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4">
        <f t="shared" si="5"/>
        <v>0</v>
      </c>
    </row>
    <row r="9" spans="1:16" ht="12.75" customHeight="1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4">
        <f t="shared" si="5"/>
        <v>0</v>
      </c>
    </row>
    <row r="10" spans="1:16" ht="12.75" customHeight="1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4">
        <f t="shared" si="5"/>
        <v>0</v>
      </c>
    </row>
    <row r="11" spans="1:16" ht="12.75" customHeight="1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4">
        <f t="shared" si="5"/>
        <v>0</v>
      </c>
    </row>
    <row r="12" spans="1:16" ht="12.75" customHeight="1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4">
        <f t="shared" si="5"/>
        <v>0</v>
      </c>
    </row>
    <row r="13" spans="1:16" ht="12.75" customHeight="1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4">
        <f t="shared" si="5"/>
        <v>0</v>
      </c>
    </row>
    <row r="14" spans="1:16" ht="12.75" customHeight="1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4">
        <f t="shared" si="5"/>
        <v>0</v>
      </c>
    </row>
    <row r="15" spans="1:16" ht="12.75" customHeight="1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4">
        <f t="shared" si="5"/>
        <v>0</v>
      </c>
    </row>
    <row r="16" spans="1:16" ht="12.75" customHeight="1">
      <c r="A16" s="10">
        <v>8.75</v>
      </c>
      <c r="B16" s="11">
        <v>4</v>
      </c>
      <c r="C16" s="11">
        <v>0</v>
      </c>
      <c r="D16" s="11">
        <v>0</v>
      </c>
      <c r="E16" s="11"/>
      <c r="F16" s="12">
        <f t="shared" si="0"/>
        <v>4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4">
        <f t="shared" si="5"/>
        <v>0</v>
      </c>
    </row>
    <row r="17" spans="1:16" ht="12.75" customHeight="1">
      <c r="A17" s="10">
        <v>9.25</v>
      </c>
      <c r="B17" s="11">
        <v>18</v>
      </c>
      <c r="C17" s="11">
        <v>0</v>
      </c>
      <c r="D17" s="11">
        <v>0</v>
      </c>
      <c r="E17" s="11"/>
      <c r="F17" s="12">
        <f t="shared" si="0"/>
        <v>18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4">
        <f t="shared" si="5"/>
        <v>0</v>
      </c>
    </row>
    <row r="18" spans="1:16" ht="12.75" customHeight="1">
      <c r="A18" s="10">
        <v>9.75</v>
      </c>
      <c r="B18" s="11">
        <v>18</v>
      </c>
      <c r="C18" s="11">
        <v>0</v>
      </c>
      <c r="D18" s="11">
        <v>0</v>
      </c>
      <c r="E18" s="11"/>
      <c r="F18" s="12">
        <f t="shared" si="0"/>
        <v>18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4">
        <f t="shared" si="5"/>
        <v>0</v>
      </c>
    </row>
    <row r="19" spans="1:16" ht="12.75" customHeight="1">
      <c r="A19" s="10">
        <v>10.25</v>
      </c>
      <c r="B19" s="11">
        <v>13</v>
      </c>
      <c r="C19" s="11">
        <v>0</v>
      </c>
      <c r="D19" s="11">
        <v>5</v>
      </c>
      <c r="E19" s="11"/>
      <c r="F19" s="12">
        <f t="shared" si="0"/>
        <v>18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4">
        <f t="shared" si="5"/>
        <v>0</v>
      </c>
    </row>
    <row r="20" spans="1:16" ht="12.75" customHeight="1">
      <c r="A20" s="10">
        <v>10.75</v>
      </c>
      <c r="B20" s="11">
        <v>21</v>
      </c>
      <c r="C20" s="11">
        <v>3</v>
      </c>
      <c r="D20" s="11">
        <v>14</v>
      </c>
      <c r="E20" s="11"/>
      <c r="F20" s="12">
        <f t="shared" si="0"/>
        <v>38</v>
      </c>
      <c r="G20" s="3"/>
      <c r="H20" s="10">
        <v>10.75</v>
      </c>
      <c r="I20" s="5"/>
      <c r="J20" s="5"/>
      <c r="K20" s="10">
        <v>10.75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4">
        <f t="shared" si="5"/>
        <v>0</v>
      </c>
    </row>
    <row r="21" spans="1:16" ht="12.75" customHeight="1">
      <c r="A21" s="10">
        <v>11.25</v>
      </c>
      <c r="B21" s="11">
        <v>30</v>
      </c>
      <c r="C21" s="11">
        <v>10</v>
      </c>
      <c r="D21" s="11">
        <v>12</v>
      </c>
      <c r="E21" s="11"/>
      <c r="F21" s="12">
        <f t="shared" si="0"/>
        <v>52</v>
      </c>
      <c r="G21" s="3"/>
      <c r="H21" s="10">
        <v>11.25</v>
      </c>
      <c r="I21" s="5"/>
      <c r="J21" s="5"/>
      <c r="K21" s="10">
        <v>11.25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4">
        <f t="shared" si="5"/>
        <v>0</v>
      </c>
    </row>
    <row r="22" spans="1:16" ht="12.75" customHeight="1">
      <c r="A22" s="10">
        <v>11.75</v>
      </c>
      <c r="B22" s="11">
        <v>38</v>
      </c>
      <c r="C22" s="11">
        <v>65</v>
      </c>
      <c r="D22" s="11">
        <v>5</v>
      </c>
      <c r="E22" s="11"/>
      <c r="F22" s="12">
        <f t="shared" si="0"/>
        <v>108</v>
      </c>
      <c r="G22" s="5"/>
      <c r="H22" s="10">
        <v>11.75</v>
      </c>
      <c r="I22" s="5"/>
      <c r="J22" s="5"/>
      <c r="K22" s="10">
        <v>11.75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14">
        <f t="shared" si="5"/>
        <v>0</v>
      </c>
    </row>
    <row r="23" spans="1:16" ht="12.75" customHeight="1">
      <c r="A23" s="10">
        <v>12.25</v>
      </c>
      <c r="B23" s="11">
        <v>34</v>
      </c>
      <c r="C23" s="11">
        <v>133</v>
      </c>
      <c r="D23" s="11">
        <v>2</v>
      </c>
      <c r="E23" s="11"/>
      <c r="F23" s="12">
        <f t="shared" si="0"/>
        <v>169</v>
      </c>
      <c r="G23" s="5"/>
      <c r="H23" s="10">
        <v>12.25</v>
      </c>
      <c r="I23" s="5">
        <v>19654</v>
      </c>
      <c r="J23" s="5"/>
      <c r="K23" s="10">
        <v>12.25</v>
      </c>
      <c r="L23" s="3">
        <f t="shared" si="1"/>
        <v>3.954059171597633</v>
      </c>
      <c r="M23" s="3">
        <f t="shared" si="2"/>
        <v>15.467349112426035</v>
      </c>
      <c r="N23" s="3">
        <f t="shared" si="3"/>
        <v>0.23259171597633135</v>
      </c>
      <c r="O23" s="3">
        <f t="shared" si="4"/>
        <v>0</v>
      </c>
      <c r="P23" s="14">
        <f t="shared" si="5"/>
        <v>19.654</v>
      </c>
    </row>
    <row r="24" spans="1:16" ht="12.75" customHeight="1">
      <c r="A24" s="10">
        <v>12.75</v>
      </c>
      <c r="B24" s="11">
        <v>15</v>
      </c>
      <c r="C24" s="11">
        <v>134</v>
      </c>
      <c r="D24" s="11">
        <v>1</v>
      </c>
      <c r="E24" s="11"/>
      <c r="F24" s="12">
        <f t="shared" si="0"/>
        <v>150</v>
      </c>
      <c r="G24" s="5"/>
      <c r="H24" s="10">
        <v>12.75</v>
      </c>
      <c r="I24" s="5">
        <v>37096</v>
      </c>
      <c r="J24" s="5"/>
      <c r="K24" s="10">
        <v>12.75</v>
      </c>
      <c r="L24" s="3">
        <f t="shared" si="1"/>
        <v>3.7096</v>
      </c>
      <c r="M24" s="3">
        <f t="shared" si="2"/>
        <v>33.139093333333328</v>
      </c>
      <c r="N24" s="3">
        <f t="shared" si="3"/>
        <v>0.24730666666666665</v>
      </c>
      <c r="O24" s="3">
        <f t="shared" si="4"/>
        <v>0</v>
      </c>
      <c r="P24" s="14">
        <f t="shared" si="5"/>
        <v>37.095999999999997</v>
      </c>
    </row>
    <row r="25" spans="1:16" ht="12.75" customHeight="1">
      <c r="A25" s="10">
        <v>13.25</v>
      </c>
      <c r="B25" s="11">
        <v>5</v>
      </c>
      <c r="C25" s="11">
        <v>105</v>
      </c>
      <c r="D25" s="11">
        <v>0</v>
      </c>
      <c r="E25" s="11"/>
      <c r="F25" s="12">
        <f t="shared" si="0"/>
        <v>110</v>
      </c>
      <c r="G25" s="5"/>
      <c r="H25" s="10">
        <v>13.25</v>
      </c>
      <c r="I25" s="5">
        <v>117727</v>
      </c>
      <c r="J25" s="5"/>
      <c r="K25" s="10">
        <v>13.25</v>
      </c>
      <c r="L25" s="3">
        <f t="shared" si="1"/>
        <v>5.3512272727272734</v>
      </c>
      <c r="M25" s="3">
        <f t="shared" si="2"/>
        <v>112.37577272727273</v>
      </c>
      <c r="N25" s="3">
        <f t="shared" si="3"/>
        <v>0</v>
      </c>
      <c r="O25" s="3">
        <f t="shared" si="4"/>
        <v>0</v>
      </c>
      <c r="P25" s="14">
        <f t="shared" si="5"/>
        <v>117.727</v>
      </c>
    </row>
    <row r="26" spans="1:16" ht="12.75" customHeight="1">
      <c r="A26" s="10">
        <v>13.75</v>
      </c>
      <c r="B26" s="11">
        <v>0</v>
      </c>
      <c r="C26" s="11">
        <v>65</v>
      </c>
      <c r="D26" s="11">
        <v>0</v>
      </c>
      <c r="E26" s="11"/>
      <c r="F26" s="12">
        <f t="shared" si="0"/>
        <v>65</v>
      </c>
      <c r="G26" s="5"/>
      <c r="H26" s="10">
        <v>13.75</v>
      </c>
      <c r="I26" s="5">
        <v>357150</v>
      </c>
      <c r="J26" s="5"/>
      <c r="K26" s="10">
        <v>13.75</v>
      </c>
      <c r="L26" s="3">
        <f t="shared" si="1"/>
        <v>0</v>
      </c>
      <c r="M26" s="3">
        <f t="shared" si="2"/>
        <v>357.15</v>
      </c>
      <c r="N26" s="3">
        <f t="shared" si="3"/>
        <v>0</v>
      </c>
      <c r="O26" s="3">
        <f t="shared" si="4"/>
        <v>0</v>
      </c>
      <c r="P26" s="14">
        <f t="shared" si="5"/>
        <v>357.15</v>
      </c>
    </row>
    <row r="27" spans="1:16" ht="12.75" customHeight="1">
      <c r="A27" s="10">
        <v>14.25</v>
      </c>
      <c r="B27" s="11">
        <v>1</v>
      </c>
      <c r="C27" s="11">
        <v>68</v>
      </c>
      <c r="D27" s="11">
        <v>2</v>
      </c>
      <c r="E27" s="11"/>
      <c r="F27" s="12">
        <f t="shared" si="0"/>
        <v>71</v>
      </c>
      <c r="G27" s="5"/>
      <c r="H27" s="10">
        <v>14.25</v>
      </c>
      <c r="I27" s="5">
        <v>798430</v>
      </c>
      <c r="J27" s="5"/>
      <c r="K27" s="10">
        <v>14.25</v>
      </c>
      <c r="L27" s="3">
        <f t="shared" si="1"/>
        <v>11.245492957746478</v>
      </c>
      <c r="M27" s="3">
        <f t="shared" si="2"/>
        <v>764.69352112676052</v>
      </c>
      <c r="N27" s="3">
        <f t="shared" si="3"/>
        <v>22.490985915492956</v>
      </c>
      <c r="O27" s="3">
        <f t="shared" si="4"/>
        <v>0</v>
      </c>
      <c r="P27" s="14">
        <f t="shared" si="5"/>
        <v>798.43</v>
      </c>
    </row>
    <row r="28" spans="1:16" ht="12.75" customHeight="1">
      <c r="A28" s="10">
        <v>14.75</v>
      </c>
      <c r="B28" s="11">
        <v>3</v>
      </c>
      <c r="C28" s="11">
        <v>68</v>
      </c>
      <c r="D28" s="11">
        <v>7</v>
      </c>
      <c r="E28" s="11"/>
      <c r="F28" s="12">
        <f t="shared" si="0"/>
        <v>78</v>
      </c>
      <c r="G28" s="3"/>
      <c r="H28" s="10">
        <v>14.75</v>
      </c>
      <c r="I28" s="5">
        <v>1520571</v>
      </c>
      <c r="J28" s="5"/>
      <c r="K28" s="10">
        <v>14.75</v>
      </c>
      <c r="L28" s="3">
        <f t="shared" si="1"/>
        <v>58.483499999999999</v>
      </c>
      <c r="M28" s="3">
        <f t="shared" si="2"/>
        <v>1325.626</v>
      </c>
      <c r="N28" s="3">
        <f t="shared" si="3"/>
        <v>136.4615</v>
      </c>
      <c r="O28" s="3">
        <f t="shared" si="4"/>
        <v>0</v>
      </c>
      <c r="P28" s="14">
        <f t="shared" si="5"/>
        <v>1520.5709999999999</v>
      </c>
    </row>
    <row r="29" spans="1:16" ht="12.75" customHeight="1">
      <c r="A29" s="10">
        <v>15.25</v>
      </c>
      <c r="B29" s="11">
        <v>3</v>
      </c>
      <c r="C29" s="11">
        <v>55</v>
      </c>
      <c r="D29" s="11">
        <v>4</v>
      </c>
      <c r="E29" s="11"/>
      <c r="F29" s="12">
        <f t="shared" si="0"/>
        <v>62</v>
      </c>
      <c r="G29" s="3"/>
      <c r="H29" s="10">
        <v>15.25</v>
      </c>
      <c r="I29" s="5">
        <v>2153349</v>
      </c>
      <c r="J29" s="5"/>
      <c r="K29" s="10">
        <v>15.25</v>
      </c>
      <c r="L29" s="3">
        <f t="shared" si="1"/>
        <v>104.1943064516129</v>
      </c>
      <c r="M29" s="3">
        <f t="shared" si="2"/>
        <v>1910.2289516129033</v>
      </c>
      <c r="N29" s="3">
        <f t="shared" si="3"/>
        <v>138.92574193548387</v>
      </c>
      <c r="O29" s="3">
        <f t="shared" si="4"/>
        <v>0</v>
      </c>
      <c r="P29" s="14">
        <f t="shared" si="5"/>
        <v>2153.3490000000002</v>
      </c>
    </row>
    <row r="30" spans="1:16" ht="12.75" customHeight="1">
      <c r="A30" s="10">
        <v>15.75</v>
      </c>
      <c r="B30" s="11">
        <v>5</v>
      </c>
      <c r="C30" s="11">
        <v>58</v>
      </c>
      <c r="D30" s="11">
        <v>7</v>
      </c>
      <c r="E30" s="11"/>
      <c r="F30" s="12">
        <f t="shared" si="0"/>
        <v>70</v>
      </c>
      <c r="G30" s="3"/>
      <c r="H30" s="10">
        <v>15.75</v>
      </c>
      <c r="I30" s="5">
        <v>2127928</v>
      </c>
      <c r="J30" s="5"/>
      <c r="K30" s="10">
        <v>15.75</v>
      </c>
      <c r="L30" s="3">
        <f t="shared" si="1"/>
        <v>151.99485714285711</v>
      </c>
      <c r="M30" s="3">
        <f t="shared" si="2"/>
        <v>1763.140342857143</v>
      </c>
      <c r="N30" s="3">
        <f t="shared" si="3"/>
        <v>212.7928</v>
      </c>
      <c r="O30" s="3">
        <f t="shared" si="4"/>
        <v>0</v>
      </c>
      <c r="P30" s="14">
        <f t="shared" si="5"/>
        <v>2127.9280000000003</v>
      </c>
    </row>
    <row r="31" spans="1:16" ht="12.75" customHeight="1">
      <c r="A31" s="10">
        <v>16.25</v>
      </c>
      <c r="B31" s="11">
        <v>1</v>
      </c>
      <c r="C31" s="11">
        <v>30</v>
      </c>
      <c r="D31" s="11">
        <v>6</v>
      </c>
      <c r="E31" s="11"/>
      <c r="F31" s="12">
        <f t="shared" si="0"/>
        <v>37</v>
      </c>
      <c r="G31" s="3"/>
      <c r="H31" s="10">
        <v>16.25</v>
      </c>
      <c r="I31" s="5">
        <v>1119565</v>
      </c>
      <c r="J31" s="5"/>
      <c r="K31" s="10">
        <v>16.25</v>
      </c>
      <c r="L31" s="3">
        <f t="shared" si="1"/>
        <v>30.258513513513517</v>
      </c>
      <c r="M31" s="3">
        <f t="shared" si="2"/>
        <v>907.75540540540555</v>
      </c>
      <c r="N31" s="3">
        <f t="shared" si="3"/>
        <v>181.55108108108109</v>
      </c>
      <c r="O31" s="3">
        <f t="shared" si="4"/>
        <v>0</v>
      </c>
      <c r="P31" s="14">
        <f t="shared" si="5"/>
        <v>1119.5650000000003</v>
      </c>
    </row>
    <row r="32" spans="1:16" ht="12.75" customHeight="1">
      <c r="A32" s="10">
        <v>16.75</v>
      </c>
      <c r="B32" s="11">
        <v>0</v>
      </c>
      <c r="C32" s="11">
        <v>10</v>
      </c>
      <c r="D32" s="11">
        <v>4</v>
      </c>
      <c r="E32" s="11"/>
      <c r="F32" s="12">
        <f t="shared" si="0"/>
        <v>14</v>
      </c>
      <c r="G32" s="3"/>
      <c r="H32" s="10">
        <v>16.75</v>
      </c>
      <c r="I32" s="5">
        <v>371919</v>
      </c>
      <c r="J32" s="15"/>
      <c r="K32" s="10">
        <v>16.75</v>
      </c>
      <c r="L32" s="3">
        <f t="shared" si="1"/>
        <v>0</v>
      </c>
      <c r="M32" s="3">
        <f t="shared" si="2"/>
        <v>265.65642857142859</v>
      </c>
      <c r="N32" s="3">
        <f t="shared" si="3"/>
        <v>106.26257142857142</v>
      </c>
      <c r="O32" s="3">
        <f t="shared" si="4"/>
        <v>0</v>
      </c>
      <c r="P32" s="14">
        <f t="shared" si="5"/>
        <v>371.91899999999998</v>
      </c>
    </row>
    <row r="33" spans="1:16" ht="12.75" customHeight="1">
      <c r="A33" s="10">
        <v>17.25</v>
      </c>
      <c r="B33" s="11">
        <v>0</v>
      </c>
      <c r="C33" s="11">
        <v>1</v>
      </c>
      <c r="D33" s="11">
        <v>7</v>
      </c>
      <c r="E33" s="11"/>
      <c r="F33" s="12">
        <f t="shared" si="0"/>
        <v>8</v>
      </c>
      <c r="G33" s="3"/>
      <c r="H33" s="10">
        <v>17.25</v>
      </c>
      <c r="I33" s="5">
        <v>18853</v>
      </c>
      <c r="J33" s="15"/>
      <c r="K33" s="10">
        <v>17.25</v>
      </c>
      <c r="L33" s="3">
        <f t="shared" si="1"/>
        <v>0</v>
      </c>
      <c r="M33" s="3">
        <f t="shared" si="2"/>
        <v>2.3566250000000002</v>
      </c>
      <c r="N33" s="3">
        <f t="shared" si="3"/>
        <v>16.496375</v>
      </c>
      <c r="O33" s="3">
        <f t="shared" si="4"/>
        <v>0</v>
      </c>
      <c r="P33" s="14">
        <f t="shared" si="5"/>
        <v>18.853000000000002</v>
      </c>
    </row>
    <row r="34" spans="1:16" ht="12.75" customHeight="1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>
        <v>0</v>
      </c>
      <c r="J34" s="15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4">
        <f t="shared" si="5"/>
        <v>0</v>
      </c>
    </row>
    <row r="35" spans="1:16" ht="12.75" customHeight="1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4">
        <f t="shared" si="5"/>
        <v>0</v>
      </c>
    </row>
    <row r="36" spans="1:16" ht="12.75" customHeight="1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4">
        <f t="shared" si="5"/>
        <v>0</v>
      </c>
    </row>
    <row r="37" spans="1:16" ht="12.75" customHeight="1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4">
        <f t="shared" si="5"/>
        <v>0</v>
      </c>
    </row>
    <row r="38" spans="1:16" ht="12.75" customHeight="1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4">
        <f t="shared" si="5"/>
        <v>0</v>
      </c>
    </row>
    <row r="39" spans="1:16" ht="12.75" customHeight="1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4">
        <f t="shared" si="5"/>
        <v>0</v>
      </c>
    </row>
    <row r="40" spans="1:16" ht="12.75" customHeight="1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4">
        <f t="shared" si="5"/>
        <v>0</v>
      </c>
    </row>
    <row r="41" spans="1:16" ht="12.75" customHeight="1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4">
        <f t="shared" si="5"/>
        <v>0</v>
      </c>
    </row>
    <row r="42" spans="1:16" ht="12.75" customHeight="1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4">
        <f t="shared" si="5"/>
        <v>0</v>
      </c>
    </row>
    <row r="43" spans="1:16" ht="12.75" customHeight="1">
      <c r="A43" s="8" t="s">
        <v>7</v>
      </c>
      <c r="B43" s="16">
        <f>SUM(B6:B42)</f>
        <v>213</v>
      </c>
      <c r="C43" s="16">
        <f>SUM(C6:C42)</f>
        <v>805</v>
      </c>
      <c r="D43" s="16">
        <f>SUM(D6:D42)</f>
        <v>77</v>
      </c>
      <c r="E43" s="16">
        <f>SUM(E6:E42)</f>
        <v>0</v>
      </c>
      <c r="F43" s="16">
        <f>SUM(F6:F42)</f>
        <v>1095</v>
      </c>
      <c r="G43" s="17"/>
      <c r="H43" s="8" t="s">
        <v>7</v>
      </c>
      <c r="I43" s="5">
        <f>SUM(I6:I42)</f>
        <v>8642242</v>
      </c>
      <c r="J43" s="3"/>
      <c r="K43" s="8" t="s">
        <v>7</v>
      </c>
      <c r="L43" s="16">
        <f>SUM(L6:L42)</f>
        <v>369.19155651005491</v>
      </c>
      <c r="M43" s="16">
        <f>SUM(M6:M42)</f>
        <v>7457.5894897466733</v>
      </c>
      <c r="N43" s="16">
        <f>SUM(N6:N42)</f>
        <v>815.46095374327228</v>
      </c>
      <c r="O43" s="16">
        <f>SUM(O6:O42)</f>
        <v>0</v>
      </c>
      <c r="P43" s="16">
        <f>SUM(P6:P42)</f>
        <v>8642.2420000000002</v>
      </c>
    </row>
    <row r="44" spans="1:16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 ht="12.75" customHeight="1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2"/>
    </row>
    <row r="47" spans="1:16" ht="12.75" customHeight="1">
      <c r="A47" s="3"/>
      <c r="B47" s="38" t="s">
        <v>10</v>
      </c>
      <c r="C47" s="38"/>
      <c r="D47" s="38"/>
      <c r="E47" s="3"/>
      <c r="F47" s="3"/>
      <c r="G47" s="5"/>
      <c r="H47" s="3"/>
      <c r="I47" s="38" t="s">
        <v>11</v>
      </c>
      <c r="J47" s="38"/>
      <c r="K47" s="38"/>
      <c r="L47" s="3"/>
      <c r="M47" s="3"/>
      <c r="N47" s="3"/>
      <c r="O47" s="3"/>
      <c r="P47" s="2"/>
    </row>
    <row r="48" spans="1:1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 ht="12.75" customHeight="1">
      <c r="A49" s="3"/>
      <c r="B49" s="3"/>
      <c r="C49" s="3"/>
      <c r="D49" s="3"/>
      <c r="E49" s="3"/>
      <c r="F49" s="3"/>
      <c r="G49" s="3"/>
      <c r="H49" s="19" t="s">
        <v>12</v>
      </c>
      <c r="I49" s="20">
        <v>2.8739999999999998E-3</v>
      </c>
      <c r="J49" s="19" t="s">
        <v>13</v>
      </c>
      <c r="K49" s="20">
        <v>3.2866249999999999</v>
      </c>
      <c r="L49" s="3"/>
      <c r="M49" s="3"/>
      <c r="N49" s="3"/>
      <c r="O49" s="3"/>
      <c r="P49" s="2"/>
    </row>
    <row r="50" spans="1:16" ht="12.75" customHeight="1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 ht="12.75" customHeight="1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2"/>
      <c r="O51" s="2"/>
      <c r="P51" s="2"/>
    </row>
    <row r="52" spans="1:16" ht="12.75" customHeight="1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0.22136669397449701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2"/>
      <c r="O52" s="2"/>
      <c r="P52" s="2"/>
    </row>
    <row r="53" spans="1:16" ht="12.75" customHeight="1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0.33401466191086432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2"/>
      <c r="O53" s="2"/>
      <c r="P53" s="2"/>
    </row>
    <row r="54" spans="1:16" ht="12.75" customHeight="1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0.48142085354194208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2"/>
      <c r="O54" s="2"/>
      <c r="P54" s="2"/>
    </row>
    <row r="55" spans="1:16" ht="12.75" customHeight="1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0.66892947760062427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2"/>
      <c r="O55" s="2"/>
      <c r="P55" s="2"/>
    </row>
    <row r="56" spans="1:16" ht="12.75" customHeight="1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0.90204892617371057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2"/>
      <c r="O56" s="2"/>
      <c r="P56" s="2"/>
    </row>
    <row r="57" spans="1:16" ht="12.75" customHeight="1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1.1864403977559521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2"/>
      <c r="O57" s="2"/>
      <c r="P57" s="2"/>
    </row>
    <row r="58" spans="1:16" ht="12.75" customHeight="1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1.5279082510092226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2"/>
      <c r="O58" s="2"/>
      <c r="P58" s="2"/>
    </row>
    <row r="59" spans="1:16" ht="12.75" customHeight="1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1.9323917053651347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2"/>
      <c r="O59" s="2"/>
      <c r="P59" s="2"/>
    </row>
    <row r="60" spans="1:16" ht="12.75" customHeight="1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2.4059576125421676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2"/>
      <c r="O60" s="2"/>
      <c r="P60" s="2"/>
    </row>
    <row r="61" spans="1:16" ht="12.75" customHeight="1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2.9547940951080487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0</v>
      </c>
      <c r="N61" s="2"/>
      <c r="O61" s="2"/>
      <c r="P61" s="2"/>
    </row>
    <row r="62" spans="1:16" ht="12.75" customHeight="1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3.585204897926515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0</v>
      </c>
      <c r="N62" s="2"/>
      <c r="O62" s="2"/>
      <c r="P62" s="2"/>
    </row>
    <row r="63" spans="1:16" ht="12.75" customHeight="1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4.3036043335799521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0</v>
      </c>
      <c r="N63" s="2"/>
      <c r="O63" s="2"/>
      <c r="P63" s="2"/>
    </row>
    <row r="64" spans="1:16" ht="12.75" customHeight="1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5.1165127284618794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0</v>
      </c>
      <c r="N64" s="2"/>
      <c r="O64" s="2"/>
      <c r="P64" s="2"/>
    </row>
    <row r="65" spans="1:16" ht="12.75" customHeight="1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6.0305522952146404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0</v>
      </c>
      <c r="N65" s="2"/>
      <c r="O65" s="2"/>
      <c r="P65" s="2"/>
    </row>
    <row r="66" spans="1:16" ht="12.75" customHeight="1">
      <c r="A66" s="10">
        <v>10.75</v>
      </c>
      <c r="B66" s="3">
        <f t="shared" si="6"/>
        <v>0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0</v>
      </c>
      <c r="G66" s="3"/>
      <c r="H66" s="10">
        <f t="shared" si="11"/>
        <v>7.0524433715183106</v>
      </c>
      <c r="I66" s="3">
        <f t="shared" si="12"/>
        <v>0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2">
        <f t="shared" si="16"/>
        <v>0</v>
      </c>
      <c r="N66" s="2"/>
      <c r="O66" s="2"/>
      <c r="P66" s="2"/>
    </row>
    <row r="67" spans="1:16" ht="12.75" customHeight="1">
      <c r="A67" s="10">
        <v>11.25</v>
      </c>
      <c r="B67" s="3">
        <f t="shared" si="6"/>
        <v>0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0</v>
      </c>
      <c r="G67" s="3"/>
      <c r="H67" s="10">
        <f t="shared" si="11"/>
        <v>8.1890009762300888</v>
      </c>
      <c r="I67" s="3">
        <f t="shared" si="12"/>
        <v>0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2">
        <f t="shared" si="16"/>
        <v>0</v>
      </c>
      <c r="N67" s="2"/>
      <c r="O67" s="2"/>
      <c r="P67" s="2"/>
    </row>
    <row r="68" spans="1:16" ht="12.75" customHeight="1">
      <c r="A68" s="10">
        <v>11.75</v>
      </c>
      <c r="B68" s="3">
        <f t="shared" si="6"/>
        <v>0</v>
      </c>
      <c r="C68" s="3">
        <f t="shared" si="7"/>
        <v>0</v>
      </c>
      <c r="D68" s="3">
        <f t="shared" si="8"/>
        <v>0</v>
      </c>
      <c r="E68" s="3">
        <f t="shared" si="9"/>
        <v>0</v>
      </c>
      <c r="F68" s="12">
        <f t="shared" si="10"/>
        <v>0</v>
      </c>
      <c r="G68" s="3"/>
      <c r="H68" s="10">
        <f t="shared" si="11"/>
        <v>9.4471316424282765</v>
      </c>
      <c r="I68" s="3">
        <f t="shared" si="12"/>
        <v>0</v>
      </c>
      <c r="J68" s="3">
        <f t="shared" si="13"/>
        <v>0</v>
      </c>
      <c r="K68" s="3">
        <f t="shared" si="14"/>
        <v>0</v>
      </c>
      <c r="L68" s="3">
        <f t="shared" si="15"/>
        <v>0</v>
      </c>
      <c r="M68" s="22">
        <f t="shared" si="16"/>
        <v>0</v>
      </c>
      <c r="N68" s="2"/>
      <c r="O68" s="2"/>
      <c r="P68" s="2"/>
    </row>
    <row r="69" spans="1:16" ht="12.75" customHeight="1">
      <c r="A69" s="10">
        <v>12.25</v>
      </c>
      <c r="B69" s="3">
        <f t="shared" si="6"/>
        <v>48.437224852071004</v>
      </c>
      <c r="C69" s="3">
        <f t="shared" si="7"/>
        <v>189.47502662721894</v>
      </c>
      <c r="D69" s="3">
        <f t="shared" si="8"/>
        <v>2.8492485207100593</v>
      </c>
      <c r="E69" s="3">
        <f t="shared" si="9"/>
        <v>0</v>
      </c>
      <c r="F69" s="12">
        <f t="shared" si="10"/>
        <v>240.76150000000001</v>
      </c>
      <c r="G69" s="3"/>
      <c r="H69" s="10">
        <f t="shared" si="11"/>
        <v>10.833830493658093</v>
      </c>
      <c r="I69" s="3">
        <f t="shared" si="12"/>
        <v>42.837606826982892</v>
      </c>
      <c r="J69" s="3">
        <f t="shared" si="13"/>
        <v>167.57063847025663</v>
      </c>
      <c r="K69" s="3">
        <f t="shared" si="14"/>
        <v>2.5198592251166407</v>
      </c>
      <c r="L69" s="3">
        <f t="shared" si="15"/>
        <v>0</v>
      </c>
      <c r="M69" s="22">
        <f t="shared" si="16"/>
        <v>212.92810452235616</v>
      </c>
      <c r="N69" s="2"/>
      <c r="O69" s="2"/>
      <c r="P69" s="2"/>
    </row>
    <row r="70" spans="1:16" ht="12.75" customHeight="1">
      <c r="A70" s="10">
        <v>12.75</v>
      </c>
      <c r="B70" s="3">
        <f t="shared" si="6"/>
        <v>47.297400000000003</v>
      </c>
      <c r="C70" s="3">
        <f t="shared" si="7"/>
        <v>422.52343999999994</v>
      </c>
      <c r="D70" s="3">
        <f t="shared" si="8"/>
        <v>3.1531599999999997</v>
      </c>
      <c r="E70" s="3">
        <f t="shared" si="9"/>
        <v>0</v>
      </c>
      <c r="F70" s="12">
        <f t="shared" si="10"/>
        <v>472.97399999999993</v>
      </c>
      <c r="G70" s="3"/>
      <c r="H70" s="10">
        <f t="shared" si="11"/>
        <v>12.35617853505258</v>
      </c>
      <c r="I70" s="3">
        <f t="shared" si="12"/>
        <v>45.836479893631051</v>
      </c>
      <c r="J70" s="3">
        <f t="shared" si="13"/>
        <v>409.47255371643729</v>
      </c>
      <c r="K70" s="3">
        <f t="shared" si="14"/>
        <v>3.0557653262420699</v>
      </c>
      <c r="L70" s="3">
        <f t="shared" si="15"/>
        <v>0</v>
      </c>
      <c r="M70" s="22">
        <f t="shared" si="16"/>
        <v>458.36479893631042</v>
      </c>
      <c r="N70" s="2"/>
      <c r="O70" s="2"/>
      <c r="P70" s="2"/>
    </row>
    <row r="71" spans="1:16" ht="12.75" customHeight="1">
      <c r="A71" s="10">
        <v>13.25</v>
      </c>
      <c r="B71" s="3">
        <f t="shared" si="6"/>
        <v>70.903761363636377</v>
      </c>
      <c r="C71" s="3">
        <f t="shared" si="7"/>
        <v>1488.9789886363637</v>
      </c>
      <c r="D71" s="3">
        <f t="shared" si="8"/>
        <v>0</v>
      </c>
      <c r="E71" s="3">
        <f t="shared" si="9"/>
        <v>0</v>
      </c>
      <c r="F71" s="12">
        <f t="shared" si="10"/>
        <v>1559.8827500000002</v>
      </c>
      <c r="G71" s="3"/>
      <c r="H71" s="10">
        <f t="shared" si="11"/>
        <v>14.021340135334238</v>
      </c>
      <c r="I71" s="3">
        <f t="shared" si="12"/>
        <v>75.03137773238609</v>
      </c>
      <c r="J71" s="3">
        <f t="shared" si="13"/>
        <v>1575.6589323801079</v>
      </c>
      <c r="K71" s="3">
        <f t="shared" si="14"/>
        <v>0</v>
      </c>
      <c r="L71" s="3">
        <f t="shared" si="15"/>
        <v>0</v>
      </c>
      <c r="M71" s="22">
        <f t="shared" si="16"/>
        <v>1650.690310112494</v>
      </c>
      <c r="N71" s="2"/>
      <c r="O71" s="2"/>
      <c r="P71" s="2"/>
    </row>
    <row r="72" spans="1:16" ht="12.75" customHeight="1">
      <c r="A72" s="10">
        <v>13.75</v>
      </c>
      <c r="B72" s="3">
        <f t="shared" si="6"/>
        <v>0</v>
      </c>
      <c r="C72" s="3">
        <f t="shared" si="7"/>
        <v>4910.8125</v>
      </c>
      <c r="D72" s="3">
        <f t="shared" si="8"/>
        <v>0</v>
      </c>
      <c r="E72" s="3">
        <f t="shared" si="9"/>
        <v>0</v>
      </c>
      <c r="F72" s="12">
        <f t="shared" si="10"/>
        <v>4910.8125</v>
      </c>
      <c r="G72" s="3"/>
      <c r="H72" s="10">
        <f t="shared" si="11"/>
        <v>15.836560679226727</v>
      </c>
      <c r="I72" s="3">
        <f t="shared" si="12"/>
        <v>0</v>
      </c>
      <c r="J72" s="3">
        <f t="shared" si="13"/>
        <v>5656.0276465858251</v>
      </c>
      <c r="K72" s="3">
        <f t="shared" si="14"/>
        <v>0</v>
      </c>
      <c r="L72" s="3">
        <f t="shared" si="15"/>
        <v>0</v>
      </c>
      <c r="M72" s="22">
        <f t="shared" si="16"/>
        <v>5656.0276465858251</v>
      </c>
      <c r="N72" s="2"/>
      <c r="O72" s="2"/>
      <c r="P72" s="2"/>
    </row>
    <row r="73" spans="1:16" ht="12.75" customHeight="1">
      <c r="A73" s="10">
        <v>14.25</v>
      </c>
      <c r="B73" s="3">
        <f t="shared" si="6"/>
        <v>160.24827464788731</v>
      </c>
      <c r="C73" s="3">
        <f t="shared" si="7"/>
        <v>10896.882676056337</v>
      </c>
      <c r="D73" s="3">
        <f t="shared" si="8"/>
        <v>320.49654929577463</v>
      </c>
      <c r="E73" s="3">
        <f t="shared" si="9"/>
        <v>0</v>
      </c>
      <c r="F73" s="12">
        <f t="shared" si="10"/>
        <v>11377.627499999999</v>
      </c>
      <c r="G73" s="3"/>
      <c r="H73" s="10">
        <f t="shared" si="11"/>
        <v>17.809164372697698</v>
      </c>
      <c r="I73" s="3">
        <f t="shared" si="12"/>
        <v>200.27283253652143</v>
      </c>
      <c r="J73" s="3">
        <f t="shared" si="13"/>
        <v>13618.552612483458</v>
      </c>
      <c r="K73" s="3">
        <f t="shared" si="14"/>
        <v>400.54566507304287</v>
      </c>
      <c r="L73" s="3">
        <f t="shared" si="15"/>
        <v>0</v>
      </c>
      <c r="M73" s="22">
        <f t="shared" si="16"/>
        <v>14219.371110093021</v>
      </c>
      <c r="N73" s="2"/>
      <c r="O73" s="2"/>
      <c r="P73" s="2"/>
    </row>
    <row r="74" spans="1:16" ht="12.75" customHeight="1">
      <c r="A74" s="10">
        <v>14.75</v>
      </c>
      <c r="B74" s="3">
        <f t="shared" si="6"/>
        <v>862.63162499999999</v>
      </c>
      <c r="C74" s="3">
        <f t="shared" si="7"/>
        <v>19552.983499999998</v>
      </c>
      <c r="D74" s="3">
        <f t="shared" si="8"/>
        <v>2012.807125</v>
      </c>
      <c r="E74" s="3">
        <f t="shared" si="9"/>
        <v>0</v>
      </c>
      <c r="F74" s="12">
        <f t="shared" si="10"/>
        <v>22428.422249999996</v>
      </c>
      <c r="G74" s="3"/>
      <c r="H74" s="10">
        <f t="shared" si="11"/>
        <v>19.946552185845697</v>
      </c>
      <c r="I74" s="3">
        <f t="shared" si="12"/>
        <v>1166.5441847609068</v>
      </c>
      <c r="J74" s="3">
        <f t="shared" si="13"/>
        <v>26441.668187913889</v>
      </c>
      <c r="K74" s="3">
        <f t="shared" si="14"/>
        <v>2721.9364311087825</v>
      </c>
      <c r="L74" s="3">
        <f t="shared" si="15"/>
        <v>0</v>
      </c>
      <c r="M74" s="22">
        <f t="shared" si="16"/>
        <v>30330.148803783577</v>
      </c>
      <c r="N74" s="2"/>
      <c r="O74" s="2"/>
      <c r="P74" s="2"/>
    </row>
    <row r="75" spans="1:16" ht="12.75" customHeight="1">
      <c r="A75" s="10">
        <v>15.25</v>
      </c>
      <c r="B75" s="3">
        <f t="shared" si="6"/>
        <v>1588.9631733870967</v>
      </c>
      <c r="C75" s="3">
        <f t="shared" si="7"/>
        <v>29130.991512096774</v>
      </c>
      <c r="D75" s="3">
        <f t="shared" si="8"/>
        <v>2118.6175645161288</v>
      </c>
      <c r="E75" s="3">
        <f t="shared" si="9"/>
        <v>0</v>
      </c>
      <c r="F75" s="12">
        <f t="shared" si="10"/>
        <v>32838.572249999997</v>
      </c>
      <c r="G75" s="3"/>
      <c r="H75" s="10">
        <f t="shared" si="11"/>
        <v>22.256199920237609</v>
      </c>
      <c r="I75" s="3">
        <f t="shared" si="12"/>
        <v>2318.9693149376003</v>
      </c>
      <c r="J75" s="3">
        <f t="shared" si="13"/>
        <v>42514.43744052267</v>
      </c>
      <c r="K75" s="3">
        <f t="shared" si="14"/>
        <v>3091.9590865834666</v>
      </c>
      <c r="L75" s="3">
        <f t="shared" si="15"/>
        <v>0</v>
      </c>
      <c r="M75" s="22">
        <f t="shared" si="16"/>
        <v>47925.365842043742</v>
      </c>
      <c r="N75" s="2"/>
      <c r="O75" s="2"/>
      <c r="P75" s="2"/>
    </row>
    <row r="76" spans="1:16" ht="12.75" customHeight="1">
      <c r="A76" s="10">
        <v>15.75</v>
      </c>
      <c r="B76" s="3">
        <f t="shared" si="6"/>
        <v>2393.9189999999994</v>
      </c>
      <c r="C76" s="3">
        <f t="shared" si="7"/>
        <v>27769.460400000004</v>
      </c>
      <c r="D76" s="3">
        <f t="shared" si="8"/>
        <v>3351.4866000000002</v>
      </c>
      <c r="E76" s="3">
        <f t="shared" si="9"/>
        <v>0</v>
      </c>
      <c r="F76" s="12">
        <f t="shared" si="10"/>
        <v>33514.866000000002</v>
      </c>
      <c r="G76" s="3"/>
      <c r="H76" s="10">
        <f t="shared" si="11"/>
        <v>24.745656389175156</v>
      </c>
      <c r="I76" s="3">
        <f t="shared" si="12"/>
        <v>3761.2125077789074</v>
      </c>
      <c r="J76" s="3">
        <f t="shared" si="13"/>
        <v>43630.065090235337</v>
      </c>
      <c r="K76" s="3">
        <f t="shared" si="14"/>
        <v>5265.6975108904708</v>
      </c>
      <c r="L76" s="3">
        <f t="shared" si="15"/>
        <v>0</v>
      </c>
      <c r="M76" s="22">
        <f t="shared" si="16"/>
        <v>52656.97510890472</v>
      </c>
      <c r="N76" s="2"/>
      <c r="O76" s="2"/>
      <c r="P76" s="2"/>
    </row>
    <row r="77" spans="1:16" ht="12.75" customHeight="1">
      <c r="A77" s="10">
        <v>16.25</v>
      </c>
      <c r="B77" s="3">
        <f t="shared" si="6"/>
        <v>491.70084459459463</v>
      </c>
      <c r="C77" s="3">
        <f t="shared" si="7"/>
        <v>14751.02533783784</v>
      </c>
      <c r="D77" s="3">
        <f t="shared" si="8"/>
        <v>2950.2050675675678</v>
      </c>
      <c r="E77" s="3">
        <f t="shared" si="9"/>
        <v>0</v>
      </c>
      <c r="F77" s="12">
        <f t="shared" si="10"/>
        <v>18192.931250000001</v>
      </c>
      <c r="G77" s="3"/>
      <c r="H77" s="10">
        <f t="shared" si="11"/>
        <v>27.42254170078116</v>
      </c>
      <c r="I77" s="3">
        <f t="shared" si="12"/>
        <v>829.76534862797462</v>
      </c>
      <c r="J77" s="3">
        <f t="shared" si="13"/>
        <v>24892.960458839243</v>
      </c>
      <c r="K77" s="3">
        <f t="shared" si="14"/>
        <v>4978.5920917678477</v>
      </c>
      <c r="L77" s="3">
        <f t="shared" si="15"/>
        <v>0</v>
      </c>
      <c r="M77" s="22">
        <f t="shared" si="16"/>
        <v>30701.317899235066</v>
      </c>
      <c r="N77" s="2"/>
      <c r="O77" s="2"/>
      <c r="P77" s="2"/>
    </row>
    <row r="78" spans="1:16" ht="12.75" customHeight="1">
      <c r="A78" s="10">
        <v>16.75</v>
      </c>
      <c r="B78" s="3">
        <f t="shared" si="6"/>
        <v>0</v>
      </c>
      <c r="C78" s="3">
        <f t="shared" si="7"/>
        <v>4449.7451785714293</v>
      </c>
      <c r="D78" s="3">
        <f t="shared" si="8"/>
        <v>1779.8980714285713</v>
      </c>
      <c r="E78" s="3">
        <f t="shared" si="9"/>
        <v>0</v>
      </c>
      <c r="F78" s="12">
        <f t="shared" si="10"/>
        <v>6229.643250000001</v>
      </c>
      <c r="G78" s="3"/>
      <c r="H78" s="10">
        <f t="shared" si="11"/>
        <v>30.294545634995838</v>
      </c>
      <c r="I78" s="3">
        <f t="shared" si="12"/>
        <v>0</v>
      </c>
      <c r="J78" s="3">
        <f t="shared" si="13"/>
        <v>8047.9407985871558</v>
      </c>
      <c r="K78" s="3">
        <f t="shared" si="14"/>
        <v>3219.1763194348619</v>
      </c>
      <c r="L78" s="3">
        <f t="shared" si="15"/>
        <v>0</v>
      </c>
      <c r="M78" s="22">
        <f t="shared" si="16"/>
        <v>11267.117118022017</v>
      </c>
      <c r="N78" s="2"/>
      <c r="O78" s="2"/>
      <c r="P78" s="2"/>
    </row>
    <row r="79" spans="1:16" ht="12.75" customHeight="1">
      <c r="A79" s="10">
        <v>17.25</v>
      </c>
      <c r="B79" s="3">
        <f t="shared" si="6"/>
        <v>0</v>
      </c>
      <c r="C79" s="3">
        <f t="shared" si="7"/>
        <v>40.651781250000006</v>
      </c>
      <c r="D79" s="3">
        <f t="shared" si="8"/>
        <v>284.56246874999999</v>
      </c>
      <c r="E79" s="3">
        <f t="shared" si="9"/>
        <v>0</v>
      </c>
      <c r="F79" s="12">
        <f t="shared" si="10"/>
        <v>325.21424999999999</v>
      </c>
      <c r="G79" s="3"/>
      <c r="H79" s="10">
        <f t="shared" si="11"/>
        <v>33.3694261065978</v>
      </c>
      <c r="I79" s="3">
        <f t="shared" si="12"/>
        <v>0</v>
      </c>
      <c r="J79" s="3">
        <f t="shared" si="13"/>
        <v>78.639223798461046</v>
      </c>
      <c r="K79" s="3">
        <f t="shared" si="14"/>
        <v>550.47456658922727</v>
      </c>
      <c r="L79" s="3">
        <f t="shared" si="15"/>
        <v>0</v>
      </c>
      <c r="M79" s="22">
        <f t="shared" si="16"/>
        <v>629.11379038768837</v>
      </c>
      <c r="N79" s="2"/>
      <c r="O79" s="2"/>
      <c r="P79" s="2"/>
    </row>
    <row r="80" spans="1:16" ht="12.75" customHeight="1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36.655007707242305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2">
        <f t="shared" si="16"/>
        <v>0</v>
      </c>
      <c r="N80" s="2"/>
      <c r="O80" s="2"/>
      <c r="P80" s="2"/>
    </row>
    <row r="81" spans="1:16" ht="12.75" customHeight="1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40.159180320271147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2"/>
      <c r="O81" s="2"/>
      <c r="P81" s="2"/>
    </row>
    <row r="82" spans="1:16" ht="12.75" customHeight="1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43.889897802700261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2"/>
      <c r="O82" s="2"/>
      <c r="P82" s="2"/>
    </row>
    <row r="83" spans="1:16" ht="12.75" customHeight="1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47.855176729369184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2"/>
      <c r="O83" s="2"/>
      <c r="P83" s="2"/>
    </row>
    <row r="84" spans="1:16" ht="12.75" customHeight="1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52.063095194730238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2"/>
      <c r="O84" s="2"/>
      <c r="P84" s="2"/>
    </row>
    <row r="85" spans="1:16" ht="12.75" customHeight="1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56.521791668199214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2"/>
      <c r="O85" s="2"/>
      <c r="P85" s="2"/>
    </row>
    <row r="86" spans="1:16" ht="12.75" customHeight="1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61.239463899366974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2"/>
      <c r="O86" s="2"/>
      <c r="P86" s="2"/>
    </row>
    <row r="87" spans="1:16" ht="12.75" customHeight="1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66.2243678697223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2"/>
      <c r="O87" s="2"/>
      <c r="P87" s="2"/>
    </row>
    <row r="88" spans="1:16" ht="12.75" customHeight="1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71.484816787827569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2"/>
      <c r="O88" s="2"/>
      <c r="P88" s="2"/>
    </row>
    <row r="89" spans="1:16" ht="12.75" customHeight="1">
      <c r="A89" s="8" t="s">
        <v>7</v>
      </c>
      <c r="B89" s="16">
        <f>SUM(B52:B83)</f>
        <v>5664.1013038452857</v>
      </c>
      <c r="C89" s="16">
        <f>SUM(C52:C83)</f>
        <v>113603.53034107597</v>
      </c>
      <c r="D89" s="16">
        <f>SUM(D52:D83)</f>
        <v>12824.075855078754</v>
      </c>
      <c r="E89" s="16">
        <f>SUM(E52:E83)</f>
        <v>0</v>
      </c>
      <c r="F89" s="16">
        <f>SUM(F52:F83)</f>
        <v>132091.70749999996</v>
      </c>
      <c r="G89" s="12"/>
      <c r="H89" s="8" t="s">
        <v>7</v>
      </c>
      <c r="I89" s="16">
        <f>SUM(I52:I88)</f>
        <v>8440.4696530949095</v>
      </c>
      <c r="J89" s="16">
        <f>SUM(J52:J88)</f>
        <v>167032.99358353287</v>
      </c>
      <c r="K89" s="16">
        <f>SUM(K52:K88)</f>
        <v>20233.957295999055</v>
      </c>
      <c r="L89" s="16">
        <f>SUM(L52:L88)</f>
        <v>0</v>
      </c>
      <c r="M89" s="16">
        <f>SUM(M52:M88)</f>
        <v>195707.42053262683</v>
      </c>
      <c r="N89" s="2"/>
      <c r="O89" s="2"/>
      <c r="P89" s="2"/>
    </row>
    <row r="90" spans="1:16" ht="12.75" customHeight="1">
      <c r="A90" s="6" t="s">
        <v>14</v>
      </c>
      <c r="B90" s="23">
        <f>IF(L43&gt;0,B89/L43,0)</f>
        <v>15.341903691914537</v>
      </c>
      <c r="C90" s="23">
        <f>IF(M43&gt;0,C89/M43,0)</f>
        <v>15.233277521814218</v>
      </c>
      <c r="D90" s="23">
        <f>IF(N43&gt;0,D89/N43,0)</f>
        <v>15.72616787623175</v>
      </c>
      <c r="E90" s="23">
        <f>IF(O43&gt;0,E89/O43,0)</f>
        <v>0</v>
      </c>
      <c r="F90" s="23">
        <f>IF(P43&gt;0,F89/P43,0)</f>
        <v>15.284425904759431</v>
      </c>
      <c r="G90" s="12"/>
      <c r="H90" s="6" t="s">
        <v>14</v>
      </c>
      <c r="I90" s="23">
        <f>IF(L43&gt;0,I89/L43,0)</f>
        <v>22.862033283973638</v>
      </c>
      <c r="J90" s="23">
        <f>IF(M43&gt;0,J89/M43,0)</f>
        <v>22.397718969807066</v>
      </c>
      <c r="K90" s="23">
        <f>IF(N43&gt;0,K89/N43,0)</f>
        <v>24.812907599214391</v>
      </c>
      <c r="L90" s="23">
        <f>IF(O43&gt;0,L89/O43,0)</f>
        <v>0</v>
      </c>
      <c r="M90" s="23">
        <f>IF(P43&gt;0,M89/P43,0)</f>
        <v>22.645445537468959</v>
      </c>
      <c r="N90" s="2"/>
      <c r="O90" s="2"/>
      <c r="P90" s="2"/>
    </row>
    <row r="91" spans="1:16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2" t="s">
        <v>27</v>
      </c>
      <c r="B95" s="42"/>
      <c r="C95" s="42"/>
      <c r="D95" s="42"/>
      <c r="E95" s="42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2.75" customHeight="1">
      <c r="A96" s="42"/>
      <c r="B96" s="42"/>
      <c r="C96" s="42"/>
      <c r="D96" s="42"/>
      <c r="E96" s="42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 ht="12.75" customHeight="1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1" t="s">
        <v>16</v>
      </c>
      <c r="B99" s="40" t="s">
        <v>17</v>
      </c>
      <c r="C99" s="40" t="s">
        <v>18</v>
      </c>
      <c r="D99" s="40" t="s">
        <v>19</v>
      </c>
      <c r="E99" s="40" t="s">
        <v>20</v>
      </c>
      <c r="F99" s="40" t="s">
        <v>21</v>
      </c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 ht="12.75" customHeight="1">
      <c r="A100" s="41"/>
      <c r="B100" s="41"/>
      <c r="C100" s="41"/>
      <c r="D100" s="41"/>
      <c r="E100" s="40"/>
      <c r="F100" s="40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 ht="12.75" customHeight="1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 ht="12.75" customHeight="1">
      <c r="A102" s="25">
        <v>0</v>
      </c>
      <c r="B102" s="26">
        <f>L$43</f>
        <v>369.19155651005491</v>
      </c>
      <c r="C102" s="27">
        <f>$B$90</f>
        <v>15.341903691914537</v>
      </c>
      <c r="D102" s="28">
        <f>$I$90</f>
        <v>22.862033283973638</v>
      </c>
      <c r="E102" s="26">
        <f t="shared" ref="E102:E105" si="17">B102*D102</f>
        <v>8440.4696530949095</v>
      </c>
      <c r="F102" s="3">
        <f t="shared" ref="F102:F106" si="18">B102/1000</f>
        <v>0.36919155651005492</v>
      </c>
      <c r="G102" s="3"/>
      <c r="H102" s="3"/>
      <c r="I102" s="3"/>
      <c r="J102" s="3"/>
      <c r="K102" s="3"/>
      <c r="L102" s="3"/>
      <c r="M102" s="3"/>
      <c r="N102" s="2"/>
      <c r="O102" s="2"/>
      <c r="P102" s="2"/>
    </row>
    <row r="103" spans="1:16" ht="12.75" customHeight="1">
      <c r="A103" s="25">
        <v>1</v>
      </c>
      <c r="B103" s="26">
        <f>M$43</f>
        <v>7457.5894897466733</v>
      </c>
      <c r="C103" s="27">
        <f>$C$90</f>
        <v>15.233277521814218</v>
      </c>
      <c r="D103" s="28">
        <f>$J$90</f>
        <v>22.397718969807066</v>
      </c>
      <c r="E103" s="26">
        <f t="shared" si="17"/>
        <v>167032.99358353287</v>
      </c>
      <c r="F103" s="3">
        <f t="shared" si="18"/>
        <v>7.457589489746673</v>
      </c>
      <c r="G103" s="3"/>
      <c r="H103" s="3"/>
      <c r="I103" s="3"/>
      <c r="J103" s="3"/>
      <c r="K103" s="3"/>
      <c r="L103" s="3"/>
      <c r="M103" s="3"/>
      <c r="N103" s="3"/>
      <c r="O103" s="3"/>
      <c r="P103" s="2"/>
    </row>
    <row r="104" spans="1:16" ht="12.75" customHeight="1">
      <c r="A104" s="25">
        <v>2</v>
      </c>
      <c r="B104" s="26">
        <f>N$43</f>
        <v>815.46095374327228</v>
      </c>
      <c r="C104" s="27">
        <f>$D$90</f>
        <v>15.72616787623175</v>
      </c>
      <c r="D104" s="28">
        <f>$K$90</f>
        <v>24.812907599214391</v>
      </c>
      <c r="E104" s="26">
        <f t="shared" si="17"/>
        <v>20233.957295999055</v>
      </c>
      <c r="F104" s="3">
        <f t="shared" si="18"/>
        <v>0.81546095374327232</v>
      </c>
      <c r="G104" s="3"/>
      <c r="H104" s="3"/>
      <c r="I104" s="3"/>
      <c r="J104" s="3"/>
      <c r="K104" s="3"/>
      <c r="L104" s="3"/>
      <c r="M104" s="3"/>
      <c r="N104" s="3"/>
      <c r="O104" s="3"/>
      <c r="P104" s="2"/>
    </row>
    <row r="105" spans="1:16" ht="12.75" customHeight="1">
      <c r="A105" s="25">
        <v>3</v>
      </c>
      <c r="B105" s="26">
        <f>O$43</f>
        <v>0</v>
      </c>
      <c r="C105" s="27">
        <f>$E$90</f>
        <v>0</v>
      </c>
      <c r="D105" s="28">
        <f>$L$90</f>
        <v>0</v>
      </c>
      <c r="E105" s="26">
        <f t="shared" si="17"/>
        <v>0</v>
      </c>
      <c r="F105" s="3">
        <f t="shared" si="18"/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2"/>
    </row>
    <row r="106" spans="1:16" ht="12.75" customHeight="1">
      <c r="A106" s="25" t="s">
        <v>7</v>
      </c>
      <c r="B106" s="26">
        <f>SUM(B102:B105)</f>
        <v>8642.2420000000002</v>
      </c>
      <c r="C106" s="27">
        <f>$F$90</f>
        <v>15.284425904759431</v>
      </c>
      <c r="D106" s="28">
        <f>$M$90</f>
        <v>22.645445537468959</v>
      </c>
      <c r="E106" s="26">
        <f>SUM(E102:E105)</f>
        <v>195707.42053262683</v>
      </c>
      <c r="F106" s="3">
        <f t="shared" si="18"/>
        <v>8.6422419999999995</v>
      </c>
      <c r="G106" s="3"/>
      <c r="H106" s="3"/>
      <c r="I106" s="3"/>
      <c r="J106" s="3"/>
      <c r="K106" s="3"/>
      <c r="L106" s="3"/>
      <c r="M106" s="3"/>
      <c r="N106" s="3"/>
      <c r="O106" s="3"/>
      <c r="P106" s="2"/>
    </row>
    <row r="107" spans="1:16" ht="12.75" customHeight="1">
      <c r="A107" s="25" t="s">
        <v>2</v>
      </c>
      <c r="B107" s="29">
        <f>$I$2</f>
        <v>195673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2.5" customHeight="1">
      <c r="A108" s="30" t="s">
        <v>23</v>
      </c>
      <c r="B108" s="26">
        <f>IF(E106&gt;0,$I$2/E106,"")</f>
        <v>0.99982412249605479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13">
    <mergeCell ref="F99:F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50"/>
  </sheetPr>
  <dimension ref="A1:P108"/>
  <sheetViews>
    <sheetView topLeftCell="A43" workbookViewId="0">
      <selection activeCell="C112" sqref="C112"/>
    </sheetView>
  </sheetViews>
  <sheetFormatPr baseColWidth="10" defaultColWidth="11" defaultRowHeight="12.75" customHeight="1"/>
  <sheetData>
    <row r="1" spans="1:16" ht="20.25" customHeight="1">
      <c r="A1" s="37" t="s">
        <v>26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 ht="12.75" customHeight="1">
      <c r="A2" s="3"/>
      <c r="B2" s="3"/>
      <c r="C2" s="3"/>
      <c r="D2" s="3"/>
      <c r="E2" s="3"/>
      <c r="F2" s="3"/>
      <c r="G2" s="3"/>
      <c r="H2" s="3" t="s">
        <v>2</v>
      </c>
      <c r="I2" s="5">
        <v>157910</v>
      </c>
      <c r="J2" s="3"/>
      <c r="K2" s="3"/>
      <c r="L2" s="3"/>
      <c r="M2" s="3"/>
      <c r="N2" s="3"/>
      <c r="O2" s="3"/>
      <c r="P2" s="2"/>
    </row>
    <row r="3" spans="1:16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 ht="12.75" customHeight="1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 ht="12.75" customHeight="1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 ht="12.75" customHeight="1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4">
        <f t="shared" ref="P6:P42" si="5">SUM(L6:O6)</f>
        <v>0</v>
      </c>
    </row>
    <row r="7" spans="1:16" ht="12.75" customHeight="1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4">
        <f t="shared" si="5"/>
        <v>0</v>
      </c>
    </row>
    <row r="8" spans="1:16" ht="12.75" customHeight="1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4">
        <f t="shared" si="5"/>
        <v>0</v>
      </c>
    </row>
    <row r="9" spans="1:16" ht="12.75" customHeight="1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4">
        <f t="shared" si="5"/>
        <v>0</v>
      </c>
    </row>
    <row r="10" spans="1:16" ht="12.75" customHeight="1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4">
        <f t="shared" si="5"/>
        <v>0</v>
      </c>
    </row>
    <row r="11" spans="1:16" ht="12.75" customHeight="1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4">
        <f t="shared" si="5"/>
        <v>0</v>
      </c>
    </row>
    <row r="12" spans="1:16" ht="12.75" customHeight="1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4">
        <f t="shared" si="5"/>
        <v>0</v>
      </c>
    </row>
    <row r="13" spans="1:16" ht="12.75" customHeight="1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4">
        <f t="shared" si="5"/>
        <v>0</v>
      </c>
    </row>
    <row r="14" spans="1:16" ht="12.75" customHeight="1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4">
        <f t="shared" si="5"/>
        <v>0</v>
      </c>
    </row>
    <row r="15" spans="1:16" ht="12.75" customHeight="1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4">
        <f t="shared" si="5"/>
        <v>0</v>
      </c>
    </row>
    <row r="16" spans="1:16" ht="12.75" customHeight="1">
      <c r="A16" s="10">
        <v>8.75</v>
      </c>
      <c r="B16" s="11">
        <v>4</v>
      </c>
      <c r="C16" s="11">
        <v>0</v>
      </c>
      <c r="D16" s="11">
        <v>0</v>
      </c>
      <c r="E16" s="11"/>
      <c r="F16" s="12">
        <f t="shared" si="0"/>
        <v>4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4">
        <f t="shared" si="5"/>
        <v>0</v>
      </c>
    </row>
    <row r="17" spans="1:16" ht="12.75" customHeight="1">
      <c r="A17" s="10">
        <v>9.25</v>
      </c>
      <c r="B17" s="11">
        <v>18</v>
      </c>
      <c r="C17" s="11">
        <v>0</v>
      </c>
      <c r="D17" s="11">
        <v>0</v>
      </c>
      <c r="E17" s="11"/>
      <c r="F17" s="12">
        <f t="shared" si="0"/>
        <v>18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4">
        <f t="shared" si="5"/>
        <v>0</v>
      </c>
    </row>
    <row r="18" spans="1:16" ht="12.75" customHeight="1">
      <c r="A18" s="10">
        <v>9.75</v>
      </c>
      <c r="B18" s="11">
        <v>18</v>
      </c>
      <c r="C18" s="11">
        <v>0</v>
      </c>
      <c r="D18" s="11">
        <v>0</v>
      </c>
      <c r="E18" s="11"/>
      <c r="F18" s="12">
        <f t="shared" si="0"/>
        <v>18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4">
        <f t="shared" si="5"/>
        <v>0</v>
      </c>
    </row>
    <row r="19" spans="1:16" ht="12.75" customHeight="1">
      <c r="A19" s="10">
        <v>10.25</v>
      </c>
      <c r="B19" s="11">
        <v>13</v>
      </c>
      <c r="C19" s="11">
        <v>0</v>
      </c>
      <c r="D19" s="11">
        <v>5</v>
      </c>
      <c r="E19" s="11"/>
      <c r="F19" s="12">
        <f t="shared" si="0"/>
        <v>18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4">
        <f t="shared" si="5"/>
        <v>0</v>
      </c>
    </row>
    <row r="20" spans="1:16" ht="12.75" customHeight="1">
      <c r="A20" s="10">
        <v>10.75</v>
      </c>
      <c r="B20" s="11">
        <v>21</v>
      </c>
      <c r="C20" s="11">
        <v>3</v>
      </c>
      <c r="D20" s="11">
        <v>14</v>
      </c>
      <c r="E20" s="11"/>
      <c r="F20" s="12">
        <f t="shared" si="0"/>
        <v>38</v>
      </c>
      <c r="G20" s="3"/>
      <c r="H20" s="10">
        <v>10.75</v>
      </c>
      <c r="I20" s="5"/>
      <c r="J20" s="5"/>
      <c r="K20" s="10">
        <v>10.75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4">
        <f t="shared" si="5"/>
        <v>0</v>
      </c>
    </row>
    <row r="21" spans="1:16" ht="12.75" customHeight="1">
      <c r="A21" s="10">
        <v>11.25</v>
      </c>
      <c r="B21" s="11">
        <v>30</v>
      </c>
      <c r="C21" s="11">
        <v>10</v>
      </c>
      <c r="D21" s="11">
        <v>12</v>
      </c>
      <c r="E21" s="11"/>
      <c r="F21" s="12">
        <f t="shared" si="0"/>
        <v>52</v>
      </c>
      <c r="G21" s="3"/>
      <c r="H21" s="10">
        <v>11.25</v>
      </c>
      <c r="I21" s="5"/>
      <c r="J21" s="5"/>
      <c r="K21" s="10">
        <v>11.25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4">
        <f t="shared" si="5"/>
        <v>0</v>
      </c>
    </row>
    <row r="22" spans="1:16" ht="12.75" customHeight="1">
      <c r="A22" s="10">
        <v>11.75</v>
      </c>
      <c r="B22" s="11">
        <v>38</v>
      </c>
      <c r="C22" s="11">
        <v>65</v>
      </c>
      <c r="D22" s="11">
        <v>5</v>
      </c>
      <c r="E22" s="11"/>
      <c r="F22" s="12">
        <f t="shared" si="0"/>
        <v>108</v>
      </c>
      <c r="G22" s="5"/>
      <c r="H22" s="10">
        <v>11.75</v>
      </c>
      <c r="I22" s="5">
        <v>66424</v>
      </c>
      <c r="J22" s="5"/>
      <c r="K22" s="10">
        <v>11.75</v>
      </c>
      <c r="L22" s="3">
        <f t="shared" si="1"/>
        <v>23.371407407407411</v>
      </c>
      <c r="M22" s="3">
        <f t="shared" si="2"/>
        <v>39.977407407407412</v>
      </c>
      <c r="N22" s="3">
        <f t="shared" si="3"/>
        <v>3.0751851851851852</v>
      </c>
      <c r="O22" s="3">
        <f t="shared" si="4"/>
        <v>0</v>
      </c>
      <c r="P22" s="14">
        <f t="shared" si="5"/>
        <v>66.424000000000007</v>
      </c>
    </row>
    <row r="23" spans="1:16" ht="12.75" customHeight="1">
      <c r="A23" s="10">
        <v>12.25</v>
      </c>
      <c r="B23" s="11">
        <v>34</v>
      </c>
      <c r="C23" s="11">
        <v>133</v>
      </c>
      <c r="D23" s="11">
        <v>2</v>
      </c>
      <c r="E23" s="11"/>
      <c r="F23" s="12">
        <f t="shared" si="0"/>
        <v>169</v>
      </c>
      <c r="G23" s="5"/>
      <c r="H23" s="10">
        <v>12.25</v>
      </c>
      <c r="I23" s="5">
        <v>273077</v>
      </c>
      <c r="J23" s="5"/>
      <c r="K23" s="10">
        <v>12.25</v>
      </c>
      <c r="L23" s="3">
        <f t="shared" si="1"/>
        <v>54.938568047337277</v>
      </c>
      <c r="M23" s="3">
        <f t="shared" si="2"/>
        <v>214.90675147928994</v>
      </c>
      <c r="N23" s="3">
        <f t="shared" si="3"/>
        <v>3.2316804733727809</v>
      </c>
      <c r="O23" s="3">
        <f t="shared" si="4"/>
        <v>0</v>
      </c>
      <c r="P23" s="14">
        <f t="shared" si="5"/>
        <v>273.077</v>
      </c>
    </row>
    <row r="24" spans="1:16" ht="12.75" customHeight="1">
      <c r="A24" s="10">
        <v>12.75</v>
      </c>
      <c r="B24" s="11">
        <v>15</v>
      </c>
      <c r="C24" s="11">
        <v>134</v>
      </c>
      <c r="D24" s="11">
        <v>1</v>
      </c>
      <c r="E24" s="11"/>
      <c r="F24" s="12">
        <f t="shared" si="0"/>
        <v>150</v>
      </c>
      <c r="G24" s="5"/>
      <c r="H24" s="10">
        <v>12.75</v>
      </c>
      <c r="I24" s="5">
        <v>1439189</v>
      </c>
      <c r="J24" s="5"/>
      <c r="K24" s="10">
        <v>12.75</v>
      </c>
      <c r="L24" s="3">
        <f t="shared" si="1"/>
        <v>143.91890000000001</v>
      </c>
      <c r="M24" s="3">
        <f t="shared" si="2"/>
        <v>1285.6755066666667</v>
      </c>
      <c r="N24" s="3">
        <f t="shared" si="3"/>
        <v>9.594593333333334</v>
      </c>
      <c r="O24" s="3">
        <f t="shared" si="4"/>
        <v>0</v>
      </c>
      <c r="P24" s="14">
        <f t="shared" si="5"/>
        <v>1439.1889999999999</v>
      </c>
    </row>
    <row r="25" spans="1:16" ht="12.75" customHeight="1">
      <c r="A25" s="10">
        <v>13.25</v>
      </c>
      <c r="B25" s="11">
        <v>5</v>
      </c>
      <c r="C25" s="11">
        <v>105</v>
      </c>
      <c r="D25" s="11">
        <v>0</v>
      </c>
      <c r="E25" s="11"/>
      <c r="F25" s="12">
        <f t="shared" si="0"/>
        <v>110</v>
      </c>
      <c r="G25" s="5"/>
      <c r="H25" s="10">
        <v>13.25</v>
      </c>
      <c r="I25" s="5">
        <v>2745529</v>
      </c>
      <c r="J25" s="5"/>
      <c r="K25" s="10">
        <v>13.25</v>
      </c>
      <c r="L25" s="3">
        <f t="shared" si="1"/>
        <v>124.79677272727272</v>
      </c>
      <c r="M25" s="3">
        <f t="shared" si="2"/>
        <v>2620.7322272727274</v>
      </c>
      <c r="N25" s="3">
        <f t="shared" si="3"/>
        <v>0</v>
      </c>
      <c r="O25" s="3">
        <f t="shared" si="4"/>
        <v>0</v>
      </c>
      <c r="P25" s="14">
        <f t="shared" si="5"/>
        <v>2745.529</v>
      </c>
    </row>
    <row r="26" spans="1:16" ht="12.75" customHeight="1">
      <c r="A26" s="10">
        <v>13.75</v>
      </c>
      <c r="B26" s="11">
        <v>0</v>
      </c>
      <c r="C26" s="11">
        <v>65</v>
      </c>
      <c r="D26" s="11">
        <v>0</v>
      </c>
      <c r="E26" s="11"/>
      <c r="F26" s="12">
        <f t="shared" si="0"/>
        <v>65</v>
      </c>
      <c r="G26" s="5"/>
      <c r="H26" s="10">
        <v>13.75</v>
      </c>
      <c r="I26" s="5">
        <v>3225259</v>
      </c>
      <c r="J26" s="5"/>
      <c r="K26" s="10">
        <v>13.75</v>
      </c>
      <c r="L26" s="3">
        <f t="shared" si="1"/>
        <v>0</v>
      </c>
      <c r="M26" s="3">
        <f t="shared" si="2"/>
        <v>3225.259</v>
      </c>
      <c r="N26" s="3">
        <f t="shared" si="3"/>
        <v>0</v>
      </c>
      <c r="O26" s="3">
        <f t="shared" si="4"/>
        <v>0</v>
      </c>
      <c r="P26" s="14">
        <f t="shared" si="5"/>
        <v>3225.259</v>
      </c>
    </row>
    <row r="27" spans="1:16" ht="12.75" customHeight="1">
      <c r="A27" s="10">
        <v>14.25</v>
      </c>
      <c r="B27" s="11">
        <v>1</v>
      </c>
      <c r="C27" s="11">
        <v>68</v>
      </c>
      <c r="D27" s="11">
        <v>2</v>
      </c>
      <c r="E27" s="11"/>
      <c r="F27" s="12">
        <f t="shared" si="0"/>
        <v>71</v>
      </c>
      <c r="G27" s="5"/>
      <c r="H27" s="10">
        <v>14.25</v>
      </c>
      <c r="I27" s="5">
        <v>1712266</v>
      </c>
      <c r="J27" s="5"/>
      <c r="K27" s="10">
        <v>14.25</v>
      </c>
      <c r="L27" s="3">
        <f t="shared" si="1"/>
        <v>24.116422535211271</v>
      </c>
      <c r="M27" s="3">
        <f t="shared" si="2"/>
        <v>1639.9167323943661</v>
      </c>
      <c r="N27" s="3">
        <f t="shared" si="3"/>
        <v>48.232845070422542</v>
      </c>
      <c r="O27" s="3">
        <f t="shared" si="4"/>
        <v>0</v>
      </c>
      <c r="P27" s="14">
        <f t="shared" si="5"/>
        <v>1712.2660000000001</v>
      </c>
    </row>
    <row r="28" spans="1:16" ht="12.75" customHeight="1">
      <c r="A28" s="10">
        <v>14.75</v>
      </c>
      <c r="B28" s="11">
        <v>3</v>
      </c>
      <c r="C28" s="11">
        <v>68</v>
      </c>
      <c r="D28" s="11">
        <v>7</v>
      </c>
      <c r="E28" s="11"/>
      <c r="F28" s="12">
        <f t="shared" si="0"/>
        <v>78</v>
      </c>
      <c r="G28" s="3"/>
      <c r="H28" s="10">
        <v>14.75</v>
      </c>
      <c r="I28" s="5">
        <v>413305</v>
      </c>
      <c r="J28" s="5"/>
      <c r="K28" s="10">
        <v>14.75</v>
      </c>
      <c r="L28" s="3">
        <f t="shared" si="1"/>
        <v>15.896346153846155</v>
      </c>
      <c r="M28" s="3">
        <f t="shared" si="2"/>
        <v>360.31717948717949</v>
      </c>
      <c r="N28" s="3">
        <f t="shared" si="3"/>
        <v>37.091474358974359</v>
      </c>
      <c r="O28" s="3">
        <f t="shared" si="4"/>
        <v>0</v>
      </c>
      <c r="P28" s="14">
        <f t="shared" si="5"/>
        <v>413.30500000000001</v>
      </c>
    </row>
    <row r="29" spans="1:16" ht="12.75" customHeight="1">
      <c r="A29" s="10">
        <v>15.25</v>
      </c>
      <c r="B29" s="11">
        <v>3</v>
      </c>
      <c r="C29" s="11">
        <v>55</v>
      </c>
      <c r="D29" s="11">
        <v>4</v>
      </c>
      <c r="E29" s="11"/>
      <c r="F29" s="12">
        <f t="shared" si="0"/>
        <v>62</v>
      </c>
      <c r="G29" s="3"/>
      <c r="H29" s="10">
        <v>15.25</v>
      </c>
      <c r="I29" s="5">
        <v>206653</v>
      </c>
      <c r="J29" s="5"/>
      <c r="K29" s="10">
        <v>15.25</v>
      </c>
      <c r="L29" s="3">
        <f t="shared" si="1"/>
        <v>9.9993387096774189</v>
      </c>
      <c r="M29" s="3">
        <f t="shared" si="2"/>
        <v>183.32120967741935</v>
      </c>
      <c r="N29" s="3">
        <f t="shared" si="3"/>
        <v>13.332451612903226</v>
      </c>
      <c r="O29" s="3">
        <f t="shared" si="4"/>
        <v>0</v>
      </c>
      <c r="P29" s="14">
        <f t="shared" si="5"/>
        <v>206.65299999999999</v>
      </c>
    </row>
    <row r="30" spans="1:16" ht="12.75" customHeight="1">
      <c r="A30" s="10">
        <v>15.75</v>
      </c>
      <c r="B30" s="11">
        <v>5</v>
      </c>
      <c r="C30" s="11">
        <v>58</v>
      </c>
      <c r="D30" s="11">
        <v>7</v>
      </c>
      <c r="E30" s="11"/>
      <c r="F30" s="12">
        <f t="shared" si="0"/>
        <v>70</v>
      </c>
      <c r="G30" s="3"/>
      <c r="H30" s="10">
        <v>15.75</v>
      </c>
      <c r="I30" s="5">
        <v>66424</v>
      </c>
      <c r="J30" s="5"/>
      <c r="K30" s="10">
        <v>15.75</v>
      </c>
      <c r="L30" s="3">
        <f t="shared" si="1"/>
        <v>4.7445714285714287</v>
      </c>
      <c r="M30" s="3">
        <f t="shared" si="2"/>
        <v>55.037028571428579</v>
      </c>
      <c r="N30" s="3">
        <f t="shared" si="3"/>
        <v>6.6424000000000012</v>
      </c>
      <c r="O30" s="3">
        <f t="shared" si="4"/>
        <v>0</v>
      </c>
      <c r="P30" s="14">
        <f t="shared" si="5"/>
        <v>66.424000000000007</v>
      </c>
    </row>
    <row r="31" spans="1:16" ht="12.75" customHeight="1">
      <c r="A31" s="10">
        <v>16.25</v>
      </c>
      <c r="B31" s="11">
        <v>1</v>
      </c>
      <c r="C31" s="11">
        <v>30</v>
      </c>
      <c r="D31" s="11">
        <v>6</v>
      </c>
      <c r="E31" s="11"/>
      <c r="F31" s="12">
        <f t="shared" si="0"/>
        <v>37</v>
      </c>
      <c r="G31" s="3"/>
      <c r="H31" s="10">
        <v>16.25</v>
      </c>
      <c r="I31" s="5">
        <v>0</v>
      </c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4">
        <f t="shared" si="5"/>
        <v>0</v>
      </c>
    </row>
    <row r="32" spans="1:16" ht="12.75" customHeight="1">
      <c r="A32" s="10">
        <v>16.75</v>
      </c>
      <c r="B32" s="11">
        <v>0</v>
      </c>
      <c r="C32" s="11">
        <v>10</v>
      </c>
      <c r="D32" s="11">
        <v>4</v>
      </c>
      <c r="E32" s="11"/>
      <c r="F32" s="12">
        <f t="shared" si="0"/>
        <v>14</v>
      </c>
      <c r="G32" s="3"/>
      <c r="H32" s="10">
        <v>16.75</v>
      </c>
      <c r="I32" s="5">
        <v>66424</v>
      </c>
      <c r="J32" s="15"/>
      <c r="K32" s="10">
        <v>16.75</v>
      </c>
      <c r="L32" s="3">
        <f t="shared" si="1"/>
        <v>0</v>
      </c>
      <c r="M32" s="3">
        <f t="shared" si="2"/>
        <v>47.445714285714288</v>
      </c>
      <c r="N32" s="3">
        <f t="shared" si="3"/>
        <v>18.978285714285715</v>
      </c>
      <c r="O32" s="3">
        <f t="shared" si="4"/>
        <v>0</v>
      </c>
      <c r="P32" s="14">
        <f t="shared" si="5"/>
        <v>66.424000000000007</v>
      </c>
    </row>
    <row r="33" spans="1:16" ht="12.75" customHeight="1">
      <c r="A33" s="10">
        <v>17.25</v>
      </c>
      <c r="B33" s="11">
        <v>0</v>
      </c>
      <c r="C33" s="11">
        <v>1</v>
      </c>
      <c r="D33" s="11">
        <v>7</v>
      </c>
      <c r="E33" s="11"/>
      <c r="F33" s="12">
        <f t="shared" si="0"/>
        <v>8</v>
      </c>
      <c r="G33" s="3"/>
      <c r="H33" s="10">
        <v>17.25</v>
      </c>
      <c r="I33" s="5"/>
      <c r="J33" s="15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4">
        <f t="shared" si="5"/>
        <v>0</v>
      </c>
    </row>
    <row r="34" spans="1:16" ht="12.75" customHeight="1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/>
      <c r="J34" s="15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4">
        <f t="shared" si="5"/>
        <v>0</v>
      </c>
    </row>
    <row r="35" spans="1:16" ht="12.75" customHeight="1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4">
        <f t="shared" si="5"/>
        <v>0</v>
      </c>
    </row>
    <row r="36" spans="1:16" ht="12.75" customHeight="1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4">
        <f t="shared" si="5"/>
        <v>0</v>
      </c>
    </row>
    <row r="37" spans="1:16" ht="12.75" customHeight="1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4">
        <f t="shared" si="5"/>
        <v>0</v>
      </c>
    </row>
    <row r="38" spans="1:16" ht="12.75" customHeight="1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4">
        <f t="shared" si="5"/>
        <v>0</v>
      </c>
    </row>
    <row r="39" spans="1:16" ht="12.75" customHeight="1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4">
        <f t="shared" si="5"/>
        <v>0</v>
      </c>
    </row>
    <row r="40" spans="1:16" ht="12.75" customHeight="1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4">
        <f t="shared" si="5"/>
        <v>0</v>
      </c>
    </row>
    <row r="41" spans="1:16" ht="12.75" customHeight="1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4">
        <f t="shared" si="5"/>
        <v>0</v>
      </c>
    </row>
    <row r="42" spans="1:16" ht="12.75" customHeight="1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4">
        <f t="shared" si="5"/>
        <v>0</v>
      </c>
    </row>
    <row r="43" spans="1:16" ht="12.75" customHeight="1">
      <c r="A43" s="8" t="s">
        <v>7</v>
      </c>
      <c r="B43" s="16">
        <f>SUM(B6:B42)</f>
        <v>213</v>
      </c>
      <c r="C43" s="16">
        <f>SUM(C6:C42)</f>
        <v>805</v>
      </c>
      <c r="D43" s="16">
        <f>SUM(D6:D42)</f>
        <v>77</v>
      </c>
      <c r="E43" s="16">
        <f>SUM(E6:E42)</f>
        <v>0</v>
      </c>
      <c r="F43" s="16">
        <f>SUM(F6:F42)</f>
        <v>1095</v>
      </c>
      <c r="G43" s="17"/>
      <c r="H43" s="8" t="s">
        <v>7</v>
      </c>
      <c r="I43" s="5">
        <f>SUM(I6:I42)</f>
        <v>10214550</v>
      </c>
      <c r="J43" s="3"/>
      <c r="K43" s="8" t="s">
        <v>7</v>
      </c>
      <c r="L43" s="16">
        <f>SUM(L6:L42)</f>
        <v>401.78232700932369</v>
      </c>
      <c r="M43" s="16">
        <f>SUM(M6:M42)</f>
        <v>9672.588757242198</v>
      </c>
      <c r="N43" s="16">
        <f>SUM(N6:N42)</f>
        <v>140.17891574847712</v>
      </c>
      <c r="O43" s="16">
        <f>SUM(O6:O42)</f>
        <v>0</v>
      </c>
      <c r="P43" s="16">
        <f>SUM(P6:P42)</f>
        <v>10214.550000000003</v>
      </c>
    </row>
    <row r="44" spans="1:16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 ht="12.75" customHeight="1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2"/>
    </row>
    <row r="47" spans="1:16" ht="12.75" customHeight="1">
      <c r="A47" s="3"/>
      <c r="B47" s="38" t="s">
        <v>10</v>
      </c>
      <c r="C47" s="38"/>
      <c r="D47" s="38"/>
      <c r="E47" s="3"/>
      <c r="F47" s="3"/>
      <c r="G47" s="5"/>
      <c r="H47" s="3"/>
      <c r="I47" s="38" t="s">
        <v>11</v>
      </c>
      <c r="J47" s="38"/>
      <c r="K47" s="38"/>
      <c r="L47" s="3"/>
      <c r="M47" s="3"/>
      <c r="N47" s="3"/>
      <c r="O47" s="3"/>
      <c r="P47" s="2"/>
    </row>
    <row r="48" spans="1:1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 ht="12.75" customHeight="1">
      <c r="A49" s="3"/>
      <c r="B49" s="3"/>
      <c r="C49" s="3"/>
      <c r="D49" s="3"/>
      <c r="E49" s="3"/>
      <c r="F49" s="3"/>
      <c r="G49" s="3"/>
      <c r="H49" s="19" t="s">
        <v>12</v>
      </c>
      <c r="I49" s="20">
        <v>2.8739999999999998E-3</v>
      </c>
      <c r="J49" s="19" t="s">
        <v>13</v>
      </c>
      <c r="K49" s="20">
        <v>3.2866249999999999</v>
      </c>
      <c r="L49" s="3"/>
      <c r="M49" s="3"/>
      <c r="N49" s="3"/>
      <c r="O49" s="3"/>
      <c r="P49" s="2"/>
    </row>
    <row r="50" spans="1:16" ht="12.75" customHeight="1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 ht="12.75" customHeight="1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2"/>
      <c r="O51" s="2"/>
      <c r="P51" s="2"/>
    </row>
    <row r="52" spans="1:16" ht="12.75" customHeight="1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0.22136669397449701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2"/>
      <c r="O52" s="2"/>
      <c r="P52" s="2"/>
    </row>
    <row r="53" spans="1:16" ht="12.75" customHeight="1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0.33401466191086432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2"/>
      <c r="O53" s="2"/>
      <c r="P53" s="2"/>
    </row>
    <row r="54" spans="1:16" ht="12.75" customHeight="1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0.48142085354194208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2"/>
      <c r="O54" s="2"/>
      <c r="P54" s="2"/>
    </row>
    <row r="55" spans="1:16" ht="12.75" customHeight="1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0.66892947760062427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2"/>
      <c r="O55" s="2"/>
      <c r="P55" s="2"/>
    </row>
    <row r="56" spans="1:16" ht="12.75" customHeight="1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0.90204892617371057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2"/>
      <c r="O56" s="2"/>
      <c r="P56" s="2"/>
    </row>
    <row r="57" spans="1:16" ht="12.75" customHeight="1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1.1864403977559521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2"/>
      <c r="O57" s="2"/>
      <c r="P57" s="2"/>
    </row>
    <row r="58" spans="1:16" ht="12.75" customHeight="1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1.5279082510092226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2"/>
      <c r="O58" s="2"/>
      <c r="P58" s="2"/>
    </row>
    <row r="59" spans="1:16" ht="12.75" customHeight="1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1.9323917053651347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2"/>
      <c r="O59" s="2"/>
      <c r="P59" s="2"/>
    </row>
    <row r="60" spans="1:16" ht="12.75" customHeight="1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2.4059576125421676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2"/>
      <c r="O60" s="2"/>
      <c r="P60" s="2"/>
    </row>
    <row r="61" spans="1:16" ht="12.75" customHeight="1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2.9547940951080487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0</v>
      </c>
      <c r="N61" s="2"/>
      <c r="O61" s="2"/>
      <c r="P61" s="2"/>
    </row>
    <row r="62" spans="1:16" ht="12.75" customHeight="1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3.585204897926515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0</v>
      </c>
      <c r="N62" s="2"/>
      <c r="O62" s="2"/>
      <c r="P62" s="2"/>
    </row>
    <row r="63" spans="1:16" ht="12.75" customHeight="1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4.3036043335799521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0</v>
      </c>
      <c r="N63" s="2"/>
      <c r="O63" s="2"/>
      <c r="P63" s="2"/>
    </row>
    <row r="64" spans="1:16" ht="12.75" customHeight="1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5.1165127284618794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0</v>
      </c>
      <c r="N64" s="2"/>
      <c r="O64" s="2"/>
      <c r="P64" s="2"/>
    </row>
    <row r="65" spans="1:16" ht="12.75" customHeight="1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6.0305522952146404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0</v>
      </c>
      <c r="N65" s="2"/>
      <c r="O65" s="2"/>
      <c r="P65" s="2"/>
    </row>
    <row r="66" spans="1:16" ht="12.75" customHeight="1">
      <c r="A66" s="10">
        <v>10.75</v>
      </c>
      <c r="B66" s="3">
        <f t="shared" si="6"/>
        <v>0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0</v>
      </c>
      <c r="G66" s="3"/>
      <c r="H66" s="10">
        <f t="shared" si="11"/>
        <v>7.0524433715183106</v>
      </c>
      <c r="I66" s="3">
        <f t="shared" si="12"/>
        <v>0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2">
        <f t="shared" si="16"/>
        <v>0</v>
      </c>
      <c r="N66" s="2"/>
      <c r="O66" s="2"/>
      <c r="P66" s="2"/>
    </row>
    <row r="67" spans="1:16" ht="12.75" customHeight="1">
      <c r="A67" s="10">
        <v>11.25</v>
      </c>
      <c r="B67" s="3">
        <f t="shared" si="6"/>
        <v>0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0</v>
      </c>
      <c r="G67" s="3"/>
      <c r="H67" s="10">
        <f t="shared" si="11"/>
        <v>8.1890009762300888</v>
      </c>
      <c r="I67" s="3">
        <f t="shared" si="12"/>
        <v>0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2">
        <f t="shared" si="16"/>
        <v>0</v>
      </c>
      <c r="N67" s="2"/>
      <c r="O67" s="2"/>
      <c r="P67" s="2"/>
    </row>
    <row r="68" spans="1:16" ht="12.75" customHeight="1">
      <c r="A68" s="10">
        <v>11.75</v>
      </c>
      <c r="B68" s="3">
        <f t="shared" si="6"/>
        <v>274.61403703703706</v>
      </c>
      <c r="C68" s="3">
        <f t="shared" si="7"/>
        <v>469.73453703703711</v>
      </c>
      <c r="D68" s="3">
        <f t="shared" si="8"/>
        <v>36.133425925925927</v>
      </c>
      <c r="E68" s="3">
        <f t="shared" si="9"/>
        <v>0</v>
      </c>
      <c r="F68" s="12">
        <f t="shared" si="10"/>
        <v>780.48200000000008</v>
      </c>
      <c r="G68" s="3"/>
      <c r="H68" s="10">
        <f t="shared" si="11"/>
        <v>9.4471316424282765</v>
      </c>
      <c r="I68" s="3">
        <f t="shared" si="12"/>
        <v>220.79276244660116</v>
      </c>
      <c r="J68" s="3">
        <f t="shared" si="13"/>
        <v>377.67183050076511</v>
      </c>
      <c r="K68" s="3">
        <f t="shared" si="14"/>
        <v>29.051679269289622</v>
      </c>
      <c r="L68" s="3">
        <f t="shared" si="15"/>
        <v>0</v>
      </c>
      <c r="M68" s="22">
        <f t="shared" si="16"/>
        <v>627.51627221665592</v>
      </c>
      <c r="N68" s="2"/>
      <c r="O68" s="2"/>
      <c r="P68" s="2"/>
    </row>
    <row r="69" spans="1:16" ht="12.75" customHeight="1">
      <c r="A69" s="10">
        <v>12.25</v>
      </c>
      <c r="B69" s="3">
        <f t="shared" si="6"/>
        <v>672.9974585798816</v>
      </c>
      <c r="C69" s="3">
        <f t="shared" si="7"/>
        <v>2632.6077056213016</v>
      </c>
      <c r="D69" s="3">
        <f t="shared" si="8"/>
        <v>39.588085798816564</v>
      </c>
      <c r="E69" s="3">
        <f t="shared" si="9"/>
        <v>0</v>
      </c>
      <c r="F69" s="12">
        <f t="shared" si="10"/>
        <v>3345.1932500000003</v>
      </c>
      <c r="G69" s="3"/>
      <c r="H69" s="10">
        <f t="shared" si="11"/>
        <v>10.833830493658093</v>
      </c>
      <c r="I69" s="3">
        <f t="shared" si="12"/>
        <v>595.19513378915269</v>
      </c>
      <c r="J69" s="3">
        <f t="shared" si="13"/>
        <v>2328.2633174693328</v>
      </c>
      <c r="K69" s="3">
        <f t="shared" si="14"/>
        <v>35.011478458185451</v>
      </c>
      <c r="L69" s="3">
        <f t="shared" si="15"/>
        <v>0</v>
      </c>
      <c r="M69" s="22">
        <f t="shared" si="16"/>
        <v>2958.4699297166712</v>
      </c>
      <c r="N69" s="2"/>
      <c r="O69" s="2"/>
      <c r="P69" s="2"/>
    </row>
    <row r="70" spans="1:16" ht="12.75" customHeight="1">
      <c r="A70" s="10">
        <v>12.75</v>
      </c>
      <c r="B70" s="3">
        <f t="shared" si="6"/>
        <v>1834.9659750000001</v>
      </c>
      <c r="C70" s="3">
        <f t="shared" si="7"/>
        <v>16392.362710000001</v>
      </c>
      <c r="D70" s="3">
        <f t="shared" si="8"/>
        <v>122.33106500000001</v>
      </c>
      <c r="E70" s="3">
        <f t="shared" si="9"/>
        <v>0</v>
      </c>
      <c r="F70" s="12">
        <f t="shared" si="10"/>
        <v>18349.659749999999</v>
      </c>
      <c r="G70" s="3"/>
      <c r="H70" s="10">
        <f t="shared" si="11"/>
        <v>12.35617853505258</v>
      </c>
      <c r="I70" s="3">
        <f t="shared" si="12"/>
        <v>1778.2876229683789</v>
      </c>
      <c r="J70" s="3">
        <f t="shared" si="13"/>
        <v>15886.036098517518</v>
      </c>
      <c r="K70" s="3">
        <f t="shared" si="14"/>
        <v>118.55250819789192</v>
      </c>
      <c r="L70" s="3">
        <f t="shared" si="15"/>
        <v>0</v>
      </c>
      <c r="M70" s="22">
        <f t="shared" si="16"/>
        <v>17782.876229683789</v>
      </c>
      <c r="N70" s="2"/>
      <c r="O70" s="2"/>
      <c r="P70" s="2"/>
    </row>
    <row r="71" spans="1:16" ht="12.75" customHeight="1">
      <c r="A71" s="10">
        <v>13.25</v>
      </c>
      <c r="B71" s="3">
        <f t="shared" si="6"/>
        <v>1653.5572386363635</v>
      </c>
      <c r="C71" s="3">
        <f t="shared" si="7"/>
        <v>34724.702011363639</v>
      </c>
      <c r="D71" s="3">
        <f t="shared" si="8"/>
        <v>0</v>
      </c>
      <c r="E71" s="3">
        <f t="shared" si="9"/>
        <v>0</v>
      </c>
      <c r="F71" s="12">
        <f t="shared" si="10"/>
        <v>36378.259250000003</v>
      </c>
      <c r="G71" s="3"/>
      <c r="H71" s="10">
        <f t="shared" si="11"/>
        <v>14.021340135334238</v>
      </c>
      <c r="I71" s="3">
        <f t="shared" si="12"/>
        <v>1749.8179982010943</v>
      </c>
      <c r="J71" s="3">
        <f t="shared" si="13"/>
        <v>36746.177962222981</v>
      </c>
      <c r="K71" s="3">
        <f t="shared" si="14"/>
        <v>0</v>
      </c>
      <c r="L71" s="3">
        <f t="shared" si="15"/>
        <v>0</v>
      </c>
      <c r="M71" s="22">
        <f t="shared" si="16"/>
        <v>38495.995960424072</v>
      </c>
      <c r="N71" s="2"/>
      <c r="O71" s="2"/>
      <c r="P71" s="2"/>
    </row>
    <row r="72" spans="1:16" ht="12.75" customHeight="1">
      <c r="A72" s="10">
        <v>13.75</v>
      </c>
      <c r="B72" s="3">
        <f t="shared" si="6"/>
        <v>0</v>
      </c>
      <c r="C72" s="3">
        <f t="shared" si="7"/>
        <v>44347.311249999999</v>
      </c>
      <c r="D72" s="3">
        <f t="shared" si="8"/>
        <v>0</v>
      </c>
      <c r="E72" s="3">
        <f t="shared" si="9"/>
        <v>0</v>
      </c>
      <c r="F72" s="12">
        <f t="shared" si="10"/>
        <v>44347.311249999999</v>
      </c>
      <c r="G72" s="3"/>
      <c r="H72" s="10">
        <f t="shared" si="11"/>
        <v>15.836560679226727</v>
      </c>
      <c r="I72" s="3">
        <f t="shared" si="12"/>
        <v>0</v>
      </c>
      <c r="J72" s="3">
        <f t="shared" si="13"/>
        <v>51077.009859722115</v>
      </c>
      <c r="K72" s="3">
        <f t="shared" si="14"/>
        <v>0</v>
      </c>
      <c r="L72" s="3">
        <f t="shared" si="15"/>
        <v>0</v>
      </c>
      <c r="M72" s="22">
        <f t="shared" si="16"/>
        <v>51077.009859722115</v>
      </c>
      <c r="N72" s="2"/>
      <c r="O72" s="2"/>
      <c r="P72" s="2"/>
    </row>
    <row r="73" spans="1:16" ht="12.75" customHeight="1">
      <c r="A73" s="10">
        <v>14.25</v>
      </c>
      <c r="B73" s="3">
        <f t="shared" si="6"/>
        <v>343.65902112676059</v>
      </c>
      <c r="C73" s="3">
        <f t="shared" si="7"/>
        <v>23368.813436619719</v>
      </c>
      <c r="D73" s="3">
        <f t="shared" si="8"/>
        <v>687.31804225352118</v>
      </c>
      <c r="E73" s="3">
        <f t="shared" si="9"/>
        <v>0</v>
      </c>
      <c r="F73" s="12">
        <f t="shared" si="10"/>
        <v>24399.790500000003</v>
      </c>
      <c r="G73" s="3"/>
      <c r="H73" s="10">
        <f t="shared" si="11"/>
        <v>17.809164372697698</v>
      </c>
      <c r="I73" s="3">
        <f t="shared" si="12"/>
        <v>429.49333301100847</v>
      </c>
      <c r="J73" s="3">
        <f t="shared" si="13"/>
        <v>29205.546644748571</v>
      </c>
      <c r="K73" s="3">
        <f t="shared" si="14"/>
        <v>858.98666602201695</v>
      </c>
      <c r="L73" s="3">
        <f t="shared" si="15"/>
        <v>0</v>
      </c>
      <c r="M73" s="22">
        <f t="shared" si="16"/>
        <v>30494.026643781595</v>
      </c>
      <c r="N73" s="2"/>
      <c r="O73" s="2"/>
      <c r="P73" s="2"/>
    </row>
    <row r="74" spans="1:16" ht="12.75" customHeight="1">
      <c r="A74" s="10">
        <v>14.75</v>
      </c>
      <c r="B74" s="3">
        <f t="shared" si="6"/>
        <v>234.47110576923077</v>
      </c>
      <c r="C74" s="3">
        <f t="shared" si="7"/>
        <v>5314.6783974358978</v>
      </c>
      <c r="D74" s="3">
        <f t="shared" si="8"/>
        <v>547.09924679487176</v>
      </c>
      <c r="E74" s="3">
        <f t="shared" si="9"/>
        <v>0</v>
      </c>
      <c r="F74" s="12">
        <f t="shared" si="10"/>
        <v>6096.2487500000007</v>
      </c>
      <c r="G74" s="3"/>
      <c r="H74" s="10">
        <f t="shared" si="11"/>
        <v>19.946552185845697</v>
      </c>
      <c r="I74" s="3">
        <f t="shared" si="12"/>
        <v>317.07729812195987</v>
      </c>
      <c r="J74" s="3">
        <f t="shared" si="13"/>
        <v>7187.085424097756</v>
      </c>
      <c r="K74" s="3">
        <f t="shared" si="14"/>
        <v>739.84702895123962</v>
      </c>
      <c r="L74" s="3">
        <f t="shared" si="15"/>
        <v>0</v>
      </c>
      <c r="M74" s="22">
        <f t="shared" si="16"/>
        <v>8244.0097511709555</v>
      </c>
      <c r="N74" s="2"/>
      <c r="O74" s="2"/>
      <c r="P74" s="2"/>
    </row>
    <row r="75" spans="1:16" ht="12.75" customHeight="1">
      <c r="A75" s="10">
        <v>15.25</v>
      </c>
      <c r="B75" s="3">
        <f t="shared" si="6"/>
        <v>152.48991532258063</v>
      </c>
      <c r="C75" s="3">
        <f t="shared" si="7"/>
        <v>2795.6484475806451</v>
      </c>
      <c r="D75" s="3">
        <f t="shared" si="8"/>
        <v>203.31988709677418</v>
      </c>
      <c r="E75" s="3">
        <f t="shared" si="9"/>
        <v>0</v>
      </c>
      <c r="F75" s="12">
        <f t="shared" si="10"/>
        <v>3151.4582499999997</v>
      </c>
      <c r="G75" s="3"/>
      <c r="H75" s="10">
        <f t="shared" si="11"/>
        <v>22.256199920237609</v>
      </c>
      <c r="I75" s="3">
        <f t="shared" si="12"/>
        <v>222.54728139275142</v>
      </c>
      <c r="J75" s="3">
        <f t="shared" si="13"/>
        <v>4080.0334922004427</v>
      </c>
      <c r="K75" s="3">
        <f t="shared" si="14"/>
        <v>296.72970852366853</v>
      </c>
      <c r="L75" s="3">
        <f t="shared" si="15"/>
        <v>0</v>
      </c>
      <c r="M75" s="22">
        <f t="shared" si="16"/>
        <v>4599.3104821168627</v>
      </c>
      <c r="N75" s="2"/>
      <c r="O75" s="2"/>
      <c r="P75" s="2"/>
    </row>
    <row r="76" spans="1:16" ht="12.75" customHeight="1">
      <c r="A76" s="10">
        <v>15.75</v>
      </c>
      <c r="B76" s="3">
        <f t="shared" si="6"/>
        <v>74.727000000000004</v>
      </c>
      <c r="C76" s="3">
        <f t="shared" si="7"/>
        <v>866.83320000000015</v>
      </c>
      <c r="D76" s="3">
        <f t="shared" si="8"/>
        <v>104.61780000000002</v>
      </c>
      <c r="E76" s="3">
        <f t="shared" si="9"/>
        <v>0</v>
      </c>
      <c r="F76" s="12">
        <f t="shared" si="10"/>
        <v>1046.1780000000001</v>
      </c>
      <c r="G76" s="3"/>
      <c r="H76" s="10">
        <f t="shared" si="11"/>
        <v>24.745656389175156</v>
      </c>
      <c r="I76" s="3">
        <f t="shared" si="12"/>
        <v>117.40753428532648</v>
      </c>
      <c r="J76" s="3">
        <f t="shared" si="13"/>
        <v>1361.9273977097873</v>
      </c>
      <c r="K76" s="3">
        <f t="shared" si="14"/>
        <v>164.3705479994571</v>
      </c>
      <c r="L76" s="3">
        <f t="shared" si="15"/>
        <v>0</v>
      </c>
      <c r="M76" s="22">
        <f t="shared" si="16"/>
        <v>1643.7054799945709</v>
      </c>
      <c r="N76" s="2"/>
      <c r="O76" s="2"/>
      <c r="P76" s="2"/>
    </row>
    <row r="77" spans="1:16" ht="12.75" customHeight="1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27.42254170078116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2">
        <f t="shared" si="16"/>
        <v>0</v>
      </c>
      <c r="N77" s="2"/>
      <c r="O77" s="2"/>
      <c r="P77" s="2"/>
    </row>
    <row r="78" spans="1:16" ht="12.75" customHeight="1">
      <c r="A78" s="10">
        <v>16.75</v>
      </c>
      <c r="B78" s="3">
        <f t="shared" si="6"/>
        <v>0</v>
      </c>
      <c r="C78" s="3">
        <f t="shared" si="7"/>
        <v>794.71571428571428</v>
      </c>
      <c r="D78" s="3">
        <f t="shared" si="8"/>
        <v>317.88628571428575</v>
      </c>
      <c r="E78" s="3">
        <f t="shared" si="9"/>
        <v>0</v>
      </c>
      <c r="F78" s="12">
        <f t="shared" si="10"/>
        <v>1112.6020000000001</v>
      </c>
      <c r="G78" s="3"/>
      <c r="H78" s="10">
        <f t="shared" si="11"/>
        <v>30.294545634995838</v>
      </c>
      <c r="I78" s="3">
        <f t="shared" si="12"/>
        <v>0</v>
      </c>
      <c r="J78" s="3">
        <f t="shared" si="13"/>
        <v>1437.3463566135456</v>
      </c>
      <c r="K78" s="3">
        <f t="shared" si="14"/>
        <v>574.93854264541812</v>
      </c>
      <c r="L78" s="3">
        <f t="shared" si="15"/>
        <v>0</v>
      </c>
      <c r="M78" s="22">
        <f t="shared" si="16"/>
        <v>2012.2848992589638</v>
      </c>
      <c r="N78" s="2"/>
      <c r="O78" s="2"/>
      <c r="P78" s="2"/>
    </row>
    <row r="79" spans="1:16" ht="12.75" customHeight="1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33.3694261065978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2">
        <f t="shared" si="16"/>
        <v>0</v>
      </c>
      <c r="N79" s="2"/>
      <c r="O79" s="2"/>
      <c r="P79" s="2"/>
    </row>
    <row r="80" spans="1:16" ht="12.75" customHeight="1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36.655007707242305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2">
        <f t="shared" si="16"/>
        <v>0</v>
      </c>
      <c r="N80" s="2"/>
      <c r="O80" s="2"/>
      <c r="P80" s="2"/>
    </row>
    <row r="81" spans="1:16" ht="12.75" customHeight="1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40.159180320271147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2"/>
      <c r="O81" s="2"/>
      <c r="P81" s="2"/>
    </row>
    <row r="82" spans="1:16" ht="12.75" customHeight="1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43.889897802700261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2"/>
      <c r="O82" s="2"/>
      <c r="P82" s="2"/>
    </row>
    <row r="83" spans="1:16" ht="12.75" customHeight="1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47.855176729369184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2"/>
      <c r="O83" s="2"/>
      <c r="P83" s="2"/>
    </row>
    <row r="84" spans="1:16" ht="12.75" customHeight="1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52.063095194730238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2"/>
      <c r="O84" s="2"/>
      <c r="P84" s="2"/>
    </row>
    <row r="85" spans="1:16" ht="12.75" customHeight="1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56.521791668199214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2"/>
      <c r="O85" s="2"/>
      <c r="P85" s="2"/>
    </row>
    <row r="86" spans="1:16" ht="12.75" customHeight="1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61.239463899366974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2"/>
      <c r="O86" s="2"/>
      <c r="P86" s="2"/>
    </row>
    <row r="87" spans="1:16" ht="12.75" customHeight="1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66.2243678697223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2"/>
      <c r="O87" s="2"/>
      <c r="P87" s="2"/>
    </row>
    <row r="88" spans="1:16" ht="12.75" customHeight="1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71.484816787827569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2"/>
      <c r="O88" s="2"/>
      <c r="P88" s="2"/>
    </row>
    <row r="89" spans="1:16" ht="12.75" customHeight="1">
      <c r="A89" s="8" t="s">
        <v>7</v>
      </c>
      <c r="B89" s="16">
        <f>SUM(B52:B83)</f>
        <v>5241.4817514718543</v>
      </c>
      <c r="C89" s="16">
        <f>SUM(C52:C83)</f>
        <v>131707.40740994396</v>
      </c>
      <c r="D89" s="16">
        <f>SUM(D52:D83)</f>
        <v>2058.2938385841953</v>
      </c>
      <c r="E89" s="16">
        <f>SUM(E52:E83)</f>
        <v>0</v>
      </c>
      <c r="F89" s="16">
        <f>SUM(F52:F83)</f>
        <v>139007.18300000002</v>
      </c>
      <c r="G89" s="12"/>
      <c r="H89" s="8" t="s">
        <v>7</v>
      </c>
      <c r="I89" s="16">
        <f>SUM(I52:I88)</f>
        <v>5430.6189642162735</v>
      </c>
      <c r="J89" s="16">
        <f>SUM(J52:J88)</f>
        <v>149687.0983838028</v>
      </c>
      <c r="K89" s="16">
        <f>SUM(K52:K88)</f>
        <v>2817.4881600671674</v>
      </c>
      <c r="L89" s="16">
        <f>SUM(L52:L88)</f>
        <v>0</v>
      </c>
      <c r="M89" s="16">
        <f>SUM(M52:M88)</f>
        <v>157935.20550808625</v>
      </c>
      <c r="N89" s="2"/>
      <c r="O89" s="2"/>
      <c r="P89" s="2"/>
    </row>
    <row r="90" spans="1:16" ht="12.75" customHeight="1">
      <c r="A90" s="6" t="s">
        <v>14</v>
      </c>
      <c r="B90" s="23">
        <f>IF(L43&gt;0,B89/L43,0)</f>
        <v>13.045575673989815</v>
      </c>
      <c r="C90" s="23">
        <f>IF(M43&gt;0,C89/M43,0)</f>
        <v>13.616562299449578</v>
      </c>
      <c r="D90" s="23">
        <f>IF(N43&gt;0,D89/N43,0)</f>
        <v>14.683333992091862</v>
      </c>
      <c r="E90" s="23">
        <f>IF(O43&gt;0,E89/O43,0)</f>
        <v>0</v>
      </c>
      <c r="F90" s="23">
        <f>IF(P43&gt;0,F89/P43,0)</f>
        <v>13.608742724838587</v>
      </c>
      <c r="G90" s="12"/>
      <c r="H90" s="6" t="s">
        <v>14</v>
      </c>
      <c r="I90" s="23">
        <f>IF(L43&gt;0,I89/L43,0)</f>
        <v>13.516321149910238</v>
      </c>
      <c r="J90" s="23">
        <f>IF(M43&gt;0,J89/M43,0)</f>
        <v>15.475391556549631</v>
      </c>
      <c r="K90" s="23">
        <f>IF(N43&gt;0,K89/N43,0)</f>
        <v>20.099229224476122</v>
      </c>
      <c r="L90" s="23">
        <f>IF(O43&gt;0,L89/O43,0)</f>
        <v>0</v>
      </c>
      <c r="M90" s="23">
        <f>IF(P43&gt;0,M89/P43,0)</f>
        <v>15.461787891594462</v>
      </c>
      <c r="N90" s="2"/>
      <c r="O90" s="2"/>
      <c r="P90" s="2"/>
    </row>
    <row r="91" spans="1:16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2" t="s">
        <v>27</v>
      </c>
      <c r="B95" s="42"/>
      <c r="C95" s="42"/>
      <c r="D95" s="42"/>
      <c r="E95" s="42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2.75" customHeight="1">
      <c r="A96" s="42"/>
      <c r="B96" s="42"/>
      <c r="C96" s="42"/>
      <c r="D96" s="42"/>
      <c r="E96" s="42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 ht="12.75" customHeight="1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1" t="s">
        <v>16</v>
      </c>
      <c r="B99" s="40" t="s">
        <v>17</v>
      </c>
      <c r="C99" s="40" t="s">
        <v>18</v>
      </c>
      <c r="D99" s="40" t="s">
        <v>19</v>
      </c>
      <c r="E99" s="40" t="s">
        <v>20</v>
      </c>
      <c r="F99" s="40" t="s">
        <v>21</v>
      </c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 ht="12.75" customHeight="1">
      <c r="A100" s="41"/>
      <c r="B100" s="41"/>
      <c r="C100" s="41"/>
      <c r="D100" s="41"/>
      <c r="E100" s="40"/>
      <c r="F100" s="40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 ht="12.75" customHeight="1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 ht="12.75" customHeight="1">
      <c r="A102" s="25">
        <v>0</v>
      </c>
      <c r="B102" s="26">
        <f>L$43</f>
        <v>401.78232700932369</v>
      </c>
      <c r="C102" s="27">
        <f>$B$90</f>
        <v>13.045575673989815</v>
      </c>
      <c r="D102" s="28">
        <f>$I$90</f>
        <v>13.516321149910238</v>
      </c>
      <c r="E102" s="26">
        <f t="shared" ref="E102:E105" si="17">B102*D102</f>
        <v>5430.6189642162735</v>
      </c>
      <c r="F102" s="3">
        <f t="shared" ref="F102:F106" si="18">B102/1000</f>
        <v>0.4017823270093237</v>
      </c>
      <c r="G102" s="3"/>
      <c r="H102" s="3"/>
      <c r="I102" s="3"/>
      <c r="J102" s="3"/>
      <c r="K102" s="3"/>
      <c r="L102" s="3"/>
      <c r="M102" s="3"/>
      <c r="N102" s="2"/>
      <c r="O102" s="2"/>
      <c r="P102" s="2"/>
    </row>
    <row r="103" spans="1:16" ht="12.75" customHeight="1">
      <c r="A103" s="25">
        <v>1</v>
      </c>
      <c r="B103" s="26">
        <f>M$43</f>
        <v>9672.588757242198</v>
      </c>
      <c r="C103" s="27">
        <f>$C$90</f>
        <v>13.616562299449578</v>
      </c>
      <c r="D103" s="28">
        <f>$J$90</f>
        <v>15.475391556549631</v>
      </c>
      <c r="E103" s="26">
        <f t="shared" si="17"/>
        <v>149687.0983838028</v>
      </c>
      <c r="F103" s="3">
        <f t="shared" si="18"/>
        <v>9.6725887572421971</v>
      </c>
      <c r="G103" s="3"/>
      <c r="H103" s="3"/>
      <c r="I103" s="3"/>
      <c r="J103" s="3"/>
      <c r="K103" s="3"/>
      <c r="L103" s="3"/>
      <c r="M103" s="3"/>
      <c r="N103" s="3"/>
      <c r="O103" s="3"/>
      <c r="P103" s="2"/>
    </row>
    <row r="104" spans="1:16" ht="12.75" customHeight="1">
      <c r="A104" s="25">
        <v>2</v>
      </c>
      <c r="B104" s="26">
        <f>N$43</f>
        <v>140.17891574847712</v>
      </c>
      <c r="C104" s="27">
        <f>$D$90</f>
        <v>14.683333992091862</v>
      </c>
      <c r="D104" s="28">
        <f>$K$90</f>
        <v>20.099229224476122</v>
      </c>
      <c r="E104" s="26">
        <f t="shared" si="17"/>
        <v>2817.4881600671674</v>
      </c>
      <c r="F104" s="3">
        <f t="shared" si="18"/>
        <v>0.14017891574847713</v>
      </c>
      <c r="G104" s="3"/>
      <c r="H104" s="3"/>
      <c r="I104" s="3"/>
      <c r="J104" s="3"/>
      <c r="K104" s="3"/>
      <c r="L104" s="3"/>
      <c r="M104" s="3"/>
      <c r="N104" s="3"/>
      <c r="O104" s="3"/>
      <c r="P104" s="2"/>
    </row>
    <row r="105" spans="1:16" ht="12.75" customHeight="1">
      <c r="A105" s="25">
        <v>3</v>
      </c>
      <c r="B105" s="26">
        <f>O$43</f>
        <v>0</v>
      </c>
      <c r="C105" s="27">
        <f>$E$90</f>
        <v>0</v>
      </c>
      <c r="D105" s="28">
        <f>$L$90</f>
        <v>0</v>
      </c>
      <c r="E105" s="26">
        <f t="shared" si="17"/>
        <v>0</v>
      </c>
      <c r="F105" s="3">
        <f t="shared" si="18"/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2"/>
    </row>
    <row r="106" spans="1:16" ht="12.75" customHeight="1">
      <c r="A106" s="25" t="s">
        <v>7</v>
      </c>
      <c r="B106" s="26">
        <f>SUM(B102:B105)</f>
        <v>10214.549999999997</v>
      </c>
      <c r="C106" s="27">
        <f>$F$90</f>
        <v>13.608742724838587</v>
      </c>
      <c r="D106" s="28">
        <f>$M$90</f>
        <v>15.461787891594462</v>
      </c>
      <c r="E106" s="26">
        <f>SUM(E102:E105)</f>
        <v>157935.20550808625</v>
      </c>
      <c r="F106" s="3">
        <f t="shared" si="18"/>
        <v>10.214549999999997</v>
      </c>
      <c r="G106" s="3"/>
      <c r="H106" s="3"/>
      <c r="I106" s="3"/>
      <c r="J106" s="3"/>
      <c r="K106" s="3"/>
      <c r="L106" s="3"/>
      <c r="M106" s="3"/>
      <c r="N106" s="3"/>
      <c r="O106" s="3"/>
      <c r="P106" s="2"/>
    </row>
    <row r="107" spans="1:16" ht="12.75" customHeight="1">
      <c r="A107" s="25" t="s">
        <v>2</v>
      </c>
      <c r="B107" s="29">
        <f>$I$2</f>
        <v>157910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2.5" customHeight="1">
      <c r="A108" s="30" t="s">
        <v>23</v>
      </c>
      <c r="B108" s="26">
        <f>IF(E106&gt;0,$I$2/E106,"")</f>
        <v>0.99984040601963853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13">
    <mergeCell ref="F99:F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K126"/>
  <sheetViews>
    <sheetView workbookViewId="0">
      <selection activeCell="F29" sqref="F29"/>
    </sheetView>
  </sheetViews>
  <sheetFormatPr baseColWidth="10" defaultColWidth="9.6640625" defaultRowHeight="11.25" customHeight="1"/>
  <cols>
    <col min="1" max="1" width="11.33203125" style="32" customWidth="1"/>
    <col min="2" max="16384" width="9.6640625" style="32"/>
  </cols>
  <sheetData>
    <row r="2" spans="1:11" ht="11.25" customHeight="1">
      <c r="A2" s="32" t="s">
        <v>28</v>
      </c>
      <c r="B2" s="33" t="e">
        <f>0.25+SUMPRODUCT($A4:$A32,B4:B32)/B33</f>
        <v>#DIV/0!</v>
      </c>
      <c r="C2" s="33" t="e">
        <f>0.25+SUMPRODUCT($A4:$A32,C4:C32)/C33</f>
        <v>#DIV/0!</v>
      </c>
      <c r="D2" s="33" t="e">
        <f>0.25+SUMPRODUCT($A4:$A32,D4:D32)/D33</f>
        <v>#DIV/0!</v>
      </c>
      <c r="E2" s="33" t="e">
        <f t="shared" ref="E2:K2" si="0">SUMPRODUCT($A4:$A32,E4:E32)/E33</f>
        <v>#DIV/0!</v>
      </c>
      <c r="F2" s="33" t="e">
        <f t="shared" si="0"/>
        <v>#DIV/0!</v>
      </c>
      <c r="G2" s="33" t="e">
        <f t="shared" si="0"/>
        <v>#DIV/0!</v>
      </c>
      <c r="H2" s="33" t="e">
        <f t="shared" si="0"/>
        <v>#DIV/0!</v>
      </c>
      <c r="I2" s="33" t="e">
        <f t="shared" si="0"/>
        <v>#DIV/0!</v>
      </c>
      <c r="J2" s="33" t="e">
        <f t="shared" si="0"/>
        <v>#DIV/0!</v>
      </c>
      <c r="K2" s="33" t="e">
        <f t="shared" si="0"/>
        <v>#DIV/0!</v>
      </c>
    </row>
    <row r="3" spans="1:11" ht="11.25" customHeight="1">
      <c r="A3" s="32" t="s">
        <v>29</v>
      </c>
      <c r="B3" s="33" t="e">
        <f>((SUMPRODUCT($A4:$A32,$A4:$A32,B4:B32)-(B33*(B2-0.25)^2))/(B33-1))^0.5</f>
        <v>#DIV/0!</v>
      </c>
      <c r="C3" s="33" t="e">
        <f>((SUMPRODUCT($A4:$A32,$A4:$A32,C4:C32)-(C33*(C2-0.25)^2))/(C33-1))^0.5</f>
        <v>#DIV/0!</v>
      </c>
      <c r="D3" s="33" t="e">
        <f>((SUMPRODUCT($A4:$A32,$A4:$A32,D4:D32)-(D33*(D2-0.25)^2))/(D33-1))^0.5</f>
        <v>#DIV/0!</v>
      </c>
      <c r="E3" s="33" t="e">
        <f t="shared" ref="E3:K3" si="1">((SUMPRODUCT($A4:$A32,$A4:$A32,E4:E32)-(E33*(E2)^2))/(E33-1))^0.5</f>
        <v>#DIV/0!</v>
      </c>
      <c r="F3" s="33" t="e">
        <f t="shared" si="1"/>
        <v>#DIV/0!</v>
      </c>
      <c r="G3" s="33" t="e">
        <f t="shared" si="1"/>
        <v>#DIV/0!</v>
      </c>
      <c r="H3" s="33" t="e">
        <f t="shared" si="1"/>
        <v>#DIV/0!</v>
      </c>
      <c r="I3" s="33" t="e">
        <f t="shared" si="1"/>
        <v>#DIV/0!</v>
      </c>
      <c r="J3" s="33" t="e">
        <f t="shared" si="1"/>
        <v>#DIV/0!</v>
      </c>
      <c r="K3" s="33" t="e">
        <f t="shared" si="1"/>
        <v>#DIV/0!</v>
      </c>
    </row>
    <row r="4" spans="1:11" ht="12.75" customHeight="1">
      <c r="A4" s="34">
        <v>4</v>
      </c>
      <c r="B4" s="3">
        <v>0</v>
      </c>
      <c r="C4" s="3">
        <v>0</v>
      </c>
      <c r="D4" s="3">
        <v>0</v>
      </c>
      <c r="E4" s="32">
        <v>0</v>
      </c>
      <c r="F4" s="32">
        <f t="shared" ref="F4:F7" si="2">B4*1000</f>
        <v>0</v>
      </c>
      <c r="G4" s="32">
        <f t="shared" ref="G4:G7" si="3">C4*1000</f>
        <v>0</v>
      </c>
      <c r="H4" s="32">
        <f t="shared" ref="H4:H7" si="4">D4*1000</f>
        <v>0</v>
      </c>
      <c r="I4" s="32">
        <v>0</v>
      </c>
      <c r="J4" s="32">
        <v>0</v>
      </c>
      <c r="K4" s="32">
        <v>0</v>
      </c>
    </row>
    <row r="5" spans="1:11" ht="12.75" customHeight="1">
      <c r="A5" s="34">
        <v>4.5</v>
      </c>
      <c r="B5" s="3">
        <v>0</v>
      </c>
      <c r="C5" s="3">
        <v>0</v>
      </c>
      <c r="D5" s="3">
        <v>0</v>
      </c>
      <c r="E5" s="32">
        <v>0</v>
      </c>
      <c r="F5" s="32">
        <f t="shared" si="2"/>
        <v>0</v>
      </c>
      <c r="G5" s="32">
        <f t="shared" si="3"/>
        <v>0</v>
      </c>
      <c r="H5" s="32">
        <f t="shared" si="4"/>
        <v>0</v>
      </c>
      <c r="I5" s="32">
        <v>0</v>
      </c>
      <c r="J5" s="32">
        <v>0</v>
      </c>
      <c r="K5" s="32">
        <v>0</v>
      </c>
    </row>
    <row r="6" spans="1:11" ht="12.75" customHeight="1">
      <c r="A6" s="34">
        <v>5</v>
      </c>
      <c r="B6" s="3">
        <v>0</v>
      </c>
      <c r="C6" s="3">
        <v>0</v>
      </c>
      <c r="D6" s="3">
        <v>0</v>
      </c>
      <c r="E6" s="32">
        <v>0</v>
      </c>
      <c r="F6" s="32">
        <f t="shared" si="2"/>
        <v>0</v>
      </c>
      <c r="G6" s="32">
        <f t="shared" si="3"/>
        <v>0</v>
      </c>
      <c r="H6" s="32">
        <f t="shared" si="4"/>
        <v>0</v>
      </c>
      <c r="I6" s="32">
        <v>0</v>
      </c>
      <c r="J6" s="32">
        <v>0</v>
      </c>
      <c r="K6" s="32">
        <v>0</v>
      </c>
    </row>
    <row r="7" spans="1:11" ht="12.75" customHeight="1">
      <c r="A7" s="34">
        <v>5.5</v>
      </c>
      <c r="B7" s="3">
        <v>0</v>
      </c>
      <c r="C7" s="3">
        <v>0</v>
      </c>
      <c r="D7" s="3">
        <v>0</v>
      </c>
      <c r="E7" s="32">
        <v>0</v>
      </c>
      <c r="F7" s="32">
        <f t="shared" si="2"/>
        <v>0</v>
      </c>
      <c r="G7" s="32">
        <f t="shared" si="3"/>
        <v>0</v>
      </c>
      <c r="H7" s="32">
        <f t="shared" si="4"/>
        <v>0</v>
      </c>
      <c r="I7" s="32">
        <v>0</v>
      </c>
      <c r="J7" s="32">
        <v>0</v>
      </c>
      <c r="K7" s="32">
        <v>0</v>
      </c>
    </row>
    <row r="8" spans="1:11" ht="12.75" customHeight="1">
      <c r="A8" s="34">
        <v>6</v>
      </c>
      <c r="B8" s="3">
        <v>0</v>
      </c>
      <c r="C8" s="3">
        <v>0</v>
      </c>
      <c r="D8" s="3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</row>
    <row r="9" spans="1:11" ht="12.75" customHeight="1">
      <c r="A9" s="34">
        <v>6.5</v>
      </c>
      <c r="B9" s="3">
        <v>0</v>
      </c>
      <c r="C9" s="3">
        <v>0</v>
      </c>
      <c r="D9" s="3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</row>
    <row r="10" spans="1:11" ht="12.75" customHeight="1">
      <c r="A10" s="34">
        <v>7</v>
      </c>
      <c r="B10" s="3">
        <v>0</v>
      </c>
      <c r="C10" s="3">
        <v>0</v>
      </c>
      <c r="D10" s="3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</row>
    <row r="11" spans="1:11" ht="12.75" customHeight="1">
      <c r="A11" s="34">
        <v>7.5</v>
      </c>
      <c r="B11" s="3">
        <v>0</v>
      </c>
      <c r="C11" s="3">
        <v>0</v>
      </c>
      <c r="D11" s="3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</row>
    <row r="12" spans="1:11" ht="12.75" customHeight="1">
      <c r="A12" s="34">
        <v>8</v>
      </c>
      <c r="B12" s="3">
        <v>0</v>
      </c>
      <c r="C12" s="3">
        <v>0</v>
      </c>
      <c r="D12" s="3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</row>
    <row r="13" spans="1:11" ht="12.75" customHeight="1">
      <c r="A13" s="34">
        <v>8.5</v>
      </c>
      <c r="B13" s="3">
        <v>0</v>
      </c>
      <c r="C13" s="3">
        <v>0</v>
      </c>
      <c r="D13" s="3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</row>
    <row r="14" spans="1:11" ht="12.75" customHeight="1">
      <c r="A14" s="34">
        <v>9</v>
      </c>
      <c r="B14" s="3">
        <v>0</v>
      </c>
      <c r="C14" s="3">
        <v>0</v>
      </c>
      <c r="D14" s="3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</row>
    <row r="15" spans="1:11" ht="12.75" customHeight="1">
      <c r="A15" s="34">
        <v>9.5</v>
      </c>
      <c r="B15" s="3">
        <v>0</v>
      </c>
      <c r="C15" s="3">
        <v>0</v>
      </c>
      <c r="D15" s="3">
        <v>0</v>
      </c>
    </row>
    <row r="16" spans="1:11" ht="12.75" customHeight="1">
      <c r="A16" s="34">
        <v>10</v>
      </c>
      <c r="B16" s="3">
        <v>0</v>
      </c>
      <c r="C16" s="3">
        <v>0</v>
      </c>
      <c r="D16" s="3">
        <v>0</v>
      </c>
    </row>
    <row r="17" spans="1:4" ht="12.75" customHeight="1">
      <c r="A17" s="34">
        <v>10.5</v>
      </c>
      <c r="B17" s="3">
        <v>0</v>
      </c>
      <c r="C17" s="3">
        <v>0</v>
      </c>
      <c r="D17" s="3">
        <v>0</v>
      </c>
    </row>
    <row r="18" spans="1:4" ht="12.75" customHeight="1">
      <c r="A18" s="34">
        <v>11</v>
      </c>
      <c r="B18" s="3">
        <v>0</v>
      </c>
      <c r="C18" s="3">
        <v>0</v>
      </c>
      <c r="D18" s="3">
        <v>0</v>
      </c>
    </row>
    <row r="19" spans="1:4" ht="12.75" customHeight="1">
      <c r="A19" s="34">
        <v>11.5</v>
      </c>
      <c r="B19" s="3">
        <v>0</v>
      </c>
      <c r="C19" s="3">
        <v>0</v>
      </c>
      <c r="D19" s="3">
        <v>0</v>
      </c>
    </row>
    <row r="20" spans="1:4" ht="12.75" customHeight="1">
      <c r="A20" s="34">
        <v>12</v>
      </c>
      <c r="B20" s="3">
        <v>0</v>
      </c>
      <c r="C20" s="3">
        <v>0</v>
      </c>
      <c r="D20" s="3">
        <v>0</v>
      </c>
    </row>
    <row r="21" spans="1:4" ht="12.75" customHeight="1">
      <c r="A21" s="34">
        <v>12.5</v>
      </c>
      <c r="B21" s="3">
        <v>0</v>
      </c>
      <c r="C21" s="3">
        <v>0</v>
      </c>
      <c r="D21" s="3">
        <v>0</v>
      </c>
    </row>
    <row r="22" spans="1:4" ht="12.75" customHeight="1">
      <c r="A22" s="34">
        <v>13</v>
      </c>
      <c r="B22" s="3">
        <v>0</v>
      </c>
      <c r="C22" s="3">
        <v>0</v>
      </c>
      <c r="D22" s="3">
        <v>0</v>
      </c>
    </row>
    <row r="23" spans="1:4" ht="12.75" customHeight="1">
      <c r="A23" s="34">
        <v>13.5</v>
      </c>
      <c r="B23" s="3">
        <v>0</v>
      </c>
      <c r="C23" s="3">
        <v>0</v>
      </c>
      <c r="D23" s="3">
        <v>0</v>
      </c>
    </row>
    <row r="24" spans="1:4" ht="12.75" customHeight="1">
      <c r="A24" s="34">
        <v>14</v>
      </c>
      <c r="B24" s="3">
        <v>0</v>
      </c>
      <c r="C24" s="3">
        <v>0</v>
      </c>
      <c r="D24" s="3">
        <v>0</v>
      </c>
    </row>
    <row r="25" spans="1:4" ht="12.75" customHeight="1">
      <c r="A25" s="34">
        <v>14.5</v>
      </c>
      <c r="B25" s="3">
        <v>0</v>
      </c>
      <c r="C25" s="3">
        <v>0</v>
      </c>
      <c r="D25" s="3">
        <v>0</v>
      </c>
    </row>
    <row r="26" spans="1:4" ht="12.75" customHeight="1">
      <c r="A26" s="34">
        <v>15</v>
      </c>
      <c r="B26" s="3">
        <v>0</v>
      </c>
      <c r="C26" s="3">
        <v>0</v>
      </c>
      <c r="D26" s="3">
        <v>0</v>
      </c>
    </row>
    <row r="27" spans="1:4" ht="12.75" customHeight="1">
      <c r="A27" s="34">
        <v>15.5</v>
      </c>
      <c r="B27" s="3">
        <v>0</v>
      </c>
      <c r="C27" s="3">
        <v>0</v>
      </c>
      <c r="D27" s="3">
        <v>0</v>
      </c>
    </row>
    <row r="28" spans="1:4" ht="12.75" customHeight="1">
      <c r="A28" s="34">
        <v>16</v>
      </c>
      <c r="B28" s="3">
        <v>0</v>
      </c>
      <c r="C28" s="3">
        <v>0</v>
      </c>
      <c r="D28" s="3">
        <v>0</v>
      </c>
    </row>
    <row r="29" spans="1:4" ht="12.75" customHeight="1">
      <c r="A29" s="34">
        <v>16.5</v>
      </c>
      <c r="B29" s="3">
        <v>0</v>
      </c>
      <c r="C29" s="3">
        <v>0</v>
      </c>
      <c r="D29" s="3">
        <v>0</v>
      </c>
    </row>
    <row r="30" spans="1:4" ht="12.75" customHeight="1">
      <c r="A30" s="34">
        <v>17</v>
      </c>
      <c r="B30" s="3">
        <v>0</v>
      </c>
      <c r="C30" s="3">
        <v>0</v>
      </c>
      <c r="D30" s="3">
        <v>0</v>
      </c>
    </row>
    <row r="31" spans="1:4" ht="12.75" customHeight="1">
      <c r="A31" s="34">
        <v>17.5</v>
      </c>
      <c r="B31" s="3">
        <v>0</v>
      </c>
      <c r="C31" s="3">
        <v>0</v>
      </c>
      <c r="D31" s="3">
        <v>0</v>
      </c>
    </row>
    <row r="32" spans="1:4" ht="12.75" customHeight="1">
      <c r="A32" s="34">
        <v>18</v>
      </c>
      <c r="B32" s="3">
        <v>0</v>
      </c>
      <c r="C32" s="3">
        <v>0</v>
      </c>
      <c r="D32" s="3">
        <v>0</v>
      </c>
    </row>
    <row r="33" spans="1:11" ht="11.25" customHeight="1">
      <c r="A33" s="32" t="s">
        <v>30</v>
      </c>
      <c r="B33" s="32">
        <f t="shared" ref="B33:K33" si="5">SUM(B4:B32)</f>
        <v>0</v>
      </c>
      <c r="C33" s="32">
        <f t="shared" si="5"/>
        <v>0</v>
      </c>
      <c r="D33" s="32">
        <f t="shared" si="5"/>
        <v>0</v>
      </c>
      <c r="E33" s="32">
        <f t="shared" si="5"/>
        <v>0</v>
      </c>
      <c r="F33" s="32">
        <f t="shared" si="5"/>
        <v>0</v>
      </c>
      <c r="G33" s="32">
        <f t="shared" si="5"/>
        <v>0</v>
      </c>
      <c r="H33" s="32">
        <f t="shared" si="5"/>
        <v>0</v>
      </c>
      <c r="I33" s="32">
        <f t="shared" si="5"/>
        <v>0</v>
      </c>
      <c r="J33" s="32">
        <f t="shared" si="5"/>
        <v>0</v>
      </c>
      <c r="K33" s="32">
        <f t="shared" si="5"/>
        <v>0</v>
      </c>
    </row>
    <row r="34" spans="1:11" ht="11.25" customHeight="1">
      <c r="A34" s="35" t="s">
        <v>31</v>
      </c>
    </row>
    <row r="35" spans="1:11" ht="12.75" customHeight="1">
      <c r="A35" s="34">
        <v>4</v>
      </c>
      <c r="B35" s="32" t="e">
        <f t="shared" ref="B35:B63" si="6">B4/B$33</f>
        <v>#DIV/0!</v>
      </c>
    </row>
    <row r="36" spans="1:11" ht="12.75" customHeight="1">
      <c r="A36" s="34">
        <v>4.5</v>
      </c>
      <c r="B36" s="32" t="e">
        <f t="shared" si="6"/>
        <v>#DIV/0!</v>
      </c>
    </row>
    <row r="37" spans="1:11" ht="12.75" customHeight="1">
      <c r="A37" s="34">
        <v>5</v>
      </c>
      <c r="B37" s="32" t="e">
        <f t="shared" si="6"/>
        <v>#DIV/0!</v>
      </c>
    </row>
    <row r="38" spans="1:11" ht="12.75" customHeight="1">
      <c r="A38" s="34">
        <v>5.5</v>
      </c>
      <c r="B38" s="32" t="e">
        <f t="shared" si="6"/>
        <v>#DIV/0!</v>
      </c>
    </row>
    <row r="39" spans="1:11" ht="12.75" customHeight="1">
      <c r="A39" s="34">
        <v>6</v>
      </c>
      <c r="B39" s="32" t="e">
        <f t="shared" si="6"/>
        <v>#DIV/0!</v>
      </c>
    </row>
    <row r="40" spans="1:11" ht="12.75" customHeight="1">
      <c r="A40" s="34">
        <v>6.5</v>
      </c>
      <c r="B40" s="32" t="e">
        <f t="shared" si="6"/>
        <v>#DIV/0!</v>
      </c>
    </row>
    <row r="41" spans="1:11" ht="12.75" customHeight="1">
      <c r="A41" s="34">
        <v>7</v>
      </c>
      <c r="B41" s="32" t="e">
        <f t="shared" si="6"/>
        <v>#DIV/0!</v>
      </c>
    </row>
    <row r="42" spans="1:11" ht="12.75" customHeight="1">
      <c r="A42" s="34">
        <v>7.5</v>
      </c>
      <c r="B42" s="32" t="e">
        <f t="shared" si="6"/>
        <v>#DIV/0!</v>
      </c>
    </row>
    <row r="43" spans="1:11" ht="12.75" customHeight="1">
      <c r="A43" s="34">
        <v>8</v>
      </c>
      <c r="B43" s="32" t="e">
        <f t="shared" si="6"/>
        <v>#DIV/0!</v>
      </c>
    </row>
    <row r="44" spans="1:11" ht="12.75" customHeight="1">
      <c r="A44" s="34">
        <v>8.5</v>
      </c>
      <c r="B44" s="32" t="e">
        <f t="shared" si="6"/>
        <v>#DIV/0!</v>
      </c>
    </row>
    <row r="45" spans="1:11" ht="12.75" customHeight="1">
      <c r="A45" s="34">
        <v>9</v>
      </c>
      <c r="B45" s="32" t="e">
        <f t="shared" si="6"/>
        <v>#DIV/0!</v>
      </c>
    </row>
    <row r="46" spans="1:11" ht="12.75" customHeight="1">
      <c r="A46" s="34">
        <v>9.5</v>
      </c>
      <c r="B46" s="32" t="e">
        <f t="shared" si="6"/>
        <v>#DIV/0!</v>
      </c>
    </row>
    <row r="47" spans="1:11" ht="12.75" customHeight="1">
      <c r="A47" s="34">
        <v>10</v>
      </c>
      <c r="B47" s="32" t="e">
        <f t="shared" si="6"/>
        <v>#DIV/0!</v>
      </c>
    </row>
    <row r="48" spans="1:11" ht="12.75" customHeight="1">
      <c r="A48" s="34">
        <v>10.5</v>
      </c>
      <c r="B48" s="32" t="e">
        <f t="shared" si="6"/>
        <v>#DIV/0!</v>
      </c>
    </row>
    <row r="49" spans="1:2" ht="12.75" customHeight="1">
      <c r="A49" s="34">
        <v>11</v>
      </c>
      <c r="B49" s="32" t="e">
        <f t="shared" si="6"/>
        <v>#DIV/0!</v>
      </c>
    </row>
    <row r="50" spans="1:2" ht="12.75" customHeight="1">
      <c r="A50" s="34">
        <v>11.5</v>
      </c>
      <c r="B50" s="32" t="e">
        <f t="shared" si="6"/>
        <v>#DIV/0!</v>
      </c>
    </row>
    <row r="51" spans="1:2" ht="12.75" customHeight="1">
      <c r="A51" s="34">
        <v>12</v>
      </c>
      <c r="B51" s="32" t="e">
        <f t="shared" si="6"/>
        <v>#DIV/0!</v>
      </c>
    </row>
    <row r="52" spans="1:2" ht="12.75" customHeight="1">
      <c r="A52" s="34">
        <v>12.5</v>
      </c>
      <c r="B52" s="32" t="e">
        <f t="shared" si="6"/>
        <v>#DIV/0!</v>
      </c>
    </row>
    <row r="53" spans="1:2" ht="12.75" customHeight="1">
      <c r="A53" s="34">
        <v>13</v>
      </c>
      <c r="B53" s="32" t="e">
        <f t="shared" si="6"/>
        <v>#DIV/0!</v>
      </c>
    </row>
    <row r="54" spans="1:2" ht="12.75" customHeight="1">
      <c r="A54" s="34">
        <v>13.5</v>
      </c>
      <c r="B54" s="32" t="e">
        <f t="shared" si="6"/>
        <v>#DIV/0!</v>
      </c>
    </row>
    <row r="55" spans="1:2" ht="12.75" customHeight="1">
      <c r="A55" s="34">
        <v>14</v>
      </c>
      <c r="B55" s="32" t="e">
        <f t="shared" si="6"/>
        <v>#DIV/0!</v>
      </c>
    </row>
    <row r="56" spans="1:2" ht="12.75" customHeight="1">
      <c r="A56" s="34">
        <v>14.5</v>
      </c>
      <c r="B56" s="32" t="e">
        <f t="shared" si="6"/>
        <v>#DIV/0!</v>
      </c>
    </row>
    <row r="57" spans="1:2" ht="12.75" customHeight="1">
      <c r="A57" s="34">
        <v>15</v>
      </c>
      <c r="B57" s="32" t="e">
        <f t="shared" si="6"/>
        <v>#DIV/0!</v>
      </c>
    </row>
    <row r="58" spans="1:2" ht="12.75" customHeight="1">
      <c r="A58" s="34">
        <v>15.5</v>
      </c>
      <c r="B58" s="32" t="e">
        <f t="shared" si="6"/>
        <v>#DIV/0!</v>
      </c>
    </row>
    <row r="59" spans="1:2" ht="12.75" customHeight="1">
      <c r="A59" s="34">
        <v>16</v>
      </c>
      <c r="B59" s="32" t="e">
        <f t="shared" si="6"/>
        <v>#DIV/0!</v>
      </c>
    </row>
    <row r="60" spans="1:2" ht="12.75" customHeight="1">
      <c r="A60" s="34">
        <v>16.5</v>
      </c>
      <c r="B60" s="32" t="e">
        <f t="shared" si="6"/>
        <v>#DIV/0!</v>
      </c>
    </row>
    <row r="61" spans="1:2" ht="12.75" customHeight="1">
      <c r="A61" s="34">
        <v>17</v>
      </c>
      <c r="B61" s="32" t="e">
        <f t="shared" si="6"/>
        <v>#DIV/0!</v>
      </c>
    </row>
    <row r="62" spans="1:2" ht="12.75" customHeight="1">
      <c r="A62" s="34">
        <v>17.5</v>
      </c>
      <c r="B62" s="32" t="e">
        <f t="shared" si="6"/>
        <v>#DIV/0!</v>
      </c>
    </row>
    <row r="63" spans="1:2" ht="12.75" customHeight="1">
      <c r="A63" s="34">
        <v>18</v>
      </c>
      <c r="B63" s="32" t="e">
        <f t="shared" si="6"/>
        <v>#DIV/0!</v>
      </c>
    </row>
    <row r="64" spans="1:2" ht="11.25" customHeight="1">
      <c r="A64" s="35" t="s">
        <v>32</v>
      </c>
    </row>
    <row r="65" spans="1:2" ht="12.75" customHeight="1">
      <c r="A65" s="34">
        <v>4</v>
      </c>
      <c r="B65" s="32" t="e">
        <f>B35</f>
        <v>#DIV/0!</v>
      </c>
    </row>
    <row r="66" spans="1:2" ht="12.75" customHeight="1">
      <c r="A66" s="34">
        <v>4.5</v>
      </c>
      <c r="B66" s="32" t="e">
        <f t="shared" ref="B66:B93" si="7">B36+B65</f>
        <v>#DIV/0!</v>
      </c>
    </row>
    <row r="67" spans="1:2" ht="12.75" customHeight="1">
      <c r="A67" s="34">
        <v>5</v>
      </c>
      <c r="B67" s="32" t="e">
        <f t="shared" si="7"/>
        <v>#DIV/0!</v>
      </c>
    </row>
    <row r="68" spans="1:2" ht="12.75" customHeight="1">
      <c r="A68" s="34">
        <v>5.5</v>
      </c>
      <c r="B68" s="32" t="e">
        <f t="shared" si="7"/>
        <v>#DIV/0!</v>
      </c>
    </row>
    <row r="69" spans="1:2" ht="12.75" customHeight="1">
      <c r="A69" s="34">
        <v>6</v>
      </c>
      <c r="B69" s="32" t="e">
        <f t="shared" si="7"/>
        <v>#DIV/0!</v>
      </c>
    </row>
    <row r="70" spans="1:2" ht="12.75" customHeight="1">
      <c r="A70" s="34">
        <v>6.5</v>
      </c>
      <c r="B70" s="32" t="e">
        <f t="shared" si="7"/>
        <v>#DIV/0!</v>
      </c>
    </row>
    <row r="71" spans="1:2" ht="12.75" customHeight="1">
      <c r="A71" s="34">
        <v>7</v>
      </c>
      <c r="B71" s="32" t="e">
        <f t="shared" si="7"/>
        <v>#DIV/0!</v>
      </c>
    </row>
    <row r="72" spans="1:2" ht="12.75" customHeight="1">
      <c r="A72" s="34">
        <v>7.5</v>
      </c>
      <c r="B72" s="32" t="e">
        <f t="shared" si="7"/>
        <v>#DIV/0!</v>
      </c>
    </row>
    <row r="73" spans="1:2" ht="12.75" customHeight="1">
      <c r="A73" s="34">
        <v>8</v>
      </c>
      <c r="B73" s="32" t="e">
        <f t="shared" si="7"/>
        <v>#DIV/0!</v>
      </c>
    </row>
    <row r="74" spans="1:2" ht="12.75" customHeight="1">
      <c r="A74" s="34">
        <v>8.5</v>
      </c>
      <c r="B74" s="32" t="e">
        <f t="shared" si="7"/>
        <v>#DIV/0!</v>
      </c>
    </row>
    <row r="75" spans="1:2" ht="12.75" customHeight="1">
      <c r="A75" s="34">
        <v>9</v>
      </c>
      <c r="B75" s="32" t="e">
        <f t="shared" si="7"/>
        <v>#DIV/0!</v>
      </c>
    </row>
    <row r="76" spans="1:2" ht="12.75" customHeight="1">
      <c r="A76" s="34">
        <v>9.5</v>
      </c>
      <c r="B76" s="32" t="e">
        <f t="shared" si="7"/>
        <v>#DIV/0!</v>
      </c>
    </row>
    <row r="77" spans="1:2" ht="12.75" customHeight="1">
      <c r="A77" s="34">
        <v>10</v>
      </c>
      <c r="B77" s="32" t="e">
        <f t="shared" si="7"/>
        <v>#DIV/0!</v>
      </c>
    </row>
    <row r="78" spans="1:2" ht="12.75" customHeight="1">
      <c r="A78" s="34">
        <v>10.5</v>
      </c>
      <c r="B78" s="32" t="e">
        <f t="shared" si="7"/>
        <v>#DIV/0!</v>
      </c>
    </row>
    <row r="79" spans="1:2" ht="12.75" customHeight="1">
      <c r="A79" s="34">
        <v>11</v>
      </c>
      <c r="B79" s="32" t="e">
        <f t="shared" si="7"/>
        <v>#DIV/0!</v>
      </c>
    </row>
    <row r="80" spans="1:2" ht="12.75" customHeight="1">
      <c r="A80" s="34">
        <v>11.5</v>
      </c>
      <c r="B80" s="32" t="e">
        <f t="shared" si="7"/>
        <v>#DIV/0!</v>
      </c>
    </row>
    <row r="81" spans="1:2" ht="12.75" customHeight="1">
      <c r="A81" s="34">
        <v>12</v>
      </c>
      <c r="B81" s="32" t="e">
        <f t="shared" si="7"/>
        <v>#DIV/0!</v>
      </c>
    </row>
    <row r="82" spans="1:2" ht="12.75" customHeight="1">
      <c r="A82" s="34">
        <v>12.5</v>
      </c>
      <c r="B82" s="32" t="e">
        <f t="shared" si="7"/>
        <v>#DIV/0!</v>
      </c>
    </row>
    <row r="83" spans="1:2" ht="12.75" customHeight="1">
      <c r="A83" s="34">
        <v>13</v>
      </c>
      <c r="B83" s="32" t="e">
        <f t="shared" si="7"/>
        <v>#DIV/0!</v>
      </c>
    </row>
    <row r="84" spans="1:2" ht="12.75" customHeight="1">
      <c r="A84" s="34">
        <v>13.5</v>
      </c>
      <c r="B84" s="32" t="e">
        <f t="shared" si="7"/>
        <v>#DIV/0!</v>
      </c>
    </row>
    <row r="85" spans="1:2" ht="12.75" customHeight="1">
      <c r="A85" s="34">
        <v>14</v>
      </c>
      <c r="B85" s="32" t="e">
        <f t="shared" si="7"/>
        <v>#DIV/0!</v>
      </c>
    </row>
    <row r="86" spans="1:2" ht="12.75" customHeight="1">
      <c r="A86" s="34">
        <v>14.5</v>
      </c>
      <c r="B86" s="32" t="e">
        <f t="shared" si="7"/>
        <v>#DIV/0!</v>
      </c>
    </row>
    <row r="87" spans="1:2" ht="12.75" customHeight="1">
      <c r="A87" s="34">
        <v>15</v>
      </c>
      <c r="B87" s="32" t="e">
        <f t="shared" si="7"/>
        <v>#DIV/0!</v>
      </c>
    </row>
    <row r="88" spans="1:2" ht="12.75" customHeight="1">
      <c r="A88" s="34">
        <v>15.5</v>
      </c>
      <c r="B88" s="32" t="e">
        <f t="shared" si="7"/>
        <v>#DIV/0!</v>
      </c>
    </row>
    <row r="89" spans="1:2" ht="12.75" customHeight="1">
      <c r="A89" s="34">
        <v>16</v>
      </c>
      <c r="B89" s="32" t="e">
        <f t="shared" si="7"/>
        <v>#DIV/0!</v>
      </c>
    </row>
    <row r="90" spans="1:2" ht="12.75" customHeight="1">
      <c r="A90" s="34">
        <v>16.5</v>
      </c>
      <c r="B90" s="32" t="e">
        <f t="shared" si="7"/>
        <v>#DIV/0!</v>
      </c>
    </row>
    <row r="91" spans="1:2" ht="12.75" customHeight="1">
      <c r="A91" s="34">
        <v>17</v>
      </c>
      <c r="B91" s="32" t="e">
        <f t="shared" si="7"/>
        <v>#DIV/0!</v>
      </c>
    </row>
    <row r="92" spans="1:2" ht="12.75" customHeight="1">
      <c r="A92" s="34">
        <v>17.5</v>
      </c>
      <c r="B92" s="32" t="e">
        <f t="shared" si="7"/>
        <v>#DIV/0!</v>
      </c>
    </row>
    <row r="93" spans="1:2" ht="12.75" customHeight="1">
      <c r="A93" s="34">
        <v>18</v>
      </c>
      <c r="B93" s="32" t="e">
        <f t="shared" si="7"/>
        <v>#DIV/0!</v>
      </c>
    </row>
    <row r="95" spans="1:2" ht="12.75" customHeight="1">
      <c r="A95" s="34">
        <v>4</v>
      </c>
      <c r="B95" s="32" t="e">
        <f>ABS("$#REF!$#REF!-[.B65])")</f>
        <v>#VALUE!</v>
      </c>
    </row>
    <row r="96" spans="1:2" ht="12.75" customHeight="1">
      <c r="A96" s="34">
        <v>4.5</v>
      </c>
      <c r="B96" s="32" t="e">
        <f>ABS("$#REF!$#REF!-[.B66])")</f>
        <v>#VALUE!</v>
      </c>
    </row>
    <row r="97" spans="1:2" ht="12.75" customHeight="1">
      <c r="A97" s="34">
        <v>5</v>
      </c>
      <c r="B97" s="32" t="e">
        <f>ABS("$#REF!$#REF!-[.B67])")</f>
        <v>#VALUE!</v>
      </c>
    </row>
    <row r="98" spans="1:2" ht="12.75" customHeight="1">
      <c r="A98" s="34">
        <v>5.5</v>
      </c>
      <c r="B98" s="32" t="e">
        <f t="shared" ref="B98:B100" si="8">NA()</f>
        <v>#N/A</v>
      </c>
    </row>
    <row r="99" spans="1:2" ht="12.75" customHeight="1">
      <c r="A99" s="34">
        <v>6</v>
      </c>
      <c r="B99" s="32" t="e">
        <f t="shared" si="8"/>
        <v>#N/A</v>
      </c>
    </row>
    <row r="100" spans="1:2" ht="12.75" customHeight="1">
      <c r="A100" s="34">
        <v>6.5</v>
      </c>
      <c r="B100" s="32" t="e">
        <f t="shared" si="8"/>
        <v>#N/A</v>
      </c>
    </row>
    <row r="101" spans="1:2" ht="12.75" customHeight="1">
      <c r="A101" s="34">
        <v>7</v>
      </c>
      <c r="B101" s="32" t="e">
        <f t="shared" ref="B101:B123" si="9">ABS(A$65536-B71)</f>
        <v>#DIV/0!</v>
      </c>
    </row>
    <row r="102" spans="1:2" ht="12.75" customHeight="1">
      <c r="A102" s="34">
        <v>7.5</v>
      </c>
      <c r="B102" s="32" t="e">
        <f t="shared" si="9"/>
        <v>#DIV/0!</v>
      </c>
    </row>
    <row r="103" spans="1:2" ht="12.75" customHeight="1">
      <c r="A103" s="34">
        <v>8</v>
      </c>
      <c r="B103" s="32" t="e">
        <f t="shared" si="9"/>
        <v>#DIV/0!</v>
      </c>
    </row>
    <row r="104" spans="1:2" ht="12.75" customHeight="1">
      <c r="A104" s="34">
        <v>8.5</v>
      </c>
      <c r="B104" s="32" t="e">
        <f t="shared" si="9"/>
        <v>#DIV/0!</v>
      </c>
    </row>
    <row r="105" spans="1:2" ht="12.75" customHeight="1">
      <c r="A105" s="34">
        <v>9</v>
      </c>
      <c r="B105" s="32" t="e">
        <f t="shared" si="9"/>
        <v>#DIV/0!</v>
      </c>
    </row>
    <row r="106" spans="1:2" ht="12.75" customHeight="1">
      <c r="A106" s="34">
        <v>9.5</v>
      </c>
      <c r="B106" s="32" t="e">
        <f t="shared" si="9"/>
        <v>#DIV/0!</v>
      </c>
    </row>
    <row r="107" spans="1:2" ht="12.75" customHeight="1">
      <c r="A107" s="34">
        <v>10</v>
      </c>
      <c r="B107" s="32" t="e">
        <f t="shared" si="9"/>
        <v>#DIV/0!</v>
      </c>
    </row>
    <row r="108" spans="1:2" ht="12.75" customHeight="1">
      <c r="A108" s="34">
        <v>10.5</v>
      </c>
      <c r="B108" s="32" t="e">
        <f t="shared" si="9"/>
        <v>#DIV/0!</v>
      </c>
    </row>
    <row r="109" spans="1:2" ht="12.75" customHeight="1">
      <c r="A109" s="34">
        <v>11</v>
      </c>
      <c r="B109" s="32" t="e">
        <f t="shared" si="9"/>
        <v>#DIV/0!</v>
      </c>
    </row>
    <row r="110" spans="1:2" ht="12.75" customHeight="1">
      <c r="A110" s="34">
        <v>11.5</v>
      </c>
      <c r="B110" s="32" t="e">
        <f t="shared" si="9"/>
        <v>#DIV/0!</v>
      </c>
    </row>
    <row r="111" spans="1:2" ht="12.75" customHeight="1">
      <c r="A111" s="34">
        <v>12</v>
      </c>
      <c r="B111" s="32" t="e">
        <f t="shared" si="9"/>
        <v>#DIV/0!</v>
      </c>
    </row>
    <row r="112" spans="1:2" ht="12.75" customHeight="1">
      <c r="A112" s="34">
        <v>12.5</v>
      </c>
      <c r="B112" s="32" t="e">
        <f t="shared" si="9"/>
        <v>#DIV/0!</v>
      </c>
    </row>
    <row r="113" spans="1:2" ht="12.75" customHeight="1">
      <c r="A113" s="34">
        <v>13</v>
      </c>
      <c r="B113" s="32" t="e">
        <f t="shared" si="9"/>
        <v>#DIV/0!</v>
      </c>
    </row>
    <row r="114" spans="1:2" ht="12.75" customHeight="1">
      <c r="A114" s="34">
        <v>13.5</v>
      </c>
      <c r="B114" s="32" t="e">
        <f t="shared" si="9"/>
        <v>#DIV/0!</v>
      </c>
    </row>
    <row r="115" spans="1:2" ht="12.75" customHeight="1">
      <c r="A115" s="34">
        <v>14</v>
      </c>
      <c r="B115" s="32" t="e">
        <f t="shared" si="9"/>
        <v>#DIV/0!</v>
      </c>
    </row>
    <row r="116" spans="1:2" ht="12.75" customHeight="1">
      <c r="A116" s="34">
        <v>14.5</v>
      </c>
      <c r="B116" s="32" t="e">
        <f t="shared" si="9"/>
        <v>#DIV/0!</v>
      </c>
    </row>
    <row r="117" spans="1:2" ht="12.75" customHeight="1">
      <c r="A117" s="34">
        <v>15</v>
      </c>
      <c r="B117" s="32" t="e">
        <f t="shared" si="9"/>
        <v>#DIV/0!</v>
      </c>
    </row>
    <row r="118" spans="1:2" ht="12.75" customHeight="1">
      <c r="A118" s="34">
        <v>15.5</v>
      </c>
      <c r="B118" s="32" t="e">
        <f t="shared" si="9"/>
        <v>#DIV/0!</v>
      </c>
    </row>
    <row r="119" spans="1:2" ht="12.75" customHeight="1">
      <c r="A119" s="34">
        <v>16</v>
      </c>
      <c r="B119" s="32" t="e">
        <f t="shared" si="9"/>
        <v>#DIV/0!</v>
      </c>
    </row>
    <row r="120" spans="1:2" ht="12.75" customHeight="1">
      <c r="A120" s="34">
        <v>16.5</v>
      </c>
      <c r="B120" s="32" t="e">
        <f t="shared" si="9"/>
        <v>#DIV/0!</v>
      </c>
    </row>
    <row r="121" spans="1:2" ht="12.75" customHeight="1">
      <c r="A121" s="34">
        <v>17</v>
      </c>
      <c r="B121" s="32" t="e">
        <f t="shared" si="9"/>
        <v>#DIV/0!</v>
      </c>
    </row>
    <row r="122" spans="1:2" ht="12.75" customHeight="1">
      <c r="A122" s="34">
        <v>17.5</v>
      </c>
      <c r="B122" s="32" t="e">
        <f t="shared" si="9"/>
        <v>#DIV/0!</v>
      </c>
    </row>
    <row r="123" spans="1:2" ht="12.75" customHeight="1">
      <c r="A123" s="34">
        <v>18</v>
      </c>
      <c r="B123" s="32" t="e">
        <f t="shared" si="9"/>
        <v>#DIV/0!</v>
      </c>
    </row>
    <row r="124" spans="1:2" ht="11.25" customHeight="1">
      <c r="A124" s="36" t="s">
        <v>33</v>
      </c>
      <c r="B124" s="32" t="e">
        <f>MAX(B95:B123)</f>
        <v>#VALUE!</v>
      </c>
    </row>
    <row r="125" spans="1:2" ht="11.25" customHeight="1">
      <c r="A125" s="36" t="s">
        <v>34</v>
      </c>
      <c r="B125" s="32" t="e">
        <f>1.95*(("$#REF!$#REF!+[.B33])/($#REF!$#REF!*[.B33]))^0.5"))</f>
        <v>#VALUE!</v>
      </c>
    </row>
    <row r="126" spans="1:2" ht="11.25" customHeight="1">
      <c r="B126" s="32" t="e">
        <f>IF(B125&gt;B124,CONCATENATE("ns (",ROUND(B124,2),")"),CONCATENATE("s** (",ROUND(B124,2),")"))</f>
        <v>#VALUE!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0"/>
  </sheetPr>
  <dimension ref="A1:P108"/>
  <sheetViews>
    <sheetView topLeftCell="C1" workbookViewId="0">
      <selection activeCell="L6" sqref="L6"/>
    </sheetView>
  </sheetViews>
  <sheetFormatPr baseColWidth="10" defaultColWidth="11" defaultRowHeight="12.75" customHeight="1"/>
  <cols>
    <col min="1" max="4" width="11" customWidth="1"/>
    <col min="5" max="5" width="11.6640625" customWidth="1"/>
  </cols>
  <sheetData>
    <row r="1" spans="1:16" ht="20.25" customHeight="1">
      <c r="A1" s="37" t="s">
        <v>24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 ht="12.75" customHeight="1">
      <c r="A2" s="3"/>
      <c r="B2" s="3"/>
      <c r="C2" s="3"/>
      <c r="D2" s="3"/>
      <c r="E2" s="3"/>
      <c r="F2" s="3"/>
      <c r="G2" s="3"/>
      <c r="H2" s="3" t="s">
        <v>2</v>
      </c>
      <c r="I2" s="5">
        <v>5241435</v>
      </c>
      <c r="J2" s="3"/>
      <c r="K2" s="3"/>
      <c r="L2" s="3"/>
      <c r="M2" s="3"/>
      <c r="N2" s="3"/>
      <c r="O2" s="3"/>
      <c r="P2" s="2"/>
    </row>
    <row r="3" spans="1:16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 ht="12.75" customHeight="1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 ht="12.75" customHeight="1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 ht="12.75" customHeight="1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>
        <v>0</v>
      </c>
      <c r="J6" s="3"/>
      <c r="K6" s="10">
        <v>3.75</v>
      </c>
      <c r="L6" s="13">
        <f t="shared" ref="L6:L42" si="1">IF($F6&gt;0,($I6/1000)*(B6/$F6),0)</f>
        <v>0</v>
      </c>
      <c r="M6" s="13">
        <f t="shared" ref="M6:M42" si="2">IF($F6&gt;0,($I6/1000)*(C6/$F6),0)</f>
        <v>0</v>
      </c>
      <c r="N6" s="13">
        <f t="shared" ref="N6:N42" si="3">IF($F6&gt;0,($I6/1000)*(D6/$F6),0)</f>
        <v>0</v>
      </c>
      <c r="O6" s="13">
        <f t="shared" ref="O6:O42" si="4">IF($F6&gt;0,($I6/1000)*(E6/$F6),0)</f>
        <v>0</v>
      </c>
      <c r="P6" s="14">
        <f t="shared" ref="P6:P42" si="5">SUM(L6:O6)</f>
        <v>0</v>
      </c>
    </row>
    <row r="7" spans="1:16" ht="12.75" customHeight="1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>
        <v>0</v>
      </c>
      <c r="J7" s="3"/>
      <c r="K7" s="10">
        <v>4.25</v>
      </c>
      <c r="L7" s="13">
        <f t="shared" si="1"/>
        <v>0</v>
      </c>
      <c r="M7" s="13">
        <f t="shared" si="2"/>
        <v>0</v>
      </c>
      <c r="N7" s="13">
        <f t="shared" si="3"/>
        <v>0</v>
      </c>
      <c r="O7" s="13">
        <f t="shared" si="4"/>
        <v>0</v>
      </c>
      <c r="P7" s="14">
        <f t="shared" si="5"/>
        <v>0</v>
      </c>
    </row>
    <row r="8" spans="1:16" ht="12.75" customHeight="1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>
        <v>0</v>
      </c>
      <c r="J8" s="3"/>
      <c r="K8" s="10">
        <v>4.75</v>
      </c>
      <c r="L8" s="13">
        <f t="shared" si="1"/>
        <v>0</v>
      </c>
      <c r="M8" s="13">
        <f t="shared" si="2"/>
        <v>0</v>
      </c>
      <c r="N8" s="13">
        <f t="shared" si="3"/>
        <v>0</v>
      </c>
      <c r="O8" s="13">
        <f t="shared" si="4"/>
        <v>0</v>
      </c>
      <c r="P8" s="14">
        <f t="shared" si="5"/>
        <v>0</v>
      </c>
    </row>
    <row r="9" spans="1:16" ht="12.75" customHeight="1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>
        <v>0</v>
      </c>
      <c r="J9" s="3"/>
      <c r="K9" s="10">
        <v>5.25</v>
      </c>
      <c r="L9" s="13">
        <f t="shared" si="1"/>
        <v>0</v>
      </c>
      <c r="M9" s="13">
        <f t="shared" si="2"/>
        <v>0</v>
      </c>
      <c r="N9" s="13">
        <f t="shared" si="3"/>
        <v>0</v>
      </c>
      <c r="O9" s="13">
        <f t="shared" si="4"/>
        <v>0</v>
      </c>
      <c r="P9" s="14">
        <f t="shared" si="5"/>
        <v>0</v>
      </c>
    </row>
    <row r="10" spans="1:16" ht="12.75" customHeight="1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>
        <v>0</v>
      </c>
      <c r="J10" s="3"/>
      <c r="K10" s="10">
        <v>5.75</v>
      </c>
      <c r="L10" s="13">
        <f t="shared" si="1"/>
        <v>0</v>
      </c>
      <c r="M10" s="13">
        <f t="shared" si="2"/>
        <v>0</v>
      </c>
      <c r="N10" s="13">
        <f t="shared" si="3"/>
        <v>0</v>
      </c>
      <c r="O10" s="13">
        <f t="shared" si="4"/>
        <v>0</v>
      </c>
      <c r="P10" s="14">
        <f t="shared" si="5"/>
        <v>0</v>
      </c>
    </row>
    <row r="11" spans="1:16" ht="12.75" customHeight="1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>
        <v>0</v>
      </c>
      <c r="J11" s="3"/>
      <c r="K11" s="10">
        <v>6.25</v>
      </c>
      <c r="L11" s="13">
        <f t="shared" si="1"/>
        <v>0</v>
      </c>
      <c r="M11" s="13">
        <f t="shared" si="2"/>
        <v>0</v>
      </c>
      <c r="N11" s="13">
        <f t="shared" si="3"/>
        <v>0</v>
      </c>
      <c r="O11" s="13">
        <f t="shared" si="4"/>
        <v>0</v>
      </c>
      <c r="P11" s="14">
        <f t="shared" si="5"/>
        <v>0</v>
      </c>
    </row>
    <row r="12" spans="1:16" ht="12.75" customHeight="1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>
        <v>0</v>
      </c>
      <c r="J12" s="3"/>
      <c r="K12" s="10">
        <v>6.75</v>
      </c>
      <c r="L12" s="13">
        <f t="shared" si="1"/>
        <v>0</v>
      </c>
      <c r="M12" s="13">
        <f t="shared" si="2"/>
        <v>0</v>
      </c>
      <c r="N12" s="13">
        <f t="shared" si="3"/>
        <v>0</v>
      </c>
      <c r="O12" s="13">
        <f t="shared" si="4"/>
        <v>0</v>
      </c>
      <c r="P12" s="14">
        <f t="shared" si="5"/>
        <v>0</v>
      </c>
    </row>
    <row r="13" spans="1:16" ht="12.75" customHeight="1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>
        <v>0</v>
      </c>
      <c r="J13" s="3"/>
      <c r="K13" s="10">
        <v>7.25</v>
      </c>
      <c r="L13" s="13">
        <f t="shared" si="1"/>
        <v>0</v>
      </c>
      <c r="M13" s="13">
        <f t="shared" si="2"/>
        <v>0</v>
      </c>
      <c r="N13" s="13">
        <f t="shared" si="3"/>
        <v>0</v>
      </c>
      <c r="O13" s="13">
        <f t="shared" si="4"/>
        <v>0</v>
      </c>
      <c r="P13" s="14">
        <f t="shared" si="5"/>
        <v>0</v>
      </c>
    </row>
    <row r="14" spans="1:16" ht="12.75" customHeight="1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>
        <v>0</v>
      </c>
      <c r="J14" s="5"/>
      <c r="K14" s="10">
        <v>7.75</v>
      </c>
      <c r="L14" s="13">
        <f t="shared" si="1"/>
        <v>0</v>
      </c>
      <c r="M14" s="13">
        <f t="shared" si="2"/>
        <v>0</v>
      </c>
      <c r="N14" s="13">
        <f t="shared" si="3"/>
        <v>0</v>
      </c>
      <c r="O14" s="13">
        <f t="shared" si="4"/>
        <v>0</v>
      </c>
      <c r="P14" s="14">
        <f t="shared" si="5"/>
        <v>0</v>
      </c>
    </row>
    <row r="15" spans="1:16" ht="12.75" customHeight="1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>
        <v>0</v>
      </c>
      <c r="J15" s="5"/>
      <c r="K15" s="10">
        <v>8.25</v>
      </c>
      <c r="L15" s="13">
        <f t="shared" si="1"/>
        <v>0</v>
      </c>
      <c r="M15" s="13">
        <f t="shared" si="2"/>
        <v>0</v>
      </c>
      <c r="N15" s="13">
        <f t="shared" si="3"/>
        <v>0</v>
      </c>
      <c r="O15" s="13">
        <f t="shared" si="4"/>
        <v>0</v>
      </c>
      <c r="P15" s="14">
        <f t="shared" si="5"/>
        <v>0</v>
      </c>
    </row>
    <row r="16" spans="1:16" ht="12.75" customHeight="1">
      <c r="A16" s="10">
        <v>8.75</v>
      </c>
      <c r="B16" s="11">
        <v>4</v>
      </c>
      <c r="C16" s="11">
        <v>0</v>
      </c>
      <c r="D16" s="11">
        <v>0</v>
      </c>
      <c r="E16" s="11"/>
      <c r="F16" s="12">
        <f t="shared" si="0"/>
        <v>4</v>
      </c>
      <c r="G16" s="3"/>
      <c r="H16" s="10">
        <v>8.75</v>
      </c>
      <c r="I16" s="5">
        <v>0</v>
      </c>
      <c r="J16" s="5"/>
      <c r="K16" s="10">
        <v>8.75</v>
      </c>
      <c r="L16" s="13">
        <f t="shared" si="1"/>
        <v>0</v>
      </c>
      <c r="M16" s="13">
        <f t="shared" si="2"/>
        <v>0</v>
      </c>
      <c r="N16" s="13">
        <f t="shared" si="3"/>
        <v>0</v>
      </c>
      <c r="O16" s="13">
        <f t="shared" si="4"/>
        <v>0</v>
      </c>
      <c r="P16" s="14">
        <f t="shared" si="5"/>
        <v>0</v>
      </c>
    </row>
    <row r="17" spans="1:16" ht="12.75" customHeight="1">
      <c r="A17" s="10">
        <v>9.25</v>
      </c>
      <c r="B17" s="11">
        <v>18</v>
      </c>
      <c r="C17" s="11">
        <v>0</v>
      </c>
      <c r="D17" s="11">
        <v>0</v>
      </c>
      <c r="E17" s="11"/>
      <c r="F17" s="12">
        <f t="shared" si="0"/>
        <v>18</v>
      </c>
      <c r="G17" s="3"/>
      <c r="H17" s="10">
        <v>9.25</v>
      </c>
      <c r="I17" s="5">
        <v>0</v>
      </c>
      <c r="J17" s="5"/>
      <c r="K17" s="10">
        <v>9.25</v>
      </c>
      <c r="L17" s="13">
        <f t="shared" si="1"/>
        <v>0</v>
      </c>
      <c r="M17" s="13">
        <f t="shared" si="2"/>
        <v>0</v>
      </c>
      <c r="N17" s="13">
        <f t="shared" si="3"/>
        <v>0</v>
      </c>
      <c r="O17" s="13">
        <f t="shared" si="4"/>
        <v>0</v>
      </c>
      <c r="P17" s="14">
        <f t="shared" si="5"/>
        <v>0</v>
      </c>
    </row>
    <row r="18" spans="1:16" ht="12.75" customHeight="1">
      <c r="A18" s="10">
        <v>9.75</v>
      </c>
      <c r="B18" s="11">
        <v>18</v>
      </c>
      <c r="C18" s="11">
        <v>0</v>
      </c>
      <c r="D18" s="11">
        <v>0</v>
      </c>
      <c r="E18" s="11"/>
      <c r="F18" s="12">
        <f t="shared" si="0"/>
        <v>18</v>
      </c>
      <c r="G18" s="3"/>
      <c r="H18" s="10">
        <v>9.75</v>
      </c>
      <c r="I18" s="5">
        <v>0</v>
      </c>
      <c r="J18" s="5"/>
      <c r="K18" s="10">
        <v>9.75</v>
      </c>
      <c r="L18" s="13">
        <f t="shared" si="1"/>
        <v>0</v>
      </c>
      <c r="M18" s="13">
        <f t="shared" si="2"/>
        <v>0</v>
      </c>
      <c r="N18" s="13">
        <f t="shared" si="3"/>
        <v>0</v>
      </c>
      <c r="O18" s="13">
        <f t="shared" si="4"/>
        <v>0</v>
      </c>
      <c r="P18" s="14">
        <f t="shared" si="5"/>
        <v>0</v>
      </c>
    </row>
    <row r="19" spans="1:16" ht="12.75" customHeight="1">
      <c r="A19" s="10">
        <v>10.25</v>
      </c>
      <c r="B19" s="11">
        <v>13</v>
      </c>
      <c r="C19" s="11">
        <v>0</v>
      </c>
      <c r="D19" s="11">
        <v>5</v>
      </c>
      <c r="E19" s="11"/>
      <c r="F19" s="12">
        <f t="shared" si="0"/>
        <v>18</v>
      </c>
      <c r="G19" s="3"/>
      <c r="H19" s="10">
        <v>10.25</v>
      </c>
      <c r="I19" s="5">
        <v>0</v>
      </c>
      <c r="J19" s="5"/>
      <c r="K19" s="10">
        <v>10.25</v>
      </c>
      <c r="L19" s="13">
        <f t="shared" si="1"/>
        <v>0</v>
      </c>
      <c r="M19" s="13">
        <f t="shared" si="2"/>
        <v>0</v>
      </c>
      <c r="N19" s="13">
        <f t="shared" si="3"/>
        <v>0</v>
      </c>
      <c r="O19" s="13">
        <f t="shared" si="4"/>
        <v>0</v>
      </c>
      <c r="P19" s="14">
        <f t="shared" si="5"/>
        <v>0</v>
      </c>
    </row>
    <row r="20" spans="1:16" ht="12.75" customHeight="1">
      <c r="A20" s="10">
        <v>10.75</v>
      </c>
      <c r="B20" s="11">
        <v>21</v>
      </c>
      <c r="C20" s="11">
        <v>3</v>
      </c>
      <c r="D20" s="11">
        <v>14</v>
      </c>
      <c r="E20" s="11"/>
      <c r="F20" s="12">
        <f t="shared" si="0"/>
        <v>38</v>
      </c>
      <c r="G20" s="3"/>
      <c r="H20" s="10">
        <v>10.75</v>
      </c>
      <c r="I20" s="5">
        <v>333395</v>
      </c>
      <c r="J20" s="5"/>
      <c r="K20" s="10">
        <v>10.75</v>
      </c>
      <c r="L20" s="13">
        <f t="shared" si="1"/>
        <v>184.24460526315789</v>
      </c>
      <c r="M20" s="13">
        <f t="shared" si="2"/>
        <v>26.32065789473684</v>
      </c>
      <c r="N20" s="13">
        <f t="shared" si="3"/>
        <v>122.82973684210525</v>
      </c>
      <c r="O20" s="13">
        <f t="shared" si="4"/>
        <v>0</v>
      </c>
      <c r="P20" s="14">
        <f t="shared" si="5"/>
        <v>333.39499999999998</v>
      </c>
    </row>
    <row r="21" spans="1:16" ht="12.75" customHeight="1">
      <c r="A21" s="10">
        <v>11.25</v>
      </c>
      <c r="B21" s="11">
        <v>30</v>
      </c>
      <c r="C21" s="11">
        <v>10</v>
      </c>
      <c r="D21" s="11">
        <v>12</v>
      </c>
      <c r="E21" s="11"/>
      <c r="F21" s="12">
        <f t="shared" si="0"/>
        <v>52</v>
      </c>
      <c r="G21" s="3"/>
      <c r="H21" s="10">
        <v>11.25</v>
      </c>
      <c r="I21" s="5">
        <v>1081666</v>
      </c>
      <c r="J21" s="5"/>
      <c r="K21" s="10">
        <v>11.25</v>
      </c>
      <c r="L21" s="13">
        <f t="shared" si="1"/>
        <v>624.0380769230768</v>
      </c>
      <c r="M21" s="13">
        <f t="shared" si="2"/>
        <v>208.0126923076923</v>
      </c>
      <c r="N21" s="13">
        <f t="shared" si="3"/>
        <v>249.61523076923078</v>
      </c>
      <c r="O21" s="13">
        <f t="shared" si="4"/>
        <v>0</v>
      </c>
      <c r="P21" s="14">
        <f t="shared" si="5"/>
        <v>1081.6659999999999</v>
      </c>
    </row>
    <row r="22" spans="1:16" ht="12.75" customHeight="1">
      <c r="A22" s="10">
        <v>11.75</v>
      </c>
      <c r="B22" s="11">
        <v>38</v>
      </c>
      <c r="C22" s="11">
        <v>65</v>
      </c>
      <c r="D22" s="11">
        <v>5</v>
      </c>
      <c r="E22" s="11"/>
      <c r="F22" s="12">
        <f t="shared" si="0"/>
        <v>108</v>
      </c>
      <c r="G22" s="5"/>
      <c r="H22" s="10">
        <v>11.75</v>
      </c>
      <c r="I22" s="5">
        <v>7867784</v>
      </c>
      <c r="J22" s="5"/>
      <c r="K22" s="10">
        <v>11.75</v>
      </c>
      <c r="L22" s="13">
        <f t="shared" si="1"/>
        <v>2768.2943703703704</v>
      </c>
      <c r="M22" s="13">
        <f t="shared" si="2"/>
        <v>4735.2403703703703</v>
      </c>
      <c r="N22" s="13">
        <f t="shared" si="3"/>
        <v>364.24925925925925</v>
      </c>
      <c r="O22" s="13">
        <f t="shared" si="4"/>
        <v>0</v>
      </c>
      <c r="P22" s="14">
        <f t="shared" si="5"/>
        <v>7867.7839999999997</v>
      </c>
    </row>
    <row r="23" spans="1:16" ht="12.75" customHeight="1">
      <c r="A23" s="10">
        <v>12.25</v>
      </c>
      <c r="B23" s="11">
        <v>34</v>
      </c>
      <c r="C23" s="11">
        <v>133</v>
      </c>
      <c r="D23" s="11">
        <v>2</v>
      </c>
      <c r="E23" s="11"/>
      <c r="F23" s="12">
        <f t="shared" si="0"/>
        <v>169</v>
      </c>
      <c r="G23" s="5"/>
      <c r="H23" s="10">
        <v>12.25</v>
      </c>
      <c r="I23" s="5">
        <v>37473544</v>
      </c>
      <c r="J23" s="5"/>
      <c r="K23" s="10">
        <v>12.25</v>
      </c>
      <c r="L23" s="13">
        <f t="shared" si="1"/>
        <v>7539.0561893491131</v>
      </c>
      <c r="M23" s="13">
        <f t="shared" si="2"/>
        <v>29491.013917159766</v>
      </c>
      <c r="N23" s="13">
        <f t="shared" si="3"/>
        <v>443.47389349112427</v>
      </c>
      <c r="O23" s="13">
        <f t="shared" si="4"/>
        <v>0</v>
      </c>
      <c r="P23" s="14">
        <f t="shared" si="5"/>
        <v>37473.544000000002</v>
      </c>
    </row>
    <row r="24" spans="1:16" ht="12.75" customHeight="1">
      <c r="A24" s="10">
        <v>12.75</v>
      </c>
      <c r="B24" s="11">
        <v>15</v>
      </c>
      <c r="C24" s="11">
        <v>134</v>
      </c>
      <c r="D24" s="11">
        <v>1</v>
      </c>
      <c r="E24" s="11"/>
      <c r="F24" s="12">
        <f t="shared" si="0"/>
        <v>150</v>
      </c>
      <c r="G24" s="5"/>
      <c r="H24" s="10">
        <v>12.75</v>
      </c>
      <c r="I24" s="5">
        <v>68392992</v>
      </c>
      <c r="J24" s="5"/>
      <c r="K24" s="10">
        <v>12.75</v>
      </c>
      <c r="L24" s="13">
        <f t="shared" si="1"/>
        <v>6839.2992000000004</v>
      </c>
      <c r="M24" s="13">
        <f t="shared" si="2"/>
        <v>61097.739519999996</v>
      </c>
      <c r="N24" s="13">
        <f t="shared" si="3"/>
        <v>455.95328000000001</v>
      </c>
      <c r="O24" s="13">
        <f t="shared" si="4"/>
        <v>0</v>
      </c>
      <c r="P24" s="14">
        <f t="shared" si="5"/>
        <v>68392.991999999998</v>
      </c>
    </row>
    <row r="25" spans="1:16" ht="12.75" customHeight="1">
      <c r="A25" s="10">
        <v>13.25</v>
      </c>
      <c r="B25" s="11">
        <v>5</v>
      </c>
      <c r="C25" s="11">
        <v>105</v>
      </c>
      <c r="D25" s="11">
        <v>0</v>
      </c>
      <c r="E25" s="11"/>
      <c r="F25" s="12">
        <f t="shared" si="0"/>
        <v>110</v>
      </c>
      <c r="G25" s="5"/>
      <c r="H25" s="10">
        <v>13.25</v>
      </c>
      <c r="I25" s="5">
        <v>78218693</v>
      </c>
      <c r="J25" s="5"/>
      <c r="K25" s="10">
        <v>13.25</v>
      </c>
      <c r="L25" s="13">
        <f t="shared" si="1"/>
        <v>3555.3951363636365</v>
      </c>
      <c r="M25" s="13">
        <f t="shared" si="2"/>
        <v>74663.29786363637</v>
      </c>
      <c r="N25" s="13">
        <f t="shared" si="3"/>
        <v>0</v>
      </c>
      <c r="O25" s="13">
        <f t="shared" si="4"/>
        <v>0</v>
      </c>
      <c r="P25" s="14">
        <f t="shared" si="5"/>
        <v>78218.692999999999</v>
      </c>
    </row>
    <row r="26" spans="1:16" ht="12.75" customHeight="1">
      <c r="A26" s="10">
        <v>13.75</v>
      </c>
      <c r="B26" s="11">
        <v>0</v>
      </c>
      <c r="C26" s="11">
        <v>65</v>
      </c>
      <c r="D26" s="11">
        <v>0</v>
      </c>
      <c r="E26" s="11"/>
      <c r="F26" s="12">
        <f t="shared" si="0"/>
        <v>65</v>
      </c>
      <c r="G26" s="5"/>
      <c r="H26" s="10">
        <v>13.75</v>
      </c>
      <c r="I26" s="5">
        <v>57074165</v>
      </c>
      <c r="J26" s="5"/>
      <c r="K26" s="10">
        <v>13.75</v>
      </c>
      <c r="L26" s="13">
        <f t="shared" si="1"/>
        <v>0</v>
      </c>
      <c r="M26" s="13">
        <f t="shared" si="2"/>
        <v>57074.165000000001</v>
      </c>
      <c r="N26" s="13">
        <f t="shared" si="3"/>
        <v>0</v>
      </c>
      <c r="O26" s="13">
        <f t="shared" si="4"/>
        <v>0</v>
      </c>
      <c r="P26" s="14">
        <f t="shared" si="5"/>
        <v>57074.165000000001</v>
      </c>
    </row>
    <row r="27" spans="1:16" ht="12.75" customHeight="1">
      <c r="A27" s="10">
        <v>14.25</v>
      </c>
      <c r="B27" s="11">
        <v>1</v>
      </c>
      <c r="C27" s="11">
        <v>68</v>
      </c>
      <c r="D27" s="11">
        <v>2</v>
      </c>
      <c r="E27" s="11"/>
      <c r="F27" s="12">
        <f t="shared" si="0"/>
        <v>71</v>
      </c>
      <c r="G27" s="5"/>
      <c r="H27" s="10">
        <v>14.25</v>
      </c>
      <c r="I27" s="5">
        <v>43581824</v>
      </c>
      <c r="J27" s="5"/>
      <c r="K27" s="10">
        <v>14.25</v>
      </c>
      <c r="L27" s="13">
        <f t="shared" si="1"/>
        <v>613.82850704225359</v>
      </c>
      <c r="M27" s="13">
        <f t="shared" si="2"/>
        <v>41740.338478873236</v>
      </c>
      <c r="N27" s="13">
        <f t="shared" si="3"/>
        <v>1227.6570140845072</v>
      </c>
      <c r="O27" s="13">
        <f t="shared" si="4"/>
        <v>0</v>
      </c>
      <c r="P27" s="14">
        <f t="shared" si="5"/>
        <v>43581.824000000001</v>
      </c>
    </row>
    <row r="28" spans="1:16" ht="12.75" customHeight="1">
      <c r="A28" s="10">
        <v>14.75</v>
      </c>
      <c r="B28" s="11">
        <v>3</v>
      </c>
      <c r="C28" s="11">
        <v>68</v>
      </c>
      <c r="D28" s="11">
        <v>7</v>
      </c>
      <c r="E28" s="11"/>
      <c r="F28" s="12">
        <f t="shared" si="0"/>
        <v>78</v>
      </c>
      <c r="G28" s="3"/>
      <c r="H28" s="10">
        <v>14.75</v>
      </c>
      <c r="I28" s="5">
        <v>27110445</v>
      </c>
      <c r="J28" s="5"/>
      <c r="K28" s="10">
        <v>14.75</v>
      </c>
      <c r="L28" s="13">
        <f t="shared" si="1"/>
        <v>1042.709423076923</v>
      </c>
      <c r="M28" s="13">
        <f t="shared" si="2"/>
        <v>23634.746923076924</v>
      </c>
      <c r="N28" s="13">
        <f t="shared" si="3"/>
        <v>2432.9886538461537</v>
      </c>
      <c r="O28" s="13">
        <f t="shared" si="4"/>
        <v>0</v>
      </c>
      <c r="P28" s="14">
        <f t="shared" si="5"/>
        <v>27110.445</v>
      </c>
    </row>
    <row r="29" spans="1:16" ht="12.75" customHeight="1">
      <c r="A29" s="10">
        <v>15.25</v>
      </c>
      <c r="B29" s="11">
        <v>3</v>
      </c>
      <c r="C29" s="11">
        <v>55</v>
      </c>
      <c r="D29" s="11">
        <v>4</v>
      </c>
      <c r="E29" s="11"/>
      <c r="F29" s="12">
        <f t="shared" si="0"/>
        <v>62</v>
      </c>
      <c r="G29" s="3"/>
      <c r="H29" s="10">
        <v>15.25</v>
      </c>
      <c r="I29" s="5">
        <v>14590932</v>
      </c>
      <c r="J29" s="5"/>
      <c r="K29" s="10">
        <v>15.25</v>
      </c>
      <c r="L29" s="13">
        <f t="shared" si="1"/>
        <v>706.01283870967745</v>
      </c>
      <c r="M29" s="13">
        <f t="shared" si="2"/>
        <v>12943.56870967742</v>
      </c>
      <c r="N29" s="13">
        <f t="shared" si="3"/>
        <v>941.35045161290327</v>
      </c>
      <c r="O29" s="13">
        <f t="shared" si="4"/>
        <v>0</v>
      </c>
      <c r="P29" s="14">
        <f t="shared" si="5"/>
        <v>14590.932000000001</v>
      </c>
    </row>
    <row r="30" spans="1:16" ht="12.75" customHeight="1">
      <c r="A30" s="10">
        <v>15.75</v>
      </c>
      <c r="B30" s="11">
        <v>5</v>
      </c>
      <c r="C30" s="11">
        <v>58</v>
      </c>
      <c r="D30" s="11">
        <v>7</v>
      </c>
      <c r="E30" s="11"/>
      <c r="F30" s="12">
        <f t="shared" si="0"/>
        <v>70</v>
      </c>
      <c r="G30" s="3"/>
      <c r="H30" s="10">
        <v>15.75</v>
      </c>
      <c r="I30" s="5">
        <v>4349913</v>
      </c>
      <c r="J30" s="5"/>
      <c r="K30" s="10">
        <v>15.75</v>
      </c>
      <c r="L30" s="13">
        <f t="shared" si="1"/>
        <v>310.70807142857137</v>
      </c>
      <c r="M30" s="13">
        <f t="shared" si="2"/>
        <v>3604.2136285714282</v>
      </c>
      <c r="N30" s="13">
        <f t="shared" si="3"/>
        <v>434.99129999999997</v>
      </c>
      <c r="O30" s="13">
        <f t="shared" si="4"/>
        <v>0</v>
      </c>
      <c r="P30" s="14">
        <f t="shared" si="5"/>
        <v>4349.9129999999996</v>
      </c>
    </row>
    <row r="31" spans="1:16" ht="12.75" customHeight="1">
      <c r="A31" s="10">
        <v>16.25</v>
      </c>
      <c r="B31" s="11">
        <v>1</v>
      </c>
      <c r="C31" s="11">
        <v>30</v>
      </c>
      <c r="D31" s="11">
        <v>6</v>
      </c>
      <c r="E31" s="11"/>
      <c r="F31" s="12">
        <f t="shared" si="0"/>
        <v>37</v>
      </c>
      <c r="G31" s="3"/>
      <c r="H31" s="10">
        <v>16.25</v>
      </c>
      <c r="I31" s="5">
        <v>4219641</v>
      </c>
      <c r="J31" s="5"/>
      <c r="K31" s="10">
        <v>16.25</v>
      </c>
      <c r="L31" s="13">
        <f t="shared" si="1"/>
        <v>114.04435135135135</v>
      </c>
      <c r="M31" s="13">
        <f t="shared" si="2"/>
        <v>3421.3305405405404</v>
      </c>
      <c r="N31" s="13">
        <f t="shared" si="3"/>
        <v>684.26610810810803</v>
      </c>
      <c r="O31" s="13">
        <f t="shared" si="4"/>
        <v>0</v>
      </c>
      <c r="P31" s="14">
        <f t="shared" si="5"/>
        <v>4219.6409999999996</v>
      </c>
    </row>
    <row r="32" spans="1:16" ht="12.75" customHeight="1">
      <c r="A32" s="10">
        <v>16.75</v>
      </c>
      <c r="B32" s="11">
        <v>0</v>
      </c>
      <c r="C32" s="11">
        <v>10</v>
      </c>
      <c r="D32" s="11">
        <v>4</v>
      </c>
      <c r="E32" s="11"/>
      <c r="F32" s="12">
        <f t="shared" si="0"/>
        <v>14</v>
      </c>
      <c r="G32" s="3"/>
      <c r="H32" s="10">
        <v>16.75</v>
      </c>
      <c r="I32" s="5">
        <v>262608</v>
      </c>
      <c r="J32" s="15"/>
      <c r="K32" s="10">
        <v>16.75</v>
      </c>
      <c r="L32" s="13">
        <f t="shared" si="1"/>
        <v>0</v>
      </c>
      <c r="M32" s="13">
        <f t="shared" si="2"/>
        <v>187.57714285714286</v>
      </c>
      <c r="N32" s="13">
        <f t="shared" si="3"/>
        <v>75.030857142857144</v>
      </c>
      <c r="O32" s="13">
        <f t="shared" si="4"/>
        <v>0</v>
      </c>
      <c r="P32" s="14">
        <f t="shared" si="5"/>
        <v>262.608</v>
      </c>
    </row>
    <row r="33" spans="1:16" ht="12.75" customHeight="1">
      <c r="A33" s="10">
        <v>17.25</v>
      </c>
      <c r="B33" s="11">
        <v>0</v>
      </c>
      <c r="C33" s="11">
        <v>1</v>
      </c>
      <c r="D33" s="11">
        <v>7</v>
      </c>
      <c r="E33" s="11"/>
      <c r="F33" s="12">
        <f t="shared" si="0"/>
        <v>8</v>
      </c>
      <c r="G33" s="3"/>
      <c r="H33" s="10">
        <v>17.25</v>
      </c>
      <c r="I33" s="5">
        <v>771075</v>
      </c>
      <c r="J33" s="15"/>
      <c r="K33" s="10">
        <v>17.25</v>
      </c>
      <c r="L33" s="13">
        <f t="shared" si="1"/>
        <v>0</v>
      </c>
      <c r="M33" s="13">
        <f t="shared" si="2"/>
        <v>96.384375000000006</v>
      </c>
      <c r="N33" s="13">
        <f t="shared" si="3"/>
        <v>674.69062500000007</v>
      </c>
      <c r="O33" s="13">
        <f t="shared" si="4"/>
        <v>0</v>
      </c>
      <c r="P33" s="14">
        <f t="shared" si="5"/>
        <v>771.07500000000005</v>
      </c>
    </row>
    <row r="34" spans="1:16" ht="12.75" customHeight="1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>
        <v>175072</v>
      </c>
      <c r="J34" s="15"/>
      <c r="K34" s="10">
        <v>17.75</v>
      </c>
      <c r="L34" s="13">
        <f t="shared" si="1"/>
        <v>0</v>
      </c>
      <c r="M34" s="13">
        <f t="shared" si="2"/>
        <v>0</v>
      </c>
      <c r="N34" s="13">
        <f t="shared" si="3"/>
        <v>175.072</v>
      </c>
      <c r="O34" s="13">
        <f t="shared" si="4"/>
        <v>0</v>
      </c>
      <c r="P34" s="14">
        <f t="shared" si="5"/>
        <v>175.072</v>
      </c>
    </row>
    <row r="35" spans="1:16" ht="12.75" customHeight="1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>
        <v>0</v>
      </c>
      <c r="J35" s="3"/>
      <c r="K35" s="10">
        <v>18.25</v>
      </c>
      <c r="L35" s="13">
        <f t="shared" si="1"/>
        <v>0</v>
      </c>
      <c r="M35" s="13">
        <f t="shared" si="2"/>
        <v>0</v>
      </c>
      <c r="N35" s="13">
        <f t="shared" si="3"/>
        <v>0</v>
      </c>
      <c r="O35" s="13">
        <f t="shared" si="4"/>
        <v>0</v>
      </c>
      <c r="P35" s="14">
        <f t="shared" si="5"/>
        <v>0</v>
      </c>
    </row>
    <row r="36" spans="1:16" ht="12.75" customHeight="1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>
        <v>0</v>
      </c>
      <c r="J36" s="3"/>
      <c r="K36" s="10">
        <v>18.75</v>
      </c>
      <c r="L36" s="13">
        <f t="shared" si="1"/>
        <v>0</v>
      </c>
      <c r="M36" s="13">
        <f t="shared" si="2"/>
        <v>0</v>
      </c>
      <c r="N36" s="13">
        <f t="shared" si="3"/>
        <v>0</v>
      </c>
      <c r="O36" s="13">
        <f t="shared" si="4"/>
        <v>0</v>
      </c>
      <c r="P36" s="14">
        <f t="shared" si="5"/>
        <v>0</v>
      </c>
    </row>
    <row r="37" spans="1:16" ht="12.75" customHeight="1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>
        <v>0</v>
      </c>
      <c r="J37" s="3"/>
      <c r="K37" s="10">
        <v>19.25</v>
      </c>
      <c r="L37" s="13">
        <f t="shared" si="1"/>
        <v>0</v>
      </c>
      <c r="M37" s="13">
        <f t="shared" si="2"/>
        <v>0</v>
      </c>
      <c r="N37" s="13">
        <f t="shared" si="3"/>
        <v>0</v>
      </c>
      <c r="O37" s="13">
        <f t="shared" si="4"/>
        <v>0</v>
      </c>
      <c r="P37" s="14">
        <f t="shared" si="5"/>
        <v>0</v>
      </c>
    </row>
    <row r="38" spans="1:16" ht="12.75" customHeight="1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>
        <v>0</v>
      </c>
      <c r="J38" s="3"/>
      <c r="K38" s="10">
        <v>19.75</v>
      </c>
      <c r="L38" s="13">
        <f t="shared" si="1"/>
        <v>0</v>
      </c>
      <c r="M38" s="13">
        <f t="shared" si="2"/>
        <v>0</v>
      </c>
      <c r="N38" s="13">
        <f t="shared" si="3"/>
        <v>0</v>
      </c>
      <c r="O38" s="13">
        <f t="shared" si="4"/>
        <v>0</v>
      </c>
      <c r="P38" s="14">
        <f t="shared" si="5"/>
        <v>0</v>
      </c>
    </row>
    <row r="39" spans="1:16" ht="12.75" customHeight="1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>
        <v>0</v>
      </c>
      <c r="J39" s="3"/>
      <c r="K39" s="10">
        <v>20.25</v>
      </c>
      <c r="L39" s="13">
        <f t="shared" si="1"/>
        <v>0</v>
      </c>
      <c r="M39" s="13">
        <f t="shared" si="2"/>
        <v>0</v>
      </c>
      <c r="N39" s="13">
        <f t="shared" si="3"/>
        <v>0</v>
      </c>
      <c r="O39" s="13">
        <f t="shared" si="4"/>
        <v>0</v>
      </c>
      <c r="P39" s="14">
        <f t="shared" si="5"/>
        <v>0</v>
      </c>
    </row>
    <row r="40" spans="1:16" ht="12.75" customHeight="1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>
        <v>0</v>
      </c>
      <c r="J40" s="3"/>
      <c r="K40" s="10">
        <v>20.75</v>
      </c>
      <c r="L40" s="13">
        <f t="shared" si="1"/>
        <v>0</v>
      </c>
      <c r="M40" s="13">
        <f t="shared" si="2"/>
        <v>0</v>
      </c>
      <c r="N40" s="13">
        <f t="shared" si="3"/>
        <v>0</v>
      </c>
      <c r="O40" s="13">
        <f t="shared" si="4"/>
        <v>0</v>
      </c>
      <c r="P40" s="14">
        <f t="shared" si="5"/>
        <v>0</v>
      </c>
    </row>
    <row r="41" spans="1:16" ht="12.75" customHeight="1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>
        <v>0</v>
      </c>
      <c r="J41" s="3"/>
      <c r="K41" s="10">
        <v>21.25</v>
      </c>
      <c r="L41" s="13">
        <f t="shared" si="1"/>
        <v>0</v>
      </c>
      <c r="M41" s="13">
        <f t="shared" si="2"/>
        <v>0</v>
      </c>
      <c r="N41" s="13">
        <f t="shared" si="3"/>
        <v>0</v>
      </c>
      <c r="O41" s="13">
        <f t="shared" si="4"/>
        <v>0</v>
      </c>
      <c r="P41" s="14">
        <f t="shared" si="5"/>
        <v>0</v>
      </c>
    </row>
    <row r="42" spans="1:16" ht="12.75" customHeight="1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>
        <v>0</v>
      </c>
      <c r="J42" s="3"/>
      <c r="K42" s="10">
        <v>21.75</v>
      </c>
      <c r="L42" s="13">
        <f t="shared" si="1"/>
        <v>0</v>
      </c>
      <c r="M42" s="13">
        <f t="shared" si="2"/>
        <v>0</v>
      </c>
      <c r="N42" s="13">
        <f t="shared" si="3"/>
        <v>0</v>
      </c>
      <c r="O42" s="13">
        <f t="shared" si="4"/>
        <v>0</v>
      </c>
      <c r="P42" s="14">
        <f t="shared" si="5"/>
        <v>0</v>
      </c>
    </row>
    <row r="43" spans="1:16" ht="12.75" customHeight="1">
      <c r="A43" s="8" t="s">
        <v>7</v>
      </c>
      <c r="B43" s="16">
        <f>SUM(B6:B42)</f>
        <v>213</v>
      </c>
      <c r="C43" s="16">
        <f>SUM(C6:C42)</f>
        <v>805</v>
      </c>
      <c r="D43" s="16">
        <f>SUM(D6:D42)</f>
        <v>77</v>
      </c>
      <c r="E43" s="16">
        <f>SUM(E6:E42)</f>
        <v>0</v>
      </c>
      <c r="F43" s="16">
        <f>SUM(F6:F42)</f>
        <v>1095</v>
      </c>
      <c r="G43" s="17"/>
      <c r="H43" s="8" t="s">
        <v>7</v>
      </c>
      <c r="I43" s="5">
        <f>SUM(I6:I42)</f>
        <v>345503749</v>
      </c>
      <c r="J43" s="3"/>
      <c r="K43" s="8" t="s">
        <v>7</v>
      </c>
      <c r="L43" s="16">
        <f>SUM(L6:L42)</f>
        <v>24297.630769878135</v>
      </c>
      <c r="M43" s="16">
        <f>SUM(M6:M42)</f>
        <v>312923.94981996564</v>
      </c>
      <c r="N43" s="16">
        <f>SUM(N6:N42)</f>
        <v>8282.1684101562478</v>
      </c>
      <c r="O43" s="16">
        <f>SUM(O6:O42)</f>
        <v>0</v>
      </c>
      <c r="P43" s="16">
        <f>SUM(P6:P42)</f>
        <v>345503.74900000007</v>
      </c>
    </row>
    <row r="44" spans="1:16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 ht="12.75" customHeight="1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2"/>
    </row>
    <row r="47" spans="1:16" ht="12.75" customHeight="1">
      <c r="A47" s="3"/>
      <c r="B47" s="38" t="s">
        <v>10</v>
      </c>
      <c r="C47" s="38"/>
      <c r="D47" s="38"/>
      <c r="E47" s="3"/>
      <c r="F47" s="3"/>
      <c r="G47" s="5"/>
      <c r="H47" s="3"/>
      <c r="I47" s="38" t="s">
        <v>11</v>
      </c>
      <c r="J47" s="38"/>
      <c r="K47" s="38"/>
      <c r="L47" s="3"/>
      <c r="M47" s="3"/>
      <c r="N47" s="3"/>
      <c r="O47" s="3"/>
      <c r="P47" s="2"/>
    </row>
    <row r="48" spans="1:1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 ht="12.75" customHeight="1">
      <c r="A49" s="3"/>
      <c r="B49" s="3"/>
      <c r="C49" s="3"/>
      <c r="D49" s="3"/>
      <c r="E49" s="3"/>
      <c r="F49" s="3"/>
      <c r="G49" s="3"/>
      <c r="H49" s="19" t="s">
        <v>12</v>
      </c>
      <c r="I49" s="20">
        <v>2.8739999999999998E-3</v>
      </c>
      <c r="J49" s="19" t="s">
        <v>13</v>
      </c>
      <c r="K49" s="20">
        <v>3.2866249999999999</v>
      </c>
      <c r="L49" s="3"/>
      <c r="M49" s="3"/>
      <c r="N49" s="3"/>
      <c r="O49" s="3"/>
      <c r="P49" s="2"/>
    </row>
    <row r="50" spans="1:16" ht="12.75" customHeight="1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 ht="12.75" customHeight="1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2"/>
      <c r="O51" s="2"/>
      <c r="P51" s="2"/>
    </row>
    <row r="52" spans="1:16" ht="12.75" customHeight="1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0.22136669397449701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2"/>
      <c r="O52" s="2"/>
      <c r="P52" s="2"/>
    </row>
    <row r="53" spans="1:16" ht="12.75" customHeight="1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0.33401466191086432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2"/>
      <c r="O53" s="2"/>
      <c r="P53" s="2"/>
    </row>
    <row r="54" spans="1:16" ht="12.75" customHeight="1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0.48142085354194208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2"/>
      <c r="O54" s="2"/>
      <c r="P54" s="2"/>
    </row>
    <row r="55" spans="1:16" ht="12.75" customHeight="1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0.66892947760062427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2"/>
      <c r="O55" s="2"/>
      <c r="P55" s="2"/>
    </row>
    <row r="56" spans="1:16" ht="12.75" customHeight="1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0.90204892617371057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2"/>
      <c r="O56" s="2"/>
      <c r="P56" s="2"/>
    </row>
    <row r="57" spans="1:16" ht="12.75" customHeight="1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1.1864403977559521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2"/>
      <c r="O57" s="2"/>
      <c r="P57" s="2"/>
    </row>
    <row r="58" spans="1:16" ht="12.75" customHeight="1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1.5279082510092226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2"/>
      <c r="O58" s="2"/>
      <c r="P58" s="2"/>
    </row>
    <row r="59" spans="1:16" ht="12.75" customHeight="1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1.9323917053651347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2"/>
      <c r="O59" s="2"/>
      <c r="P59" s="2"/>
    </row>
    <row r="60" spans="1:16" ht="12.75" customHeight="1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2.4059576125421676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2"/>
      <c r="O60" s="2"/>
      <c r="P60" s="2"/>
    </row>
    <row r="61" spans="1:16" ht="12.75" customHeight="1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2.9547940951080487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0</v>
      </c>
      <c r="N61" s="2"/>
      <c r="O61" s="2"/>
      <c r="P61" s="2"/>
    </row>
    <row r="62" spans="1:16" ht="12.75" customHeight="1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3.585204897926515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0</v>
      </c>
      <c r="N62" s="2"/>
      <c r="O62" s="2"/>
      <c r="P62" s="2"/>
    </row>
    <row r="63" spans="1:16" ht="12.75" customHeight="1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4.3036043335799521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0</v>
      </c>
      <c r="N63" s="2"/>
      <c r="O63" s="2"/>
      <c r="P63" s="2"/>
    </row>
    <row r="64" spans="1:16" ht="12.75" customHeight="1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5.1165127284618794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0</v>
      </c>
      <c r="N64" s="2"/>
      <c r="O64" s="2"/>
      <c r="P64" s="2"/>
    </row>
    <row r="65" spans="1:16" ht="12.75" customHeight="1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6.0305522952146404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0</v>
      </c>
      <c r="N65" s="2"/>
      <c r="O65" s="2"/>
      <c r="P65" s="2"/>
    </row>
    <row r="66" spans="1:16" ht="12.75" customHeight="1">
      <c r="A66" s="10">
        <v>10.75</v>
      </c>
      <c r="B66" s="3">
        <f t="shared" si="6"/>
        <v>1980.6295065789473</v>
      </c>
      <c r="C66" s="3">
        <f t="shared" si="7"/>
        <v>282.947072368421</v>
      </c>
      <c r="D66" s="3">
        <f t="shared" si="8"/>
        <v>1320.4196710526314</v>
      </c>
      <c r="E66" s="3">
        <f t="shared" si="9"/>
        <v>0</v>
      </c>
      <c r="F66" s="12">
        <f t="shared" si="10"/>
        <v>3583.9962499999992</v>
      </c>
      <c r="G66" s="3"/>
      <c r="H66" s="10">
        <f t="shared" si="11"/>
        <v>7.0524433715183106</v>
      </c>
      <c r="I66" s="3">
        <f t="shared" si="12"/>
        <v>1299.3746451261654</v>
      </c>
      <c r="J66" s="3">
        <f t="shared" si="13"/>
        <v>185.62494930373791</v>
      </c>
      <c r="K66" s="3">
        <f t="shared" si="14"/>
        <v>866.24976341744355</v>
      </c>
      <c r="L66" s="3">
        <f t="shared" si="15"/>
        <v>0</v>
      </c>
      <c r="M66" s="22">
        <f t="shared" si="16"/>
        <v>2351.2493578473468</v>
      </c>
      <c r="N66" s="2"/>
      <c r="O66" s="2"/>
      <c r="P66" s="2"/>
    </row>
    <row r="67" spans="1:16" ht="12.75" customHeight="1">
      <c r="A67" s="10">
        <v>11.25</v>
      </c>
      <c r="B67" s="3">
        <f t="shared" si="6"/>
        <v>7020.4283653846142</v>
      </c>
      <c r="C67" s="3">
        <f t="shared" si="7"/>
        <v>2340.1427884615387</v>
      </c>
      <c r="D67" s="3">
        <f t="shared" si="8"/>
        <v>2808.1713461538461</v>
      </c>
      <c r="E67" s="3">
        <f t="shared" si="9"/>
        <v>0</v>
      </c>
      <c r="F67" s="12">
        <f t="shared" si="10"/>
        <v>12168.742499999998</v>
      </c>
      <c r="G67" s="3"/>
      <c r="H67" s="10">
        <f t="shared" si="11"/>
        <v>8.1890009762300888</v>
      </c>
      <c r="I67" s="3">
        <f t="shared" si="12"/>
        <v>5110.2484211278233</v>
      </c>
      <c r="J67" s="3">
        <f t="shared" si="13"/>
        <v>1703.4161403759413</v>
      </c>
      <c r="K67" s="3">
        <f t="shared" si="14"/>
        <v>2044.0993684511297</v>
      </c>
      <c r="L67" s="3">
        <f t="shared" si="15"/>
        <v>0</v>
      </c>
      <c r="M67" s="22">
        <f t="shared" si="16"/>
        <v>8857.7639299548955</v>
      </c>
      <c r="N67" s="2"/>
      <c r="O67" s="2"/>
      <c r="P67" s="2"/>
    </row>
    <row r="68" spans="1:16" ht="12.75" customHeight="1">
      <c r="A68" s="10">
        <v>11.75</v>
      </c>
      <c r="B68" s="3">
        <f t="shared" si="6"/>
        <v>32527.458851851854</v>
      </c>
      <c r="C68" s="3">
        <f t="shared" si="7"/>
        <v>55639.07435185185</v>
      </c>
      <c r="D68" s="3">
        <f t="shared" si="8"/>
        <v>4279.9287962962962</v>
      </c>
      <c r="E68" s="3">
        <f t="shared" si="9"/>
        <v>0</v>
      </c>
      <c r="F68" s="12">
        <f t="shared" si="10"/>
        <v>92446.462</v>
      </c>
      <c r="G68" s="3"/>
      <c r="H68" s="10">
        <f t="shared" si="11"/>
        <v>9.4471316424282765</v>
      </c>
      <c r="I68" s="3">
        <f t="shared" si="12"/>
        <v>26152.44134188199</v>
      </c>
      <c r="J68" s="3">
        <f t="shared" si="13"/>
        <v>44734.439137429719</v>
      </c>
      <c r="K68" s="3">
        <f t="shared" si="14"/>
        <v>3441.1107028792089</v>
      </c>
      <c r="L68" s="3">
        <f t="shared" si="15"/>
        <v>0</v>
      </c>
      <c r="M68" s="22">
        <f t="shared" si="16"/>
        <v>74327.991182190919</v>
      </c>
      <c r="N68" s="2"/>
      <c r="O68" s="2"/>
      <c r="P68" s="2"/>
    </row>
    <row r="69" spans="1:16" ht="12.75" customHeight="1">
      <c r="A69" s="10">
        <v>12.25</v>
      </c>
      <c r="B69" s="3">
        <f t="shared" si="6"/>
        <v>92353.438319526642</v>
      </c>
      <c r="C69" s="3">
        <f t="shared" si="7"/>
        <v>361264.92048520711</v>
      </c>
      <c r="D69" s="3">
        <f t="shared" si="8"/>
        <v>5432.5551952662727</v>
      </c>
      <c r="E69" s="3">
        <f t="shared" si="9"/>
        <v>0</v>
      </c>
      <c r="F69" s="12">
        <f t="shared" si="10"/>
        <v>459050.91399999999</v>
      </c>
      <c r="G69" s="3"/>
      <c r="H69" s="10">
        <f t="shared" si="11"/>
        <v>10.833830493658093</v>
      </c>
      <c r="I69" s="3">
        <f t="shared" si="12"/>
        <v>81676.85683757221</v>
      </c>
      <c r="J69" s="3">
        <f t="shared" si="13"/>
        <v>319500.64586462069</v>
      </c>
      <c r="K69" s="3">
        <f t="shared" si="14"/>
        <v>4804.5209904454232</v>
      </c>
      <c r="L69" s="3">
        <f t="shared" si="15"/>
        <v>0</v>
      </c>
      <c r="M69" s="22">
        <f t="shared" si="16"/>
        <v>405982.02369263826</v>
      </c>
      <c r="N69" s="2"/>
      <c r="O69" s="2"/>
      <c r="P69" s="2"/>
    </row>
    <row r="70" spans="1:16" ht="12.75" customHeight="1">
      <c r="A70" s="10">
        <v>12.75</v>
      </c>
      <c r="B70" s="3">
        <f t="shared" si="6"/>
        <v>87201.064800000007</v>
      </c>
      <c r="C70" s="3">
        <f t="shared" si="7"/>
        <v>778996.1788799999</v>
      </c>
      <c r="D70" s="3">
        <f t="shared" si="8"/>
        <v>5813.4043199999996</v>
      </c>
      <c r="E70" s="3">
        <f t="shared" si="9"/>
        <v>0</v>
      </c>
      <c r="F70" s="12">
        <f t="shared" si="10"/>
        <v>872010.64799999993</v>
      </c>
      <c r="G70" s="3"/>
      <c r="H70" s="10">
        <f t="shared" si="11"/>
        <v>12.35617853505258</v>
      </c>
      <c r="I70" s="3">
        <f t="shared" si="12"/>
        <v>84507.60196984229</v>
      </c>
      <c r="J70" s="3">
        <f t="shared" si="13"/>
        <v>754934.57759725768</v>
      </c>
      <c r="K70" s="3">
        <f t="shared" si="14"/>
        <v>5633.8401313228187</v>
      </c>
      <c r="L70" s="3">
        <f t="shared" si="15"/>
        <v>0</v>
      </c>
      <c r="M70" s="22">
        <f t="shared" si="16"/>
        <v>845076.01969842287</v>
      </c>
      <c r="N70" s="2"/>
      <c r="O70" s="2"/>
      <c r="P70" s="2"/>
    </row>
    <row r="71" spans="1:16" ht="12.75" customHeight="1">
      <c r="A71" s="10">
        <v>13.25</v>
      </c>
      <c r="B71" s="3">
        <f t="shared" si="6"/>
        <v>47108.985556818181</v>
      </c>
      <c r="C71" s="3">
        <f t="shared" si="7"/>
        <v>989288.69669318188</v>
      </c>
      <c r="D71" s="3">
        <f t="shared" si="8"/>
        <v>0</v>
      </c>
      <c r="E71" s="3">
        <f t="shared" si="9"/>
        <v>0</v>
      </c>
      <c r="F71" s="12">
        <f t="shared" si="10"/>
        <v>1036397.6822500001</v>
      </c>
      <c r="G71" s="3"/>
      <c r="H71" s="10">
        <f t="shared" si="11"/>
        <v>14.021340135334238</v>
      </c>
      <c r="I71" s="3">
        <f t="shared" si="12"/>
        <v>49851.404522467601</v>
      </c>
      <c r="J71" s="3">
        <f t="shared" si="13"/>
        <v>1046879.4949718197</v>
      </c>
      <c r="K71" s="3">
        <f t="shared" si="14"/>
        <v>0</v>
      </c>
      <c r="L71" s="3">
        <f t="shared" si="15"/>
        <v>0</v>
      </c>
      <c r="M71" s="22">
        <f t="shared" si="16"/>
        <v>1096730.8994942873</v>
      </c>
      <c r="N71" s="2"/>
      <c r="O71" s="2"/>
      <c r="P71" s="2"/>
    </row>
    <row r="72" spans="1:16" ht="12.75" customHeight="1">
      <c r="A72" s="10">
        <v>13.75</v>
      </c>
      <c r="B72" s="3">
        <f t="shared" si="6"/>
        <v>0</v>
      </c>
      <c r="C72" s="3">
        <f t="shared" si="7"/>
        <v>784769.76875000005</v>
      </c>
      <c r="D72" s="3">
        <f t="shared" si="8"/>
        <v>0</v>
      </c>
      <c r="E72" s="3">
        <f t="shared" si="9"/>
        <v>0</v>
      </c>
      <c r="F72" s="12">
        <f t="shared" si="10"/>
        <v>784769.76875000005</v>
      </c>
      <c r="G72" s="3"/>
      <c r="H72" s="10">
        <f t="shared" si="11"/>
        <v>15.836560679226727</v>
      </c>
      <c r="I72" s="3">
        <f t="shared" si="12"/>
        <v>0</v>
      </c>
      <c r="J72" s="3">
        <f t="shared" si="13"/>
        <v>903858.47723869828</v>
      </c>
      <c r="K72" s="3">
        <f t="shared" si="14"/>
        <v>0</v>
      </c>
      <c r="L72" s="3">
        <f t="shared" si="15"/>
        <v>0</v>
      </c>
      <c r="M72" s="22">
        <f t="shared" si="16"/>
        <v>903858.47723869828</v>
      </c>
      <c r="N72" s="2"/>
      <c r="O72" s="2"/>
      <c r="P72" s="2"/>
    </row>
    <row r="73" spans="1:16" ht="12.75" customHeight="1">
      <c r="A73" s="10">
        <v>14.25</v>
      </c>
      <c r="B73" s="3">
        <f t="shared" si="6"/>
        <v>8747.056225352113</v>
      </c>
      <c r="C73" s="3">
        <f t="shared" si="7"/>
        <v>594799.82332394365</v>
      </c>
      <c r="D73" s="3">
        <f t="shared" si="8"/>
        <v>17494.112450704226</v>
      </c>
      <c r="E73" s="3">
        <f t="shared" si="9"/>
        <v>0</v>
      </c>
      <c r="F73" s="12">
        <f t="shared" si="10"/>
        <v>621040.99199999997</v>
      </c>
      <c r="G73" s="3"/>
      <c r="H73" s="10">
        <f t="shared" si="11"/>
        <v>17.809164372697698</v>
      </c>
      <c r="I73" s="3">
        <f t="shared" si="12"/>
        <v>10931.77277856312</v>
      </c>
      <c r="J73" s="3">
        <f t="shared" si="13"/>
        <v>743360.54894229199</v>
      </c>
      <c r="K73" s="3">
        <f t="shared" si="14"/>
        <v>21863.545557126239</v>
      </c>
      <c r="L73" s="3">
        <f t="shared" si="15"/>
        <v>0</v>
      </c>
      <c r="M73" s="22">
        <f t="shared" si="16"/>
        <v>776155.86727798136</v>
      </c>
      <c r="N73" s="2"/>
      <c r="O73" s="2"/>
      <c r="P73" s="2"/>
    </row>
    <row r="74" spans="1:16" ht="12.75" customHeight="1">
      <c r="A74" s="10">
        <v>14.75</v>
      </c>
      <c r="B74" s="3">
        <f t="shared" si="6"/>
        <v>15379.963990384615</v>
      </c>
      <c r="C74" s="3">
        <f t="shared" si="7"/>
        <v>348612.51711538463</v>
      </c>
      <c r="D74" s="3">
        <f t="shared" si="8"/>
        <v>35886.582644230766</v>
      </c>
      <c r="E74" s="3">
        <f t="shared" si="9"/>
        <v>0</v>
      </c>
      <c r="F74" s="12">
        <f t="shared" si="10"/>
        <v>399879.06374999997</v>
      </c>
      <c r="G74" s="3"/>
      <c r="H74" s="10">
        <f t="shared" si="11"/>
        <v>19.946552185845697</v>
      </c>
      <c r="I74" s="3">
        <f t="shared" si="12"/>
        <v>20798.457922076905</v>
      </c>
      <c r="J74" s="3">
        <f t="shared" si="13"/>
        <v>471431.71290040988</v>
      </c>
      <c r="K74" s="3">
        <f t="shared" si="14"/>
        <v>48529.735151512774</v>
      </c>
      <c r="L74" s="3">
        <f t="shared" si="15"/>
        <v>0</v>
      </c>
      <c r="M74" s="22">
        <f t="shared" si="16"/>
        <v>540759.90597399953</v>
      </c>
      <c r="N74" s="2"/>
      <c r="O74" s="2"/>
      <c r="P74" s="2"/>
    </row>
    <row r="75" spans="1:16" ht="12.75" customHeight="1">
      <c r="A75" s="10">
        <v>15.25</v>
      </c>
      <c r="B75" s="3">
        <f t="shared" si="6"/>
        <v>10766.695790322581</v>
      </c>
      <c r="C75" s="3">
        <f t="shared" si="7"/>
        <v>197389.42282258064</v>
      </c>
      <c r="D75" s="3">
        <f t="shared" si="8"/>
        <v>14355.594387096775</v>
      </c>
      <c r="E75" s="3">
        <f t="shared" si="9"/>
        <v>0</v>
      </c>
      <c r="F75" s="12">
        <f t="shared" si="10"/>
        <v>222511.71299999999</v>
      </c>
      <c r="G75" s="3"/>
      <c r="H75" s="10">
        <f t="shared" si="11"/>
        <v>22.256199920237609</v>
      </c>
      <c r="I75" s="3">
        <f t="shared" si="12"/>
        <v>15713.162884577052</v>
      </c>
      <c r="J75" s="3">
        <f t="shared" si="13"/>
        <v>288074.65288391261</v>
      </c>
      <c r="K75" s="3">
        <f t="shared" si="14"/>
        <v>20950.883846102734</v>
      </c>
      <c r="L75" s="3">
        <f t="shared" si="15"/>
        <v>0</v>
      </c>
      <c r="M75" s="22">
        <f t="shared" si="16"/>
        <v>324738.69961459242</v>
      </c>
      <c r="N75" s="2"/>
      <c r="O75" s="2"/>
      <c r="P75" s="2"/>
    </row>
    <row r="76" spans="1:16" ht="12.75" customHeight="1">
      <c r="A76" s="10">
        <v>15.75</v>
      </c>
      <c r="B76" s="3">
        <f t="shared" si="6"/>
        <v>4893.6521249999987</v>
      </c>
      <c r="C76" s="3">
        <f t="shared" si="7"/>
        <v>56766.364649999996</v>
      </c>
      <c r="D76" s="3">
        <f t="shared" si="8"/>
        <v>6851.1129749999991</v>
      </c>
      <c r="E76" s="3">
        <f t="shared" si="9"/>
        <v>0</v>
      </c>
      <c r="F76" s="12">
        <f t="shared" si="10"/>
        <v>68511.129749999993</v>
      </c>
      <c r="G76" s="3"/>
      <c r="H76" s="10">
        <f t="shared" si="11"/>
        <v>24.745656389175156</v>
      </c>
      <c r="I76" s="3">
        <f t="shared" si="12"/>
        <v>7688.6751729147181</v>
      </c>
      <c r="J76" s="3">
        <f t="shared" si="13"/>
        <v>89188.632005810738</v>
      </c>
      <c r="K76" s="3">
        <f t="shared" si="14"/>
        <v>10764.145242080607</v>
      </c>
      <c r="L76" s="3">
        <f t="shared" si="15"/>
        <v>0</v>
      </c>
      <c r="M76" s="22">
        <f t="shared" si="16"/>
        <v>107641.45242080606</v>
      </c>
      <c r="N76" s="2"/>
      <c r="O76" s="2"/>
      <c r="P76" s="2"/>
    </row>
    <row r="77" spans="1:16" ht="12.75" customHeight="1">
      <c r="A77" s="10">
        <v>16.25</v>
      </c>
      <c r="B77" s="3">
        <f t="shared" si="6"/>
        <v>1853.2207094594594</v>
      </c>
      <c r="C77" s="3">
        <f t="shared" si="7"/>
        <v>55596.621283783781</v>
      </c>
      <c r="D77" s="3">
        <f t="shared" si="8"/>
        <v>11119.324256756756</v>
      </c>
      <c r="E77" s="3">
        <f t="shared" si="9"/>
        <v>0</v>
      </c>
      <c r="F77" s="12">
        <f t="shared" si="10"/>
        <v>68569.166249999995</v>
      </c>
      <c r="G77" s="3"/>
      <c r="H77" s="10">
        <f t="shared" si="11"/>
        <v>27.42254170078116</v>
      </c>
      <c r="I77" s="3">
        <f t="shared" si="12"/>
        <v>3127.3859806709706</v>
      </c>
      <c r="J77" s="3">
        <f t="shared" si="13"/>
        <v>93821.579420129114</v>
      </c>
      <c r="K77" s="3">
        <f t="shared" si="14"/>
        <v>18764.315884025822</v>
      </c>
      <c r="L77" s="3">
        <f t="shared" si="15"/>
        <v>0</v>
      </c>
      <c r="M77" s="22">
        <f t="shared" si="16"/>
        <v>115713.28128482591</v>
      </c>
      <c r="N77" s="2"/>
      <c r="O77" s="2"/>
      <c r="P77" s="2"/>
    </row>
    <row r="78" spans="1:16" ht="12.75" customHeight="1">
      <c r="A78" s="10">
        <v>16.75</v>
      </c>
      <c r="B78" s="3">
        <f t="shared" si="6"/>
        <v>0</v>
      </c>
      <c r="C78" s="3">
        <f t="shared" si="7"/>
        <v>3141.9171428571431</v>
      </c>
      <c r="D78" s="3">
        <f t="shared" si="8"/>
        <v>1256.7668571428571</v>
      </c>
      <c r="E78" s="3">
        <f t="shared" si="9"/>
        <v>0</v>
      </c>
      <c r="F78" s="12">
        <f t="shared" si="10"/>
        <v>4398.6840000000002</v>
      </c>
      <c r="G78" s="3"/>
      <c r="H78" s="10">
        <f t="shared" si="11"/>
        <v>30.294545634995838</v>
      </c>
      <c r="I78" s="3">
        <f t="shared" si="12"/>
        <v>0</v>
      </c>
      <c r="J78" s="3">
        <f t="shared" si="13"/>
        <v>5682.5643143678481</v>
      </c>
      <c r="K78" s="3">
        <f t="shared" si="14"/>
        <v>2273.0257257471394</v>
      </c>
      <c r="L78" s="3">
        <f t="shared" si="15"/>
        <v>0</v>
      </c>
      <c r="M78" s="22">
        <f t="shared" si="16"/>
        <v>7955.5900401149875</v>
      </c>
      <c r="N78" s="2"/>
      <c r="O78" s="2"/>
      <c r="P78" s="2"/>
    </row>
    <row r="79" spans="1:16" ht="12.75" customHeight="1">
      <c r="A79" s="10">
        <v>17.25</v>
      </c>
      <c r="B79" s="3">
        <f t="shared" si="6"/>
        <v>0</v>
      </c>
      <c r="C79" s="3">
        <f t="shared" si="7"/>
        <v>1662.6304687500001</v>
      </c>
      <c r="D79" s="3">
        <f t="shared" si="8"/>
        <v>11638.413281250001</v>
      </c>
      <c r="E79" s="3">
        <f t="shared" si="9"/>
        <v>0</v>
      </c>
      <c r="F79" s="12">
        <f t="shared" si="10"/>
        <v>13301.043750000001</v>
      </c>
      <c r="G79" s="3"/>
      <c r="H79" s="10">
        <f t="shared" si="11"/>
        <v>33.3694261065978</v>
      </c>
      <c r="I79" s="3">
        <f t="shared" si="12"/>
        <v>0</v>
      </c>
      <c r="J79" s="3">
        <f t="shared" si="13"/>
        <v>3216.2912793931123</v>
      </c>
      <c r="K79" s="3">
        <f t="shared" si="14"/>
        <v>22514.038955751788</v>
      </c>
      <c r="L79" s="3">
        <f t="shared" si="15"/>
        <v>0</v>
      </c>
      <c r="M79" s="22">
        <f t="shared" si="16"/>
        <v>25730.330235144902</v>
      </c>
      <c r="N79" s="2"/>
      <c r="O79" s="2"/>
      <c r="P79" s="2"/>
    </row>
    <row r="80" spans="1:16" ht="12.75" customHeight="1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3107.5280000000002</v>
      </c>
      <c r="E80" s="3">
        <f t="shared" si="9"/>
        <v>0</v>
      </c>
      <c r="F80" s="12">
        <f t="shared" si="10"/>
        <v>3107.5280000000002</v>
      </c>
      <c r="G80" s="3"/>
      <c r="H80" s="10">
        <f t="shared" si="11"/>
        <v>36.655007707242305</v>
      </c>
      <c r="I80" s="3">
        <f t="shared" si="12"/>
        <v>0</v>
      </c>
      <c r="J80" s="3">
        <f t="shared" si="13"/>
        <v>0</v>
      </c>
      <c r="K80" s="3">
        <f t="shared" si="14"/>
        <v>6417.2655093223248</v>
      </c>
      <c r="L80" s="3">
        <f t="shared" si="15"/>
        <v>0</v>
      </c>
      <c r="M80" s="22">
        <f t="shared" si="16"/>
        <v>6417.2655093223248</v>
      </c>
      <c r="N80" s="2"/>
      <c r="O80" s="2"/>
      <c r="P80" s="2"/>
    </row>
    <row r="81" spans="1:16" ht="12.75" customHeight="1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40.159180320271147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2"/>
      <c r="O81" s="2"/>
      <c r="P81" s="2"/>
    </row>
    <row r="82" spans="1:16" ht="12.75" customHeight="1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43.889897802700261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2"/>
      <c r="O82" s="2"/>
      <c r="P82" s="2"/>
    </row>
    <row r="83" spans="1:16" ht="12.75" customHeight="1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47.855176729369184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2"/>
      <c r="O83" s="2"/>
      <c r="P83" s="2"/>
    </row>
    <row r="84" spans="1:16" ht="12.75" customHeight="1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52.063095194730238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2"/>
      <c r="O84" s="2"/>
      <c r="P84" s="2"/>
    </row>
    <row r="85" spans="1:16" ht="12.75" customHeight="1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56.521791668199214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2"/>
      <c r="O85" s="2"/>
      <c r="P85" s="2"/>
    </row>
    <row r="86" spans="1:16" ht="12.75" customHeight="1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61.239463899366974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2"/>
      <c r="O86" s="2"/>
      <c r="P86" s="2"/>
    </row>
    <row r="87" spans="1:16" ht="12.75" customHeight="1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66.2243678697223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2"/>
      <c r="O87" s="2"/>
      <c r="P87" s="2"/>
    </row>
    <row r="88" spans="1:16" ht="12.75" customHeight="1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71.484816787827569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2"/>
      <c r="O88" s="2"/>
      <c r="P88" s="2"/>
    </row>
    <row r="89" spans="1:16" ht="12.75" customHeight="1">
      <c r="A89" s="8" t="s">
        <v>7</v>
      </c>
      <c r="B89" s="16">
        <f>SUM(B52:B83)</f>
        <v>309832.594240679</v>
      </c>
      <c r="C89" s="16">
        <f>SUM(C52:C83)</f>
        <v>4230551.0258283708</v>
      </c>
      <c r="D89" s="16">
        <f>SUM(D52:D83)</f>
        <v>121363.91418095042</v>
      </c>
      <c r="E89" s="16">
        <f>SUM(E52:E83)</f>
        <v>0</v>
      </c>
      <c r="F89" s="16">
        <f>SUM(F52:F83)</f>
        <v>4661747.5342500005</v>
      </c>
      <c r="G89" s="12"/>
      <c r="H89" s="8" t="s">
        <v>7</v>
      </c>
      <c r="I89" s="16">
        <f>SUM(I52:I88)</f>
        <v>306857.38247682084</v>
      </c>
      <c r="J89" s="16">
        <f>SUM(J52:J88)</f>
        <v>4766572.6576458216</v>
      </c>
      <c r="K89" s="16">
        <f>SUM(K52:K88)</f>
        <v>168866.77682818542</v>
      </c>
      <c r="L89" s="16">
        <f>SUM(L52:L88)</f>
        <v>0</v>
      </c>
      <c r="M89" s="16">
        <f>SUM(M52:M88)</f>
        <v>5242296.8169508278</v>
      </c>
      <c r="N89" s="2"/>
      <c r="O89" s="2"/>
      <c r="P89" s="2"/>
    </row>
    <row r="90" spans="1:16" ht="12.75" customHeight="1">
      <c r="A90" s="6" t="s">
        <v>14</v>
      </c>
      <c r="B90" s="23">
        <f>IF(L43&gt;0,B89/L43,0)</f>
        <v>12.751555786450572</v>
      </c>
      <c r="C90" s="23">
        <f>IF(M43&gt;0,C89/M43,0)</f>
        <v>13.519422301368532</v>
      </c>
      <c r="D90" s="23">
        <f>IF(N43&gt;0,D89/N43,0)</f>
        <v>14.653639985408221</v>
      </c>
      <c r="E90" s="23">
        <f>IF(O43&gt;0,E89/O43,0)</f>
        <v>0</v>
      </c>
      <c r="F90" s="23">
        <f>IF(P43&gt;0,F89/P43,0)</f>
        <v>13.492610565710532</v>
      </c>
      <c r="G90" s="12"/>
      <c r="H90" s="6" t="s">
        <v>14</v>
      </c>
      <c r="I90" s="23">
        <f>IF(L43&gt;0,I89/L43,0)</f>
        <v>12.629107149707497</v>
      </c>
      <c r="J90" s="23">
        <f>IF(M43&gt;0,J89/M43,0)</f>
        <v>15.232367673960946</v>
      </c>
      <c r="K90" s="23">
        <f>IF(N43&gt;0,K89/N43,0)</f>
        <v>20.389198633187377</v>
      </c>
      <c r="L90" s="23">
        <f>IF(O43&gt;0,L89/O43,0)</f>
        <v>0</v>
      </c>
      <c r="M90" s="23">
        <f>IF(P43&gt;0,M89/P43,0)</f>
        <v>15.17290863593734</v>
      </c>
      <c r="N90" s="2"/>
      <c r="O90" s="2"/>
      <c r="P90" s="2"/>
    </row>
    <row r="91" spans="1:16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2" t="s">
        <v>15</v>
      </c>
      <c r="B95" s="42"/>
      <c r="C95" s="42"/>
      <c r="D95" s="42"/>
      <c r="E95" s="42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2.75" customHeight="1">
      <c r="A96" s="42"/>
      <c r="B96" s="42"/>
      <c r="C96" s="42"/>
      <c r="D96" s="42"/>
      <c r="E96" s="42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 ht="12.75" customHeight="1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1" t="s">
        <v>16</v>
      </c>
      <c r="B99" s="40" t="s">
        <v>17</v>
      </c>
      <c r="C99" s="40" t="s">
        <v>18</v>
      </c>
      <c r="D99" s="40" t="s">
        <v>19</v>
      </c>
      <c r="E99" s="40" t="s">
        <v>20</v>
      </c>
      <c r="F99" s="40" t="s">
        <v>21</v>
      </c>
      <c r="G99" s="41" t="s">
        <v>22</v>
      </c>
      <c r="H99" s="3"/>
      <c r="I99" s="3"/>
      <c r="J99" s="3"/>
      <c r="K99" s="3"/>
      <c r="L99" s="3"/>
      <c r="M99" s="3"/>
      <c r="N99" s="2"/>
      <c r="O99" s="2"/>
      <c r="P99" s="2"/>
    </row>
    <row r="100" spans="1:16" ht="12.75" customHeight="1">
      <c r="A100" s="41"/>
      <c r="B100" s="41"/>
      <c r="C100" s="41"/>
      <c r="D100" s="41"/>
      <c r="E100" s="40"/>
      <c r="F100" s="40"/>
      <c r="G100" s="41"/>
      <c r="H100" s="3"/>
      <c r="I100" s="3"/>
      <c r="J100" s="3"/>
      <c r="K100" s="3"/>
      <c r="L100" s="3"/>
      <c r="M100" s="3"/>
      <c r="N100" s="2"/>
      <c r="O100" s="2"/>
      <c r="P100" s="2"/>
    </row>
    <row r="101" spans="1:16" ht="12.75" customHeight="1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 ht="12.75" customHeight="1">
      <c r="A102" s="25">
        <v>0</v>
      </c>
      <c r="B102" s="26">
        <f>L$43</f>
        <v>24297.630769878135</v>
      </c>
      <c r="C102" s="27">
        <f>$B$90</f>
        <v>12.751555786450572</v>
      </c>
      <c r="D102" s="28">
        <f>$I$90</f>
        <v>12.629107149707497</v>
      </c>
      <c r="E102" s="27">
        <f t="shared" ref="E102:E105" si="17">B102*D102</f>
        <v>306857.38247682084</v>
      </c>
      <c r="F102" s="3">
        <f t="shared" ref="F102:F106" si="18">B102/1000</f>
        <v>24.297630769878136</v>
      </c>
      <c r="G102" s="3">
        <f t="shared" ref="G102:G106" si="19">E102/1000</f>
        <v>306.85738247682082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 ht="12.75" customHeight="1">
      <c r="A103" s="25">
        <v>1</v>
      </c>
      <c r="B103" s="26">
        <f>M$43</f>
        <v>312923.94981996564</v>
      </c>
      <c r="C103" s="27">
        <f>$C$90</f>
        <v>13.519422301368532</v>
      </c>
      <c r="D103" s="28">
        <f>$J$90</f>
        <v>15.232367673960946</v>
      </c>
      <c r="E103" s="27">
        <f t="shared" si="17"/>
        <v>4766572.6576458216</v>
      </c>
      <c r="F103" s="3">
        <f t="shared" si="18"/>
        <v>312.92394981996563</v>
      </c>
      <c r="G103" s="3">
        <f t="shared" si="19"/>
        <v>4766.5726576458219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 ht="12.75" customHeight="1">
      <c r="A104" s="25">
        <v>2</v>
      </c>
      <c r="B104" s="26">
        <f>N$43</f>
        <v>8282.1684101562478</v>
      </c>
      <c r="C104" s="27">
        <f>$D$90</f>
        <v>14.653639985408221</v>
      </c>
      <c r="D104" s="28">
        <f>$K$90</f>
        <v>20.389198633187377</v>
      </c>
      <c r="E104" s="27">
        <f t="shared" si="17"/>
        <v>168866.77682818542</v>
      </c>
      <c r="F104" s="3">
        <f t="shared" si="18"/>
        <v>8.2821684101562472</v>
      </c>
      <c r="G104" s="3">
        <f t="shared" si="19"/>
        <v>168.86677682818544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 ht="12.75" customHeight="1">
      <c r="A105" s="25">
        <v>3</v>
      </c>
      <c r="B105" s="26">
        <f>O$43</f>
        <v>0</v>
      </c>
      <c r="C105" s="28">
        <f>$E$90</f>
        <v>0</v>
      </c>
      <c r="D105" s="28">
        <f>$L$90</f>
        <v>0</v>
      </c>
      <c r="E105" s="27">
        <f t="shared" si="17"/>
        <v>0</v>
      </c>
      <c r="F105" s="3">
        <f t="shared" si="18"/>
        <v>0</v>
      </c>
      <c r="G105" s="3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 ht="12.75" customHeight="1">
      <c r="A106" s="25" t="s">
        <v>7</v>
      </c>
      <c r="B106" s="26">
        <f>SUM(B102:B105)</f>
        <v>345503.74900000007</v>
      </c>
      <c r="C106" s="28">
        <f>$F$90</f>
        <v>13.492610565710532</v>
      </c>
      <c r="D106" s="28">
        <f>$M$90</f>
        <v>15.17290863593734</v>
      </c>
      <c r="E106" s="27">
        <f>SUM(E102:E105)</f>
        <v>5242296.8169508278</v>
      </c>
      <c r="F106" s="3">
        <f t="shared" si="18"/>
        <v>345.50374900000008</v>
      </c>
      <c r="G106" s="3">
        <f t="shared" si="19"/>
        <v>5242.2968169508276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 ht="12.75" customHeight="1">
      <c r="A107" s="25" t="s">
        <v>2</v>
      </c>
      <c r="B107" s="29">
        <f>$I$2</f>
        <v>5241435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2.5" customHeight="1">
      <c r="A108" s="30" t="s">
        <v>23</v>
      </c>
      <c r="B108" s="26">
        <f>IF(E106&gt;0,$I$2/E106,"")</f>
        <v>0.99983560317530262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14">
    <mergeCell ref="F99:F100"/>
    <mergeCell ref="G99:G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50"/>
  </sheetPr>
  <dimension ref="A1:P109"/>
  <sheetViews>
    <sheetView workbookViewId="0">
      <selection activeCell="I3" sqref="I3"/>
    </sheetView>
  </sheetViews>
  <sheetFormatPr baseColWidth="10" defaultColWidth="11" defaultRowHeight="12.75" customHeight="1"/>
  <cols>
    <col min="1" max="4" width="11" customWidth="1"/>
    <col min="5" max="5" width="11.6640625" customWidth="1"/>
  </cols>
  <sheetData>
    <row r="1" spans="1:16" ht="21.75" customHeight="1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2"/>
    </row>
    <row r="2" spans="1:16" ht="21.75" customHeight="1">
      <c r="A2" s="37" t="s">
        <v>25</v>
      </c>
      <c r="B2" s="37"/>
      <c r="C2" s="37"/>
      <c r="D2" s="37"/>
      <c r="E2" s="37"/>
      <c r="F2" s="37"/>
      <c r="G2" s="3"/>
      <c r="H2" s="38" t="s">
        <v>1</v>
      </c>
      <c r="I2" s="38"/>
      <c r="J2" s="3"/>
      <c r="K2" s="3"/>
      <c r="M2" s="4"/>
      <c r="N2" s="4"/>
      <c r="O2" s="3"/>
      <c r="P2" s="2"/>
    </row>
    <row r="3" spans="1:16" ht="14.75" customHeight="1">
      <c r="A3" s="3"/>
      <c r="B3" s="3"/>
      <c r="C3" s="3"/>
      <c r="D3" s="3"/>
      <c r="E3" s="3"/>
      <c r="F3" s="3"/>
      <c r="G3" s="3"/>
      <c r="H3" s="3" t="s">
        <v>2</v>
      </c>
      <c r="I3" s="3">
        <v>28942539</v>
      </c>
      <c r="J3" s="3"/>
      <c r="K3" s="3"/>
      <c r="L3" s="3"/>
      <c r="M3" s="3"/>
      <c r="N3" s="3"/>
      <c r="O3" s="3"/>
      <c r="P3" s="2"/>
    </row>
    <row r="4" spans="1:16" ht="12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2"/>
    </row>
    <row r="5" spans="1:16" ht="12.75" customHeight="1">
      <c r="A5" s="4" t="s">
        <v>3</v>
      </c>
      <c r="B5" s="39" t="s">
        <v>4</v>
      </c>
      <c r="C5" s="39"/>
      <c r="D5" s="39"/>
      <c r="E5" s="39"/>
      <c r="F5" s="39"/>
      <c r="G5" s="3"/>
      <c r="H5" s="4" t="s">
        <v>3</v>
      </c>
      <c r="I5" s="3"/>
      <c r="J5" s="3"/>
      <c r="K5" s="4" t="s">
        <v>3</v>
      </c>
      <c r="L5" s="38" t="s">
        <v>5</v>
      </c>
      <c r="M5" s="38"/>
      <c r="N5" s="38"/>
      <c r="O5" s="38"/>
      <c r="P5" s="38"/>
    </row>
    <row r="6" spans="1:16" ht="14.75" customHeight="1">
      <c r="A6" s="4" t="s">
        <v>6</v>
      </c>
      <c r="B6" s="6">
        <v>0</v>
      </c>
      <c r="C6" s="7">
        <v>1</v>
      </c>
      <c r="D6" s="7">
        <v>2</v>
      </c>
      <c r="E6" s="7">
        <v>3</v>
      </c>
      <c r="F6" s="8" t="s">
        <v>7</v>
      </c>
      <c r="G6" s="3"/>
      <c r="H6" s="4" t="s">
        <v>6</v>
      </c>
      <c r="I6" s="4" t="s">
        <v>8</v>
      </c>
      <c r="J6" s="3"/>
      <c r="K6" s="4" t="s">
        <v>6</v>
      </c>
      <c r="L6" s="6">
        <v>0</v>
      </c>
      <c r="M6" s="7">
        <v>1</v>
      </c>
      <c r="N6" s="7">
        <v>2</v>
      </c>
      <c r="O6" s="7">
        <v>3</v>
      </c>
      <c r="P6" s="9" t="s">
        <v>7</v>
      </c>
    </row>
    <row r="7" spans="1:16" ht="12.75" customHeight="1">
      <c r="A7" s="10">
        <v>3.75</v>
      </c>
      <c r="B7" s="11"/>
      <c r="C7" s="11"/>
      <c r="D7" s="11"/>
      <c r="E7" s="11"/>
      <c r="F7" s="12">
        <f t="shared" ref="F7:F43" si="0">SUM(B7:E7)</f>
        <v>0</v>
      </c>
      <c r="G7" s="3"/>
      <c r="H7" s="10">
        <v>3.75</v>
      </c>
      <c r="I7" s="5">
        <v>0</v>
      </c>
      <c r="J7" s="3"/>
      <c r="K7" s="10">
        <v>3.75</v>
      </c>
      <c r="L7" s="13">
        <f t="shared" ref="L7:L43" si="1">IF($F7&gt;0,($I7/1000)*(B7/$F7),0)</f>
        <v>0</v>
      </c>
      <c r="M7" s="13">
        <f t="shared" ref="M7:M43" si="2">IF($F7&gt;0,($I7/1000)*(C7/$F7),0)</f>
        <v>0</v>
      </c>
      <c r="N7" s="13">
        <f t="shared" ref="N7:N43" si="3">IF($F7&gt;0,($I7/1000)*(D7/$F7),0)</f>
        <v>0</v>
      </c>
      <c r="O7" s="13">
        <f t="shared" ref="O7:O43" si="4">IF($F7&gt;0,($I7/1000)*(E7/$F7),0)</f>
        <v>0</v>
      </c>
      <c r="P7" s="14">
        <f t="shared" ref="P7:P43" si="5">SUM(L7:O7)</f>
        <v>0</v>
      </c>
    </row>
    <row r="8" spans="1:16" ht="12.75" customHeight="1">
      <c r="A8" s="10">
        <v>4.25</v>
      </c>
      <c r="B8" s="11"/>
      <c r="C8" s="11"/>
      <c r="D8" s="11"/>
      <c r="E8" s="11"/>
      <c r="F8" s="12">
        <f t="shared" si="0"/>
        <v>0</v>
      </c>
      <c r="G8" s="3"/>
      <c r="H8" s="10">
        <v>4.25</v>
      </c>
      <c r="I8" s="5">
        <v>0</v>
      </c>
      <c r="J8" s="3"/>
      <c r="K8" s="10">
        <v>4.25</v>
      </c>
      <c r="L8" s="13">
        <f t="shared" si="1"/>
        <v>0</v>
      </c>
      <c r="M8" s="13">
        <f t="shared" si="2"/>
        <v>0</v>
      </c>
      <c r="N8" s="13">
        <f t="shared" si="3"/>
        <v>0</v>
      </c>
      <c r="O8" s="13">
        <f t="shared" si="4"/>
        <v>0</v>
      </c>
      <c r="P8" s="14">
        <f t="shared" si="5"/>
        <v>0</v>
      </c>
    </row>
    <row r="9" spans="1:16" ht="12.75" customHeight="1">
      <c r="A9" s="10">
        <v>4.75</v>
      </c>
      <c r="B9" s="11"/>
      <c r="C9" s="11"/>
      <c r="D9" s="11"/>
      <c r="E9" s="11"/>
      <c r="F9" s="12">
        <f t="shared" si="0"/>
        <v>0</v>
      </c>
      <c r="G9" s="3"/>
      <c r="H9" s="10">
        <v>4.75</v>
      </c>
      <c r="I9" s="5">
        <v>0</v>
      </c>
      <c r="J9" s="3"/>
      <c r="K9" s="10">
        <v>4.75</v>
      </c>
      <c r="L9" s="13">
        <f t="shared" si="1"/>
        <v>0</v>
      </c>
      <c r="M9" s="13">
        <f t="shared" si="2"/>
        <v>0</v>
      </c>
      <c r="N9" s="13">
        <f t="shared" si="3"/>
        <v>0</v>
      </c>
      <c r="O9" s="13">
        <f t="shared" si="4"/>
        <v>0</v>
      </c>
      <c r="P9" s="14">
        <f t="shared" si="5"/>
        <v>0</v>
      </c>
    </row>
    <row r="10" spans="1:16" ht="12.75" customHeight="1">
      <c r="A10" s="10">
        <v>5.25</v>
      </c>
      <c r="B10" s="11"/>
      <c r="C10" s="11"/>
      <c r="D10" s="11"/>
      <c r="E10" s="11"/>
      <c r="F10" s="12">
        <f t="shared" si="0"/>
        <v>0</v>
      </c>
      <c r="G10" s="3"/>
      <c r="H10" s="10">
        <v>5.25</v>
      </c>
      <c r="I10" s="5">
        <v>0</v>
      </c>
      <c r="J10" s="3"/>
      <c r="K10" s="10">
        <v>5.25</v>
      </c>
      <c r="L10" s="13">
        <f t="shared" si="1"/>
        <v>0</v>
      </c>
      <c r="M10" s="13">
        <f t="shared" si="2"/>
        <v>0</v>
      </c>
      <c r="N10" s="13">
        <f t="shared" si="3"/>
        <v>0</v>
      </c>
      <c r="O10" s="13">
        <f t="shared" si="4"/>
        <v>0</v>
      </c>
      <c r="P10" s="14">
        <f t="shared" si="5"/>
        <v>0</v>
      </c>
    </row>
    <row r="11" spans="1:16" ht="12.75" customHeight="1">
      <c r="A11" s="10">
        <v>5.75</v>
      </c>
      <c r="B11" s="11"/>
      <c r="C11" s="11"/>
      <c r="D11" s="11"/>
      <c r="E11" s="11"/>
      <c r="F11" s="12">
        <f t="shared" si="0"/>
        <v>0</v>
      </c>
      <c r="G11" s="3"/>
      <c r="H11" s="10">
        <v>5.75</v>
      </c>
      <c r="I11" s="5">
        <v>0</v>
      </c>
      <c r="J11" s="3"/>
      <c r="K11" s="10">
        <v>5.75</v>
      </c>
      <c r="L11" s="13">
        <f t="shared" si="1"/>
        <v>0</v>
      </c>
      <c r="M11" s="13">
        <f t="shared" si="2"/>
        <v>0</v>
      </c>
      <c r="N11" s="13">
        <f t="shared" si="3"/>
        <v>0</v>
      </c>
      <c r="O11" s="13">
        <f t="shared" si="4"/>
        <v>0</v>
      </c>
      <c r="P11" s="14">
        <f t="shared" si="5"/>
        <v>0</v>
      </c>
    </row>
    <row r="12" spans="1:16" ht="12.75" customHeight="1">
      <c r="A12" s="10">
        <v>6.25</v>
      </c>
      <c r="B12" s="11"/>
      <c r="C12" s="11"/>
      <c r="D12" s="11"/>
      <c r="E12" s="11"/>
      <c r="F12" s="12">
        <f t="shared" si="0"/>
        <v>0</v>
      </c>
      <c r="G12" s="3"/>
      <c r="H12" s="10">
        <v>6.25</v>
      </c>
      <c r="I12" s="5">
        <v>0</v>
      </c>
      <c r="J12" s="3"/>
      <c r="K12" s="10">
        <v>6.25</v>
      </c>
      <c r="L12" s="13">
        <f t="shared" si="1"/>
        <v>0</v>
      </c>
      <c r="M12" s="13">
        <f t="shared" si="2"/>
        <v>0</v>
      </c>
      <c r="N12" s="13">
        <f t="shared" si="3"/>
        <v>0</v>
      </c>
      <c r="O12" s="13">
        <f t="shared" si="4"/>
        <v>0</v>
      </c>
      <c r="P12" s="14">
        <f t="shared" si="5"/>
        <v>0</v>
      </c>
    </row>
    <row r="13" spans="1:16" ht="12.75" customHeight="1">
      <c r="A13" s="10">
        <v>6.75</v>
      </c>
      <c r="B13" s="11"/>
      <c r="C13" s="11"/>
      <c r="D13" s="11"/>
      <c r="E13" s="11"/>
      <c r="F13" s="12">
        <f t="shared" si="0"/>
        <v>0</v>
      </c>
      <c r="G13" s="3"/>
      <c r="H13" s="10">
        <v>6.75</v>
      </c>
      <c r="I13" s="5">
        <v>0</v>
      </c>
      <c r="J13" s="3"/>
      <c r="K13" s="10">
        <v>6.75</v>
      </c>
      <c r="L13" s="13">
        <f t="shared" si="1"/>
        <v>0</v>
      </c>
      <c r="M13" s="13">
        <f t="shared" si="2"/>
        <v>0</v>
      </c>
      <c r="N13" s="13">
        <f t="shared" si="3"/>
        <v>0</v>
      </c>
      <c r="O13" s="13">
        <f t="shared" si="4"/>
        <v>0</v>
      </c>
      <c r="P13" s="14">
        <f t="shared" si="5"/>
        <v>0</v>
      </c>
    </row>
    <row r="14" spans="1:16" ht="12.75" customHeight="1">
      <c r="A14" s="10">
        <v>7.25</v>
      </c>
      <c r="B14" s="11"/>
      <c r="C14" s="11"/>
      <c r="D14" s="11"/>
      <c r="E14" s="11"/>
      <c r="F14" s="12">
        <f t="shared" si="0"/>
        <v>0</v>
      </c>
      <c r="G14" s="3"/>
      <c r="H14" s="10">
        <v>7.25</v>
      </c>
      <c r="I14" s="5">
        <v>0</v>
      </c>
      <c r="J14" s="3"/>
      <c r="K14" s="10">
        <v>7.25</v>
      </c>
      <c r="L14" s="13">
        <f t="shared" si="1"/>
        <v>0</v>
      </c>
      <c r="M14" s="13">
        <f t="shared" si="2"/>
        <v>0</v>
      </c>
      <c r="N14" s="13">
        <f t="shared" si="3"/>
        <v>0</v>
      </c>
      <c r="O14" s="13">
        <f t="shared" si="4"/>
        <v>0</v>
      </c>
      <c r="P14" s="14">
        <f t="shared" si="5"/>
        <v>0</v>
      </c>
    </row>
    <row r="15" spans="1:16" ht="12.75" customHeight="1">
      <c r="A15" s="10">
        <v>7.75</v>
      </c>
      <c r="B15" s="11"/>
      <c r="C15" s="11"/>
      <c r="D15" s="11"/>
      <c r="E15" s="11"/>
      <c r="F15" s="12">
        <f t="shared" si="0"/>
        <v>0</v>
      </c>
      <c r="G15" s="3"/>
      <c r="H15" s="10">
        <v>7.75</v>
      </c>
      <c r="I15" s="5">
        <v>0</v>
      </c>
      <c r="J15" s="5"/>
      <c r="K15" s="10">
        <v>7.75</v>
      </c>
      <c r="L15" s="13">
        <f t="shared" si="1"/>
        <v>0</v>
      </c>
      <c r="M15" s="13">
        <f t="shared" si="2"/>
        <v>0</v>
      </c>
      <c r="N15" s="13">
        <f t="shared" si="3"/>
        <v>0</v>
      </c>
      <c r="O15" s="13">
        <f t="shared" si="4"/>
        <v>0</v>
      </c>
      <c r="P15" s="14">
        <f t="shared" si="5"/>
        <v>0</v>
      </c>
    </row>
    <row r="16" spans="1:16" ht="12.75" customHeight="1">
      <c r="A16" s="10">
        <v>8.25</v>
      </c>
      <c r="B16" s="11">
        <v>4</v>
      </c>
      <c r="C16" s="11">
        <v>0</v>
      </c>
      <c r="D16" s="11">
        <v>0</v>
      </c>
      <c r="E16" s="11"/>
      <c r="F16" s="12">
        <f t="shared" si="0"/>
        <v>4</v>
      </c>
      <c r="G16" s="3"/>
      <c r="H16" s="10">
        <v>8.25</v>
      </c>
      <c r="I16" s="5">
        <v>9550672</v>
      </c>
      <c r="J16" s="5"/>
      <c r="K16" s="10">
        <v>8.25</v>
      </c>
      <c r="L16" s="13">
        <f t="shared" si="1"/>
        <v>9550.6720000000005</v>
      </c>
      <c r="M16" s="13">
        <f t="shared" si="2"/>
        <v>0</v>
      </c>
      <c r="N16" s="13">
        <f t="shared" si="3"/>
        <v>0</v>
      </c>
      <c r="O16" s="13">
        <f t="shared" si="4"/>
        <v>0</v>
      </c>
      <c r="P16" s="14">
        <f t="shared" si="5"/>
        <v>9550.6720000000005</v>
      </c>
    </row>
    <row r="17" spans="1:16" ht="12.75" customHeight="1">
      <c r="A17" s="10">
        <v>8.75</v>
      </c>
      <c r="B17" s="11">
        <v>4</v>
      </c>
      <c r="C17" s="11">
        <v>0</v>
      </c>
      <c r="D17" s="11">
        <v>0</v>
      </c>
      <c r="E17" s="11"/>
      <c r="F17" s="12">
        <f t="shared" si="0"/>
        <v>4</v>
      </c>
      <c r="G17" s="3"/>
      <c r="H17" s="10">
        <v>8.75</v>
      </c>
      <c r="I17" s="5">
        <v>107953489</v>
      </c>
      <c r="J17" s="5"/>
      <c r="K17" s="10">
        <v>8.75</v>
      </c>
      <c r="L17" s="13">
        <f t="shared" si="1"/>
        <v>107953.489</v>
      </c>
      <c r="M17" s="13">
        <f t="shared" si="2"/>
        <v>0</v>
      </c>
      <c r="N17" s="13">
        <f t="shared" si="3"/>
        <v>0</v>
      </c>
      <c r="O17" s="13">
        <f t="shared" si="4"/>
        <v>0</v>
      </c>
      <c r="P17" s="14">
        <f t="shared" si="5"/>
        <v>107953.489</v>
      </c>
    </row>
    <row r="18" spans="1:16" ht="12.75" customHeight="1">
      <c r="A18" s="10">
        <v>9.25</v>
      </c>
      <c r="B18" s="11">
        <v>18</v>
      </c>
      <c r="C18" s="11">
        <v>0</v>
      </c>
      <c r="D18" s="11">
        <v>0</v>
      </c>
      <c r="E18" s="11"/>
      <c r="F18" s="12">
        <f t="shared" si="0"/>
        <v>18</v>
      </c>
      <c r="G18" s="3"/>
      <c r="H18" s="10">
        <v>9.25</v>
      </c>
      <c r="I18" s="5">
        <v>249463339</v>
      </c>
      <c r="J18" s="5"/>
      <c r="K18" s="10">
        <v>9.25</v>
      </c>
      <c r="L18" s="13">
        <f t="shared" si="1"/>
        <v>249463.33900000001</v>
      </c>
      <c r="M18" s="13">
        <f t="shared" si="2"/>
        <v>0</v>
      </c>
      <c r="N18" s="13">
        <f t="shared" si="3"/>
        <v>0</v>
      </c>
      <c r="O18" s="13">
        <f t="shared" si="4"/>
        <v>0</v>
      </c>
      <c r="P18" s="14">
        <f t="shared" si="5"/>
        <v>249463.33900000001</v>
      </c>
    </row>
    <row r="19" spans="1:16" ht="12.75" customHeight="1">
      <c r="A19" s="10">
        <v>9.75</v>
      </c>
      <c r="B19" s="11">
        <v>18</v>
      </c>
      <c r="C19" s="11">
        <v>0</v>
      </c>
      <c r="D19" s="11">
        <v>0</v>
      </c>
      <c r="E19" s="11"/>
      <c r="F19" s="12">
        <f t="shared" si="0"/>
        <v>18</v>
      </c>
      <c r="G19" s="3"/>
      <c r="H19" s="10">
        <v>9.75</v>
      </c>
      <c r="I19" s="5">
        <v>312045186</v>
      </c>
      <c r="J19" s="5"/>
      <c r="K19" s="10">
        <v>9.75</v>
      </c>
      <c r="L19" s="13">
        <f t="shared" si="1"/>
        <v>312045.18599999999</v>
      </c>
      <c r="M19" s="13">
        <f t="shared" si="2"/>
        <v>0</v>
      </c>
      <c r="N19" s="13">
        <f t="shared" si="3"/>
        <v>0</v>
      </c>
      <c r="O19" s="13">
        <f t="shared" si="4"/>
        <v>0</v>
      </c>
      <c r="P19" s="14">
        <f t="shared" si="5"/>
        <v>312045.18599999999</v>
      </c>
    </row>
    <row r="20" spans="1:16" ht="12.75" customHeight="1">
      <c r="A20" s="10">
        <v>10.25</v>
      </c>
      <c r="B20" s="11">
        <v>13</v>
      </c>
      <c r="C20" s="11">
        <v>0</v>
      </c>
      <c r="D20" s="11">
        <v>5</v>
      </c>
      <c r="E20" s="11"/>
      <c r="F20" s="12">
        <f t="shared" si="0"/>
        <v>18</v>
      </c>
      <c r="G20" s="3"/>
      <c r="H20" s="10">
        <v>10.25</v>
      </c>
      <c r="I20" s="5">
        <v>238988407</v>
      </c>
      <c r="J20" s="5"/>
      <c r="K20" s="10">
        <v>10.25</v>
      </c>
      <c r="L20" s="13">
        <f t="shared" si="1"/>
        <v>172602.73838888889</v>
      </c>
      <c r="M20" s="13">
        <f t="shared" si="2"/>
        <v>0</v>
      </c>
      <c r="N20" s="13">
        <f t="shared" si="3"/>
        <v>66385.668611111119</v>
      </c>
      <c r="O20" s="13">
        <f t="shared" si="4"/>
        <v>0</v>
      </c>
      <c r="P20" s="14">
        <f t="shared" si="5"/>
        <v>238988.40700000001</v>
      </c>
    </row>
    <row r="21" spans="1:16" ht="12.75" customHeight="1">
      <c r="A21" s="10">
        <v>10.75</v>
      </c>
      <c r="B21" s="11">
        <v>21</v>
      </c>
      <c r="C21" s="11">
        <v>3</v>
      </c>
      <c r="D21" s="11">
        <v>14</v>
      </c>
      <c r="E21" s="11"/>
      <c r="F21" s="12">
        <f t="shared" si="0"/>
        <v>38</v>
      </c>
      <c r="G21" s="3"/>
      <c r="H21" s="10">
        <v>10.75</v>
      </c>
      <c r="I21" s="5">
        <v>407258895</v>
      </c>
      <c r="J21" s="5"/>
      <c r="K21" s="10">
        <v>10.75</v>
      </c>
      <c r="L21" s="13">
        <f t="shared" si="1"/>
        <v>225064.12618421056</v>
      </c>
      <c r="M21" s="13">
        <f t="shared" si="2"/>
        <v>32152.018026315789</v>
      </c>
      <c r="N21" s="13">
        <f t="shared" si="3"/>
        <v>150042.75078947368</v>
      </c>
      <c r="O21" s="13">
        <f t="shared" si="4"/>
        <v>0</v>
      </c>
      <c r="P21" s="14">
        <f t="shared" si="5"/>
        <v>407258.89500000002</v>
      </c>
    </row>
    <row r="22" spans="1:16" ht="12.75" customHeight="1">
      <c r="A22" s="10">
        <v>11.25</v>
      </c>
      <c r="B22" s="11">
        <v>30</v>
      </c>
      <c r="C22" s="11">
        <v>10</v>
      </c>
      <c r="D22" s="11">
        <v>12</v>
      </c>
      <c r="E22" s="11"/>
      <c r="F22" s="12">
        <f t="shared" si="0"/>
        <v>52</v>
      </c>
      <c r="G22" s="3"/>
      <c r="H22" s="10">
        <v>11.25</v>
      </c>
      <c r="I22" s="5">
        <v>420044845</v>
      </c>
      <c r="J22" s="5"/>
      <c r="K22" s="10">
        <v>11.25</v>
      </c>
      <c r="L22" s="13">
        <f t="shared" si="1"/>
        <v>242333.5644230769</v>
      </c>
      <c r="M22" s="13">
        <f t="shared" si="2"/>
        <v>80777.854807692303</v>
      </c>
      <c r="N22" s="13">
        <f t="shared" si="3"/>
        <v>96933.425769230773</v>
      </c>
      <c r="O22" s="13">
        <f t="shared" si="4"/>
        <v>0</v>
      </c>
      <c r="P22" s="14">
        <f t="shared" si="5"/>
        <v>420044.84499999997</v>
      </c>
    </row>
    <row r="23" spans="1:16" ht="12.75" customHeight="1">
      <c r="A23" s="10">
        <v>11.75</v>
      </c>
      <c r="B23" s="11">
        <v>38</v>
      </c>
      <c r="C23" s="11">
        <v>65</v>
      </c>
      <c r="D23" s="11">
        <v>5</v>
      </c>
      <c r="E23" s="11"/>
      <c r="F23" s="12">
        <f t="shared" si="0"/>
        <v>108</v>
      </c>
      <c r="G23" s="5"/>
      <c r="H23" s="10">
        <v>11.75</v>
      </c>
      <c r="I23" s="5">
        <v>483824492</v>
      </c>
      <c r="J23" s="5"/>
      <c r="K23" s="10">
        <v>11.75</v>
      </c>
      <c r="L23" s="13">
        <f t="shared" si="1"/>
        <v>170234.54348148149</v>
      </c>
      <c r="M23" s="13">
        <f t="shared" si="2"/>
        <v>291190.66648148152</v>
      </c>
      <c r="N23" s="13">
        <f t="shared" si="3"/>
        <v>22399.282037037035</v>
      </c>
      <c r="O23" s="13">
        <f t="shared" si="4"/>
        <v>0</v>
      </c>
      <c r="P23" s="14">
        <f t="shared" si="5"/>
        <v>483824.49200000003</v>
      </c>
    </row>
    <row r="24" spans="1:16" ht="12.75" customHeight="1">
      <c r="A24" s="10">
        <v>12.25</v>
      </c>
      <c r="B24" s="11">
        <v>34</v>
      </c>
      <c r="C24" s="11">
        <v>133</v>
      </c>
      <c r="D24" s="11">
        <v>2</v>
      </c>
      <c r="E24" s="11"/>
      <c r="F24" s="12">
        <f t="shared" si="0"/>
        <v>169</v>
      </c>
      <c r="G24" s="5"/>
      <c r="H24" s="10">
        <v>12.25</v>
      </c>
      <c r="I24" s="5">
        <v>570817634</v>
      </c>
      <c r="J24" s="5"/>
      <c r="K24" s="10">
        <v>12.25</v>
      </c>
      <c r="L24" s="13">
        <f t="shared" si="1"/>
        <v>114839.05062721892</v>
      </c>
      <c r="M24" s="13">
        <f t="shared" si="2"/>
        <v>449223.34510059172</v>
      </c>
      <c r="N24" s="13">
        <f t="shared" si="3"/>
        <v>6755.2382721893482</v>
      </c>
      <c r="O24" s="13">
        <f t="shared" si="4"/>
        <v>0</v>
      </c>
      <c r="P24" s="14">
        <f t="shared" si="5"/>
        <v>570817.63400000008</v>
      </c>
    </row>
    <row r="25" spans="1:16" ht="12.75" customHeight="1">
      <c r="A25" s="10">
        <v>12.75</v>
      </c>
      <c r="B25" s="11">
        <v>15</v>
      </c>
      <c r="C25" s="11">
        <v>134</v>
      </c>
      <c r="D25" s="11">
        <v>1</v>
      </c>
      <c r="E25" s="11"/>
      <c r="F25" s="12">
        <f t="shared" si="0"/>
        <v>150</v>
      </c>
      <c r="G25" s="5"/>
      <c r="H25" s="10">
        <v>12.75</v>
      </c>
      <c r="I25" s="5">
        <v>296510103</v>
      </c>
      <c r="J25" s="5"/>
      <c r="K25" s="10">
        <v>12.75</v>
      </c>
      <c r="L25" s="13">
        <f t="shared" si="1"/>
        <v>29651.010300000002</v>
      </c>
      <c r="M25" s="13">
        <f t="shared" si="2"/>
        <v>264882.35868</v>
      </c>
      <c r="N25" s="13">
        <f t="shared" si="3"/>
        <v>1976.7340200000001</v>
      </c>
      <c r="O25" s="13">
        <f t="shared" si="4"/>
        <v>0</v>
      </c>
      <c r="P25" s="14">
        <f t="shared" si="5"/>
        <v>296510.103</v>
      </c>
    </row>
    <row r="26" spans="1:16" ht="12.75" customHeight="1">
      <c r="A26" s="10">
        <v>13.25</v>
      </c>
      <c r="B26" s="11">
        <v>5</v>
      </c>
      <c r="C26" s="11">
        <v>105</v>
      </c>
      <c r="D26" s="11">
        <v>0</v>
      </c>
      <c r="E26" s="11"/>
      <c r="F26" s="12">
        <f t="shared" si="0"/>
        <v>110</v>
      </c>
      <c r="G26" s="5"/>
      <c r="H26" s="10">
        <v>13.25</v>
      </c>
      <c r="I26" s="5">
        <v>166790280</v>
      </c>
      <c r="J26" s="5"/>
      <c r="K26" s="10">
        <v>13.25</v>
      </c>
      <c r="L26" s="13">
        <f t="shared" si="1"/>
        <v>7581.3763636363637</v>
      </c>
      <c r="M26" s="13">
        <f t="shared" si="2"/>
        <v>159208.90363636366</v>
      </c>
      <c r="N26" s="13">
        <f t="shared" si="3"/>
        <v>0</v>
      </c>
      <c r="O26" s="13">
        <f t="shared" si="4"/>
        <v>0</v>
      </c>
      <c r="P26" s="14">
        <f t="shared" si="5"/>
        <v>166790.28000000003</v>
      </c>
    </row>
    <row r="27" spans="1:16" ht="12.75" customHeight="1">
      <c r="A27" s="10">
        <v>13.75</v>
      </c>
      <c r="B27" s="11">
        <v>0</v>
      </c>
      <c r="C27" s="11">
        <v>65</v>
      </c>
      <c r="D27" s="11">
        <v>0</v>
      </c>
      <c r="E27" s="11"/>
      <c r="F27" s="12">
        <f t="shared" si="0"/>
        <v>65</v>
      </c>
      <c r="G27" s="5"/>
      <c r="H27" s="10">
        <v>13.75</v>
      </c>
      <c r="I27" s="5">
        <v>45696814</v>
      </c>
      <c r="J27" s="5"/>
      <c r="K27" s="10">
        <v>13.75</v>
      </c>
      <c r="L27" s="13">
        <f t="shared" si="1"/>
        <v>0</v>
      </c>
      <c r="M27" s="13">
        <f t="shared" si="2"/>
        <v>45696.813999999998</v>
      </c>
      <c r="N27" s="13">
        <f t="shared" si="3"/>
        <v>0</v>
      </c>
      <c r="O27" s="13">
        <f t="shared" si="4"/>
        <v>0</v>
      </c>
      <c r="P27" s="14">
        <f t="shared" si="5"/>
        <v>45696.813999999998</v>
      </c>
    </row>
    <row r="28" spans="1:16" ht="12.75" customHeight="1">
      <c r="A28" s="10">
        <v>14.25</v>
      </c>
      <c r="B28" s="11">
        <v>1</v>
      </c>
      <c r="C28" s="11">
        <v>68</v>
      </c>
      <c r="D28" s="11">
        <v>2</v>
      </c>
      <c r="E28" s="11"/>
      <c r="F28" s="12">
        <f t="shared" si="0"/>
        <v>71</v>
      </c>
      <c r="G28" s="5"/>
      <c r="H28" s="10">
        <v>14.25</v>
      </c>
      <c r="I28" s="5">
        <v>19512412</v>
      </c>
      <c r="J28" s="5"/>
      <c r="K28" s="10">
        <v>14.25</v>
      </c>
      <c r="L28" s="13">
        <f t="shared" si="1"/>
        <v>274.82270422535214</v>
      </c>
      <c r="M28" s="13">
        <f t="shared" si="2"/>
        <v>18687.943887323941</v>
      </c>
      <c r="N28" s="13">
        <f t="shared" si="3"/>
        <v>549.64540845070428</v>
      </c>
      <c r="O28" s="13">
        <f t="shared" si="4"/>
        <v>0</v>
      </c>
      <c r="P28" s="14">
        <f t="shared" si="5"/>
        <v>19512.412</v>
      </c>
    </row>
    <row r="29" spans="1:16" ht="12.75" customHeight="1">
      <c r="A29" s="10">
        <v>14.75</v>
      </c>
      <c r="B29" s="11">
        <v>3</v>
      </c>
      <c r="C29" s="11">
        <v>68</v>
      </c>
      <c r="D29" s="11">
        <v>7</v>
      </c>
      <c r="E29" s="11"/>
      <c r="F29" s="12">
        <f t="shared" si="0"/>
        <v>78</v>
      </c>
      <c r="G29" s="3"/>
      <c r="H29" s="10">
        <v>14.75</v>
      </c>
      <c r="I29" s="5">
        <v>1933876</v>
      </c>
      <c r="J29" s="5"/>
      <c r="K29" s="10">
        <v>14.75</v>
      </c>
      <c r="L29" s="13">
        <f t="shared" si="1"/>
        <v>74.379846153846159</v>
      </c>
      <c r="M29" s="13">
        <f t="shared" si="2"/>
        <v>1685.9431794871796</v>
      </c>
      <c r="N29" s="13">
        <f t="shared" si="3"/>
        <v>173.55297435897435</v>
      </c>
      <c r="O29" s="13">
        <f t="shared" si="4"/>
        <v>0</v>
      </c>
      <c r="P29" s="14">
        <f t="shared" si="5"/>
        <v>1933.876</v>
      </c>
    </row>
    <row r="30" spans="1:16" ht="12.75" customHeight="1">
      <c r="A30" s="10">
        <v>15.25</v>
      </c>
      <c r="B30" s="11">
        <v>3</v>
      </c>
      <c r="C30" s="11">
        <v>55</v>
      </c>
      <c r="D30" s="11">
        <v>4</v>
      </c>
      <c r="E30" s="11"/>
      <c r="F30" s="12">
        <f t="shared" si="0"/>
        <v>62</v>
      </c>
      <c r="G30" s="3"/>
      <c r="H30" s="10">
        <v>15.25</v>
      </c>
      <c r="I30" s="5">
        <v>6416150</v>
      </c>
      <c r="J30" s="5"/>
      <c r="K30" s="10">
        <v>15.25</v>
      </c>
      <c r="L30" s="13">
        <f t="shared" si="1"/>
        <v>310.45887096774192</v>
      </c>
      <c r="M30" s="13">
        <f t="shared" si="2"/>
        <v>5691.7459677419347</v>
      </c>
      <c r="N30" s="13">
        <f t="shared" si="3"/>
        <v>413.94516129032257</v>
      </c>
      <c r="O30" s="13">
        <f t="shared" si="4"/>
        <v>0</v>
      </c>
      <c r="P30" s="14">
        <f t="shared" si="5"/>
        <v>6416.1499999999987</v>
      </c>
    </row>
    <row r="31" spans="1:16" ht="12.75" customHeight="1">
      <c r="A31" s="10">
        <v>15.75</v>
      </c>
      <c r="B31" s="11">
        <v>5</v>
      </c>
      <c r="C31" s="11">
        <v>58</v>
      </c>
      <c r="D31" s="11">
        <v>7</v>
      </c>
      <c r="E31" s="11"/>
      <c r="F31" s="12">
        <f t="shared" si="0"/>
        <v>70</v>
      </c>
      <c r="G31" s="3"/>
      <c r="H31" s="10">
        <v>15.75</v>
      </c>
      <c r="I31" s="5">
        <v>2194352</v>
      </c>
      <c r="J31" s="5"/>
      <c r="K31" s="10">
        <v>15.75</v>
      </c>
      <c r="L31" s="13">
        <f t="shared" si="1"/>
        <v>156.73942857142856</v>
      </c>
      <c r="M31" s="13">
        <f t="shared" si="2"/>
        <v>1818.1773714285714</v>
      </c>
      <c r="N31" s="13">
        <f t="shared" si="3"/>
        <v>219.43520000000001</v>
      </c>
      <c r="O31" s="13">
        <f t="shared" si="4"/>
        <v>0</v>
      </c>
      <c r="P31" s="14">
        <f t="shared" si="5"/>
        <v>2194.3519999999999</v>
      </c>
    </row>
    <row r="32" spans="1:16" ht="12.75" customHeight="1">
      <c r="A32" s="10">
        <v>16.25</v>
      </c>
      <c r="B32" s="11">
        <v>1</v>
      </c>
      <c r="C32" s="11">
        <v>30</v>
      </c>
      <c r="D32" s="11">
        <v>6</v>
      </c>
      <c r="E32" s="11"/>
      <c r="F32" s="12">
        <f t="shared" si="0"/>
        <v>37</v>
      </c>
      <c r="G32" s="3"/>
      <c r="H32" s="10">
        <v>16.25</v>
      </c>
      <c r="I32" s="5">
        <v>1119565</v>
      </c>
      <c r="J32" s="5"/>
      <c r="K32" s="10">
        <v>16.25</v>
      </c>
      <c r="L32" s="13">
        <f t="shared" si="1"/>
        <v>30.258513513513517</v>
      </c>
      <c r="M32" s="13">
        <f t="shared" si="2"/>
        <v>907.75540540540555</v>
      </c>
      <c r="N32" s="13">
        <f t="shared" si="3"/>
        <v>181.55108108108109</v>
      </c>
      <c r="O32" s="13">
        <f t="shared" si="4"/>
        <v>0</v>
      </c>
      <c r="P32" s="14">
        <f t="shared" si="5"/>
        <v>1119.5650000000003</v>
      </c>
    </row>
    <row r="33" spans="1:16" ht="12.75" customHeight="1">
      <c r="A33" s="10">
        <v>16.75</v>
      </c>
      <c r="B33" s="11">
        <v>0</v>
      </c>
      <c r="C33" s="11">
        <v>10</v>
      </c>
      <c r="D33" s="11">
        <v>4</v>
      </c>
      <c r="E33" s="11"/>
      <c r="F33" s="12">
        <f t="shared" si="0"/>
        <v>14</v>
      </c>
      <c r="G33" s="3"/>
      <c r="H33" s="10">
        <v>16.75</v>
      </c>
      <c r="I33" s="5">
        <v>438343</v>
      </c>
      <c r="J33" s="15"/>
      <c r="K33" s="10">
        <v>16.75</v>
      </c>
      <c r="L33" s="13">
        <f t="shared" si="1"/>
        <v>0</v>
      </c>
      <c r="M33" s="13">
        <f t="shared" si="2"/>
        <v>313.10214285714289</v>
      </c>
      <c r="N33" s="13">
        <f t="shared" si="3"/>
        <v>125.24085714285714</v>
      </c>
      <c r="O33" s="13">
        <f t="shared" si="4"/>
        <v>0</v>
      </c>
      <c r="P33" s="14">
        <f t="shared" si="5"/>
        <v>438.34300000000002</v>
      </c>
    </row>
    <row r="34" spans="1:16" ht="12.75" customHeight="1">
      <c r="A34" s="10">
        <v>17.25</v>
      </c>
      <c r="B34" s="11">
        <v>0</v>
      </c>
      <c r="C34" s="11">
        <v>1</v>
      </c>
      <c r="D34" s="11">
        <v>7</v>
      </c>
      <c r="E34" s="11"/>
      <c r="F34" s="12">
        <f t="shared" si="0"/>
        <v>8</v>
      </c>
      <c r="G34" s="3"/>
      <c r="H34" s="10">
        <v>17.25</v>
      </c>
      <c r="I34" s="5">
        <v>18853</v>
      </c>
      <c r="J34" s="15"/>
      <c r="K34" s="10">
        <v>17.25</v>
      </c>
      <c r="L34" s="13">
        <f t="shared" si="1"/>
        <v>0</v>
      </c>
      <c r="M34" s="13">
        <f t="shared" si="2"/>
        <v>2.3566250000000002</v>
      </c>
      <c r="N34" s="13">
        <f t="shared" si="3"/>
        <v>16.496375</v>
      </c>
      <c r="O34" s="13">
        <f t="shared" si="4"/>
        <v>0</v>
      </c>
      <c r="P34" s="14">
        <f t="shared" si="5"/>
        <v>18.853000000000002</v>
      </c>
    </row>
    <row r="35" spans="1:16" ht="12.75" customHeight="1">
      <c r="A35" s="10">
        <v>17.75</v>
      </c>
      <c r="B35" s="11">
        <v>0</v>
      </c>
      <c r="C35" s="11">
        <v>0</v>
      </c>
      <c r="D35" s="11">
        <v>1</v>
      </c>
      <c r="E35" s="11"/>
      <c r="F35" s="12">
        <f t="shared" si="0"/>
        <v>1</v>
      </c>
      <c r="G35" s="3"/>
      <c r="H35" s="10">
        <v>17.75</v>
      </c>
      <c r="I35" s="5">
        <v>0</v>
      </c>
      <c r="J35" s="15"/>
      <c r="K35" s="10">
        <v>17.75</v>
      </c>
      <c r="L35" s="13">
        <f t="shared" si="1"/>
        <v>0</v>
      </c>
      <c r="M35" s="13">
        <f t="shared" si="2"/>
        <v>0</v>
      </c>
      <c r="N35" s="13">
        <f t="shared" si="3"/>
        <v>0</v>
      </c>
      <c r="O35" s="13">
        <f t="shared" si="4"/>
        <v>0</v>
      </c>
      <c r="P35" s="14">
        <f t="shared" si="5"/>
        <v>0</v>
      </c>
    </row>
    <row r="36" spans="1:16" ht="12.75" customHeight="1">
      <c r="A36" s="10">
        <v>18.25</v>
      </c>
      <c r="B36" s="11"/>
      <c r="C36" s="11"/>
      <c r="D36" s="11"/>
      <c r="E36" s="11"/>
      <c r="F36" s="12">
        <f t="shared" si="0"/>
        <v>0</v>
      </c>
      <c r="G36" s="3"/>
      <c r="H36" s="10">
        <v>18.25</v>
      </c>
      <c r="I36" s="5">
        <v>0</v>
      </c>
      <c r="J36" s="3"/>
      <c r="K36" s="10">
        <v>18.25</v>
      </c>
      <c r="L36" s="13">
        <f t="shared" si="1"/>
        <v>0</v>
      </c>
      <c r="M36" s="13">
        <f t="shared" si="2"/>
        <v>0</v>
      </c>
      <c r="N36" s="13">
        <f t="shared" si="3"/>
        <v>0</v>
      </c>
      <c r="O36" s="13">
        <f t="shared" si="4"/>
        <v>0</v>
      </c>
      <c r="P36" s="14">
        <f t="shared" si="5"/>
        <v>0</v>
      </c>
    </row>
    <row r="37" spans="1:16" ht="12.75" customHeight="1">
      <c r="A37" s="10">
        <v>18.75</v>
      </c>
      <c r="B37" s="11"/>
      <c r="C37" s="11"/>
      <c r="D37" s="11"/>
      <c r="E37" s="11"/>
      <c r="F37" s="12">
        <f t="shared" si="0"/>
        <v>0</v>
      </c>
      <c r="G37" s="3"/>
      <c r="H37" s="10">
        <v>18.75</v>
      </c>
      <c r="I37" s="5">
        <v>0</v>
      </c>
      <c r="J37" s="3"/>
      <c r="K37" s="10">
        <v>18.75</v>
      </c>
      <c r="L37" s="13">
        <f t="shared" si="1"/>
        <v>0</v>
      </c>
      <c r="M37" s="13">
        <f t="shared" si="2"/>
        <v>0</v>
      </c>
      <c r="N37" s="13">
        <f t="shared" si="3"/>
        <v>0</v>
      </c>
      <c r="O37" s="13">
        <f t="shared" si="4"/>
        <v>0</v>
      </c>
      <c r="P37" s="14">
        <f t="shared" si="5"/>
        <v>0</v>
      </c>
    </row>
    <row r="38" spans="1:16" ht="12.75" customHeight="1">
      <c r="A38" s="10">
        <v>19.25</v>
      </c>
      <c r="B38" s="11"/>
      <c r="C38" s="11"/>
      <c r="D38" s="11"/>
      <c r="E38" s="11"/>
      <c r="F38" s="12">
        <f t="shared" si="0"/>
        <v>0</v>
      </c>
      <c r="G38" s="3"/>
      <c r="H38" s="10">
        <v>19.25</v>
      </c>
      <c r="I38" s="5">
        <v>0</v>
      </c>
      <c r="J38" s="3"/>
      <c r="K38" s="10">
        <v>19.25</v>
      </c>
      <c r="L38" s="13">
        <f t="shared" si="1"/>
        <v>0</v>
      </c>
      <c r="M38" s="13">
        <f t="shared" si="2"/>
        <v>0</v>
      </c>
      <c r="N38" s="13">
        <f t="shared" si="3"/>
        <v>0</v>
      </c>
      <c r="O38" s="13">
        <f t="shared" si="4"/>
        <v>0</v>
      </c>
      <c r="P38" s="14">
        <f t="shared" si="5"/>
        <v>0</v>
      </c>
    </row>
    <row r="39" spans="1:16" ht="12.75" customHeight="1">
      <c r="A39" s="10">
        <v>19.75</v>
      </c>
      <c r="B39" s="11"/>
      <c r="C39" s="11"/>
      <c r="D39" s="11"/>
      <c r="E39" s="11"/>
      <c r="F39" s="12">
        <f t="shared" si="0"/>
        <v>0</v>
      </c>
      <c r="G39" s="3"/>
      <c r="H39" s="10">
        <v>19.75</v>
      </c>
      <c r="I39" s="5">
        <v>0</v>
      </c>
      <c r="J39" s="3"/>
      <c r="K39" s="10">
        <v>19.75</v>
      </c>
      <c r="L39" s="13">
        <f t="shared" si="1"/>
        <v>0</v>
      </c>
      <c r="M39" s="13">
        <f t="shared" si="2"/>
        <v>0</v>
      </c>
      <c r="N39" s="13">
        <f t="shared" si="3"/>
        <v>0</v>
      </c>
      <c r="O39" s="13">
        <f t="shared" si="4"/>
        <v>0</v>
      </c>
      <c r="P39" s="14">
        <f t="shared" si="5"/>
        <v>0</v>
      </c>
    </row>
    <row r="40" spans="1:16" ht="12.75" customHeight="1">
      <c r="A40" s="10">
        <v>20.25</v>
      </c>
      <c r="B40" s="11"/>
      <c r="C40" s="11"/>
      <c r="D40" s="11"/>
      <c r="E40" s="11"/>
      <c r="F40" s="12">
        <f t="shared" si="0"/>
        <v>0</v>
      </c>
      <c r="G40" s="3"/>
      <c r="H40" s="10">
        <v>20.25</v>
      </c>
      <c r="I40" s="5">
        <v>0</v>
      </c>
      <c r="J40" s="3"/>
      <c r="K40" s="10">
        <v>20.25</v>
      </c>
      <c r="L40" s="13">
        <f t="shared" si="1"/>
        <v>0</v>
      </c>
      <c r="M40" s="13">
        <f t="shared" si="2"/>
        <v>0</v>
      </c>
      <c r="N40" s="13">
        <f t="shared" si="3"/>
        <v>0</v>
      </c>
      <c r="O40" s="13">
        <f t="shared" si="4"/>
        <v>0</v>
      </c>
      <c r="P40" s="14">
        <f t="shared" si="5"/>
        <v>0</v>
      </c>
    </row>
    <row r="41" spans="1:16" ht="12.75" customHeight="1">
      <c r="A41" s="10">
        <v>20.75</v>
      </c>
      <c r="B41" s="11"/>
      <c r="C41" s="11"/>
      <c r="D41" s="11"/>
      <c r="E41" s="11"/>
      <c r="F41" s="12">
        <f t="shared" si="0"/>
        <v>0</v>
      </c>
      <c r="G41" s="3"/>
      <c r="H41" s="10">
        <v>20.75</v>
      </c>
      <c r="I41" s="5">
        <v>0</v>
      </c>
      <c r="J41" s="3"/>
      <c r="K41" s="10">
        <v>20.75</v>
      </c>
      <c r="L41" s="13">
        <f t="shared" si="1"/>
        <v>0</v>
      </c>
      <c r="M41" s="13">
        <f t="shared" si="2"/>
        <v>0</v>
      </c>
      <c r="N41" s="13">
        <f t="shared" si="3"/>
        <v>0</v>
      </c>
      <c r="O41" s="13">
        <f t="shared" si="4"/>
        <v>0</v>
      </c>
      <c r="P41" s="14">
        <f t="shared" si="5"/>
        <v>0</v>
      </c>
    </row>
    <row r="42" spans="1:16" ht="12.75" customHeight="1">
      <c r="A42" s="10">
        <v>21.25</v>
      </c>
      <c r="B42" s="11"/>
      <c r="C42" s="11"/>
      <c r="D42" s="11"/>
      <c r="E42" s="11"/>
      <c r="F42" s="12">
        <f t="shared" si="0"/>
        <v>0</v>
      </c>
      <c r="G42" s="3"/>
      <c r="H42" s="10">
        <v>21.25</v>
      </c>
      <c r="I42" s="5">
        <v>0</v>
      </c>
      <c r="J42" s="3"/>
      <c r="K42" s="10">
        <v>21.25</v>
      </c>
      <c r="L42" s="13">
        <f t="shared" si="1"/>
        <v>0</v>
      </c>
      <c r="M42" s="13">
        <f t="shared" si="2"/>
        <v>0</v>
      </c>
      <c r="N42" s="13">
        <f t="shared" si="3"/>
        <v>0</v>
      </c>
      <c r="O42" s="13">
        <f t="shared" si="4"/>
        <v>0</v>
      </c>
      <c r="P42" s="14">
        <f t="shared" si="5"/>
        <v>0</v>
      </c>
    </row>
    <row r="43" spans="1:16" ht="12.75" customHeight="1">
      <c r="A43" s="10">
        <v>21.75</v>
      </c>
      <c r="B43" s="11"/>
      <c r="C43" s="11"/>
      <c r="D43" s="11"/>
      <c r="E43" s="11"/>
      <c r="F43" s="12">
        <f t="shared" si="0"/>
        <v>0</v>
      </c>
      <c r="G43" s="3"/>
      <c r="H43" s="10">
        <v>21.75</v>
      </c>
      <c r="I43" s="5">
        <v>0</v>
      </c>
      <c r="J43" s="3"/>
      <c r="K43" s="10">
        <v>21.75</v>
      </c>
      <c r="L43" s="13">
        <f t="shared" si="1"/>
        <v>0</v>
      </c>
      <c r="M43" s="13">
        <f t="shared" si="2"/>
        <v>0</v>
      </c>
      <c r="N43" s="13">
        <f t="shared" si="3"/>
        <v>0</v>
      </c>
      <c r="O43" s="13">
        <f t="shared" si="4"/>
        <v>0</v>
      </c>
      <c r="P43" s="14">
        <f t="shared" si="5"/>
        <v>0</v>
      </c>
    </row>
    <row r="44" spans="1:16" ht="12.75" customHeight="1">
      <c r="A44" s="8" t="s">
        <v>7</v>
      </c>
      <c r="B44" s="16">
        <f>SUM(B7:B43)</f>
        <v>213</v>
      </c>
      <c r="C44" s="16">
        <f>SUM(C7:C43)</f>
        <v>805</v>
      </c>
      <c r="D44" s="16">
        <f>SUM(D7:D43)</f>
        <v>77</v>
      </c>
      <c r="E44" s="16">
        <f>SUM(E7:E43)</f>
        <v>0</v>
      </c>
      <c r="F44" s="16">
        <f>SUM(F7:F43)</f>
        <v>1095</v>
      </c>
      <c r="G44" s="17"/>
      <c r="H44" s="8" t="s">
        <v>7</v>
      </c>
      <c r="I44" s="5">
        <f>SUM(I7:I43)</f>
        <v>3340577707</v>
      </c>
      <c r="J44" s="3"/>
      <c r="K44" s="8" t="s">
        <v>7</v>
      </c>
      <c r="L44" s="16">
        <f>SUM(L7:L43)</f>
        <v>1642165.755131945</v>
      </c>
      <c r="M44" s="16">
        <f>SUM(M7:M43)</f>
        <v>1352238.9853116889</v>
      </c>
      <c r="N44" s="16">
        <f>SUM(N7:N43)</f>
        <v>346172.96655636583</v>
      </c>
      <c r="O44" s="16">
        <f>SUM(O7:O43)</f>
        <v>0</v>
      </c>
      <c r="P44" s="16">
        <f>SUM(P7:P43)</f>
        <v>3340577.7069999999</v>
      </c>
    </row>
    <row r="45" spans="1:16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2"/>
    </row>
    <row r="47" spans="1:16" ht="12.75" customHeight="1">
      <c r="A47" s="18"/>
      <c r="B47" s="3"/>
      <c r="C47" s="3"/>
      <c r="D47" s="3"/>
      <c r="E47" s="3"/>
      <c r="F47" s="18"/>
      <c r="G47" s="3"/>
      <c r="H47" s="3"/>
      <c r="I47" s="3"/>
      <c r="J47" s="18"/>
      <c r="K47" s="3"/>
      <c r="L47" s="3"/>
      <c r="M47" s="3"/>
      <c r="N47" s="18"/>
      <c r="O47" s="3"/>
      <c r="P47" s="2"/>
    </row>
    <row r="48" spans="1:16" ht="12.75" customHeight="1">
      <c r="A48" s="3"/>
      <c r="B48" s="38" t="s">
        <v>10</v>
      </c>
      <c r="C48" s="38"/>
      <c r="D48" s="38"/>
      <c r="E48" s="3"/>
      <c r="F48" s="3"/>
      <c r="G48" s="5"/>
      <c r="H48" s="3"/>
      <c r="I48" s="38" t="s">
        <v>11</v>
      </c>
      <c r="J48" s="38"/>
      <c r="K48" s="38"/>
      <c r="L48" s="3"/>
      <c r="M48" s="3"/>
      <c r="N48" s="3"/>
      <c r="O48" s="3"/>
      <c r="P48" s="2"/>
    </row>
    <row r="49" spans="1:16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2"/>
    </row>
    <row r="50" spans="1:16" ht="12.75" customHeight="1">
      <c r="A50" s="3"/>
      <c r="B50" s="3"/>
      <c r="C50" s="3"/>
      <c r="D50" s="3"/>
      <c r="E50" s="3"/>
      <c r="F50" s="3"/>
      <c r="G50" s="3"/>
      <c r="H50" s="19" t="s">
        <v>12</v>
      </c>
      <c r="I50" s="20">
        <v>2.8739999999999998E-3</v>
      </c>
      <c r="J50" s="19" t="s">
        <v>13</v>
      </c>
      <c r="K50" s="20">
        <v>3.2866249999999999</v>
      </c>
      <c r="L50" s="3"/>
      <c r="M50" s="3"/>
      <c r="N50" s="3"/>
      <c r="O50" s="3"/>
      <c r="P50" s="2"/>
    </row>
    <row r="51" spans="1:16" ht="12.75" customHeight="1">
      <c r="A51" s="4" t="s">
        <v>3</v>
      </c>
      <c r="B51" s="3"/>
      <c r="C51" s="3"/>
      <c r="D51" s="3"/>
      <c r="E51" s="3"/>
      <c r="F51" s="3"/>
      <c r="G51" s="3"/>
      <c r="H51" s="4" t="s">
        <v>3</v>
      </c>
      <c r="I51" s="3"/>
      <c r="J51" s="3"/>
      <c r="K51" s="3"/>
      <c r="L51" s="3"/>
      <c r="M51" s="3"/>
      <c r="N51" s="2"/>
      <c r="O51" s="2"/>
      <c r="P51" s="2"/>
    </row>
    <row r="52" spans="1:16" ht="12.75" customHeight="1">
      <c r="A52" s="4" t="s">
        <v>6</v>
      </c>
      <c r="B52" s="6">
        <v>0</v>
      </c>
      <c r="C52" s="7">
        <v>1</v>
      </c>
      <c r="D52" s="7">
        <v>2</v>
      </c>
      <c r="E52" s="7">
        <v>3</v>
      </c>
      <c r="F52" s="8" t="s">
        <v>7</v>
      </c>
      <c r="G52" s="3"/>
      <c r="H52" s="4" t="s">
        <v>6</v>
      </c>
      <c r="I52" s="6">
        <v>0</v>
      </c>
      <c r="J52" s="7">
        <v>1</v>
      </c>
      <c r="K52" s="7">
        <v>2</v>
      </c>
      <c r="L52" s="7">
        <v>3</v>
      </c>
      <c r="M52" s="21" t="s">
        <v>7</v>
      </c>
      <c r="N52" s="2"/>
      <c r="O52" s="2"/>
      <c r="P52" s="2"/>
    </row>
    <row r="53" spans="1:16" ht="12.75" customHeight="1">
      <c r="A53" s="10">
        <v>3.75</v>
      </c>
      <c r="B53" s="3">
        <f t="shared" ref="B53:B89" si="6">L7*($A53)</f>
        <v>0</v>
      </c>
      <c r="C53" s="3">
        <f t="shared" ref="C53:C89" si="7">M7*($A53)</f>
        <v>0</v>
      </c>
      <c r="D53" s="3">
        <f t="shared" ref="D53:D89" si="8">N7*($A53)</f>
        <v>0</v>
      </c>
      <c r="E53" s="3">
        <f t="shared" ref="E53:E89" si="9">O7*($A53)</f>
        <v>0</v>
      </c>
      <c r="F53" s="12">
        <f t="shared" ref="F53:F89" si="10">SUM(B53:E53)</f>
        <v>0</v>
      </c>
      <c r="G53" s="3"/>
      <c r="H53" s="10">
        <f t="shared" ref="H53:H89" si="11">$I$50*((A53)^$K$50)</f>
        <v>0.22136669397449701</v>
      </c>
      <c r="I53" s="3">
        <f t="shared" ref="I53:I89" si="12">L7*$H53</f>
        <v>0</v>
      </c>
      <c r="J53" s="3">
        <f t="shared" ref="J53:J89" si="13">M7*$H53</f>
        <v>0</v>
      </c>
      <c r="K53" s="3">
        <f t="shared" ref="K53:K89" si="14">N7*$H53</f>
        <v>0</v>
      </c>
      <c r="L53" s="3">
        <f t="shared" ref="L53:L89" si="15">O7*$H53</f>
        <v>0</v>
      </c>
      <c r="M53" s="22">
        <f t="shared" ref="M53:M89" si="16">SUM(I53:L53)</f>
        <v>0</v>
      </c>
      <c r="N53" s="2"/>
      <c r="O53" s="2"/>
      <c r="P53" s="2"/>
    </row>
    <row r="54" spans="1:16" ht="12.75" customHeight="1">
      <c r="A54" s="10">
        <v>4.25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0.33401466191086432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2"/>
      <c r="O54" s="2"/>
      <c r="P54" s="2"/>
    </row>
    <row r="55" spans="1:16" ht="12.75" customHeight="1">
      <c r="A55" s="10">
        <v>4.75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0.48142085354194208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2"/>
      <c r="O55" s="2"/>
      <c r="P55" s="2"/>
    </row>
    <row r="56" spans="1:16" ht="12.75" customHeight="1">
      <c r="A56" s="10">
        <v>5.25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0.66892947760062427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2"/>
      <c r="O56" s="2"/>
      <c r="P56" s="2"/>
    </row>
    <row r="57" spans="1:16" ht="12.75" customHeight="1">
      <c r="A57" s="10">
        <v>5.75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0.90204892617371057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2"/>
      <c r="O57" s="2"/>
      <c r="P57" s="2"/>
    </row>
    <row r="58" spans="1:16" ht="12.75" customHeight="1">
      <c r="A58" s="10">
        <v>6.25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1.1864403977559521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2"/>
      <c r="O58" s="2"/>
      <c r="P58" s="2"/>
    </row>
    <row r="59" spans="1:16" ht="12.75" customHeight="1">
      <c r="A59" s="10">
        <v>6.75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1.5279082510092226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2"/>
      <c r="O59" s="2"/>
      <c r="P59" s="2"/>
    </row>
    <row r="60" spans="1:16" ht="12.75" customHeight="1">
      <c r="A60" s="10">
        <v>7.25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1.9323917053651347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2"/>
      <c r="O60" s="2"/>
      <c r="P60" s="2"/>
    </row>
    <row r="61" spans="1:16" ht="12.75" customHeight="1">
      <c r="A61" s="10">
        <v>7.75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2.4059576125421676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0</v>
      </c>
      <c r="N61" s="2"/>
      <c r="O61" s="2"/>
      <c r="P61" s="2"/>
    </row>
    <row r="62" spans="1:16" ht="12.75" customHeight="1">
      <c r="A62" s="10">
        <v>8.25</v>
      </c>
      <c r="B62" s="3">
        <f t="shared" si="6"/>
        <v>78793.044000000009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78793.044000000009</v>
      </c>
      <c r="G62" s="3"/>
      <c r="H62" s="10">
        <f t="shared" si="11"/>
        <v>2.9547940951080487</v>
      </c>
      <c r="I62" s="3">
        <f t="shared" si="12"/>
        <v>28220.269229913778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28220.269229913778</v>
      </c>
      <c r="N62" s="2"/>
      <c r="O62" s="2"/>
      <c r="P62" s="2"/>
    </row>
    <row r="63" spans="1:16" ht="12.75" customHeight="1">
      <c r="A63" s="10">
        <v>8.75</v>
      </c>
      <c r="B63" s="3">
        <f t="shared" si="6"/>
        <v>944593.02875000006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944593.02875000006</v>
      </c>
      <c r="G63" s="3"/>
      <c r="H63" s="10">
        <f t="shared" si="11"/>
        <v>3.585204897926515</v>
      </c>
      <c r="I63" s="3">
        <f t="shared" si="12"/>
        <v>387035.37751105614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387035.37751105614</v>
      </c>
      <c r="N63" s="2"/>
      <c r="O63" s="2"/>
      <c r="P63" s="2"/>
    </row>
    <row r="64" spans="1:16" ht="12.75" customHeight="1">
      <c r="A64" s="10">
        <v>9.25</v>
      </c>
      <c r="B64" s="3">
        <f t="shared" si="6"/>
        <v>2307535.8857499999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2307535.8857499999</v>
      </c>
      <c r="G64" s="3"/>
      <c r="H64" s="10">
        <f t="shared" si="11"/>
        <v>4.3036043335799521</v>
      </c>
      <c r="I64" s="3">
        <f t="shared" si="12"/>
        <v>1073591.5067897248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1073591.5067897248</v>
      </c>
      <c r="N64" s="2"/>
      <c r="O64" s="2"/>
      <c r="P64" s="2"/>
    </row>
    <row r="65" spans="1:16" ht="12.75" customHeight="1">
      <c r="A65" s="10">
        <v>9.75</v>
      </c>
      <c r="B65" s="3">
        <f t="shared" si="6"/>
        <v>3042440.5634999997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3042440.5634999997</v>
      </c>
      <c r="G65" s="3"/>
      <c r="H65" s="10">
        <f t="shared" si="11"/>
        <v>5.1165127284618794</v>
      </c>
      <c r="I65" s="3">
        <f t="shared" si="12"/>
        <v>1596583.1660242546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1596583.1660242546</v>
      </c>
      <c r="N65" s="2"/>
      <c r="O65" s="2"/>
      <c r="P65" s="2"/>
    </row>
    <row r="66" spans="1:16" ht="12.75" customHeight="1">
      <c r="A66" s="10">
        <v>10.25</v>
      </c>
      <c r="B66" s="3">
        <f t="shared" si="6"/>
        <v>1769178.068486111</v>
      </c>
      <c r="C66" s="3">
        <f t="shared" si="7"/>
        <v>0</v>
      </c>
      <c r="D66" s="3">
        <f t="shared" si="8"/>
        <v>680453.10326388897</v>
      </c>
      <c r="E66" s="3">
        <f t="shared" si="9"/>
        <v>0</v>
      </c>
      <c r="F66" s="12">
        <f t="shared" si="10"/>
        <v>2449631.1717499997</v>
      </c>
      <c r="G66" s="3"/>
      <c r="H66" s="10">
        <f t="shared" si="11"/>
        <v>6.0305522952146404</v>
      </c>
      <c r="I66" s="3">
        <f t="shared" si="12"/>
        <v>1040889.8401514461</v>
      </c>
      <c r="J66" s="3">
        <f t="shared" si="13"/>
        <v>0</v>
      </c>
      <c r="K66" s="3">
        <f t="shared" si="14"/>
        <v>400342.24621209467</v>
      </c>
      <c r="L66" s="3">
        <f t="shared" si="15"/>
        <v>0</v>
      </c>
      <c r="M66" s="22">
        <f t="shared" si="16"/>
        <v>1441232.0863635407</v>
      </c>
      <c r="N66" s="2"/>
      <c r="O66" s="2"/>
      <c r="P66" s="2"/>
    </row>
    <row r="67" spans="1:16" ht="12.75" customHeight="1">
      <c r="A67" s="10">
        <v>10.75</v>
      </c>
      <c r="B67" s="3">
        <f t="shared" si="6"/>
        <v>2419439.3564802636</v>
      </c>
      <c r="C67" s="3">
        <f t="shared" si="7"/>
        <v>345634.19378289476</v>
      </c>
      <c r="D67" s="3">
        <f t="shared" si="8"/>
        <v>1612959.570986842</v>
      </c>
      <c r="E67" s="3">
        <f t="shared" si="9"/>
        <v>0</v>
      </c>
      <c r="F67" s="12">
        <f t="shared" si="10"/>
        <v>4378033.1212500008</v>
      </c>
      <c r="G67" s="3"/>
      <c r="H67" s="10">
        <f t="shared" si="11"/>
        <v>7.0524433715183106</v>
      </c>
      <c r="I67" s="3">
        <f t="shared" si="12"/>
        <v>1587252.0048743964</v>
      </c>
      <c r="J67" s="3">
        <f t="shared" si="13"/>
        <v>226750.28641062803</v>
      </c>
      <c r="K67" s="3">
        <f t="shared" si="14"/>
        <v>1058168.0032495975</v>
      </c>
      <c r="L67" s="3">
        <f t="shared" si="15"/>
        <v>0</v>
      </c>
      <c r="M67" s="22">
        <f t="shared" si="16"/>
        <v>2872170.2945346218</v>
      </c>
      <c r="N67" s="2"/>
      <c r="O67" s="2"/>
      <c r="P67" s="2"/>
    </row>
    <row r="68" spans="1:16" ht="12.75" customHeight="1">
      <c r="A68" s="10">
        <v>11.25</v>
      </c>
      <c r="B68" s="3">
        <f t="shared" si="6"/>
        <v>2726252.599759615</v>
      </c>
      <c r="C68" s="3">
        <f t="shared" si="7"/>
        <v>908750.86658653838</v>
      </c>
      <c r="D68" s="3">
        <f t="shared" si="8"/>
        <v>1090501.0399038461</v>
      </c>
      <c r="E68" s="3">
        <f t="shared" si="9"/>
        <v>0</v>
      </c>
      <c r="F68" s="12">
        <f t="shared" si="10"/>
        <v>4725504.5062499996</v>
      </c>
      <c r="G68" s="3"/>
      <c r="H68" s="10">
        <f t="shared" si="11"/>
        <v>8.1890009762300888</v>
      </c>
      <c r="I68" s="3">
        <f t="shared" si="12"/>
        <v>1984469.7956338939</v>
      </c>
      <c r="J68" s="3">
        <f t="shared" si="13"/>
        <v>661489.93187796464</v>
      </c>
      <c r="K68" s="3">
        <f t="shared" si="14"/>
        <v>793787.91825355764</v>
      </c>
      <c r="L68" s="3">
        <f t="shared" si="15"/>
        <v>0</v>
      </c>
      <c r="M68" s="22">
        <f t="shared" si="16"/>
        <v>3439747.6457654163</v>
      </c>
      <c r="N68" s="2"/>
      <c r="O68" s="2"/>
      <c r="P68" s="2"/>
    </row>
    <row r="69" spans="1:16" ht="12.75" customHeight="1">
      <c r="A69" s="10">
        <v>11.75</v>
      </c>
      <c r="B69" s="3">
        <f t="shared" si="6"/>
        <v>2000255.8859074076</v>
      </c>
      <c r="C69" s="3">
        <f t="shared" si="7"/>
        <v>3421490.3311574077</v>
      </c>
      <c r="D69" s="3">
        <f t="shared" si="8"/>
        <v>263191.56393518514</v>
      </c>
      <c r="E69" s="3">
        <f t="shared" si="9"/>
        <v>0</v>
      </c>
      <c r="F69" s="12">
        <f t="shared" si="10"/>
        <v>5684937.7810000004</v>
      </c>
      <c r="G69" s="3"/>
      <c r="H69" s="10">
        <f t="shared" si="11"/>
        <v>9.4471316424282765</v>
      </c>
      <c r="I69" s="3">
        <f t="shared" si="12"/>
        <v>1608228.142358236</v>
      </c>
      <c r="J69" s="3">
        <f t="shared" si="13"/>
        <v>2750916.5592969828</v>
      </c>
      <c r="K69" s="3">
        <f t="shared" si="14"/>
        <v>211608.96609976789</v>
      </c>
      <c r="L69" s="3">
        <f t="shared" si="15"/>
        <v>0</v>
      </c>
      <c r="M69" s="22">
        <f t="shared" si="16"/>
        <v>4570753.6677549863</v>
      </c>
      <c r="N69" s="2"/>
      <c r="O69" s="2"/>
      <c r="P69" s="2"/>
    </row>
    <row r="70" spans="1:16" ht="12.75" customHeight="1">
      <c r="A70" s="10">
        <v>12.25</v>
      </c>
      <c r="B70" s="3">
        <f t="shared" si="6"/>
        <v>1406778.3701834318</v>
      </c>
      <c r="C70" s="3">
        <f t="shared" si="7"/>
        <v>5502985.9774822481</v>
      </c>
      <c r="D70" s="3">
        <f t="shared" si="8"/>
        <v>82751.668834319513</v>
      </c>
      <c r="E70" s="3">
        <f t="shared" si="9"/>
        <v>0</v>
      </c>
      <c r="F70" s="12">
        <f t="shared" si="10"/>
        <v>6992516.016499999</v>
      </c>
      <c r="G70" s="3"/>
      <c r="H70" s="10">
        <f t="shared" si="11"/>
        <v>10.833830493658093</v>
      </c>
      <c r="I70" s="3">
        <f t="shared" si="12"/>
        <v>1244146.8085479098</v>
      </c>
      <c r="J70" s="3">
        <f t="shared" si="13"/>
        <v>4866809.5746138832</v>
      </c>
      <c r="K70" s="3">
        <f t="shared" si="14"/>
        <v>73185.106385171166</v>
      </c>
      <c r="L70" s="3">
        <f t="shared" si="15"/>
        <v>0</v>
      </c>
      <c r="M70" s="22">
        <f t="shared" si="16"/>
        <v>6184141.4895469639</v>
      </c>
      <c r="N70" s="2"/>
      <c r="O70" s="2"/>
      <c r="P70" s="2"/>
    </row>
    <row r="71" spans="1:16" ht="12.75" customHeight="1">
      <c r="A71" s="10">
        <v>12.75</v>
      </c>
      <c r="B71" s="3">
        <f t="shared" si="6"/>
        <v>378050.38132500002</v>
      </c>
      <c r="C71" s="3">
        <f t="shared" si="7"/>
        <v>3377250.0731700002</v>
      </c>
      <c r="D71" s="3">
        <f t="shared" si="8"/>
        <v>25203.358755000001</v>
      </c>
      <c r="E71" s="3">
        <f t="shared" si="9"/>
        <v>0</v>
      </c>
      <c r="F71" s="12">
        <f t="shared" si="10"/>
        <v>3780503.8132500001</v>
      </c>
      <c r="G71" s="3"/>
      <c r="H71" s="10">
        <f t="shared" si="11"/>
        <v>12.35617853505258</v>
      </c>
      <c r="I71" s="3">
        <f t="shared" si="12"/>
        <v>366373.177011483</v>
      </c>
      <c r="J71" s="3">
        <f t="shared" si="13"/>
        <v>3272933.7146359147</v>
      </c>
      <c r="K71" s="3">
        <f t="shared" si="14"/>
        <v>24424.878467432198</v>
      </c>
      <c r="L71" s="3">
        <f t="shared" si="15"/>
        <v>0</v>
      </c>
      <c r="M71" s="22">
        <f t="shared" si="16"/>
        <v>3663731.7701148298</v>
      </c>
      <c r="N71" s="2"/>
      <c r="O71" s="2"/>
      <c r="P71" s="2"/>
    </row>
    <row r="72" spans="1:16" ht="12.75" customHeight="1">
      <c r="A72" s="10">
        <v>13.25</v>
      </c>
      <c r="B72" s="3">
        <f t="shared" si="6"/>
        <v>100453.23681818182</v>
      </c>
      <c r="C72" s="3">
        <f t="shared" si="7"/>
        <v>2109517.9731818186</v>
      </c>
      <c r="D72" s="3">
        <f t="shared" si="8"/>
        <v>0</v>
      </c>
      <c r="E72" s="3">
        <f t="shared" si="9"/>
        <v>0</v>
      </c>
      <c r="F72" s="12">
        <f t="shared" si="10"/>
        <v>2209971.2100000004</v>
      </c>
      <c r="G72" s="3"/>
      <c r="H72" s="10">
        <f t="shared" si="11"/>
        <v>14.021340135334238</v>
      </c>
      <c r="I72" s="3">
        <f t="shared" si="12"/>
        <v>106301.05668852889</v>
      </c>
      <c r="J72" s="3">
        <f t="shared" si="13"/>
        <v>2232322.190459107</v>
      </c>
      <c r="K72" s="3">
        <f t="shared" si="14"/>
        <v>0</v>
      </c>
      <c r="L72" s="3">
        <f t="shared" si="15"/>
        <v>0</v>
      </c>
      <c r="M72" s="22">
        <f t="shared" si="16"/>
        <v>2338623.247147636</v>
      </c>
      <c r="N72" s="2"/>
      <c r="O72" s="2"/>
      <c r="P72" s="2"/>
    </row>
    <row r="73" spans="1:16" ht="12.75" customHeight="1">
      <c r="A73" s="10">
        <v>13.75</v>
      </c>
      <c r="B73" s="3">
        <f t="shared" si="6"/>
        <v>0</v>
      </c>
      <c r="C73" s="3">
        <f t="shared" si="7"/>
        <v>628331.1925</v>
      </c>
      <c r="D73" s="3">
        <f t="shared" si="8"/>
        <v>0</v>
      </c>
      <c r="E73" s="3">
        <f t="shared" si="9"/>
        <v>0</v>
      </c>
      <c r="F73" s="12">
        <f t="shared" si="10"/>
        <v>628331.1925</v>
      </c>
      <c r="G73" s="3"/>
      <c r="H73" s="10">
        <f t="shared" si="11"/>
        <v>15.836560679226727</v>
      </c>
      <c r="I73" s="3">
        <f t="shared" si="12"/>
        <v>0</v>
      </c>
      <c r="J73" s="3">
        <f t="shared" si="13"/>
        <v>723680.36775833741</v>
      </c>
      <c r="K73" s="3">
        <f t="shared" si="14"/>
        <v>0</v>
      </c>
      <c r="L73" s="3">
        <f t="shared" si="15"/>
        <v>0</v>
      </c>
      <c r="M73" s="22">
        <f t="shared" si="16"/>
        <v>723680.36775833741</v>
      </c>
      <c r="N73" s="2"/>
      <c r="O73" s="2"/>
      <c r="P73" s="2"/>
    </row>
    <row r="74" spans="1:16" ht="12.75" customHeight="1">
      <c r="A74" s="10">
        <v>14.25</v>
      </c>
      <c r="B74" s="3">
        <f t="shared" si="6"/>
        <v>3916.223535211268</v>
      </c>
      <c r="C74" s="3">
        <f t="shared" si="7"/>
        <v>266303.20039436617</v>
      </c>
      <c r="D74" s="3">
        <f t="shared" si="8"/>
        <v>7832.4470704225359</v>
      </c>
      <c r="E74" s="3">
        <f t="shared" si="9"/>
        <v>0</v>
      </c>
      <c r="F74" s="12">
        <f t="shared" si="10"/>
        <v>278051.87099999998</v>
      </c>
      <c r="G74" s="3"/>
      <c r="H74" s="10">
        <f t="shared" si="11"/>
        <v>17.809164372697698</v>
      </c>
      <c r="I74" s="3">
        <f t="shared" si="12"/>
        <v>4894.3627128985781</v>
      </c>
      <c r="J74" s="3">
        <f t="shared" si="13"/>
        <v>332816.66447710327</v>
      </c>
      <c r="K74" s="3">
        <f t="shared" si="14"/>
        <v>9788.7254257971563</v>
      </c>
      <c r="L74" s="3">
        <f t="shared" si="15"/>
        <v>0</v>
      </c>
      <c r="M74" s="22">
        <f t="shared" si="16"/>
        <v>347499.75261579902</v>
      </c>
      <c r="N74" s="2"/>
      <c r="O74" s="2"/>
      <c r="P74" s="2"/>
    </row>
    <row r="75" spans="1:16" ht="12.75" customHeight="1">
      <c r="A75" s="10">
        <v>14.75</v>
      </c>
      <c r="B75" s="3">
        <f t="shared" si="6"/>
        <v>1097.1027307692309</v>
      </c>
      <c r="C75" s="3">
        <f t="shared" si="7"/>
        <v>24867.661897435897</v>
      </c>
      <c r="D75" s="3">
        <f t="shared" si="8"/>
        <v>2559.9063717948716</v>
      </c>
      <c r="E75" s="3">
        <f t="shared" si="9"/>
        <v>0</v>
      </c>
      <c r="F75" s="12">
        <f t="shared" si="10"/>
        <v>28524.670999999998</v>
      </c>
      <c r="G75" s="3"/>
      <c r="H75" s="10">
        <f t="shared" si="11"/>
        <v>19.946552185845697</v>
      </c>
      <c r="I75" s="3">
        <f t="shared" si="12"/>
        <v>1483.6214828828668</v>
      </c>
      <c r="J75" s="3">
        <f t="shared" si="13"/>
        <v>33628.753612011642</v>
      </c>
      <c r="K75" s="3">
        <f t="shared" si="14"/>
        <v>3461.7834600600222</v>
      </c>
      <c r="L75" s="3">
        <f t="shared" si="15"/>
        <v>0</v>
      </c>
      <c r="M75" s="22">
        <f t="shared" si="16"/>
        <v>38574.158554954534</v>
      </c>
      <c r="N75" s="2"/>
      <c r="O75" s="2"/>
      <c r="P75" s="2"/>
    </row>
    <row r="76" spans="1:16" ht="12.75" customHeight="1">
      <c r="A76" s="10">
        <v>15.25</v>
      </c>
      <c r="B76" s="3">
        <f t="shared" si="6"/>
        <v>4734.497782258064</v>
      </c>
      <c r="C76" s="3">
        <f t="shared" si="7"/>
        <v>86799.126008064501</v>
      </c>
      <c r="D76" s="3">
        <f t="shared" si="8"/>
        <v>6312.6637096774193</v>
      </c>
      <c r="E76" s="3">
        <f t="shared" si="9"/>
        <v>0</v>
      </c>
      <c r="F76" s="12">
        <f t="shared" si="10"/>
        <v>97846.287499999991</v>
      </c>
      <c r="G76" s="3"/>
      <c r="H76" s="10">
        <f t="shared" si="11"/>
        <v>22.256199920237609</v>
      </c>
      <c r="I76" s="3">
        <f t="shared" si="12"/>
        <v>6909.6346992693161</v>
      </c>
      <c r="J76" s="3">
        <f t="shared" si="13"/>
        <v>126676.63615327078</v>
      </c>
      <c r="K76" s="3">
        <f t="shared" si="14"/>
        <v>9212.8462656924221</v>
      </c>
      <c r="L76" s="3">
        <f t="shared" si="15"/>
        <v>0</v>
      </c>
      <c r="M76" s="22">
        <f t="shared" si="16"/>
        <v>142799.11711823251</v>
      </c>
      <c r="N76" s="2"/>
      <c r="O76" s="2"/>
      <c r="P76" s="2"/>
    </row>
    <row r="77" spans="1:16" ht="12.75" customHeight="1">
      <c r="A77" s="10">
        <v>15.75</v>
      </c>
      <c r="B77" s="3">
        <f t="shared" si="6"/>
        <v>2468.6459999999997</v>
      </c>
      <c r="C77" s="3">
        <f t="shared" si="7"/>
        <v>28636.293600000001</v>
      </c>
      <c r="D77" s="3">
        <f t="shared" si="8"/>
        <v>3456.1044000000002</v>
      </c>
      <c r="E77" s="3">
        <f t="shared" si="9"/>
        <v>0</v>
      </c>
      <c r="F77" s="12">
        <f t="shared" si="10"/>
        <v>34561.044000000002</v>
      </c>
      <c r="G77" s="3"/>
      <c r="H77" s="10">
        <f t="shared" si="11"/>
        <v>24.745656389175156</v>
      </c>
      <c r="I77" s="3">
        <f t="shared" si="12"/>
        <v>3878.6200420642344</v>
      </c>
      <c r="J77" s="3">
        <f t="shared" si="13"/>
        <v>44991.992487945121</v>
      </c>
      <c r="K77" s="3">
        <f t="shared" si="14"/>
        <v>5430.0680588899286</v>
      </c>
      <c r="L77" s="3">
        <f t="shared" si="15"/>
        <v>0</v>
      </c>
      <c r="M77" s="22">
        <f t="shared" si="16"/>
        <v>54300.680588899282</v>
      </c>
      <c r="N77" s="2"/>
      <c r="O77" s="2"/>
      <c r="P77" s="2"/>
    </row>
    <row r="78" spans="1:16" ht="12.75" customHeight="1">
      <c r="A78" s="10">
        <v>16.25</v>
      </c>
      <c r="B78" s="3">
        <f t="shared" si="6"/>
        <v>491.70084459459463</v>
      </c>
      <c r="C78" s="3">
        <f t="shared" si="7"/>
        <v>14751.02533783784</v>
      </c>
      <c r="D78" s="3">
        <f t="shared" si="8"/>
        <v>2950.2050675675678</v>
      </c>
      <c r="E78" s="3">
        <f t="shared" si="9"/>
        <v>0</v>
      </c>
      <c r="F78" s="12">
        <f t="shared" si="10"/>
        <v>18192.931250000001</v>
      </c>
      <c r="G78" s="3"/>
      <c r="H78" s="10">
        <f t="shared" si="11"/>
        <v>27.42254170078116</v>
      </c>
      <c r="I78" s="3">
        <f t="shared" si="12"/>
        <v>829.76534862797462</v>
      </c>
      <c r="J78" s="3">
        <f t="shared" si="13"/>
        <v>24892.960458839243</v>
      </c>
      <c r="K78" s="3">
        <f t="shared" si="14"/>
        <v>4978.5920917678477</v>
      </c>
      <c r="L78" s="3">
        <f t="shared" si="15"/>
        <v>0</v>
      </c>
      <c r="M78" s="22">
        <f t="shared" si="16"/>
        <v>30701.317899235066</v>
      </c>
      <c r="N78" s="2"/>
      <c r="O78" s="2"/>
      <c r="P78" s="2"/>
    </row>
    <row r="79" spans="1:16" ht="12.75" customHeight="1">
      <c r="A79" s="10">
        <v>16.75</v>
      </c>
      <c r="B79" s="3">
        <f t="shared" si="6"/>
        <v>0</v>
      </c>
      <c r="C79" s="3">
        <f t="shared" si="7"/>
        <v>5244.4608928571433</v>
      </c>
      <c r="D79" s="3">
        <f t="shared" si="8"/>
        <v>2097.7843571428571</v>
      </c>
      <c r="E79" s="3">
        <f t="shared" si="9"/>
        <v>0</v>
      </c>
      <c r="F79" s="12">
        <f t="shared" si="10"/>
        <v>7342.2452499999999</v>
      </c>
      <c r="G79" s="3"/>
      <c r="H79" s="10">
        <f t="shared" si="11"/>
        <v>30.294545634995838</v>
      </c>
      <c r="I79" s="3">
        <f t="shared" si="12"/>
        <v>0</v>
      </c>
      <c r="J79" s="3">
        <f t="shared" si="13"/>
        <v>9485.2871552007018</v>
      </c>
      <c r="K79" s="3">
        <f t="shared" si="14"/>
        <v>3794.1148620802801</v>
      </c>
      <c r="L79" s="3">
        <f t="shared" si="15"/>
        <v>0</v>
      </c>
      <c r="M79" s="22">
        <f t="shared" si="16"/>
        <v>13279.402017280981</v>
      </c>
      <c r="N79" s="2"/>
      <c r="O79" s="2"/>
      <c r="P79" s="2"/>
    </row>
    <row r="80" spans="1:16" ht="12.75" customHeight="1">
      <c r="A80" s="10">
        <v>17.25</v>
      </c>
      <c r="B80" s="3">
        <f t="shared" si="6"/>
        <v>0</v>
      </c>
      <c r="C80" s="3">
        <f t="shared" si="7"/>
        <v>40.651781250000006</v>
      </c>
      <c r="D80" s="3">
        <f t="shared" si="8"/>
        <v>284.56246874999999</v>
      </c>
      <c r="E80" s="3">
        <f t="shared" si="9"/>
        <v>0</v>
      </c>
      <c r="F80" s="12">
        <f t="shared" si="10"/>
        <v>325.21424999999999</v>
      </c>
      <c r="G80" s="3"/>
      <c r="H80" s="10">
        <f t="shared" si="11"/>
        <v>33.3694261065978</v>
      </c>
      <c r="I80" s="3">
        <f t="shared" si="12"/>
        <v>0</v>
      </c>
      <c r="J80" s="3">
        <f t="shared" si="13"/>
        <v>78.639223798461046</v>
      </c>
      <c r="K80" s="3">
        <f t="shared" si="14"/>
        <v>550.47456658922727</v>
      </c>
      <c r="L80" s="3">
        <f t="shared" si="15"/>
        <v>0</v>
      </c>
      <c r="M80" s="22">
        <f t="shared" si="16"/>
        <v>629.11379038768837</v>
      </c>
      <c r="N80" s="2"/>
      <c r="O80" s="2"/>
      <c r="P80" s="2"/>
    </row>
    <row r="81" spans="1:16" ht="12.75" customHeight="1">
      <c r="A81" s="10">
        <v>17.75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36.655007707242305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2"/>
      <c r="O81" s="2"/>
      <c r="P81" s="2"/>
    </row>
    <row r="82" spans="1:16" ht="12.75" customHeight="1">
      <c r="A82" s="10">
        <v>18.25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40.159180320271147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2"/>
      <c r="O82" s="2"/>
      <c r="P82" s="2"/>
    </row>
    <row r="83" spans="1:16" ht="12.75" customHeight="1">
      <c r="A83" s="10">
        <v>18.75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43.889897802700261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2"/>
      <c r="O83" s="2"/>
      <c r="P83" s="2"/>
    </row>
    <row r="84" spans="1:16" ht="12.75" customHeight="1">
      <c r="A84" s="10">
        <v>19.25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47.855176729369184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2"/>
      <c r="O84" s="2"/>
      <c r="P84" s="2"/>
    </row>
    <row r="85" spans="1:16" ht="12.75" customHeight="1">
      <c r="A85" s="10">
        <v>19.75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52.063095194730238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2"/>
      <c r="O85" s="2"/>
      <c r="P85" s="2"/>
    </row>
    <row r="86" spans="1:16" ht="12.75" customHeight="1">
      <c r="A86" s="10">
        <v>20.25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56.521791668199214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2"/>
      <c r="O86" s="2"/>
      <c r="P86" s="2"/>
    </row>
    <row r="87" spans="1:16" ht="12.75" customHeight="1">
      <c r="A87" s="10">
        <v>20.75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61.239463899366974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2"/>
      <c r="O87" s="2"/>
      <c r="P87" s="2"/>
    </row>
    <row r="88" spans="1:16" ht="12.75" customHeight="1">
      <c r="A88" s="10">
        <v>21.25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66.2243678697223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2"/>
      <c r="O88" s="2"/>
      <c r="P88" s="2"/>
    </row>
    <row r="89" spans="1:16" ht="12.75" customHeight="1">
      <c r="A89" s="10">
        <v>21.75</v>
      </c>
      <c r="B89" s="3">
        <f t="shared" si="6"/>
        <v>0</v>
      </c>
      <c r="C89" s="3">
        <f t="shared" si="7"/>
        <v>0</v>
      </c>
      <c r="D89" s="3">
        <f t="shared" si="8"/>
        <v>0</v>
      </c>
      <c r="E89" s="3">
        <f t="shared" si="9"/>
        <v>0</v>
      </c>
      <c r="F89" s="12">
        <f t="shared" si="10"/>
        <v>0</v>
      </c>
      <c r="G89" s="3"/>
      <c r="H89" s="10">
        <f t="shared" si="11"/>
        <v>71.484816787827569</v>
      </c>
      <c r="I89" s="3">
        <f t="shared" si="12"/>
        <v>0</v>
      </c>
      <c r="J89" s="3">
        <f t="shared" si="13"/>
        <v>0</v>
      </c>
      <c r="K89" s="3">
        <f t="shared" si="14"/>
        <v>0</v>
      </c>
      <c r="L89" s="3">
        <f t="shared" si="15"/>
        <v>0</v>
      </c>
      <c r="M89" s="22">
        <f t="shared" si="16"/>
        <v>0</v>
      </c>
      <c r="N89" s="2"/>
      <c r="O89" s="2"/>
      <c r="P89" s="2"/>
    </row>
    <row r="90" spans="1:16" ht="12.75" customHeight="1">
      <c r="A90" s="8" t="s">
        <v>7</v>
      </c>
      <c r="B90" s="16">
        <f>SUM(B53:B84)</f>
        <v>17186478.591852844</v>
      </c>
      <c r="C90" s="16">
        <f>SUM(C53:C84)</f>
        <v>16720603.027772723</v>
      </c>
      <c r="D90" s="16">
        <f>SUM(D53:D84)</f>
        <v>3780553.9791244366</v>
      </c>
      <c r="E90" s="16">
        <f>SUM(E53:E84)</f>
        <v>0</v>
      </c>
      <c r="F90" s="16">
        <f>SUM(F53:F84)</f>
        <v>37687635.598749995</v>
      </c>
      <c r="G90" s="12"/>
      <c r="H90" s="8" t="s">
        <v>7</v>
      </c>
      <c r="I90" s="16">
        <f>SUM(I53:I89)</f>
        <v>11041087.149106588</v>
      </c>
      <c r="J90" s="16">
        <f>SUM(J53:J89)</f>
        <v>15307473.558620986</v>
      </c>
      <c r="K90" s="16">
        <f>SUM(K53:K89)</f>
        <v>2598733.7233984978</v>
      </c>
      <c r="L90" s="16">
        <f>SUM(L53:L89)</f>
        <v>0</v>
      </c>
      <c r="M90" s="16">
        <f>SUM(M53:M89)</f>
        <v>28947294.431126077</v>
      </c>
      <c r="N90" s="2"/>
      <c r="O90" s="2"/>
      <c r="P90" s="2"/>
    </row>
    <row r="91" spans="1:16" ht="12.75" customHeight="1">
      <c r="A91" s="6" t="s">
        <v>14</v>
      </c>
      <c r="B91" s="23">
        <f>IF(L44&gt;0,B90/L44,0)</f>
        <v>10.465739245958117</v>
      </c>
      <c r="C91" s="23">
        <f>IF(M44&gt;0,C90/M44,0)</f>
        <v>12.365124219457888</v>
      </c>
      <c r="D91" s="23">
        <f>IF(N44&gt;0,D90/N44,0)</f>
        <v>10.920997144093473</v>
      </c>
      <c r="E91" s="23">
        <f>IF(O44&gt;0,E90/O44,0)</f>
        <v>0</v>
      </c>
      <c r="F91" s="23">
        <f>IF(P44&gt;0,F90/P44,0)</f>
        <v>11.281771868314152</v>
      </c>
      <c r="G91" s="12"/>
      <c r="H91" s="6" t="s">
        <v>14</v>
      </c>
      <c r="I91" s="23">
        <f>IF(L44&gt;0,I90/L44,0)</f>
        <v>6.7234912886241842</v>
      </c>
      <c r="J91" s="23">
        <f>IF(M44&gt;0,J90/M44,0)</f>
        <v>11.320094838925709</v>
      </c>
      <c r="K91" s="23">
        <f>IF(N44&gt;0,K90/N44,0)</f>
        <v>7.5070383145454462</v>
      </c>
      <c r="L91" s="23">
        <f>IF(O44&gt;0,L90/O44,0)</f>
        <v>0</v>
      </c>
      <c r="M91" s="23">
        <f>IF(P44&gt;0,M90/P44,0)</f>
        <v>8.6653558067122898</v>
      </c>
      <c r="N91" s="2"/>
      <c r="O91" s="2"/>
      <c r="P91" s="2"/>
    </row>
    <row r="92" spans="1:16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2.75" customHeight="1">
      <c r="A96" s="42" t="s">
        <v>15</v>
      </c>
      <c r="B96" s="42"/>
      <c r="C96" s="42"/>
      <c r="D96" s="42"/>
      <c r="E96" s="42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 ht="12.75" customHeight="1">
      <c r="A97" s="42"/>
      <c r="B97" s="42"/>
      <c r="C97" s="42"/>
      <c r="D97" s="42"/>
      <c r="E97" s="42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2.75" customHeight="1">
      <c r="A98" s="24"/>
      <c r="B98" s="2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 ht="12.75" customHeight="1">
      <c r="A100" s="41" t="s">
        <v>16</v>
      </c>
      <c r="B100" s="40" t="s">
        <v>17</v>
      </c>
      <c r="C100" s="40" t="s">
        <v>18</v>
      </c>
      <c r="D100" s="40" t="s">
        <v>19</v>
      </c>
      <c r="E100" s="40" t="s">
        <v>20</v>
      </c>
      <c r="F100" s="40" t="s">
        <v>21</v>
      </c>
      <c r="G100" s="41" t="s">
        <v>22</v>
      </c>
      <c r="H100" s="3"/>
      <c r="I100" s="3"/>
      <c r="J100" s="3"/>
      <c r="K100" s="3"/>
      <c r="L100" s="3"/>
      <c r="M100" s="3"/>
      <c r="N100" s="2"/>
      <c r="O100" s="2"/>
      <c r="P100" s="2"/>
    </row>
    <row r="101" spans="1:16" ht="12.75" customHeight="1">
      <c r="A101" s="41"/>
      <c r="B101" s="41"/>
      <c r="C101" s="41"/>
      <c r="D101" s="41"/>
      <c r="E101" s="40"/>
      <c r="F101" s="40"/>
      <c r="G101" s="41"/>
      <c r="H101" s="3"/>
      <c r="I101" s="3"/>
      <c r="J101" s="3"/>
      <c r="K101" s="3"/>
      <c r="L101" s="3"/>
      <c r="M101" s="3"/>
      <c r="N101" s="2"/>
      <c r="O101" s="2"/>
      <c r="P101" s="2"/>
    </row>
    <row r="102" spans="1:16" ht="12.75" customHeight="1">
      <c r="A102" s="3"/>
      <c r="B102" s="4"/>
      <c r="C102" s="4"/>
      <c r="D102" s="4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</row>
    <row r="103" spans="1:16" ht="12.75" customHeight="1">
      <c r="A103" s="25">
        <v>0</v>
      </c>
      <c r="B103" s="26">
        <f>L$44</f>
        <v>1642165.755131945</v>
      </c>
      <c r="C103" s="27">
        <f>$B$91</f>
        <v>10.465739245958117</v>
      </c>
      <c r="D103" s="28">
        <f>$I$91</f>
        <v>6.7234912886241842</v>
      </c>
      <c r="E103" s="27">
        <f t="shared" ref="E103:E106" si="17">B103*D103</f>
        <v>11041087.149106588</v>
      </c>
      <c r="F103" s="3">
        <f t="shared" ref="F103:F107" si="18">B103/1000</f>
        <v>1642.1657551319449</v>
      </c>
      <c r="G103" s="3">
        <f t="shared" ref="G103:G107" si="19">E103/1000</f>
        <v>11041.087149106588</v>
      </c>
      <c r="H103" s="3"/>
      <c r="I103" s="3"/>
      <c r="J103" s="3"/>
      <c r="K103" s="3"/>
      <c r="L103" s="3"/>
      <c r="M103" s="3"/>
      <c r="N103" s="2"/>
      <c r="O103" s="2"/>
      <c r="P103" s="2"/>
    </row>
    <row r="104" spans="1:16" ht="12.75" customHeight="1">
      <c r="A104" s="25">
        <v>1</v>
      </c>
      <c r="B104" s="26">
        <f>M$44</f>
        <v>1352238.9853116889</v>
      </c>
      <c r="C104" s="27">
        <f>$C$91</f>
        <v>12.365124219457888</v>
      </c>
      <c r="D104" s="28">
        <f>$J$91</f>
        <v>11.320094838925709</v>
      </c>
      <c r="E104" s="27">
        <f t="shared" si="17"/>
        <v>15307473.558620986</v>
      </c>
      <c r="F104" s="3">
        <f t="shared" si="18"/>
        <v>1352.2389853116888</v>
      </c>
      <c r="G104" s="3">
        <f t="shared" si="19"/>
        <v>15307.473558620986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 ht="12.75" customHeight="1">
      <c r="A105" s="25">
        <v>2</v>
      </c>
      <c r="B105" s="26">
        <f>N$44</f>
        <v>346172.96655636583</v>
      </c>
      <c r="C105" s="27">
        <f>$D$91</f>
        <v>10.920997144093473</v>
      </c>
      <c r="D105" s="28">
        <f>$K$91</f>
        <v>7.5070383145454462</v>
      </c>
      <c r="E105" s="27">
        <f t="shared" si="17"/>
        <v>2598733.7233984978</v>
      </c>
      <c r="F105" s="3">
        <f t="shared" si="18"/>
        <v>346.17296655636585</v>
      </c>
      <c r="G105" s="3">
        <f t="shared" si="19"/>
        <v>2598.7337233984977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 ht="12.75" customHeight="1">
      <c r="A106" s="25">
        <v>3</v>
      </c>
      <c r="B106" s="26">
        <f>O$44</f>
        <v>0</v>
      </c>
      <c r="C106" s="27">
        <f>$E$91</f>
        <v>0</v>
      </c>
      <c r="D106" s="28">
        <f>$L$91</f>
        <v>0</v>
      </c>
      <c r="E106" s="27">
        <f t="shared" si="17"/>
        <v>0</v>
      </c>
      <c r="F106" s="3">
        <f t="shared" si="18"/>
        <v>0</v>
      </c>
      <c r="G106" s="3">
        <f t="shared" si="19"/>
        <v>0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 ht="12.75" customHeight="1">
      <c r="A107" s="25" t="s">
        <v>7</v>
      </c>
      <c r="B107" s="26">
        <f>SUM(B103:B106)</f>
        <v>3340577.7069999995</v>
      </c>
      <c r="C107" s="28">
        <f>$F$91</f>
        <v>11.281771868314152</v>
      </c>
      <c r="D107" s="28">
        <f>$M$91</f>
        <v>8.6653558067122898</v>
      </c>
      <c r="E107" s="27">
        <f>SUM(E103:E106)</f>
        <v>28947294.431126073</v>
      </c>
      <c r="F107" s="3">
        <f t="shared" si="18"/>
        <v>3340.5777069999995</v>
      </c>
      <c r="G107" s="3">
        <f t="shared" si="19"/>
        <v>28947.294431126073</v>
      </c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12.75" customHeight="1">
      <c r="A108" s="25" t="s">
        <v>2</v>
      </c>
      <c r="B108" s="29">
        <f>$I$3</f>
        <v>28942539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  <row r="109" spans="1:16" ht="22.5" customHeight="1">
      <c r="A109" s="30" t="s">
        <v>23</v>
      </c>
      <c r="B109" s="26">
        <f>IF(E107&gt;0,$I$3/E107,"")</f>
        <v>0.99983572105029062</v>
      </c>
      <c r="C109" s="4"/>
      <c r="D109" s="4"/>
      <c r="E109" s="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2"/>
    </row>
  </sheetData>
  <sheetProtection selectLockedCells="1" selectUnlockedCells="1"/>
  <mergeCells count="14">
    <mergeCell ref="F100:F101"/>
    <mergeCell ref="G100:G101"/>
    <mergeCell ref="A96:E97"/>
    <mergeCell ref="A100:A101"/>
    <mergeCell ref="B100:B101"/>
    <mergeCell ref="C100:C101"/>
    <mergeCell ref="D100:D101"/>
    <mergeCell ref="E100:E101"/>
    <mergeCell ref="A2:F2"/>
    <mergeCell ref="H2:I2"/>
    <mergeCell ref="B5:F5"/>
    <mergeCell ref="L5:P5"/>
    <mergeCell ref="B48:D48"/>
    <mergeCell ref="I48:K48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50"/>
  </sheetPr>
  <dimension ref="A1:P108"/>
  <sheetViews>
    <sheetView topLeftCell="A76" workbookViewId="0">
      <selection activeCell="N103" sqref="N103"/>
    </sheetView>
  </sheetViews>
  <sheetFormatPr baseColWidth="10" defaultColWidth="11" defaultRowHeight="12.75" customHeight="1"/>
  <sheetData>
    <row r="1" spans="1:16" ht="20.25" customHeight="1">
      <c r="A1" s="37" t="s">
        <v>26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 ht="12.75" customHeight="1">
      <c r="A2" s="3"/>
      <c r="B2" s="3"/>
      <c r="C2" s="3"/>
      <c r="D2" s="3"/>
      <c r="E2" s="3"/>
      <c r="F2" s="3"/>
      <c r="G2" s="3"/>
      <c r="H2" s="3" t="s">
        <v>2</v>
      </c>
      <c r="I2" s="5">
        <v>8280</v>
      </c>
      <c r="J2" s="3"/>
      <c r="K2" s="3"/>
      <c r="L2" s="3"/>
      <c r="M2" s="3"/>
      <c r="N2" s="3"/>
      <c r="O2" s="3"/>
      <c r="P2" s="2"/>
    </row>
    <row r="3" spans="1:16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 ht="12.75" customHeight="1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 ht="12.75" customHeight="1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 ht="12.75" customHeight="1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4">
        <f t="shared" ref="P6:P42" si="5">SUM(L6:O6)</f>
        <v>0</v>
      </c>
    </row>
    <row r="7" spans="1:16" ht="12.75" customHeight="1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4">
        <f t="shared" si="5"/>
        <v>0</v>
      </c>
    </row>
    <row r="8" spans="1:16" ht="12.75" customHeight="1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4">
        <f t="shared" si="5"/>
        <v>0</v>
      </c>
    </row>
    <row r="9" spans="1:16" ht="12.75" customHeight="1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4">
        <f t="shared" si="5"/>
        <v>0</v>
      </c>
    </row>
    <row r="10" spans="1:16" ht="12.75" customHeight="1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4">
        <f t="shared" si="5"/>
        <v>0</v>
      </c>
    </row>
    <row r="11" spans="1:16" ht="12.75" customHeight="1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4">
        <f t="shared" si="5"/>
        <v>0</v>
      </c>
    </row>
    <row r="12" spans="1:16" ht="12.75" customHeight="1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4">
        <f t="shared" si="5"/>
        <v>0</v>
      </c>
    </row>
    <row r="13" spans="1:16" ht="12.75" customHeight="1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4">
        <f t="shared" si="5"/>
        <v>0</v>
      </c>
    </row>
    <row r="14" spans="1:16" ht="12.75" customHeight="1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4">
        <f t="shared" si="5"/>
        <v>0</v>
      </c>
    </row>
    <row r="15" spans="1:16" ht="12.75" customHeight="1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4">
        <f t="shared" si="5"/>
        <v>0</v>
      </c>
    </row>
    <row r="16" spans="1:16" ht="12.75" customHeight="1">
      <c r="A16" s="10">
        <v>8.75</v>
      </c>
      <c r="B16" s="11">
        <v>4</v>
      </c>
      <c r="C16" s="11">
        <v>0</v>
      </c>
      <c r="D16" s="11">
        <v>0</v>
      </c>
      <c r="E16" s="11"/>
      <c r="F16" s="12">
        <f t="shared" si="0"/>
        <v>4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4">
        <f t="shared" si="5"/>
        <v>0</v>
      </c>
    </row>
    <row r="17" spans="1:16" ht="12.75" customHeight="1">
      <c r="A17" s="10">
        <v>9.25</v>
      </c>
      <c r="B17" s="11">
        <v>18</v>
      </c>
      <c r="C17" s="11">
        <v>0</v>
      </c>
      <c r="D17" s="11">
        <v>0</v>
      </c>
      <c r="E17" s="11"/>
      <c r="F17" s="12">
        <f t="shared" si="0"/>
        <v>18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4">
        <f t="shared" si="5"/>
        <v>0</v>
      </c>
    </row>
    <row r="18" spans="1:16" ht="12.75" customHeight="1">
      <c r="A18" s="10">
        <v>9.75</v>
      </c>
      <c r="B18" s="11">
        <v>18</v>
      </c>
      <c r="C18" s="11">
        <v>0</v>
      </c>
      <c r="D18" s="11">
        <v>0</v>
      </c>
      <c r="E18" s="11"/>
      <c r="F18" s="12">
        <f t="shared" si="0"/>
        <v>18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4">
        <f t="shared" si="5"/>
        <v>0</v>
      </c>
    </row>
    <row r="19" spans="1:16" ht="12.75" customHeight="1">
      <c r="A19" s="10">
        <v>10.25</v>
      </c>
      <c r="B19" s="11">
        <v>13</v>
      </c>
      <c r="C19" s="11">
        <v>0</v>
      </c>
      <c r="D19" s="11">
        <v>5</v>
      </c>
      <c r="E19" s="11"/>
      <c r="F19" s="12">
        <f t="shared" si="0"/>
        <v>18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4">
        <f t="shared" si="5"/>
        <v>0</v>
      </c>
    </row>
    <row r="20" spans="1:16" ht="12.75" customHeight="1">
      <c r="A20" s="10">
        <v>10.75</v>
      </c>
      <c r="B20" s="11">
        <v>21</v>
      </c>
      <c r="C20" s="11">
        <v>3</v>
      </c>
      <c r="D20" s="11">
        <v>14</v>
      </c>
      <c r="E20" s="11"/>
      <c r="F20" s="12">
        <f t="shared" si="0"/>
        <v>38</v>
      </c>
      <c r="G20" s="3"/>
      <c r="H20" s="10">
        <v>10.75</v>
      </c>
      <c r="I20" s="5"/>
      <c r="J20" s="5"/>
      <c r="K20" s="10">
        <v>10.75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4">
        <f t="shared" si="5"/>
        <v>0</v>
      </c>
    </row>
    <row r="21" spans="1:16" ht="12.75" customHeight="1">
      <c r="A21" s="10">
        <v>11.25</v>
      </c>
      <c r="B21" s="11">
        <v>30</v>
      </c>
      <c r="C21" s="11">
        <v>10</v>
      </c>
      <c r="D21" s="11">
        <v>12</v>
      </c>
      <c r="E21" s="11"/>
      <c r="F21" s="12">
        <f t="shared" si="0"/>
        <v>52</v>
      </c>
      <c r="G21" s="3"/>
      <c r="H21" s="10">
        <v>11.25</v>
      </c>
      <c r="I21" s="5"/>
      <c r="J21" s="5"/>
      <c r="K21" s="10">
        <v>11.25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4">
        <f t="shared" si="5"/>
        <v>0</v>
      </c>
    </row>
    <row r="22" spans="1:16" ht="12.75" customHeight="1">
      <c r="A22" s="10">
        <v>11.75</v>
      </c>
      <c r="B22" s="11">
        <v>38</v>
      </c>
      <c r="C22" s="11">
        <v>65</v>
      </c>
      <c r="D22" s="11">
        <v>5</v>
      </c>
      <c r="E22" s="11"/>
      <c r="F22" s="12">
        <f t="shared" si="0"/>
        <v>108</v>
      </c>
      <c r="G22" s="5"/>
      <c r="H22" s="10">
        <v>11.75</v>
      </c>
      <c r="I22" s="5"/>
      <c r="J22" s="5"/>
      <c r="K22" s="10">
        <v>11.75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14">
        <f t="shared" si="5"/>
        <v>0</v>
      </c>
    </row>
    <row r="23" spans="1:16" ht="12.75" customHeight="1">
      <c r="A23" s="10">
        <v>12.25</v>
      </c>
      <c r="B23" s="11">
        <v>34</v>
      </c>
      <c r="C23" s="11">
        <v>133</v>
      </c>
      <c r="D23" s="11">
        <v>2</v>
      </c>
      <c r="E23" s="11"/>
      <c r="F23" s="12">
        <f t="shared" si="0"/>
        <v>169</v>
      </c>
      <c r="G23" s="5"/>
      <c r="H23" s="10">
        <v>12.25</v>
      </c>
      <c r="I23" s="5"/>
      <c r="J23" s="5"/>
      <c r="K23" s="10">
        <v>12.25</v>
      </c>
      <c r="L23" s="3">
        <f t="shared" si="1"/>
        <v>0</v>
      </c>
      <c r="M23" s="3">
        <f t="shared" si="2"/>
        <v>0</v>
      </c>
      <c r="N23" s="3">
        <f t="shared" si="3"/>
        <v>0</v>
      </c>
      <c r="O23" s="3">
        <f t="shared" si="4"/>
        <v>0</v>
      </c>
      <c r="P23" s="14">
        <f t="shared" si="5"/>
        <v>0</v>
      </c>
    </row>
    <row r="24" spans="1:16" ht="12.75" customHeight="1">
      <c r="A24" s="10">
        <v>12.75</v>
      </c>
      <c r="B24" s="11">
        <v>15</v>
      </c>
      <c r="C24" s="11">
        <v>134</v>
      </c>
      <c r="D24" s="11">
        <v>1</v>
      </c>
      <c r="E24" s="11"/>
      <c r="F24" s="12">
        <f t="shared" si="0"/>
        <v>150</v>
      </c>
      <c r="G24" s="5"/>
      <c r="H24" s="10">
        <v>12.75</v>
      </c>
      <c r="I24" s="5">
        <v>1266</v>
      </c>
      <c r="J24" s="5"/>
      <c r="K24" s="10">
        <v>12.75</v>
      </c>
      <c r="L24" s="3">
        <f t="shared" si="1"/>
        <v>0.12660000000000002</v>
      </c>
      <c r="M24" s="3">
        <f t="shared" si="2"/>
        <v>1.13096</v>
      </c>
      <c r="N24" s="3">
        <f t="shared" si="3"/>
        <v>8.4400000000000013E-3</v>
      </c>
      <c r="O24" s="3">
        <f t="shared" si="4"/>
        <v>0</v>
      </c>
      <c r="P24" s="14">
        <f t="shared" si="5"/>
        <v>1.266</v>
      </c>
    </row>
    <row r="25" spans="1:16" ht="12.75" customHeight="1">
      <c r="A25" s="10">
        <v>13.25</v>
      </c>
      <c r="B25" s="11">
        <v>5</v>
      </c>
      <c r="C25" s="11">
        <v>105</v>
      </c>
      <c r="D25" s="11">
        <v>0</v>
      </c>
      <c r="E25" s="11"/>
      <c r="F25" s="12">
        <f t="shared" si="0"/>
        <v>110</v>
      </c>
      <c r="G25" s="5"/>
      <c r="H25" s="10">
        <v>13.25</v>
      </c>
      <c r="I25" s="5">
        <v>5071</v>
      </c>
      <c r="J25" s="5"/>
      <c r="K25" s="10">
        <v>13.25</v>
      </c>
      <c r="L25" s="3">
        <f t="shared" si="1"/>
        <v>0.23049999999999998</v>
      </c>
      <c r="M25" s="3">
        <f t="shared" si="2"/>
        <v>4.8404999999999996</v>
      </c>
      <c r="N25" s="3">
        <f t="shared" si="3"/>
        <v>0</v>
      </c>
      <c r="O25" s="3">
        <f t="shared" si="4"/>
        <v>0</v>
      </c>
      <c r="P25" s="14">
        <f t="shared" si="5"/>
        <v>5.0709999999999997</v>
      </c>
    </row>
    <row r="26" spans="1:16" ht="12.75" customHeight="1">
      <c r="A26" s="10">
        <v>13.75</v>
      </c>
      <c r="B26" s="11">
        <v>0</v>
      </c>
      <c r="C26" s="11">
        <v>65</v>
      </c>
      <c r="D26" s="11">
        <v>0</v>
      </c>
      <c r="E26" s="11"/>
      <c r="F26" s="12">
        <f t="shared" si="0"/>
        <v>65</v>
      </c>
      <c r="G26" s="5"/>
      <c r="H26" s="10">
        <v>13.75</v>
      </c>
      <c r="I26" s="5">
        <v>40053</v>
      </c>
      <c r="J26" s="5"/>
      <c r="K26" s="10">
        <v>13.75</v>
      </c>
      <c r="L26" s="3">
        <f t="shared" si="1"/>
        <v>0</v>
      </c>
      <c r="M26" s="3">
        <f t="shared" si="2"/>
        <v>40.052999999999997</v>
      </c>
      <c r="N26" s="3">
        <f t="shared" si="3"/>
        <v>0</v>
      </c>
      <c r="O26" s="3">
        <f t="shared" si="4"/>
        <v>0</v>
      </c>
      <c r="P26" s="14">
        <f t="shared" si="5"/>
        <v>40.052999999999997</v>
      </c>
    </row>
    <row r="27" spans="1:16" ht="12.75" customHeight="1">
      <c r="A27" s="10">
        <v>14.25</v>
      </c>
      <c r="B27" s="11">
        <v>1</v>
      </c>
      <c r="C27" s="11">
        <v>68</v>
      </c>
      <c r="D27" s="11">
        <v>2</v>
      </c>
      <c r="E27" s="11"/>
      <c r="F27" s="12">
        <f t="shared" si="0"/>
        <v>71</v>
      </c>
      <c r="G27" s="5"/>
      <c r="H27" s="10">
        <v>14.25</v>
      </c>
      <c r="I27" s="5">
        <v>66562</v>
      </c>
      <c r="J27" s="5"/>
      <c r="K27" s="10">
        <v>14.25</v>
      </c>
      <c r="L27" s="3">
        <f t="shared" si="1"/>
        <v>0.93749295774647889</v>
      </c>
      <c r="M27" s="3">
        <f t="shared" si="2"/>
        <v>63.749521126760555</v>
      </c>
      <c r="N27" s="3">
        <f t="shared" si="3"/>
        <v>1.8749859154929578</v>
      </c>
      <c r="O27" s="3">
        <f t="shared" si="4"/>
        <v>0</v>
      </c>
      <c r="P27" s="14">
        <f t="shared" si="5"/>
        <v>66.561999999999998</v>
      </c>
    </row>
    <row r="28" spans="1:16" ht="12.75" customHeight="1">
      <c r="A28" s="10">
        <v>14.75</v>
      </c>
      <c r="B28" s="11">
        <v>3</v>
      </c>
      <c r="C28" s="11">
        <v>68</v>
      </c>
      <c r="D28" s="11">
        <v>7</v>
      </c>
      <c r="E28" s="11"/>
      <c r="F28" s="12">
        <f t="shared" si="0"/>
        <v>78</v>
      </c>
      <c r="G28" s="3"/>
      <c r="H28" s="10">
        <v>14.75</v>
      </c>
      <c r="I28" s="5">
        <v>99681</v>
      </c>
      <c r="J28" s="5"/>
      <c r="K28" s="10">
        <v>14.75</v>
      </c>
      <c r="L28" s="3">
        <f t="shared" si="1"/>
        <v>3.8338846153846156</v>
      </c>
      <c r="M28" s="3">
        <f t="shared" si="2"/>
        <v>86.901384615384615</v>
      </c>
      <c r="N28" s="3">
        <f t="shared" si="3"/>
        <v>8.945730769230769</v>
      </c>
      <c r="O28" s="3">
        <f t="shared" si="4"/>
        <v>0</v>
      </c>
      <c r="P28" s="14">
        <f t="shared" si="5"/>
        <v>99.680999999999997</v>
      </c>
    </row>
    <row r="29" spans="1:16" ht="12.75" customHeight="1">
      <c r="A29" s="10">
        <v>15.25</v>
      </c>
      <c r="B29" s="11">
        <v>3</v>
      </c>
      <c r="C29" s="11">
        <v>55</v>
      </c>
      <c r="D29" s="11">
        <v>4</v>
      </c>
      <c r="E29" s="11"/>
      <c r="F29" s="12">
        <f t="shared" si="0"/>
        <v>62</v>
      </c>
      <c r="G29" s="3"/>
      <c r="H29" s="10">
        <v>15.25</v>
      </c>
      <c r="I29" s="5">
        <v>98119</v>
      </c>
      <c r="J29" s="5"/>
      <c r="K29" s="10">
        <v>15.25</v>
      </c>
      <c r="L29" s="3">
        <f t="shared" si="1"/>
        <v>4.7476935483870966</v>
      </c>
      <c r="M29" s="3">
        <f t="shared" si="2"/>
        <v>87.041048387096779</v>
      </c>
      <c r="N29" s="3">
        <f t="shared" si="3"/>
        <v>6.330258064516129</v>
      </c>
      <c r="O29" s="3">
        <f t="shared" si="4"/>
        <v>0</v>
      </c>
      <c r="P29" s="14">
        <f t="shared" si="5"/>
        <v>98.119</v>
      </c>
    </row>
    <row r="30" spans="1:16" ht="12.75" customHeight="1">
      <c r="A30" s="10">
        <v>15.75</v>
      </c>
      <c r="B30" s="11">
        <v>5</v>
      </c>
      <c r="C30" s="11">
        <v>58</v>
      </c>
      <c r="D30" s="11">
        <v>7</v>
      </c>
      <c r="E30" s="11"/>
      <c r="F30" s="12">
        <f t="shared" si="0"/>
        <v>70</v>
      </c>
      <c r="G30" s="3"/>
      <c r="H30" s="10">
        <v>15.75</v>
      </c>
      <c r="I30" s="5">
        <v>50467</v>
      </c>
      <c r="J30" s="5"/>
      <c r="K30" s="10">
        <v>15.75</v>
      </c>
      <c r="L30" s="3">
        <f t="shared" si="1"/>
        <v>3.6047857142857138</v>
      </c>
      <c r="M30" s="3">
        <f t="shared" si="2"/>
        <v>41.815514285714286</v>
      </c>
      <c r="N30" s="3">
        <f t="shared" si="3"/>
        <v>5.0467000000000004</v>
      </c>
      <c r="O30" s="3">
        <f t="shared" si="4"/>
        <v>0</v>
      </c>
      <c r="P30" s="14">
        <f t="shared" si="5"/>
        <v>50.466999999999999</v>
      </c>
    </row>
    <row r="31" spans="1:16" ht="12.75" customHeight="1">
      <c r="A31" s="10">
        <v>16.25</v>
      </c>
      <c r="B31" s="11">
        <v>1</v>
      </c>
      <c r="C31" s="11">
        <v>30</v>
      </c>
      <c r="D31" s="11">
        <v>6</v>
      </c>
      <c r="E31" s="11"/>
      <c r="F31" s="12">
        <f t="shared" si="0"/>
        <v>37</v>
      </c>
      <c r="G31" s="3"/>
      <c r="H31" s="10">
        <v>16.25</v>
      </c>
      <c r="I31" s="5">
        <v>15982</v>
      </c>
      <c r="J31" s="5"/>
      <c r="K31" s="10">
        <v>16.25</v>
      </c>
      <c r="L31" s="3">
        <f t="shared" si="1"/>
        <v>0.43194594594594593</v>
      </c>
      <c r="M31" s="3">
        <f t="shared" si="2"/>
        <v>12.958378378378379</v>
      </c>
      <c r="N31" s="3">
        <f t="shared" si="3"/>
        <v>2.5916756756756758</v>
      </c>
      <c r="O31" s="3">
        <f t="shared" si="4"/>
        <v>0</v>
      </c>
      <c r="P31" s="14">
        <f t="shared" si="5"/>
        <v>15.982000000000001</v>
      </c>
    </row>
    <row r="32" spans="1:16" ht="12.75" customHeight="1">
      <c r="A32" s="10">
        <v>16.75</v>
      </c>
      <c r="B32" s="11">
        <v>0</v>
      </c>
      <c r="C32" s="11">
        <v>10</v>
      </c>
      <c r="D32" s="11">
        <v>4</v>
      </c>
      <c r="E32" s="11"/>
      <c r="F32" s="12">
        <f t="shared" si="0"/>
        <v>14</v>
      </c>
      <c r="G32" s="3"/>
      <c r="H32" s="10">
        <v>16.75</v>
      </c>
      <c r="I32" s="5">
        <v>4676</v>
      </c>
      <c r="J32" s="15"/>
      <c r="K32" s="10">
        <v>16.75</v>
      </c>
      <c r="L32" s="3">
        <f t="shared" si="1"/>
        <v>0</v>
      </c>
      <c r="M32" s="3">
        <f t="shared" si="2"/>
        <v>3.3400000000000003</v>
      </c>
      <c r="N32" s="3">
        <f t="shared" si="3"/>
        <v>1.3360000000000001</v>
      </c>
      <c r="O32" s="3">
        <f t="shared" si="4"/>
        <v>0</v>
      </c>
      <c r="P32" s="14">
        <f t="shared" si="5"/>
        <v>4.6760000000000002</v>
      </c>
    </row>
    <row r="33" spans="1:16" ht="12.75" customHeight="1">
      <c r="A33" s="10">
        <v>17.25</v>
      </c>
      <c r="B33" s="11">
        <v>0</v>
      </c>
      <c r="C33" s="11">
        <v>1</v>
      </c>
      <c r="D33" s="11">
        <v>7</v>
      </c>
      <c r="E33" s="11"/>
      <c r="F33" s="12">
        <f t="shared" si="0"/>
        <v>8</v>
      </c>
      <c r="G33" s="3"/>
      <c r="H33" s="10">
        <v>17.25</v>
      </c>
      <c r="I33" s="5">
        <v>7793</v>
      </c>
      <c r="J33" s="15"/>
      <c r="K33" s="10">
        <v>17.25</v>
      </c>
      <c r="L33" s="3">
        <f t="shared" si="1"/>
        <v>0</v>
      </c>
      <c r="M33" s="3">
        <f t="shared" si="2"/>
        <v>0.97412500000000002</v>
      </c>
      <c r="N33" s="3">
        <f t="shared" si="3"/>
        <v>6.8188750000000002</v>
      </c>
      <c r="O33" s="3">
        <f t="shared" si="4"/>
        <v>0</v>
      </c>
      <c r="P33" s="14">
        <f t="shared" si="5"/>
        <v>7.7930000000000001</v>
      </c>
    </row>
    <row r="34" spans="1:16" ht="12.75" customHeight="1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>
        <v>3117</v>
      </c>
      <c r="J34" s="15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3.117</v>
      </c>
      <c r="O34" s="3">
        <f t="shared" si="4"/>
        <v>0</v>
      </c>
      <c r="P34" s="14">
        <f t="shared" si="5"/>
        <v>3.117</v>
      </c>
    </row>
    <row r="35" spans="1:16" ht="12.75" customHeight="1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4">
        <f t="shared" si="5"/>
        <v>0</v>
      </c>
    </row>
    <row r="36" spans="1:16" ht="12.75" customHeight="1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4">
        <f t="shared" si="5"/>
        <v>0</v>
      </c>
    </row>
    <row r="37" spans="1:16" ht="12.75" customHeight="1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4">
        <f t="shared" si="5"/>
        <v>0</v>
      </c>
    </row>
    <row r="38" spans="1:16" ht="12.75" customHeight="1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4">
        <f t="shared" si="5"/>
        <v>0</v>
      </c>
    </row>
    <row r="39" spans="1:16" ht="12.75" customHeight="1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4">
        <f t="shared" si="5"/>
        <v>0</v>
      </c>
    </row>
    <row r="40" spans="1:16" ht="12.75" customHeight="1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4">
        <f t="shared" si="5"/>
        <v>0</v>
      </c>
    </row>
    <row r="41" spans="1:16" ht="12.75" customHeight="1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4">
        <f t="shared" si="5"/>
        <v>0</v>
      </c>
    </row>
    <row r="42" spans="1:16" ht="12.75" customHeight="1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4">
        <f t="shared" si="5"/>
        <v>0</v>
      </c>
    </row>
    <row r="43" spans="1:16" ht="12.75" customHeight="1">
      <c r="A43" s="8" t="s">
        <v>7</v>
      </c>
      <c r="B43" s="16">
        <f>SUM(B6:B42)</f>
        <v>213</v>
      </c>
      <c r="C43" s="16">
        <f>SUM(C6:C42)</f>
        <v>805</v>
      </c>
      <c r="D43" s="16">
        <f>SUM(D6:D42)</f>
        <v>77</v>
      </c>
      <c r="E43" s="16">
        <f>SUM(E6:E42)</f>
        <v>0</v>
      </c>
      <c r="F43" s="16">
        <f>SUM(F6:F42)</f>
        <v>1095</v>
      </c>
      <c r="G43" s="17"/>
      <c r="H43" s="8" t="s">
        <v>7</v>
      </c>
      <c r="I43" s="5">
        <f>SUM(I6:I42)</f>
        <v>392787</v>
      </c>
      <c r="J43" s="3"/>
      <c r="K43" s="8" t="s">
        <v>7</v>
      </c>
      <c r="L43" s="16">
        <f>SUM(L6:L42)</f>
        <v>13.912902781749851</v>
      </c>
      <c r="M43" s="16">
        <f>SUM(M6:M42)</f>
        <v>342.80443179333463</v>
      </c>
      <c r="N43" s="16">
        <f>SUM(N6:N42)</f>
        <v>36.069665424915527</v>
      </c>
      <c r="O43" s="16">
        <f>SUM(O6:O42)</f>
        <v>0</v>
      </c>
      <c r="P43" s="16">
        <f>SUM(P6:P42)</f>
        <v>392.78699999999998</v>
      </c>
    </row>
    <row r="44" spans="1:16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 ht="12.75" customHeight="1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2"/>
    </row>
    <row r="47" spans="1:16" ht="12.75" customHeight="1">
      <c r="A47" s="3"/>
      <c r="B47" s="38" t="s">
        <v>10</v>
      </c>
      <c r="C47" s="38"/>
      <c r="D47" s="38"/>
      <c r="E47" s="3"/>
      <c r="F47" s="3"/>
      <c r="G47" s="5"/>
      <c r="H47" s="3"/>
      <c r="I47" s="38" t="s">
        <v>11</v>
      </c>
      <c r="J47" s="38"/>
      <c r="K47" s="38"/>
      <c r="L47" s="3"/>
      <c r="M47" s="3"/>
      <c r="N47" s="3"/>
      <c r="O47" s="3"/>
      <c r="P47" s="2"/>
    </row>
    <row r="48" spans="1:1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 ht="12.75" customHeight="1">
      <c r="A49" s="3"/>
      <c r="B49" s="3"/>
      <c r="C49" s="3"/>
      <c r="D49" s="3"/>
      <c r="E49" s="3"/>
      <c r="F49" s="3"/>
      <c r="G49" s="3"/>
      <c r="H49" s="19" t="s">
        <v>12</v>
      </c>
      <c r="I49" s="20">
        <v>2.8739999999999998E-3</v>
      </c>
      <c r="J49" s="19" t="s">
        <v>13</v>
      </c>
      <c r="K49" s="20">
        <v>3.2866249999999999</v>
      </c>
      <c r="L49" s="3"/>
      <c r="M49" s="3"/>
      <c r="N49" s="3"/>
      <c r="O49" s="3"/>
      <c r="P49" s="2"/>
    </row>
    <row r="50" spans="1:16" ht="12.75" customHeight="1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 ht="12.75" customHeight="1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2"/>
      <c r="O51" s="2"/>
      <c r="P51" s="2"/>
    </row>
    <row r="52" spans="1:16" ht="12.75" customHeight="1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0.22136669397449701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2"/>
      <c r="O52" s="2"/>
      <c r="P52" s="2"/>
    </row>
    <row r="53" spans="1:16" ht="12.75" customHeight="1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0.33401466191086432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2"/>
      <c r="O53" s="2"/>
      <c r="P53" s="2"/>
    </row>
    <row r="54" spans="1:16" ht="12.75" customHeight="1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0.48142085354194208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2"/>
      <c r="O54" s="2"/>
      <c r="P54" s="2"/>
    </row>
    <row r="55" spans="1:16" ht="12.75" customHeight="1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0.66892947760062427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2"/>
      <c r="O55" s="2"/>
      <c r="P55" s="2"/>
    </row>
    <row r="56" spans="1:16" ht="12.75" customHeight="1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0.90204892617371057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2"/>
      <c r="O56" s="2"/>
      <c r="P56" s="2"/>
    </row>
    <row r="57" spans="1:16" ht="12.75" customHeight="1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1.1864403977559521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2"/>
      <c r="O57" s="2"/>
      <c r="P57" s="2"/>
    </row>
    <row r="58" spans="1:16" ht="12.75" customHeight="1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1.5279082510092226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2"/>
      <c r="O58" s="2"/>
      <c r="P58" s="2"/>
    </row>
    <row r="59" spans="1:16" ht="12.75" customHeight="1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1.9323917053651347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2"/>
      <c r="O59" s="2"/>
      <c r="P59" s="2"/>
    </row>
    <row r="60" spans="1:16" ht="12.75" customHeight="1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2.4059576125421676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2"/>
      <c r="O60" s="2"/>
      <c r="P60" s="2"/>
    </row>
    <row r="61" spans="1:16" ht="12.75" customHeight="1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2.9547940951080487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0</v>
      </c>
      <c r="N61" s="2"/>
      <c r="O61" s="2"/>
      <c r="P61" s="2"/>
    </row>
    <row r="62" spans="1:16" ht="12.75" customHeight="1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3.585204897926515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0</v>
      </c>
      <c r="N62" s="2"/>
      <c r="O62" s="2"/>
      <c r="P62" s="2"/>
    </row>
    <row r="63" spans="1:16" ht="12.75" customHeight="1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4.3036043335799521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0</v>
      </c>
      <c r="N63" s="2"/>
      <c r="O63" s="2"/>
      <c r="P63" s="2"/>
    </row>
    <row r="64" spans="1:16" ht="12.75" customHeight="1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5.1165127284618794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0</v>
      </c>
      <c r="N64" s="2"/>
      <c r="O64" s="2"/>
      <c r="P64" s="2"/>
    </row>
    <row r="65" spans="1:16" ht="12.75" customHeight="1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6.0305522952146404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0</v>
      </c>
      <c r="N65" s="2"/>
      <c r="O65" s="2"/>
      <c r="P65" s="2"/>
    </row>
    <row r="66" spans="1:16" ht="12.75" customHeight="1">
      <c r="A66" s="10">
        <v>10.75</v>
      </c>
      <c r="B66" s="3">
        <f t="shared" si="6"/>
        <v>0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0</v>
      </c>
      <c r="G66" s="3"/>
      <c r="H66" s="10">
        <f t="shared" si="11"/>
        <v>7.0524433715183106</v>
      </c>
      <c r="I66" s="3">
        <f t="shared" si="12"/>
        <v>0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2">
        <f t="shared" si="16"/>
        <v>0</v>
      </c>
      <c r="N66" s="2"/>
      <c r="O66" s="2"/>
      <c r="P66" s="2"/>
    </row>
    <row r="67" spans="1:16" ht="12.75" customHeight="1">
      <c r="A67" s="10">
        <v>11.25</v>
      </c>
      <c r="B67" s="3">
        <f t="shared" si="6"/>
        <v>0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0</v>
      </c>
      <c r="G67" s="3"/>
      <c r="H67" s="10">
        <f t="shared" si="11"/>
        <v>8.1890009762300888</v>
      </c>
      <c r="I67" s="3">
        <f t="shared" si="12"/>
        <v>0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2">
        <f t="shared" si="16"/>
        <v>0</v>
      </c>
      <c r="N67" s="2"/>
      <c r="O67" s="2"/>
      <c r="P67" s="2"/>
    </row>
    <row r="68" spans="1:16" ht="12.75" customHeight="1">
      <c r="A68" s="10">
        <v>11.75</v>
      </c>
      <c r="B68" s="3">
        <f t="shared" si="6"/>
        <v>0</v>
      </c>
      <c r="C68" s="3">
        <f t="shared" si="7"/>
        <v>0</v>
      </c>
      <c r="D68" s="3">
        <f t="shared" si="8"/>
        <v>0</v>
      </c>
      <c r="E68" s="3">
        <f t="shared" si="9"/>
        <v>0</v>
      </c>
      <c r="F68" s="12">
        <f t="shared" si="10"/>
        <v>0</v>
      </c>
      <c r="G68" s="3"/>
      <c r="H68" s="10">
        <f t="shared" si="11"/>
        <v>9.4471316424282765</v>
      </c>
      <c r="I68" s="3">
        <f t="shared" si="12"/>
        <v>0</v>
      </c>
      <c r="J68" s="3">
        <f t="shared" si="13"/>
        <v>0</v>
      </c>
      <c r="K68" s="3">
        <f t="shared" si="14"/>
        <v>0</v>
      </c>
      <c r="L68" s="3">
        <f t="shared" si="15"/>
        <v>0</v>
      </c>
      <c r="M68" s="22">
        <f t="shared" si="16"/>
        <v>0</v>
      </c>
      <c r="N68" s="2"/>
      <c r="O68" s="2"/>
      <c r="P68" s="2"/>
    </row>
    <row r="69" spans="1:16" ht="12.75" customHeight="1">
      <c r="A69" s="10">
        <v>12.25</v>
      </c>
      <c r="B69" s="3">
        <f t="shared" si="6"/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12">
        <f t="shared" si="10"/>
        <v>0</v>
      </c>
      <c r="G69" s="3"/>
      <c r="H69" s="10">
        <f t="shared" si="11"/>
        <v>10.833830493658093</v>
      </c>
      <c r="I69" s="3">
        <f t="shared" si="12"/>
        <v>0</v>
      </c>
      <c r="J69" s="3">
        <f t="shared" si="13"/>
        <v>0</v>
      </c>
      <c r="K69" s="3">
        <f t="shared" si="14"/>
        <v>0</v>
      </c>
      <c r="L69" s="3">
        <f t="shared" si="15"/>
        <v>0</v>
      </c>
      <c r="M69" s="22">
        <f t="shared" si="16"/>
        <v>0</v>
      </c>
      <c r="N69" s="2"/>
      <c r="O69" s="2"/>
      <c r="P69" s="2"/>
    </row>
    <row r="70" spans="1:16" ht="12.75" customHeight="1">
      <c r="A70" s="10">
        <v>12.75</v>
      </c>
      <c r="B70" s="3">
        <f t="shared" si="6"/>
        <v>1.6141500000000002</v>
      </c>
      <c r="C70" s="3">
        <f t="shared" si="7"/>
        <v>14.419739999999999</v>
      </c>
      <c r="D70" s="3">
        <f t="shared" si="8"/>
        <v>0.10761000000000001</v>
      </c>
      <c r="E70" s="3">
        <f t="shared" si="9"/>
        <v>0</v>
      </c>
      <c r="F70" s="12">
        <f t="shared" si="10"/>
        <v>16.141500000000001</v>
      </c>
      <c r="G70" s="3"/>
      <c r="H70" s="10">
        <f t="shared" si="11"/>
        <v>12.35617853505258</v>
      </c>
      <c r="I70" s="3">
        <f t="shared" si="12"/>
        <v>1.5642922025376569</v>
      </c>
      <c r="J70" s="3">
        <f t="shared" si="13"/>
        <v>13.974343676003066</v>
      </c>
      <c r="K70" s="3">
        <f t="shared" si="14"/>
        <v>0.10428614683584379</v>
      </c>
      <c r="L70" s="3">
        <f t="shared" si="15"/>
        <v>0</v>
      </c>
      <c r="M70" s="22">
        <f t="shared" si="16"/>
        <v>15.642922025376567</v>
      </c>
      <c r="N70" s="2"/>
      <c r="O70" s="2"/>
      <c r="P70" s="2"/>
    </row>
    <row r="71" spans="1:16" ht="12.75" customHeight="1">
      <c r="A71" s="10">
        <v>13.25</v>
      </c>
      <c r="B71" s="3">
        <f t="shared" si="6"/>
        <v>3.054125</v>
      </c>
      <c r="C71" s="3">
        <f t="shared" si="7"/>
        <v>64.136624999999995</v>
      </c>
      <c r="D71" s="3">
        <f t="shared" si="8"/>
        <v>0</v>
      </c>
      <c r="E71" s="3">
        <f t="shared" si="9"/>
        <v>0</v>
      </c>
      <c r="F71" s="12">
        <f t="shared" si="10"/>
        <v>67.190749999999994</v>
      </c>
      <c r="G71" s="3"/>
      <c r="H71" s="10">
        <f t="shared" si="11"/>
        <v>14.021340135334238</v>
      </c>
      <c r="I71" s="3">
        <f t="shared" si="12"/>
        <v>3.2319189011945415</v>
      </c>
      <c r="J71" s="3">
        <f t="shared" si="13"/>
        <v>67.87029692508537</v>
      </c>
      <c r="K71" s="3">
        <f t="shared" si="14"/>
        <v>0</v>
      </c>
      <c r="L71" s="3">
        <f t="shared" si="15"/>
        <v>0</v>
      </c>
      <c r="M71" s="22">
        <f t="shared" si="16"/>
        <v>71.102215826279917</v>
      </c>
      <c r="N71" s="2"/>
      <c r="O71" s="2"/>
      <c r="P71" s="2"/>
    </row>
    <row r="72" spans="1:16" ht="12.75" customHeight="1">
      <c r="A72" s="10">
        <v>13.75</v>
      </c>
      <c r="B72" s="3">
        <f t="shared" si="6"/>
        <v>0</v>
      </c>
      <c r="C72" s="3">
        <f t="shared" si="7"/>
        <v>550.72874999999999</v>
      </c>
      <c r="D72" s="3">
        <f t="shared" si="8"/>
        <v>0</v>
      </c>
      <c r="E72" s="3">
        <f t="shared" si="9"/>
        <v>0</v>
      </c>
      <c r="F72" s="12">
        <f t="shared" si="10"/>
        <v>550.72874999999999</v>
      </c>
      <c r="G72" s="3"/>
      <c r="H72" s="10">
        <f t="shared" si="11"/>
        <v>15.836560679226727</v>
      </c>
      <c r="I72" s="3">
        <f t="shared" si="12"/>
        <v>0</v>
      </c>
      <c r="J72" s="3">
        <f t="shared" si="13"/>
        <v>634.301764885068</v>
      </c>
      <c r="K72" s="3">
        <f t="shared" si="14"/>
        <v>0</v>
      </c>
      <c r="L72" s="3">
        <f t="shared" si="15"/>
        <v>0</v>
      </c>
      <c r="M72" s="22">
        <f t="shared" si="16"/>
        <v>634.301764885068</v>
      </c>
      <c r="N72" s="2"/>
      <c r="O72" s="2"/>
      <c r="P72" s="2"/>
    </row>
    <row r="73" spans="1:16" ht="12.75" customHeight="1">
      <c r="A73" s="10">
        <v>14.25</v>
      </c>
      <c r="B73" s="3">
        <f t="shared" si="6"/>
        <v>13.359274647887323</v>
      </c>
      <c r="C73" s="3">
        <f t="shared" si="7"/>
        <v>908.43067605633792</v>
      </c>
      <c r="D73" s="3">
        <f t="shared" si="8"/>
        <v>26.718549295774647</v>
      </c>
      <c r="E73" s="3">
        <f t="shared" si="9"/>
        <v>0</v>
      </c>
      <c r="F73" s="12">
        <f t="shared" si="10"/>
        <v>948.50849999999991</v>
      </c>
      <c r="G73" s="3"/>
      <c r="H73" s="10">
        <f t="shared" si="11"/>
        <v>17.809164372697698</v>
      </c>
      <c r="I73" s="3">
        <f t="shared" si="12"/>
        <v>16.69596618275358</v>
      </c>
      <c r="J73" s="3">
        <f t="shared" si="13"/>
        <v>1135.3257004272432</v>
      </c>
      <c r="K73" s="3">
        <f t="shared" si="14"/>
        <v>33.391932365507159</v>
      </c>
      <c r="L73" s="3">
        <f t="shared" si="15"/>
        <v>0</v>
      </c>
      <c r="M73" s="22">
        <f t="shared" si="16"/>
        <v>1185.4135989755041</v>
      </c>
      <c r="N73" s="2"/>
      <c r="O73" s="2"/>
      <c r="P73" s="2"/>
    </row>
    <row r="74" spans="1:16" ht="12.75" customHeight="1">
      <c r="A74" s="10">
        <v>14.75</v>
      </c>
      <c r="B74" s="3">
        <f t="shared" si="6"/>
        <v>56.549798076923082</v>
      </c>
      <c r="C74" s="3">
        <f t="shared" si="7"/>
        <v>1281.795423076923</v>
      </c>
      <c r="D74" s="3">
        <f t="shared" si="8"/>
        <v>131.94952884615384</v>
      </c>
      <c r="E74" s="3">
        <f t="shared" si="9"/>
        <v>0</v>
      </c>
      <c r="F74" s="12">
        <f t="shared" si="10"/>
        <v>1470.29475</v>
      </c>
      <c r="G74" s="3"/>
      <c r="H74" s="10">
        <f t="shared" si="11"/>
        <v>19.946552185845697</v>
      </c>
      <c r="I74" s="3">
        <f t="shared" si="12"/>
        <v>76.472779555280198</v>
      </c>
      <c r="J74" s="3">
        <f t="shared" si="13"/>
        <v>1733.3830032530175</v>
      </c>
      <c r="K74" s="3">
        <f t="shared" si="14"/>
        <v>178.4364856289871</v>
      </c>
      <c r="L74" s="3">
        <f t="shared" si="15"/>
        <v>0</v>
      </c>
      <c r="M74" s="22">
        <f t="shared" si="16"/>
        <v>1988.2922684372847</v>
      </c>
      <c r="N74" s="2"/>
      <c r="O74" s="2"/>
      <c r="P74" s="2"/>
    </row>
    <row r="75" spans="1:16" ht="12.75" customHeight="1">
      <c r="A75" s="10">
        <v>15.25</v>
      </c>
      <c r="B75" s="3">
        <f t="shared" si="6"/>
        <v>72.402326612903224</v>
      </c>
      <c r="C75" s="3">
        <f t="shared" si="7"/>
        <v>1327.3759879032259</v>
      </c>
      <c r="D75" s="3">
        <f t="shared" si="8"/>
        <v>96.536435483870974</v>
      </c>
      <c r="E75" s="3">
        <f t="shared" si="9"/>
        <v>0</v>
      </c>
      <c r="F75" s="12">
        <f t="shared" si="10"/>
        <v>1496.31475</v>
      </c>
      <c r="G75" s="3"/>
      <c r="H75" s="10">
        <f t="shared" si="11"/>
        <v>22.256199920237609</v>
      </c>
      <c r="I75" s="3">
        <f t="shared" si="12"/>
        <v>105.66561677292552</v>
      </c>
      <c r="J75" s="3">
        <f t="shared" si="13"/>
        <v>1937.2029741703013</v>
      </c>
      <c r="K75" s="3">
        <f t="shared" si="14"/>
        <v>140.88748903056737</v>
      </c>
      <c r="L75" s="3">
        <f t="shared" si="15"/>
        <v>0</v>
      </c>
      <c r="M75" s="22">
        <f t="shared" si="16"/>
        <v>2183.7560799737939</v>
      </c>
      <c r="N75" s="2"/>
      <c r="O75" s="2"/>
      <c r="P75" s="2"/>
    </row>
    <row r="76" spans="1:16" ht="12.75" customHeight="1">
      <c r="A76" s="10">
        <v>15.75</v>
      </c>
      <c r="B76" s="3">
        <f t="shared" si="6"/>
        <v>56.77537499999999</v>
      </c>
      <c r="C76" s="3">
        <f t="shared" si="7"/>
        <v>658.59434999999996</v>
      </c>
      <c r="D76" s="3">
        <f t="shared" si="8"/>
        <v>79.48552500000001</v>
      </c>
      <c r="E76" s="3">
        <f t="shared" si="9"/>
        <v>0</v>
      </c>
      <c r="F76" s="12">
        <f t="shared" si="10"/>
        <v>794.85524999999996</v>
      </c>
      <c r="G76" s="3"/>
      <c r="H76" s="10">
        <f t="shared" si="11"/>
        <v>24.745656389175156</v>
      </c>
      <c r="I76" s="3">
        <f t="shared" si="12"/>
        <v>89.202788642321607</v>
      </c>
      <c r="J76" s="3">
        <f t="shared" si="13"/>
        <v>1034.7523482509307</v>
      </c>
      <c r="K76" s="3">
        <f t="shared" si="14"/>
        <v>124.88390409925027</v>
      </c>
      <c r="L76" s="3">
        <f t="shared" si="15"/>
        <v>0</v>
      </c>
      <c r="M76" s="22">
        <f t="shared" si="16"/>
        <v>1248.8390409925025</v>
      </c>
      <c r="N76" s="2"/>
      <c r="O76" s="2"/>
      <c r="P76" s="2"/>
    </row>
    <row r="77" spans="1:16" ht="12.75" customHeight="1">
      <c r="A77" s="10">
        <v>16.25</v>
      </c>
      <c r="B77" s="3">
        <f t="shared" si="6"/>
        <v>7.019121621621621</v>
      </c>
      <c r="C77" s="3">
        <f t="shared" si="7"/>
        <v>210.57364864864866</v>
      </c>
      <c r="D77" s="3">
        <f t="shared" si="8"/>
        <v>42.114729729729731</v>
      </c>
      <c r="E77" s="3">
        <f t="shared" si="9"/>
        <v>0</v>
      </c>
      <c r="F77" s="12">
        <f t="shared" si="10"/>
        <v>259.70749999999998</v>
      </c>
      <c r="G77" s="3"/>
      <c r="H77" s="10">
        <f t="shared" si="11"/>
        <v>27.42254170078116</v>
      </c>
      <c r="I77" s="3">
        <f t="shared" si="12"/>
        <v>11.845055715186067</v>
      </c>
      <c r="J77" s="3">
        <f t="shared" si="13"/>
        <v>355.35167145558205</v>
      </c>
      <c r="K77" s="3">
        <f t="shared" si="14"/>
        <v>71.07033429111641</v>
      </c>
      <c r="L77" s="3">
        <f t="shared" si="15"/>
        <v>0</v>
      </c>
      <c r="M77" s="22">
        <f t="shared" si="16"/>
        <v>438.26706146188451</v>
      </c>
      <c r="N77" s="2"/>
      <c r="O77" s="2"/>
      <c r="P77" s="2"/>
    </row>
    <row r="78" spans="1:16" ht="12.75" customHeight="1">
      <c r="A78" s="10">
        <v>16.75</v>
      </c>
      <c r="B78" s="3">
        <f t="shared" si="6"/>
        <v>0</v>
      </c>
      <c r="C78" s="3">
        <f t="shared" si="7"/>
        <v>55.945000000000007</v>
      </c>
      <c r="D78" s="3">
        <f t="shared" si="8"/>
        <v>22.378</v>
      </c>
      <c r="E78" s="3">
        <f t="shared" si="9"/>
        <v>0</v>
      </c>
      <c r="F78" s="12">
        <f t="shared" si="10"/>
        <v>78.323000000000008</v>
      </c>
      <c r="G78" s="3"/>
      <c r="H78" s="10">
        <f t="shared" si="11"/>
        <v>30.294545634995838</v>
      </c>
      <c r="I78" s="3">
        <f t="shared" si="12"/>
        <v>0</v>
      </c>
      <c r="J78" s="3">
        <f t="shared" si="13"/>
        <v>101.1837824208861</v>
      </c>
      <c r="K78" s="3">
        <f t="shared" si="14"/>
        <v>40.473512968354441</v>
      </c>
      <c r="L78" s="3">
        <f t="shared" si="15"/>
        <v>0</v>
      </c>
      <c r="M78" s="22">
        <f t="shared" si="16"/>
        <v>141.65729538924055</v>
      </c>
      <c r="N78" s="2"/>
      <c r="O78" s="2"/>
      <c r="P78" s="2"/>
    </row>
    <row r="79" spans="1:16" ht="12.75" customHeight="1">
      <c r="A79" s="10">
        <v>17.25</v>
      </c>
      <c r="B79" s="3">
        <f t="shared" si="6"/>
        <v>0</v>
      </c>
      <c r="C79" s="3">
        <f t="shared" si="7"/>
        <v>16.80365625</v>
      </c>
      <c r="D79" s="3">
        <f t="shared" si="8"/>
        <v>117.62559375000001</v>
      </c>
      <c r="E79" s="3">
        <f t="shared" si="9"/>
        <v>0</v>
      </c>
      <c r="F79" s="12">
        <f t="shared" si="10"/>
        <v>134.42925</v>
      </c>
      <c r="G79" s="3"/>
      <c r="H79" s="10">
        <f t="shared" si="11"/>
        <v>33.3694261065978</v>
      </c>
      <c r="I79" s="3">
        <f t="shared" si="12"/>
        <v>0</v>
      </c>
      <c r="J79" s="3">
        <f t="shared" si="13"/>
        <v>32.50599220608958</v>
      </c>
      <c r="K79" s="3">
        <f t="shared" si="14"/>
        <v>227.54194544262708</v>
      </c>
      <c r="L79" s="3">
        <f t="shared" si="15"/>
        <v>0</v>
      </c>
      <c r="M79" s="22">
        <f t="shared" si="16"/>
        <v>260.04793764871664</v>
      </c>
      <c r="N79" s="2"/>
      <c r="O79" s="2"/>
      <c r="P79" s="2"/>
    </row>
    <row r="80" spans="1:16" ht="12.75" customHeight="1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55.326749999999997</v>
      </c>
      <c r="E80" s="3">
        <f t="shared" si="9"/>
        <v>0</v>
      </c>
      <c r="F80" s="12">
        <f t="shared" si="10"/>
        <v>55.326749999999997</v>
      </c>
      <c r="G80" s="3"/>
      <c r="H80" s="10">
        <f t="shared" si="11"/>
        <v>36.655007707242305</v>
      </c>
      <c r="I80" s="3">
        <f t="shared" si="12"/>
        <v>0</v>
      </c>
      <c r="J80" s="3">
        <f t="shared" si="13"/>
        <v>0</v>
      </c>
      <c r="K80" s="3">
        <f t="shared" si="14"/>
        <v>114.25365902347427</v>
      </c>
      <c r="L80" s="3">
        <f t="shared" si="15"/>
        <v>0</v>
      </c>
      <c r="M80" s="22">
        <f t="shared" si="16"/>
        <v>114.25365902347427</v>
      </c>
      <c r="N80" s="2"/>
      <c r="O80" s="2"/>
      <c r="P80" s="2"/>
    </row>
    <row r="81" spans="1:16" ht="12.75" customHeight="1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40.159180320271147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2"/>
      <c r="O81" s="2"/>
      <c r="P81" s="2"/>
    </row>
    <row r="82" spans="1:16" ht="12.75" customHeight="1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43.889897802700261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2"/>
      <c r="O82" s="2"/>
      <c r="P82" s="2"/>
    </row>
    <row r="83" spans="1:16" ht="12.75" customHeight="1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47.855176729369184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2"/>
      <c r="O83" s="2"/>
      <c r="P83" s="2"/>
    </row>
    <row r="84" spans="1:16" ht="12.75" customHeight="1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52.063095194730238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2"/>
      <c r="O84" s="2"/>
      <c r="P84" s="2"/>
    </row>
    <row r="85" spans="1:16" ht="12.75" customHeight="1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56.521791668199214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2"/>
      <c r="O85" s="2"/>
      <c r="P85" s="2"/>
    </row>
    <row r="86" spans="1:16" ht="12.75" customHeight="1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61.239463899366974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2"/>
      <c r="O86" s="2"/>
      <c r="P86" s="2"/>
    </row>
    <row r="87" spans="1:16" ht="12.75" customHeight="1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66.2243678697223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2"/>
      <c r="O87" s="2"/>
      <c r="P87" s="2"/>
    </row>
    <row r="88" spans="1:16" ht="12.75" customHeight="1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71.484816787827569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2"/>
      <c r="O88" s="2"/>
      <c r="P88" s="2"/>
    </row>
    <row r="89" spans="1:16" ht="12.75" customHeight="1">
      <c r="A89" s="8" t="s">
        <v>7</v>
      </c>
      <c r="B89" s="16">
        <f>SUM(B52:B83)</f>
        <v>210.77417095933524</v>
      </c>
      <c r="C89" s="16">
        <f>SUM(C52:C83)</f>
        <v>5088.8038569351356</v>
      </c>
      <c r="D89" s="16">
        <f>SUM(D52:D83)</f>
        <v>572.24272210552908</v>
      </c>
      <c r="E89" s="16">
        <f>SUM(E52:E83)</f>
        <v>0</v>
      </c>
      <c r="F89" s="16">
        <f>SUM(F52:F83)</f>
        <v>5871.8207499999999</v>
      </c>
      <c r="G89" s="12"/>
      <c r="H89" s="8" t="s">
        <v>7</v>
      </c>
      <c r="I89" s="16">
        <f>SUM(I52:I88)</f>
        <v>304.67841797219916</v>
      </c>
      <c r="J89" s="16">
        <f>SUM(J52:J88)</f>
        <v>7045.8518776702067</v>
      </c>
      <c r="K89" s="16">
        <f>SUM(K52:K88)</f>
        <v>931.04354899672012</v>
      </c>
      <c r="L89" s="16">
        <f>SUM(L52:L88)</f>
        <v>0</v>
      </c>
      <c r="M89" s="16">
        <f>SUM(M52:M88)</f>
        <v>8281.573844639126</v>
      </c>
      <c r="N89" s="2"/>
      <c r="O89" s="2"/>
      <c r="P89" s="2"/>
    </row>
    <row r="90" spans="1:16" ht="12.75" customHeight="1">
      <c r="A90" s="6" t="s">
        <v>14</v>
      </c>
      <c r="B90" s="23">
        <f>IF(L43&gt;0,B89/L43,0)</f>
        <v>15.149546738428786</v>
      </c>
      <c r="C90" s="23">
        <f>IF(M43&gt;0,C89/M43,0)</f>
        <v>14.844626804600374</v>
      </c>
      <c r="D90" s="23">
        <f>IF(N43&gt;0,D89/N43,0)</f>
        <v>15.864930139059343</v>
      </c>
      <c r="E90" s="23">
        <f>IF(O43&gt;0,E89/O43,0)</f>
        <v>0</v>
      </c>
      <c r="F90" s="23">
        <f>IF(P43&gt;0,F89/P43,0)</f>
        <v>14.949121915949357</v>
      </c>
      <c r="G90" s="12"/>
      <c r="H90" s="6" t="s">
        <v>14</v>
      </c>
      <c r="I90" s="23">
        <f>IF(L43&gt;0,I89/L43,0)</f>
        <v>21.898982746566652</v>
      </c>
      <c r="J90" s="23">
        <f>IF(M43&gt;0,J89/M43,0)</f>
        <v>20.553561226763591</v>
      </c>
      <c r="K90" s="23">
        <f>IF(N43&gt;0,K89/N43,0)</f>
        <v>25.812369979833285</v>
      </c>
      <c r="L90" s="23">
        <f>IF(O43&gt;0,L89/O43,0)</f>
        <v>0</v>
      </c>
      <c r="M90" s="23">
        <f>IF(P43&gt;0,M89/P43,0)</f>
        <v>21.084134262689769</v>
      </c>
      <c r="N90" s="2"/>
      <c r="O90" s="2"/>
      <c r="P90" s="2"/>
    </row>
    <row r="91" spans="1:16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2" t="s">
        <v>27</v>
      </c>
      <c r="B95" s="42"/>
      <c r="C95" s="42"/>
      <c r="D95" s="42"/>
      <c r="E95" s="42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2.75" customHeight="1">
      <c r="A96" s="42"/>
      <c r="B96" s="42"/>
      <c r="C96" s="42"/>
      <c r="D96" s="42"/>
      <c r="E96" s="42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 ht="12.75" customHeight="1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1" t="s">
        <v>16</v>
      </c>
      <c r="B99" s="40" t="s">
        <v>17</v>
      </c>
      <c r="C99" s="40" t="s">
        <v>18</v>
      </c>
      <c r="D99" s="40" t="s">
        <v>19</v>
      </c>
      <c r="E99" s="40" t="s">
        <v>20</v>
      </c>
      <c r="F99" s="40" t="s">
        <v>21</v>
      </c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 ht="12.75" customHeight="1">
      <c r="A100" s="41"/>
      <c r="B100" s="41"/>
      <c r="C100" s="41"/>
      <c r="D100" s="41"/>
      <c r="E100" s="40"/>
      <c r="F100" s="40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 ht="12.75" customHeight="1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 ht="12.75" customHeight="1">
      <c r="A102" s="25">
        <v>0</v>
      </c>
      <c r="B102" s="26">
        <f>L$43</f>
        <v>13.912902781749851</v>
      </c>
      <c r="C102" s="27">
        <f>$B$90</f>
        <v>15.149546738428786</v>
      </c>
      <c r="D102" s="28">
        <f>$I$90</f>
        <v>21.898982746566652</v>
      </c>
      <c r="E102" s="26">
        <f t="shared" ref="E102:E105" si="17">B102*D102</f>
        <v>304.67841797219916</v>
      </c>
      <c r="F102" s="3">
        <f t="shared" ref="F102:F106" si="18">B102/1000</f>
        <v>1.3912902781749852E-2</v>
      </c>
      <c r="G102" s="3"/>
      <c r="H102" s="3"/>
      <c r="I102" s="3"/>
      <c r="J102" s="3"/>
      <c r="K102" s="3"/>
      <c r="L102" s="3"/>
      <c r="M102" s="3"/>
      <c r="N102" s="2"/>
      <c r="O102" s="2"/>
      <c r="P102" s="2"/>
    </row>
    <row r="103" spans="1:16" ht="12.75" customHeight="1">
      <c r="A103" s="25">
        <v>1</v>
      </c>
      <c r="B103" s="26">
        <f>M$43</f>
        <v>342.80443179333463</v>
      </c>
      <c r="C103" s="27">
        <f>$C$90</f>
        <v>14.844626804600374</v>
      </c>
      <c r="D103" s="28">
        <f>$J$90</f>
        <v>20.553561226763591</v>
      </c>
      <c r="E103" s="26">
        <f t="shared" si="17"/>
        <v>7045.8518776702067</v>
      </c>
      <c r="F103" s="3">
        <f t="shared" si="18"/>
        <v>0.34280443179333464</v>
      </c>
      <c r="G103" s="3"/>
      <c r="H103" s="3"/>
      <c r="I103" s="3"/>
      <c r="J103" s="3"/>
      <c r="K103" s="3"/>
      <c r="L103" s="3"/>
      <c r="M103" s="3"/>
      <c r="N103" s="3"/>
      <c r="O103" s="3"/>
      <c r="P103" s="2"/>
    </row>
    <row r="104" spans="1:16" ht="12.75" customHeight="1">
      <c r="A104" s="25">
        <v>2</v>
      </c>
      <c r="B104" s="26">
        <f>N$43</f>
        <v>36.069665424915527</v>
      </c>
      <c r="C104" s="27">
        <f>$D$90</f>
        <v>15.864930139059343</v>
      </c>
      <c r="D104" s="28">
        <f>$K$90</f>
        <v>25.812369979833285</v>
      </c>
      <c r="E104" s="26">
        <f t="shared" si="17"/>
        <v>931.04354899672012</v>
      </c>
      <c r="F104" s="3">
        <f t="shared" si="18"/>
        <v>3.6069665424915527E-2</v>
      </c>
      <c r="G104" s="3"/>
      <c r="H104" s="3"/>
      <c r="I104" s="3"/>
      <c r="J104" s="3"/>
      <c r="K104" s="3"/>
      <c r="L104" s="3"/>
      <c r="M104" s="3"/>
      <c r="N104" s="3"/>
      <c r="O104" s="3"/>
      <c r="P104" s="2"/>
    </row>
    <row r="105" spans="1:16" ht="12.75" customHeight="1">
      <c r="A105" s="25">
        <v>3</v>
      </c>
      <c r="B105" s="26">
        <f>O$43</f>
        <v>0</v>
      </c>
      <c r="C105" s="27">
        <f>$E$90</f>
        <v>0</v>
      </c>
      <c r="D105" s="28">
        <f>$L$90</f>
        <v>0</v>
      </c>
      <c r="E105" s="26">
        <f t="shared" si="17"/>
        <v>0</v>
      </c>
      <c r="F105" s="3">
        <f t="shared" si="18"/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2"/>
    </row>
    <row r="106" spans="1:16" ht="12.75" customHeight="1">
      <c r="A106" s="25" t="s">
        <v>7</v>
      </c>
      <c r="B106" s="26">
        <f>SUM(B102:B105)</f>
        <v>392.78699999999998</v>
      </c>
      <c r="C106" s="27">
        <f>$F$90</f>
        <v>14.949121915949357</v>
      </c>
      <c r="D106" s="28">
        <f>$M$90</f>
        <v>21.084134262689769</v>
      </c>
      <c r="E106" s="26">
        <f>SUM(E102:E105)</f>
        <v>8281.573844639126</v>
      </c>
      <c r="F106" s="3">
        <f t="shared" si="18"/>
        <v>0.392787</v>
      </c>
      <c r="G106" s="3"/>
      <c r="H106" s="3"/>
      <c r="I106" s="3"/>
      <c r="J106" s="3"/>
      <c r="K106" s="3"/>
      <c r="L106" s="3"/>
      <c r="M106" s="3"/>
      <c r="N106" s="3"/>
      <c r="O106" s="3"/>
      <c r="P106" s="2"/>
    </row>
    <row r="107" spans="1:16" ht="12.75" customHeight="1">
      <c r="A107" s="25" t="s">
        <v>2</v>
      </c>
      <c r="B107" s="29">
        <f>$I$2</f>
        <v>8280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2.5" customHeight="1">
      <c r="A108" s="30" t="s">
        <v>23</v>
      </c>
      <c r="B108" s="26">
        <f>IF(E106&gt;0,$I$2/E106,"")</f>
        <v>0.99980995826775787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13">
    <mergeCell ref="F99:F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50"/>
  </sheetPr>
  <dimension ref="A1:P108"/>
  <sheetViews>
    <sheetView topLeftCell="A82" workbookViewId="0">
      <selection activeCell="L97" sqref="L97"/>
    </sheetView>
  </sheetViews>
  <sheetFormatPr baseColWidth="10" defaultColWidth="11" defaultRowHeight="12.75" customHeight="1"/>
  <sheetData>
    <row r="1" spans="1:16" ht="20.25" customHeight="1">
      <c r="A1" s="37" t="s">
        <v>26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 ht="12.75" customHeight="1">
      <c r="A2" s="3"/>
      <c r="B2" s="3"/>
      <c r="C2" s="3"/>
      <c r="D2" s="3"/>
      <c r="E2" s="3"/>
      <c r="F2" s="3"/>
      <c r="G2" s="3"/>
      <c r="H2" s="3" t="s">
        <v>2</v>
      </c>
      <c r="I2" s="5">
        <v>1257887</v>
      </c>
      <c r="J2" s="3"/>
      <c r="K2" s="3"/>
      <c r="L2" s="3"/>
      <c r="M2" s="3"/>
      <c r="N2" s="3"/>
      <c r="O2" s="3"/>
      <c r="P2" s="2"/>
    </row>
    <row r="3" spans="1:16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 ht="12.75" customHeight="1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 ht="12.75" customHeight="1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 ht="12.75" customHeight="1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4">
        <f t="shared" ref="P6:P42" si="5">SUM(L6:O6)</f>
        <v>0</v>
      </c>
    </row>
    <row r="7" spans="1:16" ht="12.75" customHeight="1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4">
        <f t="shared" si="5"/>
        <v>0</v>
      </c>
    </row>
    <row r="8" spans="1:16" ht="12.75" customHeight="1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4">
        <f t="shared" si="5"/>
        <v>0</v>
      </c>
    </row>
    <row r="9" spans="1:16" ht="12.75" customHeight="1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4">
        <f t="shared" si="5"/>
        <v>0</v>
      </c>
    </row>
    <row r="10" spans="1:16" ht="12.75" customHeight="1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4">
        <f t="shared" si="5"/>
        <v>0</v>
      </c>
    </row>
    <row r="11" spans="1:16" ht="12.75" customHeight="1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4">
        <f t="shared" si="5"/>
        <v>0</v>
      </c>
    </row>
    <row r="12" spans="1:16" ht="12.75" customHeight="1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4">
        <f t="shared" si="5"/>
        <v>0</v>
      </c>
    </row>
    <row r="13" spans="1:16" ht="12.75" customHeight="1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4">
        <f t="shared" si="5"/>
        <v>0</v>
      </c>
    </row>
    <row r="14" spans="1:16" ht="12.75" customHeight="1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4">
        <f t="shared" si="5"/>
        <v>0</v>
      </c>
    </row>
    <row r="15" spans="1:16" ht="12.75" customHeight="1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4">
        <f t="shared" si="5"/>
        <v>0</v>
      </c>
    </row>
    <row r="16" spans="1:16" ht="12.75" customHeight="1">
      <c r="A16" s="10">
        <v>8.75</v>
      </c>
      <c r="B16" s="11">
        <v>4</v>
      </c>
      <c r="C16" s="11">
        <v>0</v>
      </c>
      <c r="D16" s="11">
        <v>0</v>
      </c>
      <c r="E16" s="11"/>
      <c r="F16" s="12">
        <f t="shared" si="0"/>
        <v>4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4">
        <f t="shared" si="5"/>
        <v>0</v>
      </c>
    </row>
    <row r="17" spans="1:16" ht="12.75" customHeight="1">
      <c r="A17" s="10">
        <v>9.25</v>
      </c>
      <c r="B17" s="11">
        <v>18</v>
      </c>
      <c r="C17" s="11">
        <v>0</v>
      </c>
      <c r="D17" s="11">
        <v>0</v>
      </c>
      <c r="E17" s="11"/>
      <c r="F17" s="12">
        <f t="shared" si="0"/>
        <v>18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4">
        <f t="shared" si="5"/>
        <v>0</v>
      </c>
    </row>
    <row r="18" spans="1:16" ht="12.75" customHeight="1">
      <c r="A18" s="10">
        <v>9.75</v>
      </c>
      <c r="B18" s="11">
        <v>18</v>
      </c>
      <c r="C18" s="11">
        <v>0</v>
      </c>
      <c r="D18" s="11">
        <v>0</v>
      </c>
      <c r="E18" s="11"/>
      <c r="F18" s="12">
        <f t="shared" si="0"/>
        <v>18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4">
        <f t="shared" si="5"/>
        <v>0</v>
      </c>
    </row>
    <row r="19" spans="1:16" ht="12.75" customHeight="1">
      <c r="A19" s="10">
        <v>10.25</v>
      </c>
      <c r="B19" s="11">
        <v>13</v>
      </c>
      <c r="C19" s="11">
        <v>0</v>
      </c>
      <c r="D19" s="11">
        <v>5</v>
      </c>
      <c r="E19" s="11"/>
      <c r="F19" s="12">
        <f t="shared" si="0"/>
        <v>18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4">
        <f t="shared" si="5"/>
        <v>0</v>
      </c>
    </row>
    <row r="20" spans="1:16" ht="12.75" customHeight="1">
      <c r="A20" s="10">
        <v>10.75</v>
      </c>
      <c r="B20" s="11">
        <v>21</v>
      </c>
      <c r="C20" s="11">
        <v>3</v>
      </c>
      <c r="D20" s="11">
        <v>14</v>
      </c>
      <c r="E20" s="11"/>
      <c r="F20" s="12">
        <f t="shared" si="0"/>
        <v>38</v>
      </c>
      <c r="G20" s="3"/>
      <c r="H20" s="10">
        <v>10.75</v>
      </c>
      <c r="I20" s="5"/>
      <c r="J20" s="5"/>
      <c r="K20" s="10">
        <v>10.75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4">
        <f t="shared" si="5"/>
        <v>0</v>
      </c>
    </row>
    <row r="21" spans="1:16" ht="12.75" customHeight="1">
      <c r="A21" s="10">
        <v>11.25</v>
      </c>
      <c r="B21" s="11">
        <v>30</v>
      </c>
      <c r="C21" s="11">
        <v>10</v>
      </c>
      <c r="D21" s="11">
        <v>12</v>
      </c>
      <c r="E21" s="11"/>
      <c r="F21" s="12">
        <f t="shared" si="0"/>
        <v>52</v>
      </c>
      <c r="G21" s="3"/>
      <c r="H21" s="10">
        <v>11.25</v>
      </c>
      <c r="I21" s="5"/>
      <c r="J21" s="5"/>
      <c r="K21" s="10">
        <v>11.25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4">
        <f t="shared" si="5"/>
        <v>0</v>
      </c>
    </row>
    <row r="22" spans="1:16" ht="12.75" customHeight="1">
      <c r="A22" s="10">
        <v>11.75</v>
      </c>
      <c r="B22" s="11">
        <v>38</v>
      </c>
      <c r="C22" s="11">
        <v>65</v>
      </c>
      <c r="D22" s="11">
        <v>5</v>
      </c>
      <c r="E22" s="11"/>
      <c r="F22" s="12">
        <f t="shared" si="0"/>
        <v>108</v>
      </c>
      <c r="G22" s="5"/>
      <c r="H22" s="10">
        <v>11.75</v>
      </c>
      <c r="I22" s="5">
        <v>378798</v>
      </c>
      <c r="J22" s="5"/>
      <c r="K22" s="10">
        <v>11.75</v>
      </c>
      <c r="L22" s="3">
        <f t="shared" si="1"/>
        <v>133.28077777777779</v>
      </c>
      <c r="M22" s="3">
        <f t="shared" si="2"/>
        <v>227.98027777777779</v>
      </c>
      <c r="N22" s="3">
        <f t="shared" si="3"/>
        <v>17.536944444444444</v>
      </c>
      <c r="O22" s="3">
        <f t="shared" si="4"/>
        <v>0</v>
      </c>
      <c r="P22" s="14">
        <f t="shared" si="5"/>
        <v>378.798</v>
      </c>
    </row>
    <row r="23" spans="1:16" ht="12.75" customHeight="1">
      <c r="A23" s="10">
        <v>12.25</v>
      </c>
      <c r="B23" s="11">
        <v>34</v>
      </c>
      <c r="C23" s="11">
        <v>133</v>
      </c>
      <c r="D23" s="11">
        <v>2</v>
      </c>
      <c r="E23" s="11"/>
      <c r="F23" s="12">
        <f t="shared" si="0"/>
        <v>169</v>
      </c>
      <c r="G23" s="5"/>
      <c r="H23" s="10">
        <v>12.25</v>
      </c>
      <c r="I23" s="5">
        <v>2366036</v>
      </c>
      <c r="J23" s="5"/>
      <c r="K23" s="10">
        <v>12.25</v>
      </c>
      <c r="L23" s="3">
        <f t="shared" si="1"/>
        <v>476.00724260355031</v>
      </c>
      <c r="M23" s="3">
        <f t="shared" si="2"/>
        <v>1862.0283313609468</v>
      </c>
      <c r="N23" s="3">
        <f t="shared" si="3"/>
        <v>28.000426035502958</v>
      </c>
      <c r="O23" s="3">
        <f t="shared" si="4"/>
        <v>0</v>
      </c>
      <c r="P23" s="14">
        <f t="shared" si="5"/>
        <v>2366.0360000000001</v>
      </c>
    </row>
    <row r="24" spans="1:16" ht="12.75" customHeight="1">
      <c r="A24" s="10">
        <v>12.75</v>
      </c>
      <c r="B24" s="11">
        <v>15</v>
      </c>
      <c r="C24" s="11">
        <v>134</v>
      </c>
      <c r="D24" s="11">
        <v>1</v>
      </c>
      <c r="E24" s="11"/>
      <c r="F24" s="12">
        <f t="shared" si="0"/>
        <v>150</v>
      </c>
      <c r="G24" s="5"/>
      <c r="H24" s="10">
        <v>12.75</v>
      </c>
      <c r="I24" s="5">
        <v>6412829</v>
      </c>
      <c r="J24" s="5"/>
      <c r="K24" s="10">
        <v>12.75</v>
      </c>
      <c r="L24" s="3">
        <f t="shared" si="1"/>
        <v>641.28290000000004</v>
      </c>
      <c r="M24" s="3">
        <f t="shared" si="2"/>
        <v>5728.7939066666659</v>
      </c>
      <c r="N24" s="3">
        <f t="shared" si="3"/>
        <v>42.752193333333331</v>
      </c>
      <c r="O24" s="3">
        <f t="shared" si="4"/>
        <v>0</v>
      </c>
      <c r="P24" s="14">
        <f t="shared" si="5"/>
        <v>6412.8289999999997</v>
      </c>
    </row>
    <row r="25" spans="1:16" ht="12.75" customHeight="1">
      <c r="A25" s="10">
        <v>13.25</v>
      </c>
      <c r="B25" s="11">
        <v>5</v>
      </c>
      <c r="C25" s="11">
        <v>105</v>
      </c>
      <c r="D25" s="11">
        <v>0</v>
      </c>
      <c r="E25" s="11"/>
      <c r="F25" s="12">
        <f t="shared" si="0"/>
        <v>110</v>
      </c>
      <c r="G25" s="5"/>
      <c r="H25" s="10">
        <v>13.25</v>
      </c>
      <c r="I25" s="5">
        <v>19663700</v>
      </c>
      <c r="J25" s="5"/>
      <c r="K25" s="10">
        <v>13.25</v>
      </c>
      <c r="L25" s="3">
        <f t="shared" si="1"/>
        <v>893.80454545454552</v>
      </c>
      <c r="M25" s="3">
        <f t="shared" si="2"/>
        <v>18769.895454545454</v>
      </c>
      <c r="N25" s="3">
        <f t="shared" si="3"/>
        <v>0</v>
      </c>
      <c r="O25" s="3">
        <f t="shared" si="4"/>
        <v>0</v>
      </c>
      <c r="P25" s="14">
        <f t="shared" si="5"/>
        <v>19663.7</v>
      </c>
    </row>
    <row r="26" spans="1:16" ht="12.75" customHeight="1">
      <c r="A26" s="10">
        <v>13.75</v>
      </c>
      <c r="B26" s="11">
        <v>0</v>
      </c>
      <c r="C26" s="11">
        <v>65</v>
      </c>
      <c r="D26" s="11">
        <v>0</v>
      </c>
      <c r="E26" s="11"/>
      <c r="F26" s="12">
        <f t="shared" si="0"/>
        <v>65</v>
      </c>
      <c r="G26" s="5"/>
      <c r="H26" s="10">
        <v>13.75</v>
      </c>
      <c r="I26" s="5">
        <v>19795888</v>
      </c>
      <c r="J26" s="5"/>
      <c r="K26" s="10">
        <v>13.75</v>
      </c>
      <c r="L26" s="3">
        <f t="shared" si="1"/>
        <v>0</v>
      </c>
      <c r="M26" s="3">
        <f t="shared" si="2"/>
        <v>19795.887999999999</v>
      </c>
      <c r="N26" s="3">
        <f t="shared" si="3"/>
        <v>0</v>
      </c>
      <c r="O26" s="3">
        <f t="shared" si="4"/>
        <v>0</v>
      </c>
      <c r="P26" s="14">
        <f t="shared" si="5"/>
        <v>19795.887999999999</v>
      </c>
    </row>
    <row r="27" spans="1:16" ht="12.75" customHeight="1">
      <c r="A27" s="10">
        <v>14.25</v>
      </c>
      <c r="B27" s="11">
        <v>1</v>
      </c>
      <c r="C27" s="11">
        <v>68</v>
      </c>
      <c r="D27" s="11">
        <v>2</v>
      </c>
      <c r="E27" s="11"/>
      <c r="F27" s="12">
        <f t="shared" si="0"/>
        <v>71</v>
      </c>
      <c r="G27" s="5"/>
      <c r="H27" s="10">
        <v>14.25</v>
      </c>
      <c r="I27" s="5">
        <v>15540587</v>
      </c>
      <c r="J27" s="5"/>
      <c r="K27" s="10">
        <v>14.25</v>
      </c>
      <c r="L27" s="3">
        <f t="shared" si="1"/>
        <v>218.88150704225353</v>
      </c>
      <c r="M27" s="3">
        <f t="shared" si="2"/>
        <v>14883.942478873238</v>
      </c>
      <c r="N27" s="3">
        <f t="shared" si="3"/>
        <v>437.76301408450706</v>
      </c>
      <c r="O27" s="3">
        <f t="shared" si="4"/>
        <v>0</v>
      </c>
      <c r="P27" s="14">
        <f t="shared" si="5"/>
        <v>15540.586999999998</v>
      </c>
    </row>
    <row r="28" spans="1:16" ht="12.75" customHeight="1">
      <c r="A28" s="10">
        <v>14.75</v>
      </c>
      <c r="B28" s="11">
        <v>3</v>
      </c>
      <c r="C28" s="11">
        <v>68</v>
      </c>
      <c r="D28" s="11">
        <v>7</v>
      </c>
      <c r="E28" s="11"/>
      <c r="F28" s="12">
        <f t="shared" si="0"/>
        <v>78</v>
      </c>
      <c r="G28" s="3"/>
      <c r="H28" s="10">
        <v>14.75</v>
      </c>
      <c r="I28" s="5">
        <v>8147357</v>
      </c>
      <c r="J28" s="5"/>
      <c r="K28" s="10">
        <v>14.75</v>
      </c>
      <c r="L28" s="3">
        <f t="shared" si="1"/>
        <v>313.35988461538466</v>
      </c>
      <c r="M28" s="3">
        <f t="shared" si="2"/>
        <v>7102.8240512820512</v>
      </c>
      <c r="N28" s="3">
        <f t="shared" si="3"/>
        <v>731.17306410256413</v>
      </c>
      <c r="O28" s="3">
        <f t="shared" si="4"/>
        <v>0</v>
      </c>
      <c r="P28" s="14">
        <f t="shared" si="5"/>
        <v>8147.357</v>
      </c>
    </row>
    <row r="29" spans="1:16" ht="12.75" customHeight="1">
      <c r="A29" s="10">
        <v>15.25</v>
      </c>
      <c r="B29" s="11">
        <v>3</v>
      </c>
      <c r="C29" s="11">
        <v>55</v>
      </c>
      <c r="D29" s="11">
        <v>4</v>
      </c>
      <c r="E29" s="11"/>
      <c r="F29" s="12">
        <f t="shared" si="0"/>
        <v>62</v>
      </c>
      <c r="G29" s="3"/>
      <c r="H29" s="10">
        <v>15.25</v>
      </c>
      <c r="I29" s="5">
        <v>3505900</v>
      </c>
      <c r="J29" s="5"/>
      <c r="K29" s="10">
        <v>15.25</v>
      </c>
      <c r="L29" s="3">
        <f t="shared" si="1"/>
        <v>169.64032258064515</v>
      </c>
      <c r="M29" s="3">
        <f t="shared" si="2"/>
        <v>3110.0725806451615</v>
      </c>
      <c r="N29" s="3">
        <f t="shared" si="3"/>
        <v>226.18709677419355</v>
      </c>
      <c r="O29" s="3">
        <f t="shared" si="4"/>
        <v>0</v>
      </c>
      <c r="P29" s="14">
        <f t="shared" si="5"/>
        <v>3505.9</v>
      </c>
    </row>
    <row r="30" spans="1:16" ht="12.75" customHeight="1">
      <c r="A30" s="10">
        <v>15.75</v>
      </c>
      <c r="B30" s="11">
        <v>5</v>
      </c>
      <c r="C30" s="11">
        <v>58</v>
      </c>
      <c r="D30" s="11">
        <v>7</v>
      </c>
      <c r="E30" s="11"/>
      <c r="F30" s="12">
        <f t="shared" si="0"/>
        <v>70</v>
      </c>
      <c r="G30" s="3"/>
      <c r="H30" s="10">
        <v>15.75</v>
      </c>
      <c r="I30" s="5">
        <v>338065</v>
      </c>
      <c r="J30" s="5"/>
      <c r="K30" s="10">
        <v>15.75</v>
      </c>
      <c r="L30" s="3">
        <f t="shared" si="1"/>
        <v>24.147499999999997</v>
      </c>
      <c r="M30" s="3">
        <f t="shared" si="2"/>
        <v>280.11099999999999</v>
      </c>
      <c r="N30" s="3">
        <f t="shared" si="3"/>
        <v>33.8065</v>
      </c>
      <c r="O30" s="3">
        <f t="shared" si="4"/>
        <v>0</v>
      </c>
      <c r="P30" s="14">
        <f t="shared" si="5"/>
        <v>338.06499999999994</v>
      </c>
    </row>
    <row r="31" spans="1:16" ht="12.75" customHeight="1">
      <c r="A31" s="10">
        <v>16.25</v>
      </c>
      <c r="B31" s="11">
        <v>1</v>
      </c>
      <c r="C31" s="11">
        <v>30</v>
      </c>
      <c r="D31" s="11">
        <v>6</v>
      </c>
      <c r="E31" s="11"/>
      <c r="F31" s="12">
        <f t="shared" si="0"/>
        <v>37</v>
      </c>
      <c r="G31" s="3"/>
      <c r="H31" s="10">
        <v>16.25</v>
      </c>
      <c r="I31" s="5">
        <v>1267744</v>
      </c>
      <c r="J31" s="5"/>
      <c r="K31" s="10">
        <v>16.25</v>
      </c>
      <c r="L31" s="3">
        <f t="shared" si="1"/>
        <v>34.263351351351353</v>
      </c>
      <c r="M31" s="3">
        <f t="shared" si="2"/>
        <v>1027.9005405405405</v>
      </c>
      <c r="N31" s="3">
        <f t="shared" si="3"/>
        <v>205.58010810810811</v>
      </c>
      <c r="O31" s="3">
        <f t="shared" si="4"/>
        <v>0</v>
      </c>
      <c r="P31" s="14">
        <f t="shared" si="5"/>
        <v>1267.7439999999999</v>
      </c>
    </row>
    <row r="32" spans="1:16" ht="12.75" customHeight="1">
      <c r="A32" s="10">
        <v>16.75</v>
      </c>
      <c r="B32" s="11">
        <v>0</v>
      </c>
      <c r="C32" s="11">
        <v>10</v>
      </c>
      <c r="D32" s="11">
        <v>4</v>
      </c>
      <c r="E32" s="11"/>
      <c r="F32" s="12">
        <f t="shared" si="0"/>
        <v>14</v>
      </c>
      <c r="G32" s="3"/>
      <c r="H32" s="10">
        <v>16.75</v>
      </c>
      <c r="I32" s="5"/>
      <c r="J32" s="15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4">
        <f t="shared" si="5"/>
        <v>0</v>
      </c>
    </row>
    <row r="33" spans="1:16" ht="12.75" customHeight="1">
      <c r="A33" s="10">
        <v>17.25</v>
      </c>
      <c r="B33" s="11">
        <v>0</v>
      </c>
      <c r="C33" s="11">
        <v>1</v>
      </c>
      <c r="D33" s="11">
        <v>7</v>
      </c>
      <c r="E33" s="11"/>
      <c r="F33" s="12">
        <f t="shared" si="0"/>
        <v>8</v>
      </c>
      <c r="G33" s="3"/>
      <c r="H33" s="10">
        <v>17.25</v>
      </c>
      <c r="I33" s="5"/>
      <c r="J33" s="15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4">
        <f t="shared" si="5"/>
        <v>0</v>
      </c>
    </row>
    <row r="34" spans="1:16" ht="12.75" customHeight="1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/>
      <c r="J34" s="15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4">
        <f t="shared" si="5"/>
        <v>0</v>
      </c>
    </row>
    <row r="35" spans="1:16" ht="12.75" customHeight="1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4">
        <f t="shared" si="5"/>
        <v>0</v>
      </c>
    </row>
    <row r="36" spans="1:16" ht="12.75" customHeight="1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4">
        <f t="shared" si="5"/>
        <v>0</v>
      </c>
    </row>
    <row r="37" spans="1:16" ht="12.75" customHeight="1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4">
        <f t="shared" si="5"/>
        <v>0</v>
      </c>
    </row>
    <row r="38" spans="1:16" ht="12.75" customHeight="1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4">
        <f t="shared" si="5"/>
        <v>0</v>
      </c>
    </row>
    <row r="39" spans="1:16" ht="12.75" customHeight="1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4">
        <f t="shared" si="5"/>
        <v>0</v>
      </c>
    </row>
    <row r="40" spans="1:16" ht="12.75" customHeight="1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4">
        <f t="shared" si="5"/>
        <v>0</v>
      </c>
    </row>
    <row r="41" spans="1:16" ht="12.75" customHeight="1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4">
        <f t="shared" si="5"/>
        <v>0</v>
      </c>
    </row>
    <row r="42" spans="1:16" ht="12.75" customHeight="1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4">
        <f t="shared" si="5"/>
        <v>0</v>
      </c>
    </row>
    <row r="43" spans="1:16" ht="12.75" customHeight="1">
      <c r="A43" s="8" t="s">
        <v>7</v>
      </c>
      <c r="B43" s="16">
        <f>SUM(B6:B42)</f>
        <v>213</v>
      </c>
      <c r="C43" s="16">
        <f>SUM(C6:C42)</f>
        <v>805</v>
      </c>
      <c r="D43" s="16">
        <f>SUM(D6:D42)</f>
        <v>77</v>
      </c>
      <c r="E43" s="16">
        <f>SUM(E6:E42)</f>
        <v>0</v>
      </c>
      <c r="F43" s="16">
        <f>SUM(F6:F42)</f>
        <v>1095</v>
      </c>
      <c r="G43" s="17"/>
      <c r="H43" s="8" t="s">
        <v>7</v>
      </c>
      <c r="I43" s="5">
        <f>SUM(I6:I42)</f>
        <v>77416904</v>
      </c>
      <c r="J43" s="3"/>
      <c r="K43" s="8" t="s">
        <v>7</v>
      </c>
      <c r="L43" s="16">
        <f>SUM(L6:L42)</f>
        <v>2904.6680314255082</v>
      </c>
      <c r="M43" s="16">
        <f>SUM(M6:M42)</f>
        <v>72789.436621691857</v>
      </c>
      <c r="N43" s="16">
        <f>SUM(N6:N42)</f>
        <v>1722.7993468826535</v>
      </c>
      <c r="O43" s="16">
        <f>SUM(O6:O42)</f>
        <v>0</v>
      </c>
      <c r="P43" s="16">
        <f>SUM(P6:P42)</f>
        <v>77416.90400000001</v>
      </c>
    </row>
    <row r="44" spans="1:16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 ht="12.75" customHeight="1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2"/>
    </row>
    <row r="47" spans="1:16" ht="12.75" customHeight="1">
      <c r="A47" s="3"/>
      <c r="B47" s="38" t="s">
        <v>10</v>
      </c>
      <c r="C47" s="38"/>
      <c r="D47" s="38"/>
      <c r="E47" s="3"/>
      <c r="F47" s="3"/>
      <c r="G47" s="5"/>
      <c r="H47" s="3"/>
      <c r="I47" s="38" t="s">
        <v>11</v>
      </c>
      <c r="J47" s="38"/>
      <c r="K47" s="38"/>
      <c r="L47" s="3"/>
      <c r="M47" s="3"/>
      <c r="N47" s="3"/>
      <c r="O47" s="3"/>
      <c r="P47" s="2"/>
    </row>
    <row r="48" spans="1:1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 ht="12.75" customHeight="1">
      <c r="A49" s="3"/>
      <c r="B49" s="3"/>
      <c r="C49" s="3"/>
      <c r="D49" s="3"/>
      <c r="E49" s="3"/>
      <c r="F49" s="3"/>
      <c r="G49" s="3"/>
      <c r="H49" s="19" t="s">
        <v>12</v>
      </c>
      <c r="I49" s="20">
        <v>2.8739999999999998E-3</v>
      </c>
      <c r="J49" s="19" t="s">
        <v>13</v>
      </c>
      <c r="K49" s="20">
        <v>3.2866249999999999</v>
      </c>
      <c r="L49" s="3"/>
      <c r="M49" s="3"/>
      <c r="N49" s="3"/>
      <c r="O49" s="3"/>
      <c r="P49" s="2"/>
    </row>
    <row r="50" spans="1:16" ht="12.75" customHeight="1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 ht="12.75" customHeight="1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2"/>
      <c r="O51" s="2"/>
      <c r="P51" s="2"/>
    </row>
    <row r="52" spans="1:16" ht="12.75" customHeight="1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0.22136669397449701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2"/>
      <c r="O52" s="2"/>
      <c r="P52" s="2"/>
    </row>
    <row r="53" spans="1:16" ht="12.75" customHeight="1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0.33401466191086432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2"/>
      <c r="O53" s="2"/>
      <c r="P53" s="2"/>
    </row>
    <row r="54" spans="1:16" ht="12.75" customHeight="1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0.48142085354194208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2"/>
      <c r="O54" s="2"/>
      <c r="P54" s="2"/>
    </row>
    <row r="55" spans="1:16" ht="12.75" customHeight="1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0.66892947760062427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2"/>
      <c r="O55" s="2"/>
      <c r="P55" s="2"/>
    </row>
    <row r="56" spans="1:16" ht="12.75" customHeight="1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0.90204892617371057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2"/>
      <c r="O56" s="2"/>
      <c r="P56" s="2"/>
    </row>
    <row r="57" spans="1:16" ht="12.75" customHeight="1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1.1864403977559521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2"/>
      <c r="O57" s="2"/>
      <c r="P57" s="2"/>
    </row>
    <row r="58" spans="1:16" ht="12.75" customHeight="1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1.5279082510092226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2"/>
      <c r="O58" s="2"/>
      <c r="P58" s="2"/>
    </row>
    <row r="59" spans="1:16" ht="12.75" customHeight="1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1.9323917053651347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2"/>
      <c r="O59" s="2"/>
      <c r="P59" s="2"/>
    </row>
    <row r="60" spans="1:16" ht="12.75" customHeight="1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2.4059576125421676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2"/>
      <c r="O60" s="2"/>
      <c r="P60" s="2"/>
    </row>
    <row r="61" spans="1:16" ht="12.75" customHeight="1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2.9547940951080487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0</v>
      </c>
      <c r="N61" s="2"/>
      <c r="O61" s="2"/>
      <c r="P61" s="2"/>
    </row>
    <row r="62" spans="1:16" ht="12.75" customHeight="1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3.585204897926515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0</v>
      </c>
      <c r="N62" s="2"/>
      <c r="O62" s="2"/>
      <c r="P62" s="2"/>
    </row>
    <row r="63" spans="1:16" ht="12.75" customHeight="1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4.3036043335799521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0</v>
      </c>
      <c r="N63" s="2"/>
      <c r="O63" s="2"/>
      <c r="P63" s="2"/>
    </row>
    <row r="64" spans="1:16" ht="12.75" customHeight="1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5.1165127284618794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0</v>
      </c>
      <c r="N64" s="2"/>
      <c r="O64" s="2"/>
      <c r="P64" s="2"/>
    </row>
    <row r="65" spans="1:16" ht="12.75" customHeight="1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6.0305522952146404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0</v>
      </c>
      <c r="N65" s="2"/>
      <c r="O65" s="2"/>
      <c r="P65" s="2"/>
    </row>
    <row r="66" spans="1:16" ht="12.75" customHeight="1">
      <c r="A66" s="10">
        <v>10.75</v>
      </c>
      <c r="B66" s="3">
        <f t="shared" si="6"/>
        <v>0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0</v>
      </c>
      <c r="G66" s="3"/>
      <c r="H66" s="10">
        <f t="shared" si="11"/>
        <v>7.0524433715183106</v>
      </c>
      <c r="I66" s="3">
        <f t="shared" si="12"/>
        <v>0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2">
        <f t="shared" si="16"/>
        <v>0</v>
      </c>
      <c r="N66" s="2"/>
      <c r="O66" s="2"/>
      <c r="P66" s="2"/>
    </row>
    <row r="67" spans="1:16" ht="12.75" customHeight="1">
      <c r="A67" s="10">
        <v>11.25</v>
      </c>
      <c r="B67" s="3">
        <f t="shared" si="6"/>
        <v>0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0</v>
      </c>
      <c r="G67" s="3"/>
      <c r="H67" s="10">
        <f t="shared" si="11"/>
        <v>8.1890009762300888</v>
      </c>
      <c r="I67" s="3">
        <f t="shared" si="12"/>
        <v>0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2">
        <f t="shared" si="16"/>
        <v>0</v>
      </c>
      <c r="N67" s="2"/>
      <c r="O67" s="2"/>
      <c r="P67" s="2"/>
    </row>
    <row r="68" spans="1:16" ht="12.75" customHeight="1">
      <c r="A68" s="10">
        <v>11.75</v>
      </c>
      <c r="B68" s="3">
        <f t="shared" si="6"/>
        <v>1566.049138888889</v>
      </c>
      <c r="C68" s="3">
        <f t="shared" si="7"/>
        <v>2678.7682638888891</v>
      </c>
      <c r="D68" s="3">
        <f t="shared" si="8"/>
        <v>206.05909722222222</v>
      </c>
      <c r="E68" s="3">
        <f t="shared" si="9"/>
        <v>0</v>
      </c>
      <c r="F68" s="12">
        <f t="shared" si="10"/>
        <v>4450.8765000000012</v>
      </c>
      <c r="G68" s="3"/>
      <c r="H68" s="10">
        <f t="shared" si="11"/>
        <v>9.4471316424282765</v>
      </c>
      <c r="I68" s="3">
        <f t="shared" si="12"/>
        <v>1259.1210530718961</v>
      </c>
      <c r="J68" s="3">
        <f t="shared" si="13"/>
        <v>2153.7596960440324</v>
      </c>
      <c r="K68" s="3">
        <f t="shared" si="14"/>
        <v>165.67382277261788</v>
      </c>
      <c r="L68" s="3">
        <f t="shared" si="15"/>
        <v>0</v>
      </c>
      <c r="M68" s="22">
        <f t="shared" si="16"/>
        <v>3578.5545718885464</v>
      </c>
      <c r="N68" s="2"/>
      <c r="O68" s="2"/>
      <c r="P68" s="2"/>
    </row>
    <row r="69" spans="1:16" ht="12.75" customHeight="1">
      <c r="A69" s="10">
        <v>12.25</v>
      </c>
      <c r="B69" s="3">
        <f t="shared" si="6"/>
        <v>5831.0887218934913</v>
      </c>
      <c r="C69" s="3">
        <f t="shared" si="7"/>
        <v>22809.8470591716</v>
      </c>
      <c r="D69" s="3">
        <f t="shared" si="8"/>
        <v>343.00521893491123</v>
      </c>
      <c r="E69" s="3">
        <f t="shared" si="9"/>
        <v>0</v>
      </c>
      <c r="F69" s="12">
        <f t="shared" si="10"/>
        <v>28983.941000000003</v>
      </c>
      <c r="G69" s="3"/>
      <c r="H69" s="10">
        <f t="shared" si="11"/>
        <v>10.833830493658093</v>
      </c>
      <c r="I69" s="3">
        <f t="shared" si="12"/>
        <v>5156.981780120449</v>
      </c>
      <c r="J69" s="3">
        <f t="shared" si="13"/>
        <v>20172.899316353523</v>
      </c>
      <c r="K69" s="3">
        <f t="shared" si="14"/>
        <v>303.3518694188499</v>
      </c>
      <c r="L69" s="3">
        <f t="shared" si="15"/>
        <v>0</v>
      </c>
      <c r="M69" s="22">
        <f t="shared" si="16"/>
        <v>25633.232965892821</v>
      </c>
      <c r="N69" s="2"/>
      <c r="O69" s="2"/>
      <c r="P69" s="2"/>
    </row>
    <row r="70" spans="1:16" ht="12.75" customHeight="1">
      <c r="A70" s="10">
        <v>12.75</v>
      </c>
      <c r="B70" s="3">
        <f t="shared" si="6"/>
        <v>8176.3569750000006</v>
      </c>
      <c r="C70" s="3">
        <f t="shared" si="7"/>
        <v>73042.122309999992</v>
      </c>
      <c r="D70" s="3">
        <f t="shared" si="8"/>
        <v>545.09046499999999</v>
      </c>
      <c r="E70" s="3">
        <f t="shared" si="9"/>
        <v>0</v>
      </c>
      <c r="F70" s="12">
        <f t="shared" si="10"/>
        <v>81763.569749999995</v>
      </c>
      <c r="G70" s="3"/>
      <c r="H70" s="10">
        <f t="shared" si="11"/>
        <v>12.35617853505258</v>
      </c>
      <c r="I70" s="3">
        <f t="shared" si="12"/>
        <v>7923.8060038762706</v>
      </c>
      <c r="J70" s="3">
        <f t="shared" si="13"/>
        <v>70786.000301294669</v>
      </c>
      <c r="K70" s="3">
        <f t="shared" si="14"/>
        <v>528.25373359175126</v>
      </c>
      <c r="L70" s="3">
        <f t="shared" si="15"/>
        <v>0</v>
      </c>
      <c r="M70" s="22">
        <f t="shared" si="16"/>
        <v>79238.060038762676</v>
      </c>
      <c r="N70" s="2"/>
      <c r="O70" s="2"/>
      <c r="P70" s="2"/>
    </row>
    <row r="71" spans="1:16" ht="12.75" customHeight="1">
      <c r="A71" s="10">
        <v>13.25</v>
      </c>
      <c r="B71" s="3">
        <f t="shared" si="6"/>
        <v>11842.910227272729</v>
      </c>
      <c r="C71" s="3">
        <f t="shared" si="7"/>
        <v>248701.11477272728</v>
      </c>
      <c r="D71" s="3">
        <f t="shared" si="8"/>
        <v>0</v>
      </c>
      <c r="E71" s="3">
        <f t="shared" si="9"/>
        <v>0</v>
      </c>
      <c r="F71" s="12">
        <f t="shared" si="10"/>
        <v>260544.02499999999</v>
      </c>
      <c r="G71" s="3"/>
      <c r="H71" s="10">
        <f t="shared" si="11"/>
        <v>14.021340135334238</v>
      </c>
      <c r="I71" s="3">
        <f t="shared" si="12"/>
        <v>12532.337546325994</v>
      </c>
      <c r="J71" s="3">
        <f t="shared" si="13"/>
        <v>263179.08847284585</v>
      </c>
      <c r="K71" s="3">
        <f t="shared" si="14"/>
        <v>0</v>
      </c>
      <c r="L71" s="3">
        <f t="shared" si="15"/>
        <v>0</v>
      </c>
      <c r="M71" s="22">
        <f t="shared" si="16"/>
        <v>275711.42601917183</v>
      </c>
      <c r="N71" s="2"/>
      <c r="O71" s="2"/>
      <c r="P71" s="2"/>
    </row>
    <row r="72" spans="1:16" ht="12.75" customHeight="1">
      <c r="A72" s="10">
        <v>13.75</v>
      </c>
      <c r="B72" s="3">
        <f t="shared" si="6"/>
        <v>0</v>
      </c>
      <c r="C72" s="3">
        <f t="shared" si="7"/>
        <v>272193.45999999996</v>
      </c>
      <c r="D72" s="3">
        <f t="shared" si="8"/>
        <v>0</v>
      </c>
      <c r="E72" s="3">
        <f t="shared" si="9"/>
        <v>0</v>
      </c>
      <c r="F72" s="12">
        <f t="shared" si="10"/>
        <v>272193.45999999996</v>
      </c>
      <c r="G72" s="3"/>
      <c r="H72" s="10">
        <f t="shared" si="11"/>
        <v>15.836560679226727</v>
      </c>
      <c r="I72" s="3">
        <f t="shared" si="12"/>
        <v>0</v>
      </c>
      <c r="J72" s="3">
        <f t="shared" si="13"/>
        <v>313498.7815111762</v>
      </c>
      <c r="K72" s="3">
        <f t="shared" si="14"/>
        <v>0</v>
      </c>
      <c r="L72" s="3">
        <f t="shared" si="15"/>
        <v>0</v>
      </c>
      <c r="M72" s="22">
        <f t="shared" si="16"/>
        <v>313498.7815111762</v>
      </c>
      <c r="N72" s="2"/>
      <c r="O72" s="2"/>
      <c r="P72" s="2"/>
    </row>
    <row r="73" spans="1:16" ht="12.75" customHeight="1">
      <c r="A73" s="10">
        <v>14.25</v>
      </c>
      <c r="B73" s="3">
        <f t="shared" si="6"/>
        <v>3119.0614753521127</v>
      </c>
      <c r="C73" s="3">
        <f t="shared" si="7"/>
        <v>212096.18032394364</v>
      </c>
      <c r="D73" s="3">
        <f t="shared" si="8"/>
        <v>6238.1229507042253</v>
      </c>
      <c r="E73" s="3">
        <f t="shared" si="9"/>
        <v>0</v>
      </c>
      <c r="F73" s="12">
        <f t="shared" si="10"/>
        <v>221453.36474999998</v>
      </c>
      <c r="G73" s="3"/>
      <c r="H73" s="10">
        <f t="shared" si="11"/>
        <v>17.809164372697698</v>
      </c>
      <c r="I73" s="3">
        <f t="shared" si="12"/>
        <v>3898.0967370592816</v>
      </c>
      <c r="J73" s="3">
        <f t="shared" si="13"/>
        <v>265070.5781200311</v>
      </c>
      <c r="K73" s="3">
        <f t="shared" si="14"/>
        <v>7796.1934741185632</v>
      </c>
      <c r="L73" s="3">
        <f t="shared" si="15"/>
        <v>0</v>
      </c>
      <c r="M73" s="22">
        <f t="shared" si="16"/>
        <v>276764.86833120894</v>
      </c>
      <c r="N73" s="2"/>
      <c r="O73" s="2"/>
      <c r="P73" s="2"/>
    </row>
    <row r="74" spans="1:16" ht="12.75" customHeight="1">
      <c r="A74" s="10">
        <v>14.75</v>
      </c>
      <c r="B74" s="3">
        <f t="shared" si="6"/>
        <v>4622.0582980769241</v>
      </c>
      <c r="C74" s="3">
        <f t="shared" si="7"/>
        <v>104766.65475641025</v>
      </c>
      <c r="D74" s="3">
        <f t="shared" si="8"/>
        <v>10784.802695512821</v>
      </c>
      <c r="E74" s="3">
        <f t="shared" si="9"/>
        <v>0</v>
      </c>
      <c r="F74" s="12">
        <f t="shared" si="10"/>
        <v>120173.51574999999</v>
      </c>
      <c r="G74" s="3"/>
      <c r="H74" s="10">
        <f t="shared" si="11"/>
        <v>19.946552185845697</v>
      </c>
      <c r="I74" s="3">
        <f t="shared" si="12"/>
        <v>6250.449291431356</v>
      </c>
      <c r="J74" s="3">
        <f t="shared" si="13"/>
        <v>141676.85060577738</v>
      </c>
      <c r="K74" s="3">
        <f t="shared" si="14"/>
        <v>14584.381680006496</v>
      </c>
      <c r="L74" s="3">
        <f t="shared" si="15"/>
        <v>0</v>
      </c>
      <c r="M74" s="22">
        <f t="shared" si="16"/>
        <v>162511.6815772152</v>
      </c>
      <c r="N74" s="2"/>
      <c r="O74" s="2"/>
      <c r="P74" s="2"/>
    </row>
    <row r="75" spans="1:16" ht="12.75" customHeight="1">
      <c r="A75" s="10">
        <v>15.25</v>
      </c>
      <c r="B75" s="3">
        <f t="shared" si="6"/>
        <v>2587.0149193548386</v>
      </c>
      <c r="C75" s="3">
        <f t="shared" si="7"/>
        <v>47428.606854838712</v>
      </c>
      <c r="D75" s="3">
        <f t="shared" si="8"/>
        <v>3449.3532258064515</v>
      </c>
      <c r="E75" s="3">
        <f t="shared" si="9"/>
        <v>0</v>
      </c>
      <c r="F75" s="12">
        <f t="shared" si="10"/>
        <v>53464.975000000006</v>
      </c>
      <c r="G75" s="3"/>
      <c r="H75" s="10">
        <f t="shared" si="11"/>
        <v>22.256199920237609</v>
      </c>
      <c r="I75" s="3">
        <f t="shared" si="12"/>
        <v>3775.5489338884367</v>
      </c>
      <c r="J75" s="3">
        <f t="shared" si="13"/>
        <v>69218.397121288013</v>
      </c>
      <c r="K75" s="3">
        <f t="shared" si="14"/>
        <v>5034.0652451845826</v>
      </c>
      <c r="L75" s="3">
        <f t="shared" si="15"/>
        <v>0</v>
      </c>
      <c r="M75" s="22">
        <f t="shared" si="16"/>
        <v>78028.011300361031</v>
      </c>
      <c r="N75" s="2"/>
      <c r="O75" s="2"/>
      <c r="P75" s="2"/>
    </row>
    <row r="76" spans="1:16" ht="12.75" customHeight="1">
      <c r="A76" s="10">
        <v>15.75</v>
      </c>
      <c r="B76" s="3">
        <f t="shared" si="6"/>
        <v>380.32312499999995</v>
      </c>
      <c r="C76" s="3">
        <f t="shared" si="7"/>
        <v>4411.7482499999996</v>
      </c>
      <c r="D76" s="3">
        <f t="shared" si="8"/>
        <v>532.45237499999996</v>
      </c>
      <c r="E76" s="3">
        <f t="shared" si="9"/>
        <v>0</v>
      </c>
      <c r="F76" s="12">
        <f t="shared" si="10"/>
        <v>5324.5237499999994</v>
      </c>
      <c r="G76" s="3"/>
      <c r="H76" s="10">
        <f t="shared" si="11"/>
        <v>24.745656389175156</v>
      </c>
      <c r="I76" s="3">
        <f t="shared" si="12"/>
        <v>597.54573765760699</v>
      </c>
      <c r="J76" s="3">
        <f t="shared" si="13"/>
        <v>6931.530556828242</v>
      </c>
      <c r="K76" s="3">
        <f t="shared" si="14"/>
        <v>836.56403272064995</v>
      </c>
      <c r="L76" s="3">
        <f t="shared" si="15"/>
        <v>0</v>
      </c>
      <c r="M76" s="22">
        <f t="shared" si="16"/>
        <v>8365.6403272064981</v>
      </c>
      <c r="N76" s="2"/>
      <c r="O76" s="2"/>
      <c r="P76" s="2"/>
    </row>
    <row r="77" spans="1:16" ht="12.75" customHeight="1">
      <c r="A77" s="10">
        <v>16.25</v>
      </c>
      <c r="B77" s="3">
        <f t="shared" si="6"/>
        <v>556.77945945945953</v>
      </c>
      <c r="C77" s="3">
        <f t="shared" si="7"/>
        <v>16703.383783783785</v>
      </c>
      <c r="D77" s="3">
        <f t="shared" si="8"/>
        <v>3340.6767567567567</v>
      </c>
      <c r="E77" s="3">
        <f t="shared" si="9"/>
        <v>0</v>
      </c>
      <c r="F77" s="12">
        <f t="shared" si="10"/>
        <v>20600.840000000004</v>
      </c>
      <c r="G77" s="3"/>
      <c r="H77" s="10">
        <f t="shared" si="11"/>
        <v>27.42254170078116</v>
      </c>
      <c r="I77" s="3">
        <f t="shared" si="12"/>
        <v>939.58818124094898</v>
      </c>
      <c r="J77" s="3">
        <f t="shared" si="13"/>
        <v>28187.645437228468</v>
      </c>
      <c r="K77" s="3">
        <f t="shared" si="14"/>
        <v>5637.5290874456932</v>
      </c>
      <c r="L77" s="3">
        <f t="shared" si="15"/>
        <v>0</v>
      </c>
      <c r="M77" s="22">
        <f t="shared" si="16"/>
        <v>34764.762705915113</v>
      </c>
      <c r="N77" s="2"/>
      <c r="O77" s="2"/>
      <c r="P77" s="2"/>
    </row>
    <row r="78" spans="1:16" ht="12.75" customHeight="1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30.294545634995838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2">
        <f t="shared" si="16"/>
        <v>0</v>
      </c>
      <c r="N78" s="2"/>
      <c r="O78" s="2"/>
      <c r="P78" s="2"/>
    </row>
    <row r="79" spans="1:16" ht="12.75" customHeight="1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33.3694261065978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2">
        <f t="shared" si="16"/>
        <v>0</v>
      </c>
      <c r="N79" s="2"/>
      <c r="O79" s="2"/>
      <c r="P79" s="2"/>
    </row>
    <row r="80" spans="1:16" ht="12.75" customHeight="1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36.655007707242305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2">
        <f t="shared" si="16"/>
        <v>0</v>
      </c>
      <c r="N80" s="2"/>
      <c r="O80" s="2"/>
      <c r="P80" s="2"/>
    </row>
    <row r="81" spans="1:16" ht="12.75" customHeight="1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40.159180320271147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2"/>
      <c r="O81" s="2"/>
      <c r="P81" s="2"/>
    </row>
    <row r="82" spans="1:16" ht="12.75" customHeight="1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43.889897802700261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2"/>
      <c r="O82" s="2"/>
      <c r="P82" s="2"/>
    </row>
    <row r="83" spans="1:16" ht="12.75" customHeight="1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47.855176729369184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2"/>
      <c r="O83" s="2"/>
      <c r="P83" s="2"/>
    </row>
    <row r="84" spans="1:16" ht="12.75" customHeight="1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52.063095194730238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2"/>
      <c r="O84" s="2"/>
      <c r="P84" s="2"/>
    </row>
    <row r="85" spans="1:16" ht="12.75" customHeight="1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56.521791668199214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2"/>
      <c r="O85" s="2"/>
      <c r="P85" s="2"/>
    </row>
    <row r="86" spans="1:16" ht="12.75" customHeight="1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61.239463899366974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2"/>
      <c r="O86" s="2"/>
      <c r="P86" s="2"/>
    </row>
    <row r="87" spans="1:16" ht="12.75" customHeight="1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66.2243678697223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2"/>
      <c r="O87" s="2"/>
      <c r="P87" s="2"/>
    </row>
    <row r="88" spans="1:16" ht="12.75" customHeight="1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71.484816787827569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2"/>
      <c r="O88" s="2"/>
      <c r="P88" s="2"/>
    </row>
    <row r="89" spans="1:16" ht="12.75" customHeight="1">
      <c r="A89" s="8" t="s">
        <v>7</v>
      </c>
      <c r="B89" s="16">
        <f>SUM(B52:B83)</f>
        <v>38681.642340298444</v>
      </c>
      <c r="C89" s="16">
        <f>SUM(C52:C83)</f>
        <v>1004831.886374764</v>
      </c>
      <c r="D89" s="16">
        <f>SUM(D52:D83)</f>
        <v>25439.562784937392</v>
      </c>
      <c r="E89" s="16">
        <f>SUM(E52:E83)</f>
        <v>0</v>
      </c>
      <c r="F89" s="16">
        <f>SUM(F52:F83)</f>
        <v>1068953.0915000001</v>
      </c>
      <c r="G89" s="12"/>
      <c r="H89" s="8" t="s">
        <v>7</v>
      </c>
      <c r="I89" s="16">
        <f>SUM(I52:I88)</f>
        <v>42333.475264672241</v>
      </c>
      <c r="J89" s="16">
        <f>SUM(J52:J88)</f>
        <v>1180875.5311388678</v>
      </c>
      <c r="K89" s="16">
        <f>SUM(K52:K88)</f>
        <v>34886.012945259201</v>
      </c>
      <c r="L89" s="16">
        <f>SUM(L52:L88)</f>
        <v>0</v>
      </c>
      <c r="M89" s="16">
        <f>SUM(M52:M88)</f>
        <v>1258095.0193487988</v>
      </c>
      <c r="N89" s="2"/>
      <c r="O89" s="2"/>
      <c r="P89" s="2"/>
    </row>
    <row r="90" spans="1:16" ht="12.75" customHeight="1">
      <c r="A90" s="6" t="s">
        <v>14</v>
      </c>
      <c r="B90" s="23">
        <f>IF(L43&gt;0,B89/L43,0)</f>
        <v>13.317061337751174</v>
      </c>
      <c r="C90" s="23">
        <f>IF(M43&gt;0,C89/M43,0)</f>
        <v>13.804638873593312</v>
      </c>
      <c r="D90" s="23">
        <f>IF(N43&gt;0,D89/N43,0)</f>
        <v>14.76641074363617</v>
      </c>
      <c r="E90" s="23">
        <f>IF(O43&gt;0,E89/O43,0)</f>
        <v>0</v>
      </c>
      <c r="F90" s="23">
        <f>IF(P43&gt;0,F89/P43,0)</f>
        <v>13.807747872480149</v>
      </c>
      <c r="G90" s="12"/>
      <c r="H90" s="6" t="s">
        <v>14</v>
      </c>
      <c r="I90" s="23">
        <f>IF(L43&gt;0,I89/L43,0)</f>
        <v>14.574290351485182</v>
      </c>
      <c r="J90" s="23">
        <f>IF(M43&gt;0,J89/M43,0)</f>
        <v>16.22317173955097</v>
      </c>
      <c r="K90" s="23">
        <f>IF(N43&gt;0,K89/N43,0)</f>
        <v>20.249608875452761</v>
      </c>
      <c r="L90" s="23">
        <f>IF(O43&gt;0,L89/O43,0)</f>
        <v>0</v>
      </c>
      <c r="M90" s="23">
        <f>IF(P43&gt;0,M89/P43,0)</f>
        <v>16.250908449513798</v>
      </c>
      <c r="N90" s="2"/>
      <c r="O90" s="2"/>
      <c r="P90" s="2"/>
    </row>
    <row r="91" spans="1:16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2" t="s">
        <v>27</v>
      </c>
      <c r="B95" s="42"/>
      <c r="C95" s="42"/>
      <c r="D95" s="42"/>
      <c r="E95" s="42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2.75" customHeight="1">
      <c r="A96" s="42"/>
      <c r="B96" s="42"/>
      <c r="C96" s="42"/>
      <c r="D96" s="42"/>
      <c r="E96" s="42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 ht="12.75" customHeight="1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1" t="s">
        <v>16</v>
      </c>
      <c r="B99" s="40" t="s">
        <v>17</v>
      </c>
      <c r="C99" s="40" t="s">
        <v>18</v>
      </c>
      <c r="D99" s="40" t="s">
        <v>19</v>
      </c>
      <c r="E99" s="40" t="s">
        <v>20</v>
      </c>
      <c r="F99" s="40" t="s">
        <v>21</v>
      </c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 ht="12.75" customHeight="1">
      <c r="A100" s="41"/>
      <c r="B100" s="41"/>
      <c r="C100" s="41"/>
      <c r="D100" s="41"/>
      <c r="E100" s="40"/>
      <c r="F100" s="40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 ht="12.75" customHeight="1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 ht="12.75" customHeight="1">
      <c r="A102" s="25">
        <v>0</v>
      </c>
      <c r="B102" s="26">
        <f>L$43</f>
        <v>2904.6680314255082</v>
      </c>
      <c r="C102" s="27">
        <f>$B$90</f>
        <v>13.317061337751174</v>
      </c>
      <c r="D102" s="28">
        <f>$I$90</f>
        <v>14.574290351485182</v>
      </c>
      <c r="E102" s="26">
        <f t="shared" ref="E102:E105" si="17">B102*D102</f>
        <v>42333.475264672241</v>
      </c>
      <c r="F102" s="3">
        <f t="shared" ref="F102:F106" si="18">B102/1000</f>
        <v>2.904668031425508</v>
      </c>
      <c r="G102" s="3"/>
      <c r="H102" s="3"/>
      <c r="I102" s="3"/>
      <c r="J102" s="3"/>
      <c r="K102" s="3"/>
      <c r="L102" s="3"/>
      <c r="M102" s="3"/>
      <c r="N102" s="2"/>
      <c r="O102" s="2"/>
      <c r="P102" s="2"/>
    </row>
    <row r="103" spans="1:16" ht="12.75" customHeight="1">
      <c r="A103" s="25">
        <v>1</v>
      </c>
      <c r="B103" s="26">
        <f>M$43</f>
        <v>72789.436621691857</v>
      </c>
      <c r="C103" s="27">
        <f>$C$90</f>
        <v>13.804638873593312</v>
      </c>
      <c r="D103" s="28">
        <f>$J$90</f>
        <v>16.22317173955097</v>
      </c>
      <c r="E103" s="26">
        <f t="shared" si="17"/>
        <v>1180875.5311388678</v>
      </c>
      <c r="F103" s="3">
        <f t="shared" si="18"/>
        <v>72.789436621691863</v>
      </c>
      <c r="G103" s="3"/>
      <c r="H103" s="3"/>
      <c r="I103" s="3"/>
      <c r="J103" s="3"/>
      <c r="K103" s="3"/>
      <c r="L103" s="3"/>
      <c r="M103" s="3"/>
      <c r="N103" s="3"/>
      <c r="O103" s="3"/>
      <c r="P103" s="2"/>
    </row>
    <row r="104" spans="1:16" ht="12.75" customHeight="1">
      <c r="A104" s="25">
        <v>2</v>
      </c>
      <c r="B104" s="26">
        <f>N$43</f>
        <v>1722.7993468826535</v>
      </c>
      <c r="C104" s="27">
        <f>$D$90</f>
        <v>14.76641074363617</v>
      </c>
      <c r="D104" s="28">
        <f>$K$90</f>
        <v>20.249608875452761</v>
      </c>
      <c r="E104" s="26">
        <f t="shared" si="17"/>
        <v>34886.012945259201</v>
      </c>
      <c r="F104" s="3">
        <f t="shared" si="18"/>
        <v>1.7227993468826535</v>
      </c>
      <c r="G104" s="3"/>
      <c r="H104" s="3"/>
      <c r="I104" s="3"/>
      <c r="J104" s="3"/>
      <c r="K104" s="3"/>
      <c r="L104" s="3"/>
      <c r="M104" s="3"/>
      <c r="N104" s="3"/>
      <c r="O104" s="3"/>
      <c r="P104" s="2"/>
    </row>
    <row r="105" spans="1:16" ht="12.75" customHeight="1">
      <c r="A105" s="25">
        <v>3</v>
      </c>
      <c r="B105" s="26">
        <f>O$43</f>
        <v>0</v>
      </c>
      <c r="C105" s="27">
        <f>$E$90</f>
        <v>0</v>
      </c>
      <c r="D105" s="28">
        <f>$L$90</f>
        <v>0</v>
      </c>
      <c r="E105" s="26">
        <f t="shared" si="17"/>
        <v>0</v>
      </c>
      <c r="F105" s="3">
        <f t="shared" si="18"/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2"/>
    </row>
    <row r="106" spans="1:16" ht="12.75" customHeight="1">
      <c r="A106" s="25" t="s">
        <v>7</v>
      </c>
      <c r="B106" s="26">
        <f>SUM(B102:B105)</f>
        <v>77416.90400000001</v>
      </c>
      <c r="C106" s="27">
        <f>$F$90</f>
        <v>13.807747872480149</v>
      </c>
      <c r="D106" s="28">
        <f>$M$90</f>
        <v>16.250908449513798</v>
      </c>
      <c r="E106" s="26">
        <f>SUM(E102:E105)</f>
        <v>1258095.0193487993</v>
      </c>
      <c r="F106" s="3">
        <f t="shared" si="18"/>
        <v>77.416904000000017</v>
      </c>
      <c r="G106" s="3"/>
      <c r="H106" s="3"/>
      <c r="I106" s="3"/>
      <c r="J106" s="3"/>
      <c r="K106" s="3"/>
      <c r="L106" s="3"/>
      <c r="M106" s="3"/>
      <c r="N106" s="3"/>
      <c r="O106" s="3"/>
      <c r="P106" s="2"/>
    </row>
    <row r="107" spans="1:16" ht="12.75" customHeight="1">
      <c r="A107" s="25" t="s">
        <v>2</v>
      </c>
      <c r="B107" s="29">
        <f>$I$2</f>
        <v>1257887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2.5" customHeight="1">
      <c r="A108" s="30" t="s">
        <v>23</v>
      </c>
      <c r="B108" s="26">
        <f>IF(E106&gt;0,$I$2/E106,"")</f>
        <v>0.99983465529582427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13">
    <mergeCell ref="F99:F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50"/>
  </sheetPr>
  <dimension ref="A1:P108"/>
  <sheetViews>
    <sheetView topLeftCell="A85" workbookViewId="0">
      <selection activeCell="I120" sqref="I120"/>
    </sheetView>
  </sheetViews>
  <sheetFormatPr baseColWidth="10" defaultColWidth="11" defaultRowHeight="12.75" customHeight="1"/>
  <sheetData>
    <row r="1" spans="1:16" ht="20.25" customHeight="1">
      <c r="A1" s="37" t="s">
        <v>26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 ht="12.75" customHeight="1">
      <c r="A2" s="3"/>
      <c r="B2" s="3"/>
      <c r="C2" s="3"/>
      <c r="D2" s="3"/>
      <c r="E2" s="3"/>
      <c r="F2" s="3"/>
      <c r="G2" s="3"/>
      <c r="H2" s="3" t="s">
        <v>2</v>
      </c>
      <c r="I2" s="5">
        <v>456742</v>
      </c>
      <c r="J2" s="3"/>
      <c r="K2" s="3"/>
      <c r="L2" s="3"/>
      <c r="M2" s="3"/>
      <c r="N2" s="3"/>
      <c r="O2" s="3"/>
      <c r="P2" s="2"/>
    </row>
    <row r="3" spans="1:16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 ht="12.75" customHeight="1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 ht="12.75" customHeight="1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 ht="12.75" customHeight="1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4">
        <f t="shared" ref="P6:P42" si="5">SUM(L6:O6)</f>
        <v>0</v>
      </c>
    </row>
    <row r="7" spans="1:16" ht="12.75" customHeight="1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4">
        <f t="shared" si="5"/>
        <v>0</v>
      </c>
    </row>
    <row r="8" spans="1:16" ht="12.75" customHeight="1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4">
        <f t="shared" si="5"/>
        <v>0</v>
      </c>
    </row>
    <row r="9" spans="1:16" ht="12.75" customHeight="1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4">
        <f t="shared" si="5"/>
        <v>0</v>
      </c>
    </row>
    <row r="10" spans="1:16" ht="12.75" customHeight="1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4">
        <f t="shared" si="5"/>
        <v>0</v>
      </c>
    </row>
    <row r="11" spans="1:16" ht="12.75" customHeight="1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4">
        <f t="shared" si="5"/>
        <v>0</v>
      </c>
    </row>
    <row r="12" spans="1:16" ht="12.75" customHeight="1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4">
        <f t="shared" si="5"/>
        <v>0</v>
      </c>
    </row>
    <row r="13" spans="1:16" ht="12.75" customHeight="1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4">
        <f t="shared" si="5"/>
        <v>0</v>
      </c>
    </row>
    <row r="14" spans="1:16" ht="12.75" customHeight="1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4">
        <f t="shared" si="5"/>
        <v>0</v>
      </c>
    </row>
    <row r="15" spans="1:16" ht="12.75" customHeight="1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4">
        <f t="shared" si="5"/>
        <v>0</v>
      </c>
    </row>
    <row r="16" spans="1:16" ht="12.75" customHeight="1">
      <c r="A16" s="10">
        <v>8.75</v>
      </c>
      <c r="B16" s="11">
        <v>4</v>
      </c>
      <c r="C16" s="11">
        <v>0</v>
      </c>
      <c r="D16" s="11">
        <v>0</v>
      </c>
      <c r="E16" s="11"/>
      <c r="F16" s="12">
        <f t="shared" si="0"/>
        <v>4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4">
        <f t="shared" si="5"/>
        <v>0</v>
      </c>
    </row>
    <row r="17" spans="1:16" ht="12.75" customHeight="1">
      <c r="A17" s="10">
        <v>9.25</v>
      </c>
      <c r="B17" s="11">
        <v>18</v>
      </c>
      <c r="C17" s="11">
        <v>0</v>
      </c>
      <c r="D17" s="11">
        <v>0</v>
      </c>
      <c r="E17" s="11"/>
      <c r="F17" s="12">
        <f t="shared" si="0"/>
        <v>18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4">
        <f t="shared" si="5"/>
        <v>0</v>
      </c>
    </row>
    <row r="18" spans="1:16" ht="12.75" customHeight="1">
      <c r="A18" s="10">
        <v>9.75</v>
      </c>
      <c r="B18" s="11">
        <v>18</v>
      </c>
      <c r="C18" s="11">
        <v>0</v>
      </c>
      <c r="D18" s="11">
        <v>0</v>
      </c>
      <c r="E18" s="11"/>
      <c r="F18" s="12">
        <f t="shared" si="0"/>
        <v>18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4">
        <f t="shared" si="5"/>
        <v>0</v>
      </c>
    </row>
    <row r="19" spans="1:16" ht="12.75" customHeight="1">
      <c r="A19" s="10">
        <v>10.25</v>
      </c>
      <c r="B19" s="11">
        <v>13</v>
      </c>
      <c r="C19" s="11">
        <v>0</v>
      </c>
      <c r="D19" s="11">
        <v>5</v>
      </c>
      <c r="E19" s="11"/>
      <c r="F19" s="12">
        <f t="shared" si="0"/>
        <v>18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4">
        <f t="shared" si="5"/>
        <v>0</v>
      </c>
    </row>
    <row r="20" spans="1:16" ht="12.75" customHeight="1">
      <c r="A20" s="10">
        <v>10.75</v>
      </c>
      <c r="B20" s="11">
        <v>21</v>
      </c>
      <c r="C20" s="11">
        <v>3</v>
      </c>
      <c r="D20" s="11">
        <v>14</v>
      </c>
      <c r="E20" s="11"/>
      <c r="F20" s="12">
        <f t="shared" si="0"/>
        <v>38</v>
      </c>
      <c r="G20" s="3"/>
      <c r="H20" s="10">
        <v>10.75</v>
      </c>
      <c r="I20" s="5"/>
      <c r="J20" s="5"/>
      <c r="K20" s="10">
        <v>10.75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4">
        <f t="shared" si="5"/>
        <v>0</v>
      </c>
    </row>
    <row r="21" spans="1:16" ht="12.75" customHeight="1">
      <c r="A21" s="10">
        <v>11.25</v>
      </c>
      <c r="B21" s="11">
        <v>30</v>
      </c>
      <c r="C21" s="11">
        <v>10</v>
      </c>
      <c r="D21" s="11">
        <v>12</v>
      </c>
      <c r="E21" s="11"/>
      <c r="F21" s="12">
        <f t="shared" si="0"/>
        <v>52</v>
      </c>
      <c r="G21" s="3"/>
      <c r="H21" s="10">
        <v>11.25</v>
      </c>
      <c r="I21" s="5"/>
      <c r="J21" s="5"/>
      <c r="K21" s="10">
        <v>11.25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4">
        <f t="shared" si="5"/>
        <v>0</v>
      </c>
    </row>
    <row r="22" spans="1:16" ht="12.75" customHeight="1">
      <c r="A22" s="10">
        <v>11.75</v>
      </c>
      <c r="B22" s="11">
        <v>38</v>
      </c>
      <c r="C22" s="11">
        <v>65</v>
      </c>
      <c r="D22" s="11">
        <v>5</v>
      </c>
      <c r="E22" s="11"/>
      <c r="F22" s="12">
        <f t="shared" si="0"/>
        <v>108</v>
      </c>
      <c r="G22" s="5"/>
      <c r="H22" s="10">
        <v>11.75</v>
      </c>
      <c r="I22" s="5"/>
      <c r="J22" s="5"/>
      <c r="K22" s="10">
        <v>11.75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14">
        <f t="shared" si="5"/>
        <v>0</v>
      </c>
    </row>
    <row r="23" spans="1:16" ht="12.75" customHeight="1">
      <c r="A23" s="10">
        <v>12.25</v>
      </c>
      <c r="B23" s="11">
        <v>34</v>
      </c>
      <c r="C23" s="11">
        <v>133</v>
      </c>
      <c r="D23" s="11">
        <v>2</v>
      </c>
      <c r="E23" s="11"/>
      <c r="F23" s="12">
        <f t="shared" si="0"/>
        <v>169</v>
      </c>
      <c r="G23" s="5"/>
      <c r="H23" s="10">
        <v>12.25</v>
      </c>
      <c r="I23" s="5"/>
      <c r="J23" s="5"/>
      <c r="K23" s="10">
        <v>12.25</v>
      </c>
      <c r="L23" s="3">
        <f t="shared" si="1"/>
        <v>0</v>
      </c>
      <c r="M23" s="3">
        <f t="shared" si="2"/>
        <v>0</v>
      </c>
      <c r="N23" s="3">
        <f t="shared" si="3"/>
        <v>0</v>
      </c>
      <c r="O23" s="3">
        <f t="shared" si="4"/>
        <v>0</v>
      </c>
      <c r="P23" s="14">
        <f t="shared" si="5"/>
        <v>0</v>
      </c>
    </row>
    <row r="24" spans="1:16" ht="12.75" customHeight="1">
      <c r="A24" s="10">
        <v>12.75</v>
      </c>
      <c r="B24" s="11">
        <v>15</v>
      </c>
      <c r="C24" s="11">
        <v>134</v>
      </c>
      <c r="D24" s="11">
        <v>1</v>
      </c>
      <c r="E24" s="11"/>
      <c r="F24" s="12">
        <f t="shared" si="0"/>
        <v>150</v>
      </c>
      <c r="G24" s="5"/>
      <c r="H24" s="10">
        <v>12.75</v>
      </c>
      <c r="I24" s="5">
        <v>69810</v>
      </c>
      <c r="J24" s="5"/>
      <c r="K24" s="10">
        <v>12.75</v>
      </c>
      <c r="L24" s="3">
        <f t="shared" si="1"/>
        <v>6.9810000000000008</v>
      </c>
      <c r="M24" s="3">
        <f t="shared" si="2"/>
        <v>62.363599999999998</v>
      </c>
      <c r="N24" s="3">
        <f t="shared" si="3"/>
        <v>0.46540000000000004</v>
      </c>
      <c r="O24" s="3">
        <f t="shared" si="4"/>
        <v>0</v>
      </c>
      <c r="P24" s="14">
        <f t="shared" si="5"/>
        <v>69.81</v>
      </c>
    </row>
    <row r="25" spans="1:16" ht="12.75" customHeight="1">
      <c r="A25" s="10">
        <v>13.25</v>
      </c>
      <c r="B25" s="11">
        <v>5</v>
      </c>
      <c r="C25" s="11">
        <v>105</v>
      </c>
      <c r="D25" s="11">
        <v>0</v>
      </c>
      <c r="E25" s="11"/>
      <c r="F25" s="12">
        <f t="shared" si="0"/>
        <v>110</v>
      </c>
      <c r="G25" s="5"/>
      <c r="H25" s="10">
        <v>13.25</v>
      </c>
      <c r="I25" s="5">
        <v>279706</v>
      </c>
      <c r="J25" s="5"/>
      <c r="K25" s="10">
        <v>13.25</v>
      </c>
      <c r="L25" s="3">
        <f t="shared" si="1"/>
        <v>12.713909090909093</v>
      </c>
      <c r="M25" s="3">
        <f t="shared" si="2"/>
        <v>266.99209090909096</v>
      </c>
      <c r="N25" s="3">
        <f t="shared" si="3"/>
        <v>0</v>
      </c>
      <c r="O25" s="3">
        <f t="shared" si="4"/>
        <v>0</v>
      </c>
      <c r="P25" s="14">
        <f t="shared" si="5"/>
        <v>279.70600000000007</v>
      </c>
    </row>
    <row r="26" spans="1:16" ht="12.75" customHeight="1">
      <c r="A26" s="10">
        <v>13.75</v>
      </c>
      <c r="B26" s="11">
        <v>0</v>
      </c>
      <c r="C26" s="11">
        <v>65</v>
      </c>
      <c r="D26" s="11">
        <v>0</v>
      </c>
      <c r="E26" s="11"/>
      <c r="F26" s="12">
        <f t="shared" si="0"/>
        <v>65</v>
      </c>
      <c r="G26" s="5"/>
      <c r="H26" s="10">
        <v>13.75</v>
      </c>
      <c r="I26" s="5">
        <v>2209338</v>
      </c>
      <c r="J26" s="5"/>
      <c r="K26" s="10">
        <v>13.75</v>
      </c>
      <c r="L26" s="3">
        <f t="shared" si="1"/>
        <v>0</v>
      </c>
      <c r="M26" s="3">
        <f t="shared" si="2"/>
        <v>2209.3380000000002</v>
      </c>
      <c r="N26" s="3">
        <f t="shared" si="3"/>
        <v>0</v>
      </c>
      <c r="O26" s="3">
        <f t="shared" si="4"/>
        <v>0</v>
      </c>
      <c r="P26" s="14">
        <f t="shared" si="5"/>
        <v>2209.3380000000002</v>
      </c>
    </row>
    <row r="27" spans="1:16" ht="12.75" customHeight="1">
      <c r="A27" s="10">
        <v>14.25</v>
      </c>
      <c r="B27" s="11">
        <v>1</v>
      </c>
      <c r="C27" s="11">
        <v>68</v>
      </c>
      <c r="D27" s="11">
        <v>2</v>
      </c>
      <c r="E27" s="11"/>
      <c r="F27" s="12">
        <f t="shared" si="0"/>
        <v>71</v>
      </c>
      <c r="G27" s="5"/>
      <c r="H27" s="10">
        <v>14.25</v>
      </c>
      <c r="I27" s="5">
        <v>3671608</v>
      </c>
      <c r="J27" s="5"/>
      <c r="K27" s="10">
        <v>14.25</v>
      </c>
      <c r="L27" s="3">
        <f t="shared" si="1"/>
        <v>51.712788732394372</v>
      </c>
      <c r="M27" s="3">
        <f t="shared" si="2"/>
        <v>3516.469633802817</v>
      </c>
      <c r="N27" s="3">
        <f t="shared" si="3"/>
        <v>103.42557746478874</v>
      </c>
      <c r="O27" s="3">
        <f t="shared" si="4"/>
        <v>0</v>
      </c>
      <c r="P27" s="14">
        <f t="shared" si="5"/>
        <v>3671.6080000000002</v>
      </c>
    </row>
    <row r="28" spans="1:16" ht="12.75" customHeight="1">
      <c r="A28" s="10">
        <v>14.75</v>
      </c>
      <c r="B28" s="11">
        <v>3</v>
      </c>
      <c r="C28" s="11">
        <v>68</v>
      </c>
      <c r="D28" s="11">
        <v>7</v>
      </c>
      <c r="E28" s="11"/>
      <c r="F28" s="12">
        <f t="shared" si="0"/>
        <v>78</v>
      </c>
      <c r="G28" s="3"/>
      <c r="H28" s="10">
        <v>14.75</v>
      </c>
      <c r="I28" s="5">
        <v>5498442</v>
      </c>
      <c r="J28" s="5"/>
      <c r="K28" s="10">
        <v>14.75</v>
      </c>
      <c r="L28" s="3">
        <f t="shared" si="1"/>
        <v>211.47853846153848</v>
      </c>
      <c r="M28" s="3">
        <f t="shared" si="2"/>
        <v>4793.5135384615387</v>
      </c>
      <c r="N28" s="3">
        <f t="shared" si="3"/>
        <v>493.44992307692308</v>
      </c>
      <c r="O28" s="3">
        <f t="shared" si="4"/>
        <v>0</v>
      </c>
      <c r="P28" s="14">
        <f t="shared" si="5"/>
        <v>5498.4420000000009</v>
      </c>
    </row>
    <row r="29" spans="1:16" ht="12.75" customHeight="1">
      <c r="A29" s="10">
        <v>15.25</v>
      </c>
      <c r="B29" s="11">
        <v>3</v>
      </c>
      <c r="C29" s="11">
        <v>55</v>
      </c>
      <c r="D29" s="11">
        <v>4</v>
      </c>
      <c r="E29" s="11"/>
      <c r="F29" s="12">
        <f t="shared" si="0"/>
        <v>62</v>
      </c>
      <c r="G29" s="3"/>
      <c r="H29" s="10">
        <v>15.25</v>
      </c>
      <c r="I29" s="5">
        <v>5412276</v>
      </c>
      <c r="J29" s="5"/>
      <c r="K29" s="10">
        <v>15.25</v>
      </c>
      <c r="L29" s="3">
        <f t="shared" si="1"/>
        <v>261.88432258064512</v>
      </c>
      <c r="M29" s="3">
        <f t="shared" si="2"/>
        <v>4801.2125806451613</v>
      </c>
      <c r="N29" s="3">
        <f t="shared" si="3"/>
        <v>349.17909677419351</v>
      </c>
      <c r="O29" s="3">
        <f t="shared" si="4"/>
        <v>0</v>
      </c>
      <c r="P29" s="14">
        <f t="shared" si="5"/>
        <v>5412.2759999999998</v>
      </c>
    </row>
    <row r="30" spans="1:16" ht="12.75" customHeight="1">
      <c r="A30" s="10">
        <v>15.75</v>
      </c>
      <c r="B30" s="11">
        <v>5</v>
      </c>
      <c r="C30" s="11">
        <v>58</v>
      </c>
      <c r="D30" s="11">
        <v>7</v>
      </c>
      <c r="E30" s="11"/>
      <c r="F30" s="12">
        <f t="shared" si="0"/>
        <v>70</v>
      </c>
      <c r="G30" s="3"/>
      <c r="H30" s="10">
        <v>15.75</v>
      </c>
      <c r="I30" s="5">
        <v>2783799</v>
      </c>
      <c r="J30" s="5"/>
      <c r="K30" s="10">
        <v>15.75</v>
      </c>
      <c r="L30" s="3">
        <f t="shared" si="1"/>
        <v>198.8427857142857</v>
      </c>
      <c r="M30" s="3">
        <f t="shared" si="2"/>
        <v>2306.5763142857145</v>
      </c>
      <c r="N30" s="3">
        <f t="shared" si="3"/>
        <v>278.37990000000002</v>
      </c>
      <c r="O30" s="3">
        <f t="shared" si="4"/>
        <v>0</v>
      </c>
      <c r="P30" s="14">
        <f t="shared" si="5"/>
        <v>2783.799</v>
      </c>
    </row>
    <row r="31" spans="1:16" ht="12.75" customHeight="1">
      <c r="A31" s="10">
        <v>16.25</v>
      </c>
      <c r="B31" s="11">
        <v>1</v>
      </c>
      <c r="C31" s="11">
        <v>30</v>
      </c>
      <c r="D31" s="11">
        <v>6</v>
      </c>
      <c r="E31" s="11"/>
      <c r="F31" s="12">
        <f t="shared" si="0"/>
        <v>37</v>
      </c>
      <c r="G31" s="3"/>
      <c r="H31" s="10">
        <v>16.25</v>
      </c>
      <c r="I31" s="5">
        <v>881548</v>
      </c>
      <c r="J31" s="5"/>
      <c r="K31" s="10">
        <v>16.25</v>
      </c>
      <c r="L31" s="3">
        <f t="shared" si="1"/>
        <v>23.825621621621622</v>
      </c>
      <c r="M31" s="3">
        <f t="shared" si="2"/>
        <v>714.76864864864865</v>
      </c>
      <c r="N31" s="3">
        <f t="shared" si="3"/>
        <v>142.95372972972973</v>
      </c>
      <c r="O31" s="3">
        <f t="shared" si="4"/>
        <v>0</v>
      </c>
      <c r="P31" s="14">
        <f t="shared" si="5"/>
        <v>881.548</v>
      </c>
    </row>
    <row r="32" spans="1:16" ht="12.75" customHeight="1">
      <c r="A32" s="10">
        <v>16.75</v>
      </c>
      <c r="B32" s="11">
        <v>0</v>
      </c>
      <c r="C32" s="11">
        <v>10</v>
      </c>
      <c r="D32" s="11">
        <v>4</v>
      </c>
      <c r="E32" s="11"/>
      <c r="F32" s="12">
        <f t="shared" si="0"/>
        <v>14</v>
      </c>
      <c r="G32" s="3"/>
      <c r="H32" s="10">
        <v>16.75</v>
      </c>
      <c r="I32" s="5">
        <v>257932</v>
      </c>
      <c r="J32" s="15"/>
      <c r="K32" s="10">
        <v>16.75</v>
      </c>
      <c r="L32" s="3">
        <f t="shared" si="1"/>
        <v>0</v>
      </c>
      <c r="M32" s="3">
        <f t="shared" si="2"/>
        <v>184.23714285714289</v>
      </c>
      <c r="N32" s="3">
        <f t="shared" si="3"/>
        <v>73.694857142857146</v>
      </c>
      <c r="O32" s="3">
        <f t="shared" si="4"/>
        <v>0</v>
      </c>
      <c r="P32" s="14">
        <f t="shared" si="5"/>
        <v>257.93200000000002</v>
      </c>
    </row>
    <row r="33" spans="1:16" ht="12.75" customHeight="1">
      <c r="A33" s="10">
        <v>17.25</v>
      </c>
      <c r="B33" s="11">
        <v>0</v>
      </c>
      <c r="C33" s="11">
        <v>1</v>
      </c>
      <c r="D33" s="11">
        <v>7</v>
      </c>
      <c r="E33" s="11"/>
      <c r="F33" s="12">
        <f t="shared" si="0"/>
        <v>8</v>
      </c>
      <c r="G33" s="3"/>
      <c r="H33" s="10">
        <v>17.25</v>
      </c>
      <c r="I33" s="5">
        <v>429887</v>
      </c>
      <c r="J33" s="15"/>
      <c r="K33" s="10">
        <v>17.25</v>
      </c>
      <c r="L33" s="3">
        <f t="shared" si="1"/>
        <v>0</v>
      </c>
      <c r="M33" s="3">
        <f t="shared" si="2"/>
        <v>53.735875</v>
      </c>
      <c r="N33" s="3">
        <f t="shared" si="3"/>
        <v>376.15112499999998</v>
      </c>
      <c r="O33" s="3">
        <f t="shared" si="4"/>
        <v>0</v>
      </c>
      <c r="P33" s="14">
        <f t="shared" si="5"/>
        <v>429.887</v>
      </c>
    </row>
    <row r="34" spans="1:16" ht="12.75" customHeight="1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>
        <v>171955</v>
      </c>
      <c r="J34" s="15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171.95500000000001</v>
      </c>
      <c r="O34" s="3">
        <f t="shared" si="4"/>
        <v>0</v>
      </c>
      <c r="P34" s="14">
        <f t="shared" si="5"/>
        <v>171.95500000000001</v>
      </c>
    </row>
    <row r="35" spans="1:16" ht="12.75" customHeight="1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4">
        <f t="shared" si="5"/>
        <v>0</v>
      </c>
    </row>
    <row r="36" spans="1:16" ht="12.75" customHeight="1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4">
        <f t="shared" si="5"/>
        <v>0</v>
      </c>
    </row>
    <row r="37" spans="1:16" ht="12.75" customHeight="1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4">
        <f t="shared" si="5"/>
        <v>0</v>
      </c>
    </row>
    <row r="38" spans="1:16" ht="12.75" customHeight="1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4">
        <f t="shared" si="5"/>
        <v>0</v>
      </c>
    </row>
    <row r="39" spans="1:16" ht="12.75" customHeight="1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4">
        <f t="shared" si="5"/>
        <v>0</v>
      </c>
    </row>
    <row r="40" spans="1:16" ht="12.75" customHeight="1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4">
        <f t="shared" si="5"/>
        <v>0</v>
      </c>
    </row>
    <row r="41" spans="1:16" ht="12.75" customHeight="1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4">
        <f t="shared" si="5"/>
        <v>0</v>
      </c>
    </row>
    <row r="42" spans="1:16" ht="12.75" customHeight="1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4">
        <f t="shared" si="5"/>
        <v>0</v>
      </c>
    </row>
    <row r="43" spans="1:16" ht="12.75" customHeight="1">
      <c r="A43" s="8" t="s">
        <v>7</v>
      </c>
      <c r="B43" s="16">
        <f>SUM(B6:B42)</f>
        <v>213</v>
      </c>
      <c r="C43" s="16">
        <f>SUM(C6:C42)</f>
        <v>805</v>
      </c>
      <c r="D43" s="16">
        <f>SUM(D6:D42)</f>
        <v>77</v>
      </c>
      <c r="E43" s="16">
        <f>SUM(E6:E42)</f>
        <v>0</v>
      </c>
      <c r="F43" s="16">
        <f>SUM(F6:F42)</f>
        <v>1095</v>
      </c>
      <c r="G43" s="17"/>
      <c r="H43" s="8" t="s">
        <v>7</v>
      </c>
      <c r="I43" s="5">
        <f>SUM(I6:I42)</f>
        <v>21666301</v>
      </c>
      <c r="J43" s="3"/>
      <c r="K43" s="8" t="s">
        <v>7</v>
      </c>
      <c r="L43" s="16">
        <f>SUM(L6:L42)</f>
        <v>767.43896620139446</v>
      </c>
      <c r="M43" s="16">
        <f>SUM(M6:M42)</f>
        <v>18909.207424610111</v>
      </c>
      <c r="N43" s="16">
        <f>SUM(N6:N42)</f>
        <v>1989.6546091884925</v>
      </c>
      <c r="O43" s="16">
        <f>SUM(O6:O42)</f>
        <v>0</v>
      </c>
      <c r="P43" s="16">
        <f>SUM(P6:P42)</f>
        <v>21666.300999999999</v>
      </c>
    </row>
    <row r="44" spans="1:16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 ht="12.75" customHeight="1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2"/>
    </row>
    <row r="47" spans="1:16" ht="12.75" customHeight="1">
      <c r="A47" s="3"/>
      <c r="B47" s="38" t="s">
        <v>10</v>
      </c>
      <c r="C47" s="38"/>
      <c r="D47" s="38"/>
      <c r="E47" s="3"/>
      <c r="F47" s="3"/>
      <c r="G47" s="5"/>
      <c r="H47" s="3"/>
      <c r="I47" s="38" t="s">
        <v>11</v>
      </c>
      <c r="J47" s="38"/>
      <c r="K47" s="38"/>
      <c r="L47" s="3"/>
      <c r="M47" s="3"/>
      <c r="N47" s="3"/>
      <c r="O47" s="3"/>
      <c r="P47" s="2"/>
    </row>
    <row r="48" spans="1:1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 ht="12.75" customHeight="1">
      <c r="A49" s="3"/>
      <c r="B49" s="3"/>
      <c r="C49" s="3"/>
      <c r="D49" s="3"/>
      <c r="E49" s="3"/>
      <c r="F49" s="3"/>
      <c r="G49" s="3"/>
      <c r="H49" s="19" t="s">
        <v>12</v>
      </c>
      <c r="I49" s="20">
        <v>2.8739999999999998E-3</v>
      </c>
      <c r="J49" s="19" t="s">
        <v>13</v>
      </c>
      <c r="K49" s="20">
        <v>3.2866249999999999</v>
      </c>
      <c r="L49" s="3"/>
      <c r="M49" s="3"/>
      <c r="N49" s="3"/>
      <c r="O49" s="3"/>
      <c r="P49" s="2"/>
    </row>
    <row r="50" spans="1:16" ht="12.75" customHeight="1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 ht="12.75" customHeight="1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2"/>
      <c r="O51" s="2"/>
      <c r="P51" s="2"/>
    </row>
    <row r="52" spans="1:16" ht="12.75" customHeight="1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0.22136669397449701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2"/>
      <c r="O52" s="2"/>
      <c r="P52" s="2"/>
    </row>
    <row r="53" spans="1:16" ht="12.75" customHeight="1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0.33401466191086432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2"/>
      <c r="O53" s="2"/>
      <c r="P53" s="2"/>
    </row>
    <row r="54" spans="1:16" ht="12.75" customHeight="1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0.48142085354194208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2"/>
      <c r="O54" s="2"/>
      <c r="P54" s="2"/>
    </row>
    <row r="55" spans="1:16" ht="12.75" customHeight="1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0.66892947760062427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2"/>
      <c r="O55" s="2"/>
      <c r="P55" s="2"/>
    </row>
    <row r="56" spans="1:16" ht="12.75" customHeight="1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0.90204892617371057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2"/>
      <c r="O56" s="2"/>
      <c r="P56" s="2"/>
    </row>
    <row r="57" spans="1:16" ht="12.75" customHeight="1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1.1864403977559521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2"/>
      <c r="O57" s="2"/>
      <c r="P57" s="2"/>
    </row>
    <row r="58" spans="1:16" ht="12.75" customHeight="1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1.5279082510092226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2"/>
      <c r="O58" s="2"/>
      <c r="P58" s="2"/>
    </row>
    <row r="59" spans="1:16" ht="12.75" customHeight="1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1.9323917053651347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2"/>
      <c r="O59" s="2"/>
      <c r="P59" s="2"/>
    </row>
    <row r="60" spans="1:16" ht="12.75" customHeight="1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2.4059576125421676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2"/>
      <c r="O60" s="2"/>
      <c r="P60" s="2"/>
    </row>
    <row r="61" spans="1:16" ht="12.75" customHeight="1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2.9547940951080487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0</v>
      </c>
      <c r="N61" s="2"/>
      <c r="O61" s="2"/>
      <c r="P61" s="2"/>
    </row>
    <row r="62" spans="1:16" ht="12.75" customHeight="1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3.585204897926515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0</v>
      </c>
      <c r="N62" s="2"/>
      <c r="O62" s="2"/>
      <c r="P62" s="2"/>
    </row>
    <row r="63" spans="1:16" ht="12.75" customHeight="1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4.3036043335799521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0</v>
      </c>
      <c r="N63" s="2"/>
      <c r="O63" s="2"/>
      <c r="P63" s="2"/>
    </row>
    <row r="64" spans="1:16" ht="12.75" customHeight="1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5.1165127284618794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0</v>
      </c>
      <c r="N64" s="2"/>
      <c r="O64" s="2"/>
      <c r="P64" s="2"/>
    </row>
    <row r="65" spans="1:16" ht="12.75" customHeight="1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6.0305522952146404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0</v>
      </c>
      <c r="N65" s="2"/>
      <c r="O65" s="2"/>
      <c r="P65" s="2"/>
    </row>
    <row r="66" spans="1:16" ht="12.75" customHeight="1">
      <c r="A66" s="10">
        <v>10.75</v>
      </c>
      <c r="B66" s="3">
        <f t="shared" si="6"/>
        <v>0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0</v>
      </c>
      <c r="G66" s="3"/>
      <c r="H66" s="10">
        <f t="shared" si="11"/>
        <v>7.0524433715183106</v>
      </c>
      <c r="I66" s="3">
        <f t="shared" si="12"/>
        <v>0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2">
        <f t="shared" si="16"/>
        <v>0</v>
      </c>
      <c r="N66" s="2"/>
      <c r="O66" s="2"/>
      <c r="P66" s="2"/>
    </row>
    <row r="67" spans="1:16" ht="12.75" customHeight="1">
      <c r="A67" s="10">
        <v>11.25</v>
      </c>
      <c r="B67" s="3">
        <f t="shared" si="6"/>
        <v>0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0</v>
      </c>
      <c r="G67" s="3"/>
      <c r="H67" s="10">
        <f t="shared" si="11"/>
        <v>8.1890009762300888</v>
      </c>
      <c r="I67" s="3">
        <f t="shared" si="12"/>
        <v>0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2">
        <f t="shared" si="16"/>
        <v>0</v>
      </c>
      <c r="N67" s="2"/>
      <c r="O67" s="2"/>
      <c r="P67" s="2"/>
    </row>
    <row r="68" spans="1:16" ht="12.75" customHeight="1">
      <c r="A68" s="10">
        <v>11.75</v>
      </c>
      <c r="B68" s="3">
        <f t="shared" si="6"/>
        <v>0</v>
      </c>
      <c r="C68" s="3">
        <f t="shared" si="7"/>
        <v>0</v>
      </c>
      <c r="D68" s="3">
        <f t="shared" si="8"/>
        <v>0</v>
      </c>
      <c r="E68" s="3">
        <f t="shared" si="9"/>
        <v>0</v>
      </c>
      <c r="F68" s="12">
        <f t="shared" si="10"/>
        <v>0</v>
      </c>
      <c r="G68" s="3"/>
      <c r="H68" s="10">
        <f t="shared" si="11"/>
        <v>9.4471316424282765</v>
      </c>
      <c r="I68" s="3">
        <f t="shared" si="12"/>
        <v>0</v>
      </c>
      <c r="J68" s="3">
        <f t="shared" si="13"/>
        <v>0</v>
      </c>
      <c r="K68" s="3">
        <f t="shared" si="14"/>
        <v>0</v>
      </c>
      <c r="L68" s="3">
        <f t="shared" si="15"/>
        <v>0</v>
      </c>
      <c r="M68" s="22">
        <f t="shared" si="16"/>
        <v>0</v>
      </c>
      <c r="N68" s="2"/>
      <c r="O68" s="2"/>
      <c r="P68" s="2"/>
    </row>
    <row r="69" spans="1:16" ht="12.75" customHeight="1">
      <c r="A69" s="10">
        <v>12.25</v>
      </c>
      <c r="B69" s="3">
        <f t="shared" si="6"/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12">
        <f t="shared" si="10"/>
        <v>0</v>
      </c>
      <c r="G69" s="3"/>
      <c r="H69" s="10">
        <f t="shared" si="11"/>
        <v>10.833830493658093</v>
      </c>
      <c r="I69" s="3">
        <f t="shared" si="12"/>
        <v>0</v>
      </c>
      <c r="J69" s="3">
        <f t="shared" si="13"/>
        <v>0</v>
      </c>
      <c r="K69" s="3">
        <f t="shared" si="14"/>
        <v>0</v>
      </c>
      <c r="L69" s="3">
        <f t="shared" si="15"/>
        <v>0</v>
      </c>
      <c r="M69" s="22">
        <f t="shared" si="16"/>
        <v>0</v>
      </c>
      <c r="N69" s="2"/>
      <c r="O69" s="2"/>
      <c r="P69" s="2"/>
    </row>
    <row r="70" spans="1:16" ht="12.75" customHeight="1">
      <c r="A70" s="10">
        <v>12.75</v>
      </c>
      <c r="B70" s="3">
        <f t="shared" si="6"/>
        <v>89.007750000000016</v>
      </c>
      <c r="C70" s="3">
        <f t="shared" si="7"/>
        <v>795.13589999999999</v>
      </c>
      <c r="D70" s="3">
        <f t="shared" si="8"/>
        <v>5.9338500000000005</v>
      </c>
      <c r="E70" s="3">
        <f t="shared" si="9"/>
        <v>0</v>
      </c>
      <c r="F70" s="12">
        <f t="shared" si="10"/>
        <v>890.07749999999999</v>
      </c>
      <c r="G70" s="3"/>
      <c r="H70" s="10">
        <f t="shared" si="11"/>
        <v>12.35617853505258</v>
      </c>
      <c r="I70" s="3">
        <f t="shared" si="12"/>
        <v>86.258482353202069</v>
      </c>
      <c r="J70" s="3">
        <f t="shared" si="13"/>
        <v>770.57577568860506</v>
      </c>
      <c r="K70" s="3">
        <f t="shared" si="14"/>
        <v>5.7505654902134715</v>
      </c>
      <c r="L70" s="3">
        <f t="shared" si="15"/>
        <v>0</v>
      </c>
      <c r="M70" s="22">
        <f t="shared" si="16"/>
        <v>862.58482353202066</v>
      </c>
      <c r="N70" s="2"/>
      <c r="O70" s="2"/>
      <c r="P70" s="2"/>
    </row>
    <row r="71" spans="1:16" ht="12.75" customHeight="1">
      <c r="A71" s="10">
        <v>13.25</v>
      </c>
      <c r="B71" s="3">
        <f t="shared" si="6"/>
        <v>168.45929545454547</v>
      </c>
      <c r="C71" s="3">
        <f t="shared" si="7"/>
        <v>3537.6452045454553</v>
      </c>
      <c r="D71" s="3">
        <f t="shared" si="8"/>
        <v>0</v>
      </c>
      <c r="E71" s="3">
        <f t="shared" si="9"/>
        <v>0</v>
      </c>
      <c r="F71" s="12">
        <f t="shared" si="10"/>
        <v>3706.1045000000008</v>
      </c>
      <c r="G71" s="3"/>
      <c r="H71" s="10">
        <f t="shared" si="11"/>
        <v>14.021340135334238</v>
      </c>
      <c r="I71" s="3">
        <f t="shared" si="12"/>
        <v>178.26604381335451</v>
      </c>
      <c r="J71" s="3">
        <f t="shared" si="13"/>
        <v>3743.5869200804445</v>
      </c>
      <c r="K71" s="3">
        <f t="shared" si="14"/>
        <v>0</v>
      </c>
      <c r="L71" s="3">
        <f t="shared" si="15"/>
        <v>0</v>
      </c>
      <c r="M71" s="22">
        <f t="shared" si="16"/>
        <v>3921.8529638937989</v>
      </c>
      <c r="N71" s="2"/>
      <c r="O71" s="2"/>
      <c r="P71" s="2"/>
    </row>
    <row r="72" spans="1:16" ht="12.75" customHeight="1">
      <c r="A72" s="10">
        <v>13.75</v>
      </c>
      <c r="B72" s="3">
        <f t="shared" si="6"/>
        <v>0</v>
      </c>
      <c r="C72" s="3">
        <f t="shared" si="7"/>
        <v>30378.397500000003</v>
      </c>
      <c r="D72" s="3">
        <f t="shared" si="8"/>
        <v>0</v>
      </c>
      <c r="E72" s="3">
        <f t="shared" si="9"/>
        <v>0</v>
      </c>
      <c r="F72" s="12">
        <f t="shared" si="10"/>
        <v>30378.397500000003</v>
      </c>
      <c r="G72" s="3"/>
      <c r="H72" s="10">
        <f t="shared" si="11"/>
        <v>15.836560679226727</v>
      </c>
      <c r="I72" s="3">
        <f t="shared" si="12"/>
        <v>0</v>
      </c>
      <c r="J72" s="3">
        <f t="shared" si="13"/>
        <v>34988.315297921421</v>
      </c>
      <c r="K72" s="3">
        <f t="shared" si="14"/>
        <v>0</v>
      </c>
      <c r="L72" s="3">
        <f t="shared" si="15"/>
        <v>0</v>
      </c>
      <c r="M72" s="22">
        <f t="shared" si="16"/>
        <v>34988.315297921421</v>
      </c>
      <c r="N72" s="2"/>
      <c r="O72" s="2"/>
      <c r="P72" s="2"/>
    </row>
    <row r="73" spans="1:16" ht="12.75" customHeight="1">
      <c r="A73" s="10">
        <v>14.25</v>
      </c>
      <c r="B73" s="3">
        <f t="shared" si="6"/>
        <v>736.90723943661976</v>
      </c>
      <c r="C73" s="3">
        <f t="shared" si="7"/>
        <v>50109.692281690142</v>
      </c>
      <c r="D73" s="3">
        <f t="shared" si="8"/>
        <v>1473.8144788732395</v>
      </c>
      <c r="E73" s="3">
        <f t="shared" si="9"/>
        <v>0</v>
      </c>
      <c r="F73" s="12">
        <f t="shared" si="10"/>
        <v>52320.414000000004</v>
      </c>
      <c r="G73" s="3"/>
      <c r="H73" s="10">
        <f t="shared" si="11"/>
        <v>17.809164372697698</v>
      </c>
      <c r="I73" s="3">
        <f t="shared" si="12"/>
        <v>920.96155470580084</v>
      </c>
      <c r="J73" s="3">
        <f t="shared" si="13"/>
        <v>62625.385719994447</v>
      </c>
      <c r="K73" s="3">
        <f t="shared" si="14"/>
        <v>1841.9231094116017</v>
      </c>
      <c r="L73" s="3">
        <f t="shared" si="15"/>
        <v>0</v>
      </c>
      <c r="M73" s="22">
        <f t="shared" si="16"/>
        <v>65388.270384111849</v>
      </c>
      <c r="N73" s="2"/>
      <c r="O73" s="2"/>
      <c r="P73" s="2"/>
    </row>
    <row r="74" spans="1:16" ht="12.75" customHeight="1">
      <c r="A74" s="10">
        <v>14.75</v>
      </c>
      <c r="B74" s="3">
        <f t="shared" si="6"/>
        <v>3119.3084423076925</v>
      </c>
      <c r="C74" s="3">
        <f t="shared" si="7"/>
        <v>70704.324692307695</v>
      </c>
      <c r="D74" s="3">
        <f t="shared" si="8"/>
        <v>7278.3863653846156</v>
      </c>
      <c r="E74" s="3">
        <f t="shared" si="9"/>
        <v>0</v>
      </c>
      <c r="F74" s="12">
        <f t="shared" si="10"/>
        <v>81102.019500000009</v>
      </c>
      <c r="G74" s="3"/>
      <c r="H74" s="10">
        <f t="shared" si="11"/>
        <v>19.946552185845697</v>
      </c>
      <c r="I74" s="3">
        <f t="shared" si="12"/>
        <v>4218.2677036094537</v>
      </c>
      <c r="J74" s="3">
        <f t="shared" si="13"/>
        <v>95614.067948480952</v>
      </c>
      <c r="K74" s="3">
        <f t="shared" si="14"/>
        <v>9842.6246417553903</v>
      </c>
      <c r="L74" s="3">
        <f t="shared" si="15"/>
        <v>0</v>
      </c>
      <c r="M74" s="22">
        <f t="shared" si="16"/>
        <v>109674.9602938458</v>
      </c>
      <c r="N74" s="2"/>
      <c r="O74" s="2"/>
      <c r="P74" s="2"/>
    </row>
    <row r="75" spans="1:16" ht="12.75" customHeight="1">
      <c r="A75" s="10">
        <v>15.25</v>
      </c>
      <c r="B75" s="3">
        <f t="shared" si="6"/>
        <v>3993.7359193548382</v>
      </c>
      <c r="C75" s="3">
        <f t="shared" si="7"/>
        <v>73218.491854838707</v>
      </c>
      <c r="D75" s="3">
        <f t="shared" si="8"/>
        <v>5324.9812258064512</v>
      </c>
      <c r="E75" s="3">
        <f t="shared" si="9"/>
        <v>0</v>
      </c>
      <c r="F75" s="12">
        <f t="shared" si="10"/>
        <v>82537.208999999988</v>
      </c>
      <c r="G75" s="3"/>
      <c r="H75" s="10">
        <f t="shared" si="11"/>
        <v>22.256199920237609</v>
      </c>
      <c r="I75" s="3">
        <f t="shared" si="12"/>
        <v>5828.5498393308344</v>
      </c>
      <c r="J75" s="3">
        <f t="shared" si="13"/>
        <v>106856.74705439864</v>
      </c>
      <c r="K75" s="3">
        <f t="shared" si="14"/>
        <v>7771.3997857744462</v>
      </c>
      <c r="L75" s="3">
        <f t="shared" si="15"/>
        <v>0</v>
      </c>
      <c r="M75" s="22">
        <f t="shared" si="16"/>
        <v>120456.69667950392</v>
      </c>
      <c r="N75" s="2"/>
      <c r="O75" s="2"/>
      <c r="P75" s="2"/>
    </row>
    <row r="76" spans="1:16" ht="12.75" customHeight="1">
      <c r="A76" s="10">
        <v>15.75</v>
      </c>
      <c r="B76" s="3">
        <f t="shared" si="6"/>
        <v>3131.7738749999999</v>
      </c>
      <c r="C76" s="3">
        <f t="shared" si="7"/>
        <v>36328.576950000002</v>
      </c>
      <c r="D76" s="3">
        <f t="shared" si="8"/>
        <v>4384.4834250000004</v>
      </c>
      <c r="E76" s="3">
        <f t="shared" si="9"/>
        <v>0</v>
      </c>
      <c r="F76" s="12">
        <f t="shared" si="10"/>
        <v>43844.83425</v>
      </c>
      <c r="G76" s="3"/>
      <c r="H76" s="10">
        <f t="shared" si="11"/>
        <v>24.745656389175156</v>
      </c>
      <c r="I76" s="3">
        <f t="shared" si="12"/>
        <v>4920.4952507521002</v>
      </c>
      <c r="J76" s="3">
        <f t="shared" si="13"/>
        <v>57077.744908724373</v>
      </c>
      <c r="K76" s="3">
        <f t="shared" si="14"/>
        <v>6888.6933510529416</v>
      </c>
      <c r="L76" s="3">
        <f t="shared" si="15"/>
        <v>0</v>
      </c>
      <c r="M76" s="22">
        <f t="shared" si="16"/>
        <v>68886.933510529416</v>
      </c>
      <c r="N76" s="2"/>
      <c r="O76" s="2"/>
      <c r="P76" s="2"/>
    </row>
    <row r="77" spans="1:16" ht="12.75" customHeight="1">
      <c r="A77" s="10">
        <v>16.25</v>
      </c>
      <c r="B77" s="3">
        <f t="shared" si="6"/>
        <v>387.16635135135135</v>
      </c>
      <c r="C77" s="3">
        <f t="shared" si="7"/>
        <v>11614.990540540541</v>
      </c>
      <c r="D77" s="3">
        <f t="shared" si="8"/>
        <v>2322.9981081081082</v>
      </c>
      <c r="E77" s="3">
        <f t="shared" si="9"/>
        <v>0</v>
      </c>
      <c r="F77" s="12">
        <f t="shared" si="10"/>
        <v>14325.155000000001</v>
      </c>
      <c r="G77" s="3"/>
      <c r="H77" s="10">
        <f t="shared" si="11"/>
        <v>27.42254170078116</v>
      </c>
      <c r="I77" s="3">
        <f t="shared" si="12"/>
        <v>653.35910246595222</v>
      </c>
      <c r="J77" s="3">
        <f t="shared" si="13"/>
        <v>19600.773073978566</v>
      </c>
      <c r="K77" s="3">
        <f t="shared" si="14"/>
        <v>3920.1546147957129</v>
      </c>
      <c r="L77" s="3">
        <f t="shared" si="15"/>
        <v>0</v>
      </c>
      <c r="M77" s="22">
        <f t="shared" si="16"/>
        <v>24174.286791240229</v>
      </c>
      <c r="N77" s="2"/>
      <c r="O77" s="2"/>
      <c r="P77" s="2"/>
    </row>
    <row r="78" spans="1:16" ht="12.75" customHeight="1">
      <c r="A78" s="10">
        <v>16.75</v>
      </c>
      <c r="B78" s="3">
        <f t="shared" si="6"/>
        <v>0</v>
      </c>
      <c r="C78" s="3">
        <f t="shared" si="7"/>
        <v>3085.9721428571434</v>
      </c>
      <c r="D78" s="3">
        <f t="shared" si="8"/>
        <v>1234.3888571428572</v>
      </c>
      <c r="E78" s="3">
        <f t="shared" si="9"/>
        <v>0</v>
      </c>
      <c r="F78" s="12">
        <f t="shared" si="10"/>
        <v>4320.3610000000008</v>
      </c>
      <c r="G78" s="3"/>
      <c r="H78" s="10">
        <f t="shared" si="11"/>
        <v>30.294545634995838</v>
      </c>
      <c r="I78" s="3">
        <f t="shared" si="12"/>
        <v>0</v>
      </c>
      <c r="J78" s="3">
        <f t="shared" si="13"/>
        <v>5581.3805319469629</v>
      </c>
      <c r="K78" s="3">
        <f t="shared" si="14"/>
        <v>2232.5522127787849</v>
      </c>
      <c r="L78" s="3">
        <f t="shared" si="15"/>
        <v>0</v>
      </c>
      <c r="M78" s="22">
        <f t="shared" si="16"/>
        <v>7813.9327447257474</v>
      </c>
      <c r="N78" s="2"/>
      <c r="O78" s="2"/>
      <c r="P78" s="2"/>
    </row>
    <row r="79" spans="1:16" ht="12.75" customHeight="1">
      <c r="A79" s="10">
        <v>17.25</v>
      </c>
      <c r="B79" s="3">
        <f t="shared" si="6"/>
        <v>0</v>
      </c>
      <c r="C79" s="3">
        <f t="shared" si="7"/>
        <v>926.94384375000004</v>
      </c>
      <c r="D79" s="3">
        <f t="shared" si="8"/>
        <v>6488.6069062500001</v>
      </c>
      <c r="E79" s="3">
        <f t="shared" si="9"/>
        <v>0</v>
      </c>
      <c r="F79" s="12">
        <f t="shared" si="10"/>
        <v>7415.5507500000003</v>
      </c>
      <c r="G79" s="3"/>
      <c r="H79" s="10">
        <f t="shared" si="11"/>
        <v>33.3694261065978</v>
      </c>
      <c r="I79" s="3">
        <f t="shared" si="12"/>
        <v>0</v>
      </c>
      <c r="J79" s="3">
        <f t="shared" si="13"/>
        <v>1793.135310085876</v>
      </c>
      <c r="K79" s="3">
        <f t="shared" si="14"/>
        <v>12551.947170601132</v>
      </c>
      <c r="L79" s="3">
        <f t="shared" si="15"/>
        <v>0</v>
      </c>
      <c r="M79" s="22">
        <f t="shared" si="16"/>
        <v>14345.082480687008</v>
      </c>
      <c r="N79" s="2"/>
      <c r="O79" s="2"/>
      <c r="P79" s="2"/>
    </row>
    <row r="80" spans="1:16" ht="12.75" customHeight="1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3052.2012500000001</v>
      </c>
      <c r="E80" s="3">
        <f t="shared" si="9"/>
        <v>0</v>
      </c>
      <c r="F80" s="12">
        <f t="shared" si="10"/>
        <v>3052.2012500000001</v>
      </c>
      <c r="G80" s="3"/>
      <c r="H80" s="10">
        <f t="shared" si="11"/>
        <v>36.655007707242305</v>
      </c>
      <c r="I80" s="3">
        <f t="shared" si="12"/>
        <v>0</v>
      </c>
      <c r="J80" s="3">
        <f t="shared" si="13"/>
        <v>0</v>
      </c>
      <c r="K80" s="3">
        <f t="shared" si="14"/>
        <v>6303.0118502988507</v>
      </c>
      <c r="L80" s="3">
        <f t="shared" si="15"/>
        <v>0</v>
      </c>
      <c r="M80" s="22">
        <f t="shared" si="16"/>
        <v>6303.0118502988507</v>
      </c>
      <c r="N80" s="2"/>
      <c r="O80" s="2"/>
      <c r="P80" s="2"/>
    </row>
    <row r="81" spans="1:16" ht="12.75" customHeight="1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40.159180320271147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2"/>
      <c r="O81" s="2"/>
      <c r="P81" s="2"/>
    </row>
    <row r="82" spans="1:16" ht="12.75" customHeight="1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43.889897802700261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2"/>
      <c r="O82" s="2"/>
      <c r="P82" s="2"/>
    </row>
    <row r="83" spans="1:16" ht="12.75" customHeight="1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47.855176729369184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2"/>
      <c r="O83" s="2"/>
      <c r="P83" s="2"/>
    </row>
    <row r="84" spans="1:16" ht="12.75" customHeight="1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52.063095194730238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2"/>
      <c r="O84" s="2"/>
      <c r="P84" s="2"/>
    </row>
    <row r="85" spans="1:16" ht="12.75" customHeight="1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56.521791668199214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2"/>
      <c r="O85" s="2"/>
      <c r="P85" s="2"/>
    </row>
    <row r="86" spans="1:16" ht="12.75" customHeight="1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61.239463899366974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2"/>
      <c r="O86" s="2"/>
      <c r="P86" s="2"/>
    </row>
    <row r="87" spans="1:16" ht="12.75" customHeight="1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66.2243678697223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2"/>
      <c r="O87" s="2"/>
      <c r="P87" s="2"/>
    </row>
    <row r="88" spans="1:16" ht="12.75" customHeight="1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71.484816787827569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2"/>
      <c r="O88" s="2"/>
      <c r="P88" s="2"/>
    </row>
    <row r="89" spans="1:16" ht="12.75" customHeight="1">
      <c r="A89" s="8" t="s">
        <v>7</v>
      </c>
      <c r="B89" s="16">
        <f>SUM(B52:B83)</f>
        <v>11626.358872905048</v>
      </c>
      <c r="C89" s="16">
        <f>SUM(C52:C83)</f>
        <v>280700.17091052968</v>
      </c>
      <c r="D89" s="16">
        <f>SUM(D52:D83)</f>
        <v>31565.794466565276</v>
      </c>
      <c r="E89" s="16">
        <f>SUM(E52:E83)</f>
        <v>0</v>
      </c>
      <c r="F89" s="16">
        <f>SUM(F52:F83)</f>
        <v>323892.32425000001</v>
      </c>
      <c r="G89" s="12"/>
      <c r="H89" s="8" t="s">
        <v>7</v>
      </c>
      <c r="I89" s="16">
        <f>SUM(I52:I88)</f>
        <v>16806.157977030696</v>
      </c>
      <c r="J89" s="16">
        <f>SUM(J52:J88)</f>
        <v>388651.71254130028</v>
      </c>
      <c r="K89" s="16">
        <f>SUM(K52:K88)</f>
        <v>51358.057301959067</v>
      </c>
      <c r="L89" s="16">
        <f>SUM(L52:L88)</f>
        <v>0</v>
      </c>
      <c r="M89" s="16">
        <f>SUM(M52:M88)</f>
        <v>456815.92782028997</v>
      </c>
      <c r="N89" s="2"/>
      <c r="O89" s="2"/>
      <c r="P89" s="2"/>
    </row>
    <row r="90" spans="1:16" ht="12.75" customHeight="1">
      <c r="A90" s="6" t="s">
        <v>14</v>
      </c>
      <c r="B90" s="23">
        <f>IF(L43&gt;0,B89/L43,0)</f>
        <v>15.149555059019523</v>
      </c>
      <c r="C90" s="23">
        <f>IF(M43&gt;0,C89/M43,0)</f>
        <v>14.844629106199433</v>
      </c>
      <c r="D90" s="23">
        <f>IF(N43&gt;0,D89/N43,0)</f>
        <v>15.864961848549086</v>
      </c>
      <c r="E90" s="23">
        <f>IF(O43&gt;0,E89/O43,0)</f>
        <v>0</v>
      </c>
      <c r="F90" s="23">
        <f>IF(P43&gt;0,F89/P43,0)</f>
        <v>14.949128799142965</v>
      </c>
      <c r="G90" s="12"/>
      <c r="H90" s="6" t="s">
        <v>14</v>
      </c>
      <c r="I90" s="23">
        <f>IF(L43&gt;0,I89/L43,0)</f>
        <v>21.89901570963541</v>
      </c>
      <c r="J90" s="23">
        <f>IF(M43&gt;0,J89/M43,0)</f>
        <v>20.553569687721264</v>
      </c>
      <c r="K90" s="23">
        <f>IF(N43&gt;0,K89/N43,0)</f>
        <v>25.81254910514652</v>
      </c>
      <c r="L90" s="23">
        <f>IF(O43&gt;0,L89/O43,0)</f>
        <v>0</v>
      </c>
      <c r="M90" s="23">
        <f>IF(P43&gt;0,M89/P43,0)</f>
        <v>21.084167889123758</v>
      </c>
      <c r="N90" s="2"/>
      <c r="O90" s="2"/>
      <c r="P90" s="2"/>
    </row>
    <row r="91" spans="1:16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2" t="s">
        <v>27</v>
      </c>
      <c r="B95" s="42"/>
      <c r="C95" s="42"/>
      <c r="D95" s="42"/>
      <c r="E95" s="42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2.75" customHeight="1">
      <c r="A96" s="42"/>
      <c r="B96" s="42"/>
      <c r="C96" s="42"/>
      <c r="D96" s="42"/>
      <c r="E96" s="42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 ht="12.75" customHeight="1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1" t="s">
        <v>16</v>
      </c>
      <c r="B99" s="40" t="s">
        <v>17</v>
      </c>
      <c r="C99" s="40" t="s">
        <v>18</v>
      </c>
      <c r="D99" s="40" t="s">
        <v>19</v>
      </c>
      <c r="E99" s="40" t="s">
        <v>20</v>
      </c>
      <c r="F99" s="40" t="s">
        <v>21</v>
      </c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 ht="12.75" customHeight="1">
      <c r="A100" s="41"/>
      <c r="B100" s="41"/>
      <c r="C100" s="41"/>
      <c r="D100" s="41"/>
      <c r="E100" s="40"/>
      <c r="F100" s="40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 ht="12.75" customHeight="1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 ht="12.75" customHeight="1">
      <c r="A102" s="25">
        <v>0</v>
      </c>
      <c r="B102" s="26">
        <f>L$43</f>
        <v>767.43896620139446</v>
      </c>
      <c r="C102" s="27">
        <f>$B$90</f>
        <v>15.149555059019523</v>
      </c>
      <c r="D102" s="28">
        <f>$I$90</f>
        <v>21.89901570963541</v>
      </c>
      <c r="E102" s="26">
        <f t="shared" ref="E102:E105" si="17">B102*D102</f>
        <v>16806.157977030696</v>
      </c>
      <c r="F102" s="3">
        <f t="shared" ref="F102:F106" si="18">B102/1000</f>
        <v>0.76743896620139451</v>
      </c>
      <c r="G102" s="3"/>
      <c r="H102" s="3"/>
      <c r="I102" s="3"/>
      <c r="J102" s="3"/>
      <c r="K102" s="3"/>
      <c r="L102" s="3"/>
      <c r="M102" s="3"/>
      <c r="N102" s="2"/>
      <c r="O102" s="2"/>
      <c r="P102" s="2"/>
    </row>
    <row r="103" spans="1:16" ht="12.75" customHeight="1">
      <c r="A103" s="25">
        <v>1</v>
      </c>
      <c r="B103" s="26">
        <f>M$43</f>
        <v>18909.207424610111</v>
      </c>
      <c r="C103" s="27">
        <f>$C$90</f>
        <v>14.844629106199433</v>
      </c>
      <c r="D103" s="28">
        <f>$J$90</f>
        <v>20.553569687721264</v>
      </c>
      <c r="E103" s="26">
        <f t="shared" si="17"/>
        <v>388651.71254130028</v>
      </c>
      <c r="F103" s="3">
        <f t="shared" si="18"/>
        <v>18.909207424610113</v>
      </c>
      <c r="G103" s="3"/>
      <c r="H103" s="3"/>
      <c r="I103" s="3"/>
      <c r="J103" s="3"/>
      <c r="K103" s="3"/>
      <c r="L103" s="3"/>
      <c r="M103" s="3"/>
      <c r="N103" s="3"/>
      <c r="O103" s="3"/>
      <c r="P103" s="2"/>
    </row>
    <row r="104" spans="1:16" ht="12.75" customHeight="1">
      <c r="A104" s="25">
        <v>2</v>
      </c>
      <c r="B104" s="26">
        <f>N$43</f>
        <v>1989.6546091884925</v>
      </c>
      <c r="C104" s="27">
        <f>$D$90</f>
        <v>15.864961848549086</v>
      </c>
      <c r="D104" s="28">
        <f>$K$90</f>
        <v>25.81254910514652</v>
      </c>
      <c r="E104" s="26">
        <f t="shared" si="17"/>
        <v>51358.057301959067</v>
      </c>
      <c r="F104" s="3">
        <f t="shared" si="18"/>
        <v>1.9896546091884926</v>
      </c>
      <c r="G104" s="3"/>
      <c r="H104" s="3"/>
      <c r="I104" s="3"/>
      <c r="J104" s="3"/>
      <c r="K104" s="3"/>
      <c r="L104" s="3"/>
      <c r="M104" s="3"/>
      <c r="N104" s="3"/>
      <c r="O104" s="3"/>
      <c r="P104" s="2"/>
    </row>
    <row r="105" spans="1:16" ht="12.75" customHeight="1">
      <c r="A105" s="25">
        <v>3</v>
      </c>
      <c r="B105" s="26">
        <f>O$43</f>
        <v>0</v>
      </c>
      <c r="C105" s="27">
        <f>$E$90</f>
        <v>0</v>
      </c>
      <c r="D105" s="28">
        <f>$L$90</f>
        <v>0</v>
      </c>
      <c r="E105" s="26">
        <f t="shared" si="17"/>
        <v>0</v>
      </c>
      <c r="F105" s="3">
        <f t="shared" si="18"/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2"/>
    </row>
    <row r="106" spans="1:16" ht="12.75" customHeight="1">
      <c r="A106" s="25" t="s">
        <v>7</v>
      </c>
      <c r="B106" s="26">
        <f>SUM(B102:B105)</f>
        <v>21666.300999999996</v>
      </c>
      <c r="C106" s="27">
        <f>$F$90</f>
        <v>14.949128799142965</v>
      </c>
      <c r="D106" s="28">
        <f>$M$90</f>
        <v>21.084167889123758</v>
      </c>
      <c r="E106" s="26">
        <f>SUM(E102:E105)</f>
        <v>456815.92782029003</v>
      </c>
      <c r="F106" s="3">
        <f t="shared" si="18"/>
        <v>21.666300999999997</v>
      </c>
      <c r="G106" s="3"/>
      <c r="H106" s="3"/>
      <c r="I106" s="3"/>
      <c r="J106" s="3"/>
      <c r="K106" s="3"/>
      <c r="L106" s="3"/>
      <c r="M106" s="3"/>
      <c r="N106" s="3"/>
      <c r="O106" s="3"/>
      <c r="P106" s="2"/>
    </row>
    <row r="107" spans="1:16" ht="12.75" customHeight="1">
      <c r="A107" s="25" t="s">
        <v>2</v>
      </c>
      <c r="B107" s="29">
        <f>$I$2</f>
        <v>456742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2.5" customHeight="1">
      <c r="A108" s="30" t="s">
        <v>23</v>
      </c>
      <c r="B108" s="26">
        <f>IF(E106&gt;0,$I$2/E106,"")</f>
        <v>0.99983816715708063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13">
    <mergeCell ref="F99:F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50"/>
  </sheetPr>
  <dimension ref="A1:P111"/>
  <sheetViews>
    <sheetView topLeftCell="A85" workbookViewId="0">
      <selection activeCell="J117" sqref="J117"/>
    </sheetView>
  </sheetViews>
  <sheetFormatPr baseColWidth="10" defaultColWidth="11" defaultRowHeight="12.75" customHeight="1"/>
  <sheetData>
    <row r="1" spans="1:16" ht="20.25" customHeight="1">
      <c r="A1" s="37" t="s">
        <v>26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 ht="12.75" customHeight="1">
      <c r="A2" s="3"/>
      <c r="B2" s="3"/>
      <c r="C2" s="3"/>
      <c r="D2" s="3"/>
      <c r="E2" s="3"/>
      <c r="F2" s="3"/>
      <c r="G2" s="3"/>
      <c r="H2" s="3" t="s">
        <v>2</v>
      </c>
      <c r="I2" s="5">
        <v>1881107</v>
      </c>
      <c r="J2" s="3"/>
      <c r="K2" s="3"/>
      <c r="L2" s="3"/>
      <c r="M2" s="3"/>
      <c r="N2" s="3"/>
      <c r="O2" s="3"/>
      <c r="P2" s="2"/>
    </row>
    <row r="3" spans="1:16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 ht="12.75" customHeight="1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 ht="12.75" customHeight="1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 ht="12.75" customHeight="1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4">
        <f t="shared" ref="P6:P42" si="5">SUM(L6:O6)</f>
        <v>0</v>
      </c>
    </row>
    <row r="7" spans="1:16" ht="12.75" customHeight="1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4">
        <f t="shared" si="5"/>
        <v>0</v>
      </c>
    </row>
    <row r="8" spans="1:16" ht="12.75" customHeight="1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4">
        <f t="shared" si="5"/>
        <v>0</v>
      </c>
    </row>
    <row r="9" spans="1:16" ht="12.75" customHeight="1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4">
        <f t="shared" si="5"/>
        <v>0</v>
      </c>
    </row>
    <row r="10" spans="1:16" ht="12.75" customHeight="1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4">
        <f t="shared" si="5"/>
        <v>0</v>
      </c>
    </row>
    <row r="11" spans="1:16" ht="12.75" customHeight="1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4">
        <f t="shared" si="5"/>
        <v>0</v>
      </c>
    </row>
    <row r="12" spans="1:16" ht="12.75" customHeight="1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4">
        <f t="shared" si="5"/>
        <v>0</v>
      </c>
    </row>
    <row r="13" spans="1:16" ht="12.75" customHeight="1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4">
        <f t="shared" si="5"/>
        <v>0</v>
      </c>
    </row>
    <row r="14" spans="1:16" ht="12.75" customHeight="1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4">
        <f t="shared" si="5"/>
        <v>0</v>
      </c>
    </row>
    <row r="15" spans="1:16" ht="12.75" customHeight="1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4">
        <f t="shared" si="5"/>
        <v>0</v>
      </c>
    </row>
    <row r="16" spans="1:16" ht="12.75" customHeight="1">
      <c r="A16" s="10">
        <v>8.75</v>
      </c>
      <c r="B16" s="11">
        <v>4</v>
      </c>
      <c r="C16" s="11">
        <v>0</v>
      </c>
      <c r="D16" s="11">
        <v>0</v>
      </c>
      <c r="E16" s="11"/>
      <c r="F16" s="12">
        <f t="shared" si="0"/>
        <v>4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4">
        <f t="shared" si="5"/>
        <v>0</v>
      </c>
    </row>
    <row r="17" spans="1:16" ht="12.75" customHeight="1">
      <c r="A17" s="10">
        <v>9.25</v>
      </c>
      <c r="B17" s="11">
        <v>18</v>
      </c>
      <c r="C17" s="11">
        <v>0</v>
      </c>
      <c r="D17" s="11">
        <v>0</v>
      </c>
      <c r="E17" s="11"/>
      <c r="F17" s="12">
        <f t="shared" si="0"/>
        <v>18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4">
        <f t="shared" si="5"/>
        <v>0</v>
      </c>
    </row>
    <row r="18" spans="1:16" ht="12.75" customHeight="1">
      <c r="A18" s="10">
        <v>9.75</v>
      </c>
      <c r="B18" s="11">
        <v>18</v>
      </c>
      <c r="C18" s="11">
        <v>0</v>
      </c>
      <c r="D18" s="11">
        <v>0</v>
      </c>
      <c r="E18" s="11"/>
      <c r="F18" s="12">
        <f t="shared" si="0"/>
        <v>18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4">
        <f t="shared" si="5"/>
        <v>0</v>
      </c>
    </row>
    <row r="19" spans="1:16" ht="12.75" customHeight="1">
      <c r="A19" s="10">
        <v>10.25</v>
      </c>
      <c r="B19" s="11">
        <v>13</v>
      </c>
      <c r="C19" s="11">
        <v>0</v>
      </c>
      <c r="D19" s="11">
        <v>5</v>
      </c>
      <c r="E19" s="11"/>
      <c r="F19" s="12">
        <f t="shared" si="0"/>
        <v>18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4">
        <f t="shared" si="5"/>
        <v>0</v>
      </c>
    </row>
    <row r="20" spans="1:16" ht="12.75" customHeight="1">
      <c r="A20" s="10">
        <v>10.75</v>
      </c>
      <c r="B20" s="11">
        <v>21</v>
      </c>
      <c r="C20" s="11">
        <v>3</v>
      </c>
      <c r="D20" s="11">
        <v>14</v>
      </c>
      <c r="E20" s="11"/>
      <c r="F20" s="12">
        <f t="shared" si="0"/>
        <v>38</v>
      </c>
      <c r="G20" s="3"/>
      <c r="H20" s="10">
        <v>10.75</v>
      </c>
      <c r="I20" s="5">
        <v>333395</v>
      </c>
      <c r="J20" s="5"/>
      <c r="K20" s="10">
        <v>10.75</v>
      </c>
      <c r="L20" s="3">
        <f t="shared" si="1"/>
        <v>184.24460526315789</v>
      </c>
      <c r="M20" s="3">
        <f t="shared" si="2"/>
        <v>26.32065789473684</v>
      </c>
      <c r="N20" s="3">
        <f t="shared" si="3"/>
        <v>122.82973684210525</v>
      </c>
      <c r="O20" s="3">
        <f t="shared" si="4"/>
        <v>0</v>
      </c>
      <c r="P20" s="14">
        <f t="shared" si="5"/>
        <v>333.39499999999998</v>
      </c>
    </row>
    <row r="21" spans="1:16" ht="12.75" customHeight="1">
      <c r="A21" s="10">
        <v>11.25</v>
      </c>
      <c r="B21" s="11">
        <v>30</v>
      </c>
      <c r="C21" s="11">
        <v>10</v>
      </c>
      <c r="D21" s="11">
        <v>12</v>
      </c>
      <c r="E21" s="11"/>
      <c r="F21" s="12">
        <f t="shared" si="0"/>
        <v>52</v>
      </c>
      <c r="G21" s="3"/>
      <c r="H21" s="10">
        <v>11.25</v>
      </c>
      <c r="I21" s="5">
        <v>1081666</v>
      </c>
      <c r="J21" s="5"/>
      <c r="K21" s="10">
        <v>11.25</v>
      </c>
      <c r="L21" s="3">
        <f t="shared" si="1"/>
        <v>624.0380769230768</v>
      </c>
      <c r="M21" s="3">
        <f t="shared" si="2"/>
        <v>208.0126923076923</v>
      </c>
      <c r="N21" s="3">
        <f t="shared" si="3"/>
        <v>249.61523076923078</v>
      </c>
      <c r="O21" s="3">
        <f t="shared" si="4"/>
        <v>0</v>
      </c>
      <c r="P21" s="14">
        <f t="shared" si="5"/>
        <v>1081.6659999999999</v>
      </c>
    </row>
    <row r="22" spans="1:16" ht="12.75" customHeight="1">
      <c r="A22" s="10">
        <v>11.75</v>
      </c>
      <c r="B22" s="11">
        <v>38</v>
      </c>
      <c r="C22" s="11">
        <v>65</v>
      </c>
      <c r="D22" s="11">
        <v>5</v>
      </c>
      <c r="E22" s="11"/>
      <c r="F22" s="12">
        <f t="shared" si="0"/>
        <v>108</v>
      </c>
      <c r="G22" s="5"/>
      <c r="H22" s="10">
        <v>11.75</v>
      </c>
      <c r="I22" s="5">
        <v>6995897</v>
      </c>
      <c r="J22" s="5"/>
      <c r="K22" s="10">
        <v>11.75</v>
      </c>
      <c r="L22" s="3">
        <f t="shared" si="1"/>
        <v>2461.5193148148151</v>
      </c>
      <c r="M22" s="3">
        <f t="shared" si="2"/>
        <v>4210.4935648148148</v>
      </c>
      <c r="N22" s="3">
        <f t="shared" si="3"/>
        <v>323.88412037037034</v>
      </c>
      <c r="O22" s="3">
        <f t="shared" si="4"/>
        <v>0</v>
      </c>
      <c r="P22" s="14">
        <f t="shared" si="5"/>
        <v>6995.8970000000008</v>
      </c>
    </row>
    <row r="23" spans="1:16" ht="12.75" customHeight="1">
      <c r="A23" s="10">
        <v>12.25</v>
      </c>
      <c r="B23" s="11">
        <v>34</v>
      </c>
      <c r="C23" s="11">
        <v>133</v>
      </c>
      <c r="D23" s="11">
        <v>2</v>
      </c>
      <c r="E23" s="11"/>
      <c r="F23" s="12">
        <f t="shared" si="0"/>
        <v>169</v>
      </c>
      <c r="G23" s="5"/>
      <c r="H23" s="10">
        <v>12.25</v>
      </c>
      <c r="I23" s="5">
        <v>32027594</v>
      </c>
      <c r="J23" s="5"/>
      <c r="K23" s="10">
        <v>12.25</v>
      </c>
      <c r="L23" s="3">
        <f t="shared" si="1"/>
        <v>6443.4212781065089</v>
      </c>
      <c r="M23" s="3">
        <f t="shared" si="2"/>
        <v>25205.147940828403</v>
      </c>
      <c r="N23" s="3">
        <f t="shared" si="3"/>
        <v>379.02478106508875</v>
      </c>
      <c r="O23" s="3">
        <f t="shared" si="4"/>
        <v>0</v>
      </c>
      <c r="P23" s="14">
        <f t="shared" si="5"/>
        <v>32027.594000000001</v>
      </c>
    </row>
    <row r="24" spans="1:16" ht="12.75" customHeight="1">
      <c r="A24" s="10">
        <v>12.75</v>
      </c>
      <c r="B24" s="11">
        <v>15</v>
      </c>
      <c r="C24" s="11">
        <v>134</v>
      </c>
      <c r="D24" s="11">
        <v>1</v>
      </c>
      <c r="E24" s="11"/>
      <c r="F24" s="12">
        <f t="shared" si="0"/>
        <v>150</v>
      </c>
      <c r="G24" s="5"/>
      <c r="H24" s="10">
        <v>12.75</v>
      </c>
      <c r="I24" s="5">
        <v>53561386</v>
      </c>
      <c r="J24" s="5"/>
      <c r="K24" s="10">
        <v>12.75</v>
      </c>
      <c r="L24" s="3">
        <f t="shared" si="1"/>
        <v>5356.1386000000002</v>
      </c>
      <c r="M24" s="3">
        <f t="shared" si="2"/>
        <v>47848.171493333328</v>
      </c>
      <c r="N24" s="3">
        <f t="shared" si="3"/>
        <v>357.0759066666667</v>
      </c>
      <c r="O24" s="3">
        <f t="shared" si="4"/>
        <v>0</v>
      </c>
      <c r="P24" s="14">
        <f t="shared" si="5"/>
        <v>53561.385999999991</v>
      </c>
    </row>
    <row r="25" spans="1:16" ht="12.75" customHeight="1">
      <c r="A25" s="10">
        <v>13.25</v>
      </c>
      <c r="B25" s="11">
        <v>5</v>
      </c>
      <c r="C25" s="11">
        <v>105</v>
      </c>
      <c r="D25" s="11">
        <v>0</v>
      </c>
      <c r="E25" s="11"/>
      <c r="F25" s="12">
        <f t="shared" si="0"/>
        <v>110</v>
      </c>
      <c r="G25" s="5"/>
      <c r="H25" s="10">
        <v>13.25</v>
      </c>
      <c r="I25" s="5">
        <v>32673606</v>
      </c>
      <c r="J25" s="5"/>
      <c r="K25" s="10">
        <v>13.25</v>
      </c>
      <c r="L25" s="3">
        <f t="shared" si="1"/>
        <v>1485.1639090909091</v>
      </c>
      <c r="M25" s="3">
        <f t="shared" si="2"/>
        <v>31188.442090909091</v>
      </c>
      <c r="N25" s="3">
        <f t="shared" si="3"/>
        <v>0</v>
      </c>
      <c r="O25" s="3">
        <f t="shared" si="4"/>
        <v>0</v>
      </c>
      <c r="P25" s="14">
        <f t="shared" si="5"/>
        <v>32673.606</v>
      </c>
    </row>
    <row r="26" spans="1:16" ht="12.75" customHeight="1">
      <c r="A26" s="10">
        <v>13.75</v>
      </c>
      <c r="B26" s="11">
        <v>0</v>
      </c>
      <c r="C26" s="11">
        <v>65</v>
      </c>
      <c r="D26" s="11">
        <v>0</v>
      </c>
      <c r="E26" s="11"/>
      <c r="F26" s="12">
        <f t="shared" si="0"/>
        <v>65</v>
      </c>
      <c r="G26" s="5"/>
      <c r="H26" s="10">
        <v>13.75</v>
      </c>
      <c r="I26" s="5">
        <v>9260205</v>
      </c>
      <c r="J26" s="5"/>
      <c r="K26" s="10">
        <v>13.75</v>
      </c>
      <c r="L26" s="3">
        <f t="shared" si="1"/>
        <v>0</v>
      </c>
      <c r="M26" s="3">
        <f t="shared" si="2"/>
        <v>9260.2049999999999</v>
      </c>
      <c r="N26" s="3">
        <f t="shared" si="3"/>
        <v>0</v>
      </c>
      <c r="O26" s="3">
        <f t="shared" si="4"/>
        <v>0</v>
      </c>
      <c r="P26" s="14">
        <f t="shared" si="5"/>
        <v>9260.2049999999999</v>
      </c>
    </row>
    <row r="27" spans="1:16" ht="12.75" customHeight="1">
      <c r="A27" s="10">
        <v>14.25</v>
      </c>
      <c r="B27" s="11">
        <v>1</v>
      </c>
      <c r="C27" s="11">
        <v>68</v>
      </c>
      <c r="D27" s="11">
        <v>2</v>
      </c>
      <c r="E27" s="11"/>
      <c r="F27" s="12">
        <f t="shared" si="0"/>
        <v>71</v>
      </c>
      <c r="G27" s="5"/>
      <c r="H27" s="10">
        <v>14.25</v>
      </c>
      <c r="I27" s="5">
        <v>4073592</v>
      </c>
      <c r="J27" s="5"/>
      <c r="K27" s="10">
        <v>14.25</v>
      </c>
      <c r="L27" s="3">
        <f t="shared" si="1"/>
        <v>57.374535211267606</v>
      </c>
      <c r="M27" s="3">
        <f t="shared" si="2"/>
        <v>3901.4683943661971</v>
      </c>
      <c r="N27" s="3">
        <f t="shared" si="3"/>
        <v>114.74907042253521</v>
      </c>
      <c r="O27" s="3">
        <f t="shared" si="4"/>
        <v>0</v>
      </c>
      <c r="P27" s="14">
        <f t="shared" si="5"/>
        <v>4073.5920000000001</v>
      </c>
    </row>
    <row r="28" spans="1:16" ht="12.75" customHeight="1">
      <c r="A28" s="10">
        <v>14.75</v>
      </c>
      <c r="B28" s="11">
        <v>3</v>
      </c>
      <c r="C28" s="11">
        <v>68</v>
      </c>
      <c r="D28" s="11">
        <v>7</v>
      </c>
      <c r="E28" s="11"/>
      <c r="F28" s="12">
        <f t="shared" si="0"/>
        <v>78</v>
      </c>
      <c r="G28" s="3"/>
      <c r="H28" s="10">
        <v>14.75</v>
      </c>
      <c r="I28" s="5">
        <v>2759396</v>
      </c>
      <c r="J28" s="5"/>
      <c r="K28" s="10">
        <v>14.75</v>
      </c>
      <c r="L28" s="3">
        <f t="shared" si="1"/>
        <v>106.1306153846154</v>
      </c>
      <c r="M28" s="3">
        <f t="shared" si="2"/>
        <v>2405.6272820512822</v>
      </c>
      <c r="N28" s="3">
        <f t="shared" si="3"/>
        <v>247.63810256410258</v>
      </c>
      <c r="O28" s="3">
        <f t="shared" si="4"/>
        <v>0</v>
      </c>
      <c r="P28" s="14">
        <f t="shared" si="5"/>
        <v>2759.3960000000002</v>
      </c>
    </row>
    <row r="29" spans="1:16" ht="12.75" customHeight="1">
      <c r="A29" s="10">
        <v>15.25</v>
      </c>
      <c r="B29" s="11">
        <v>3</v>
      </c>
      <c r="C29" s="11">
        <v>55</v>
      </c>
      <c r="D29" s="11">
        <v>4</v>
      </c>
      <c r="E29" s="11"/>
      <c r="F29" s="12">
        <f t="shared" si="0"/>
        <v>62</v>
      </c>
      <c r="G29" s="3"/>
      <c r="H29" s="10">
        <v>15.25</v>
      </c>
      <c r="I29" s="5">
        <v>1010940</v>
      </c>
      <c r="J29" s="5"/>
      <c r="K29" s="10">
        <v>15.25</v>
      </c>
      <c r="L29" s="3">
        <f t="shared" si="1"/>
        <v>48.916451612903224</v>
      </c>
      <c r="M29" s="3">
        <f t="shared" si="2"/>
        <v>896.80161290322587</v>
      </c>
      <c r="N29" s="3">
        <f t="shared" si="3"/>
        <v>65.221935483870965</v>
      </c>
      <c r="O29" s="3">
        <f t="shared" si="4"/>
        <v>0</v>
      </c>
      <c r="P29" s="14">
        <f t="shared" si="5"/>
        <v>1010.94</v>
      </c>
    </row>
    <row r="30" spans="1:16" ht="12.75" customHeight="1">
      <c r="A30" s="10">
        <v>15.75</v>
      </c>
      <c r="B30" s="11">
        <v>5</v>
      </c>
      <c r="C30" s="11">
        <v>58</v>
      </c>
      <c r="D30" s="11">
        <v>7</v>
      </c>
      <c r="E30" s="11"/>
      <c r="F30" s="12">
        <f t="shared" si="0"/>
        <v>70</v>
      </c>
      <c r="G30" s="3"/>
      <c r="H30" s="10">
        <v>15.75</v>
      </c>
      <c r="I30" s="5">
        <v>737516</v>
      </c>
      <c r="J30" s="5"/>
      <c r="K30" s="10">
        <v>15.75</v>
      </c>
      <c r="L30" s="3">
        <f t="shared" si="1"/>
        <v>52.679714285714283</v>
      </c>
      <c r="M30" s="3">
        <f t="shared" si="2"/>
        <v>611.08468571428568</v>
      </c>
      <c r="N30" s="3">
        <f t="shared" si="3"/>
        <v>73.751599999999996</v>
      </c>
      <c r="O30" s="3">
        <f t="shared" si="4"/>
        <v>0</v>
      </c>
      <c r="P30" s="14">
        <f t="shared" si="5"/>
        <v>737.51600000000008</v>
      </c>
    </row>
    <row r="31" spans="1:16" ht="12.75" customHeight="1">
      <c r="A31" s="10">
        <v>16.25</v>
      </c>
      <c r="B31" s="11">
        <v>1</v>
      </c>
      <c r="C31" s="11">
        <v>30</v>
      </c>
      <c r="D31" s="11">
        <v>6</v>
      </c>
      <c r="E31" s="11"/>
      <c r="F31" s="12">
        <f t="shared" si="0"/>
        <v>37</v>
      </c>
      <c r="G31" s="3"/>
      <c r="H31" s="10">
        <v>16.25</v>
      </c>
      <c r="I31" s="5">
        <v>404121</v>
      </c>
      <c r="J31" s="5"/>
      <c r="K31" s="10">
        <v>16.25</v>
      </c>
      <c r="L31" s="3">
        <f t="shared" si="1"/>
        <v>10.92218918918919</v>
      </c>
      <c r="M31" s="3">
        <f t="shared" si="2"/>
        <v>327.66567567567569</v>
      </c>
      <c r="N31" s="3">
        <f t="shared" si="3"/>
        <v>65.53313513513514</v>
      </c>
      <c r="O31" s="3">
        <f t="shared" si="4"/>
        <v>0</v>
      </c>
      <c r="P31" s="14">
        <f t="shared" si="5"/>
        <v>404.12099999999998</v>
      </c>
    </row>
    <row r="32" spans="1:16" ht="12.75" customHeight="1">
      <c r="A32" s="10">
        <v>16.75</v>
      </c>
      <c r="B32" s="11">
        <v>0</v>
      </c>
      <c r="C32" s="11">
        <v>10</v>
      </c>
      <c r="D32" s="11">
        <v>4</v>
      </c>
      <c r="E32" s="11"/>
      <c r="F32" s="12">
        <f t="shared" si="0"/>
        <v>14</v>
      </c>
      <c r="G32" s="3"/>
      <c r="H32" s="10">
        <v>16.75</v>
      </c>
      <c r="I32" s="5">
        <v>0</v>
      </c>
      <c r="J32" s="15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4">
        <f t="shared" si="5"/>
        <v>0</v>
      </c>
    </row>
    <row r="33" spans="1:16" ht="12.75" customHeight="1">
      <c r="A33" s="10">
        <v>17.25</v>
      </c>
      <c r="B33" s="11">
        <v>0</v>
      </c>
      <c r="C33" s="11">
        <v>1</v>
      </c>
      <c r="D33" s="11">
        <v>7</v>
      </c>
      <c r="E33" s="11"/>
      <c r="F33" s="12">
        <f t="shared" si="0"/>
        <v>8</v>
      </c>
      <c r="G33" s="3"/>
      <c r="H33" s="10">
        <v>17.25</v>
      </c>
      <c r="I33" s="5">
        <v>333395</v>
      </c>
      <c r="J33" s="15"/>
      <c r="K33" s="10">
        <v>17.25</v>
      </c>
      <c r="L33" s="3">
        <f t="shared" si="1"/>
        <v>0</v>
      </c>
      <c r="M33" s="3">
        <f t="shared" si="2"/>
        <v>41.674374999999998</v>
      </c>
      <c r="N33" s="3">
        <f t="shared" si="3"/>
        <v>291.72062499999998</v>
      </c>
      <c r="O33" s="3">
        <f t="shared" si="4"/>
        <v>0</v>
      </c>
      <c r="P33" s="14">
        <f t="shared" si="5"/>
        <v>333.39499999999998</v>
      </c>
    </row>
    <row r="34" spans="1:16" ht="12.75" customHeight="1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/>
      <c r="J34" s="15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4">
        <f t="shared" si="5"/>
        <v>0</v>
      </c>
    </row>
    <row r="35" spans="1:16" ht="12.75" customHeight="1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4">
        <f t="shared" si="5"/>
        <v>0</v>
      </c>
    </row>
    <row r="36" spans="1:16" ht="12.75" customHeight="1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4">
        <f t="shared" si="5"/>
        <v>0</v>
      </c>
    </row>
    <row r="37" spans="1:16" ht="12.75" customHeight="1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4">
        <f t="shared" si="5"/>
        <v>0</v>
      </c>
    </row>
    <row r="38" spans="1:16" ht="12.75" customHeight="1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4">
        <f t="shared" si="5"/>
        <v>0</v>
      </c>
    </row>
    <row r="39" spans="1:16" ht="12.75" customHeight="1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4">
        <f t="shared" si="5"/>
        <v>0</v>
      </c>
    </row>
    <row r="40" spans="1:16" ht="12.75" customHeight="1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4">
        <f t="shared" si="5"/>
        <v>0</v>
      </c>
    </row>
    <row r="41" spans="1:16" ht="12.75" customHeight="1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4">
        <f t="shared" si="5"/>
        <v>0</v>
      </c>
    </row>
    <row r="42" spans="1:16" ht="12.75" customHeight="1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4">
        <f t="shared" si="5"/>
        <v>0</v>
      </c>
    </row>
    <row r="43" spans="1:16" ht="12.75" customHeight="1">
      <c r="A43" s="8" t="s">
        <v>7</v>
      </c>
      <c r="B43" s="16">
        <f>SUM(B6:B42)</f>
        <v>213</v>
      </c>
      <c r="C43" s="16">
        <f>SUM(C6:C42)</f>
        <v>805</v>
      </c>
      <c r="D43" s="16">
        <f>SUM(D6:D42)</f>
        <v>77</v>
      </c>
      <c r="E43" s="16">
        <f>SUM(E6:E42)</f>
        <v>0</v>
      </c>
      <c r="F43" s="16">
        <f>SUM(F6:F42)</f>
        <v>1095</v>
      </c>
      <c r="G43" s="17"/>
      <c r="H43" s="8" t="s">
        <v>7</v>
      </c>
      <c r="I43" s="5">
        <f>SUM(I6:I42)</f>
        <v>145252709</v>
      </c>
      <c r="J43" s="3"/>
      <c r="K43" s="8" t="s">
        <v>7</v>
      </c>
      <c r="L43" s="16">
        <f>SUM(L6:L42)</f>
        <v>16830.549289882158</v>
      </c>
      <c r="M43" s="16">
        <f>SUM(M6:M42)</f>
        <v>126131.11546579874</v>
      </c>
      <c r="N43" s="16">
        <f>SUM(N6:N42)</f>
        <v>2291.0442443191059</v>
      </c>
      <c r="O43" s="16">
        <f>SUM(O6:O42)</f>
        <v>0</v>
      </c>
      <c r="P43" s="16">
        <f>SUM(P6:P42)</f>
        <v>145252.709</v>
      </c>
    </row>
    <row r="44" spans="1:16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 ht="12.75" customHeight="1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2"/>
    </row>
    <row r="47" spans="1:16" ht="12.75" customHeight="1">
      <c r="A47" s="3"/>
      <c r="B47" s="38" t="s">
        <v>10</v>
      </c>
      <c r="C47" s="38"/>
      <c r="D47" s="38"/>
      <c r="E47" s="3"/>
      <c r="F47" s="3"/>
      <c r="G47" s="5"/>
      <c r="H47" s="3"/>
      <c r="I47" s="38" t="s">
        <v>11</v>
      </c>
      <c r="J47" s="38"/>
      <c r="K47" s="38"/>
      <c r="L47" s="3"/>
      <c r="M47" s="3"/>
      <c r="N47" s="3"/>
      <c r="O47" s="3"/>
      <c r="P47" s="2"/>
    </row>
    <row r="48" spans="1:1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 ht="12.75" customHeight="1">
      <c r="A49" s="3"/>
      <c r="B49" s="3"/>
      <c r="C49" s="3"/>
      <c r="D49" s="3"/>
      <c r="E49" s="3"/>
      <c r="F49" s="3"/>
      <c r="G49" s="3"/>
      <c r="H49" s="19" t="s">
        <v>12</v>
      </c>
      <c r="I49" s="20">
        <v>2.8739999999999998E-3</v>
      </c>
      <c r="J49" s="19" t="s">
        <v>13</v>
      </c>
      <c r="K49" s="20">
        <v>3.2866249999999999</v>
      </c>
      <c r="L49" s="3"/>
      <c r="M49" s="3"/>
      <c r="N49" s="3"/>
      <c r="O49" s="3"/>
      <c r="P49" s="2"/>
    </row>
    <row r="50" spans="1:16" ht="12.75" customHeight="1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 ht="12.75" customHeight="1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2"/>
      <c r="O51" s="2"/>
      <c r="P51" s="2"/>
    </row>
    <row r="52" spans="1:16" ht="12.75" customHeight="1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0.22136669397449701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2"/>
      <c r="O52" s="2"/>
      <c r="P52" s="2"/>
    </row>
    <row r="53" spans="1:16" ht="12.75" customHeight="1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0.33401466191086432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2"/>
      <c r="O53" s="2"/>
      <c r="P53" s="2"/>
    </row>
    <row r="54" spans="1:16" ht="12.75" customHeight="1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0.48142085354194208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2"/>
      <c r="O54" s="2"/>
      <c r="P54" s="2"/>
    </row>
    <row r="55" spans="1:16" ht="12.75" customHeight="1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0.66892947760062427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2"/>
      <c r="O55" s="2"/>
      <c r="P55" s="2"/>
    </row>
    <row r="56" spans="1:16" ht="12.75" customHeight="1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0.90204892617371057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2"/>
      <c r="O56" s="2"/>
      <c r="P56" s="2"/>
    </row>
    <row r="57" spans="1:16" ht="12.75" customHeight="1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1.1864403977559521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2"/>
      <c r="O57" s="2"/>
      <c r="P57" s="2"/>
    </row>
    <row r="58" spans="1:16" ht="12.75" customHeight="1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1.5279082510092226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2"/>
      <c r="O58" s="2"/>
      <c r="P58" s="2"/>
    </row>
    <row r="59" spans="1:16" ht="12.75" customHeight="1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1.9323917053651347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2"/>
      <c r="O59" s="2"/>
      <c r="P59" s="2"/>
    </row>
    <row r="60" spans="1:16" ht="12.75" customHeight="1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2.4059576125421676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2"/>
      <c r="O60" s="2"/>
      <c r="P60" s="2"/>
    </row>
    <row r="61" spans="1:16" ht="12.75" customHeight="1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2.9547940951080487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0</v>
      </c>
      <c r="N61" s="2"/>
      <c r="O61" s="2"/>
      <c r="P61" s="2"/>
    </row>
    <row r="62" spans="1:16" ht="12.75" customHeight="1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3.585204897926515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0</v>
      </c>
      <c r="N62" s="2"/>
      <c r="O62" s="2"/>
      <c r="P62" s="2"/>
    </row>
    <row r="63" spans="1:16" ht="12.75" customHeight="1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4.3036043335799521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0</v>
      </c>
      <c r="N63" s="2"/>
      <c r="O63" s="2"/>
      <c r="P63" s="2"/>
    </row>
    <row r="64" spans="1:16" ht="12.75" customHeight="1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5.1165127284618794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0</v>
      </c>
      <c r="N64" s="2"/>
      <c r="O64" s="2"/>
      <c r="P64" s="2"/>
    </row>
    <row r="65" spans="1:16" ht="12.75" customHeight="1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6.0305522952146404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0</v>
      </c>
      <c r="N65" s="2"/>
      <c r="O65" s="2"/>
      <c r="P65" s="2"/>
    </row>
    <row r="66" spans="1:16" ht="12.75" customHeight="1">
      <c r="A66" s="10">
        <v>10.75</v>
      </c>
      <c r="B66" s="3">
        <f t="shared" si="6"/>
        <v>1980.6295065789473</v>
      </c>
      <c r="C66" s="3">
        <f t="shared" si="7"/>
        <v>282.947072368421</v>
      </c>
      <c r="D66" s="3">
        <f t="shared" si="8"/>
        <v>1320.4196710526314</v>
      </c>
      <c r="E66" s="3">
        <f t="shared" si="9"/>
        <v>0</v>
      </c>
      <c r="F66" s="12">
        <f t="shared" si="10"/>
        <v>3583.9962499999992</v>
      </c>
      <c r="G66" s="3"/>
      <c r="H66" s="10">
        <f t="shared" si="11"/>
        <v>7.0524433715183106</v>
      </c>
      <c r="I66" s="3">
        <f t="shared" si="12"/>
        <v>1299.3746451261654</v>
      </c>
      <c r="J66" s="3">
        <f t="shared" si="13"/>
        <v>185.62494930373791</v>
      </c>
      <c r="K66" s="3">
        <f t="shared" si="14"/>
        <v>866.24976341744355</v>
      </c>
      <c r="L66" s="3">
        <f t="shared" si="15"/>
        <v>0</v>
      </c>
      <c r="M66" s="22">
        <f t="shared" si="16"/>
        <v>2351.2493578473468</v>
      </c>
      <c r="N66" s="2"/>
      <c r="O66" s="2"/>
      <c r="P66" s="2"/>
    </row>
    <row r="67" spans="1:16" ht="12.75" customHeight="1">
      <c r="A67" s="10">
        <v>11.25</v>
      </c>
      <c r="B67" s="3">
        <f t="shared" si="6"/>
        <v>7020.4283653846142</v>
      </c>
      <c r="C67" s="3">
        <f t="shared" si="7"/>
        <v>2340.1427884615387</v>
      </c>
      <c r="D67" s="3">
        <f t="shared" si="8"/>
        <v>2808.1713461538461</v>
      </c>
      <c r="E67" s="3">
        <f t="shared" si="9"/>
        <v>0</v>
      </c>
      <c r="F67" s="12">
        <f t="shared" si="10"/>
        <v>12168.742499999998</v>
      </c>
      <c r="G67" s="3"/>
      <c r="H67" s="10">
        <f t="shared" si="11"/>
        <v>8.1890009762300888</v>
      </c>
      <c r="I67" s="3">
        <f t="shared" si="12"/>
        <v>5110.2484211278233</v>
      </c>
      <c r="J67" s="3">
        <f t="shared" si="13"/>
        <v>1703.4161403759413</v>
      </c>
      <c r="K67" s="3">
        <f t="shared" si="14"/>
        <v>2044.0993684511297</v>
      </c>
      <c r="L67" s="3">
        <f t="shared" si="15"/>
        <v>0</v>
      </c>
      <c r="M67" s="22">
        <f t="shared" si="16"/>
        <v>8857.7639299548955</v>
      </c>
      <c r="N67" s="2"/>
      <c r="O67" s="2"/>
      <c r="P67" s="2"/>
    </row>
    <row r="68" spans="1:16" ht="12.75" customHeight="1">
      <c r="A68" s="10">
        <v>11.75</v>
      </c>
      <c r="B68" s="3">
        <f t="shared" si="6"/>
        <v>28922.851949074076</v>
      </c>
      <c r="C68" s="3">
        <f t="shared" si="7"/>
        <v>49473.299386574072</v>
      </c>
      <c r="D68" s="3">
        <f t="shared" si="8"/>
        <v>3805.6384143518517</v>
      </c>
      <c r="E68" s="3">
        <f t="shared" si="9"/>
        <v>0</v>
      </c>
      <c r="F68" s="12">
        <f t="shared" si="10"/>
        <v>82201.789749999996</v>
      </c>
      <c r="G68" s="3"/>
      <c r="H68" s="10">
        <f t="shared" si="11"/>
        <v>9.4471316424282765</v>
      </c>
      <c r="I68" s="3">
        <f t="shared" si="12"/>
        <v>23254.297007435409</v>
      </c>
      <c r="J68" s="3">
        <f t="shared" si="13"/>
        <v>39777.086986402668</v>
      </c>
      <c r="K68" s="3">
        <f t="shared" si="14"/>
        <v>3059.7759220309745</v>
      </c>
      <c r="L68" s="3">
        <f t="shared" si="15"/>
        <v>0</v>
      </c>
      <c r="M68" s="22">
        <f t="shared" si="16"/>
        <v>66091.159915869051</v>
      </c>
      <c r="N68" s="2"/>
      <c r="O68" s="2"/>
      <c r="P68" s="2"/>
    </row>
    <row r="69" spans="1:16" ht="12.75" customHeight="1">
      <c r="A69" s="10">
        <v>12.25</v>
      </c>
      <c r="B69" s="3">
        <f t="shared" si="6"/>
        <v>78931.910656804728</v>
      </c>
      <c r="C69" s="3">
        <f t="shared" si="7"/>
        <v>308763.06227514794</v>
      </c>
      <c r="D69" s="3">
        <f t="shared" si="8"/>
        <v>4643.0535680473367</v>
      </c>
      <c r="E69" s="3">
        <f t="shared" si="9"/>
        <v>0</v>
      </c>
      <c r="F69" s="12">
        <f t="shared" si="10"/>
        <v>392338.02650000004</v>
      </c>
      <c r="G69" s="3"/>
      <c r="H69" s="10">
        <f t="shared" si="11"/>
        <v>10.833830493658093</v>
      </c>
      <c r="I69" s="3">
        <f t="shared" si="12"/>
        <v>69806.933926235695</v>
      </c>
      <c r="J69" s="3">
        <f t="shared" si="13"/>
        <v>273068.30035851023</v>
      </c>
      <c r="K69" s="3">
        <f t="shared" si="14"/>
        <v>4106.2902309550409</v>
      </c>
      <c r="L69" s="3">
        <f t="shared" si="15"/>
        <v>0</v>
      </c>
      <c r="M69" s="22">
        <f t="shared" si="16"/>
        <v>346981.52451570099</v>
      </c>
      <c r="N69" s="2"/>
      <c r="O69" s="2"/>
      <c r="P69" s="2"/>
    </row>
    <row r="70" spans="1:16" ht="12.75" customHeight="1">
      <c r="A70" s="10">
        <v>12.75</v>
      </c>
      <c r="B70" s="3">
        <f t="shared" si="6"/>
        <v>68290.76715</v>
      </c>
      <c r="C70" s="3">
        <f t="shared" si="7"/>
        <v>610064.18653999991</v>
      </c>
      <c r="D70" s="3">
        <f t="shared" si="8"/>
        <v>4552.7178100000001</v>
      </c>
      <c r="E70" s="3">
        <f t="shared" si="9"/>
        <v>0</v>
      </c>
      <c r="F70" s="12">
        <f t="shared" si="10"/>
        <v>682907.67149999982</v>
      </c>
      <c r="G70" s="3"/>
      <c r="H70" s="10">
        <f t="shared" si="11"/>
        <v>12.35617853505258</v>
      </c>
      <c r="I70" s="3">
        <f t="shared" si="12"/>
        <v>66181.404800086573</v>
      </c>
      <c r="J70" s="3">
        <f t="shared" si="13"/>
        <v>591220.54954744002</v>
      </c>
      <c r="K70" s="3">
        <f t="shared" si="14"/>
        <v>4412.093653339105</v>
      </c>
      <c r="L70" s="3">
        <f t="shared" si="15"/>
        <v>0</v>
      </c>
      <c r="M70" s="22">
        <f t="shared" si="16"/>
        <v>661814.04800086573</v>
      </c>
      <c r="N70" s="2"/>
      <c r="O70" s="2"/>
      <c r="P70" s="2"/>
    </row>
    <row r="71" spans="1:16" ht="12.75" customHeight="1">
      <c r="A71" s="10">
        <v>13.25</v>
      </c>
      <c r="B71" s="3">
        <f t="shared" si="6"/>
        <v>19678.421795454546</v>
      </c>
      <c r="C71" s="3">
        <f t="shared" si="7"/>
        <v>413246.85770454549</v>
      </c>
      <c r="D71" s="3">
        <f t="shared" si="8"/>
        <v>0</v>
      </c>
      <c r="E71" s="3">
        <f t="shared" si="9"/>
        <v>0</v>
      </c>
      <c r="F71" s="12">
        <f t="shared" si="10"/>
        <v>432925.27950000006</v>
      </c>
      <c r="G71" s="3"/>
      <c r="H71" s="10">
        <f t="shared" si="11"/>
        <v>14.021340135334238</v>
      </c>
      <c r="I71" s="3">
        <f t="shared" si="12"/>
        <v>20823.988326086255</v>
      </c>
      <c r="J71" s="3">
        <f t="shared" si="13"/>
        <v>437303.75484781136</v>
      </c>
      <c r="K71" s="3">
        <f t="shared" si="14"/>
        <v>0</v>
      </c>
      <c r="L71" s="3">
        <f t="shared" si="15"/>
        <v>0</v>
      </c>
      <c r="M71" s="22">
        <f t="shared" si="16"/>
        <v>458127.74317389762</v>
      </c>
      <c r="N71" s="2"/>
      <c r="O71" s="2"/>
      <c r="P71" s="2"/>
    </row>
    <row r="72" spans="1:16" ht="12.75" customHeight="1">
      <c r="A72" s="10">
        <v>13.75</v>
      </c>
      <c r="B72" s="3">
        <f t="shared" si="6"/>
        <v>0</v>
      </c>
      <c r="C72" s="3">
        <f t="shared" si="7"/>
        <v>127327.81875000001</v>
      </c>
      <c r="D72" s="3">
        <f t="shared" si="8"/>
        <v>0</v>
      </c>
      <c r="E72" s="3">
        <f t="shared" si="9"/>
        <v>0</v>
      </c>
      <c r="F72" s="12">
        <f t="shared" si="10"/>
        <v>127327.81875000001</v>
      </c>
      <c r="G72" s="3"/>
      <c r="H72" s="10">
        <f t="shared" si="11"/>
        <v>15.836560679226727</v>
      </c>
      <c r="I72" s="3">
        <f t="shared" si="12"/>
        <v>0</v>
      </c>
      <c r="J72" s="3">
        <f t="shared" si="13"/>
        <v>146649.79838457872</v>
      </c>
      <c r="K72" s="3">
        <f t="shared" si="14"/>
        <v>0</v>
      </c>
      <c r="L72" s="3">
        <f t="shared" si="15"/>
        <v>0</v>
      </c>
      <c r="M72" s="22">
        <f t="shared" si="16"/>
        <v>146649.79838457872</v>
      </c>
      <c r="N72" s="2"/>
      <c r="O72" s="2"/>
      <c r="P72" s="2"/>
    </row>
    <row r="73" spans="1:16" ht="12.75" customHeight="1">
      <c r="A73" s="10">
        <v>14.25</v>
      </c>
      <c r="B73" s="3">
        <f t="shared" si="6"/>
        <v>817.58712676056336</v>
      </c>
      <c r="C73" s="3">
        <f t="shared" si="7"/>
        <v>55595.924619718309</v>
      </c>
      <c r="D73" s="3">
        <f t="shared" si="8"/>
        <v>1635.1742535211267</v>
      </c>
      <c r="E73" s="3">
        <f t="shared" si="9"/>
        <v>0</v>
      </c>
      <c r="F73" s="12">
        <f t="shared" si="10"/>
        <v>58048.685999999994</v>
      </c>
      <c r="G73" s="3"/>
      <c r="H73" s="10">
        <f t="shared" si="11"/>
        <v>17.809164372697698</v>
      </c>
      <c r="I73" s="3">
        <f t="shared" si="12"/>
        <v>1021.7925283845966</v>
      </c>
      <c r="J73" s="3">
        <f t="shared" si="13"/>
        <v>69481.891930152575</v>
      </c>
      <c r="K73" s="3">
        <f t="shared" si="14"/>
        <v>2043.5850567691932</v>
      </c>
      <c r="L73" s="3">
        <f t="shared" si="15"/>
        <v>0</v>
      </c>
      <c r="M73" s="22">
        <f t="shared" si="16"/>
        <v>72547.269515306369</v>
      </c>
      <c r="N73" s="2"/>
      <c r="O73" s="2"/>
      <c r="P73" s="2"/>
    </row>
    <row r="74" spans="1:16" ht="12.75" customHeight="1">
      <c r="A74" s="10">
        <v>14.75</v>
      </c>
      <c r="B74" s="3">
        <f t="shared" si="6"/>
        <v>1565.4265769230772</v>
      </c>
      <c r="C74" s="3">
        <f t="shared" si="7"/>
        <v>35483.002410256413</v>
      </c>
      <c r="D74" s="3">
        <f t="shared" si="8"/>
        <v>3652.6620128205132</v>
      </c>
      <c r="E74" s="3">
        <f t="shared" si="9"/>
        <v>0</v>
      </c>
      <c r="F74" s="12">
        <f t="shared" si="10"/>
        <v>40701.091</v>
      </c>
      <c r="G74" s="3"/>
      <c r="H74" s="10">
        <f t="shared" si="11"/>
        <v>19.946552185845697</v>
      </c>
      <c r="I74" s="3">
        <f t="shared" si="12"/>
        <v>2116.9398582851491</v>
      </c>
      <c r="J74" s="3">
        <f t="shared" si="13"/>
        <v>47983.970121130049</v>
      </c>
      <c r="K74" s="3">
        <f t="shared" si="14"/>
        <v>4939.5263359986811</v>
      </c>
      <c r="L74" s="3">
        <f t="shared" si="15"/>
        <v>0</v>
      </c>
      <c r="M74" s="22">
        <f t="shared" si="16"/>
        <v>55040.436315413877</v>
      </c>
      <c r="N74" s="2"/>
      <c r="O74" s="2"/>
      <c r="P74" s="2"/>
    </row>
    <row r="75" spans="1:16" ht="12.75" customHeight="1">
      <c r="A75" s="10">
        <v>15.25</v>
      </c>
      <c r="B75" s="3">
        <f t="shared" si="6"/>
        <v>745.97588709677416</v>
      </c>
      <c r="C75" s="3">
        <f t="shared" si="7"/>
        <v>13676.224596774195</v>
      </c>
      <c r="D75" s="3">
        <f t="shared" si="8"/>
        <v>994.63451612903225</v>
      </c>
      <c r="E75" s="3">
        <f t="shared" si="9"/>
        <v>0</v>
      </c>
      <c r="F75" s="12">
        <f t="shared" si="10"/>
        <v>15416.835000000001</v>
      </c>
      <c r="G75" s="3"/>
      <c r="H75" s="10">
        <f t="shared" si="11"/>
        <v>22.256199920237609</v>
      </c>
      <c r="I75" s="3">
        <f t="shared" si="12"/>
        <v>1088.6943264854035</v>
      </c>
      <c r="J75" s="3">
        <f t="shared" si="13"/>
        <v>19959.395985565734</v>
      </c>
      <c r="K75" s="3">
        <f t="shared" si="14"/>
        <v>1451.5924353138714</v>
      </c>
      <c r="L75" s="3">
        <f t="shared" si="15"/>
        <v>0</v>
      </c>
      <c r="M75" s="22">
        <f t="shared" si="16"/>
        <v>22499.682747365008</v>
      </c>
      <c r="N75" s="2"/>
      <c r="O75" s="2"/>
      <c r="P75" s="2"/>
    </row>
    <row r="76" spans="1:16" ht="12.75" customHeight="1">
      <c r="A76" s="10">
        <v>15.75</v>
      </c>
      <c r="B76" s="3">
        <f t="shared" si="6"/>
        <v>829.70549999999992</v>
      </c>
      <c r="C76" s="3">
        <f t="shared" si="7"/>
        <v>9624.5838000000003</v>
      </c>
      <c r="D76" s="3">
        <f t="shared" si="8"/>
        <v>1161.5877</v>
      </c>
      <c r="E76" s="3">
        <f t="shared" si="9"/>
        <v>0</v>
      </c>
      <c r="F76" s="12">
        <f t="shared" si="10"/>
        <v>11615.877</v>
      </c>
      <c r="G76" s="3"/>
      <c r="H76" s="10">
        <f t="shared" si="11"/>
        <v>24.745656389175156</v>
      </c>
      <c r="I76" s="3">
        <f t="shared" si="12"/>
        <v>1303.5941083942073</v>
      </c>
      <c r="J76" s="3">
        <f t="shared" si="13"/>
        <v>15121.691657372807</v>
      </c>
      <c r="K76" s="3">
        <f t="shared" si="14"/>
        <v>1825.0317517518904</v>
      </c>
      <c r="L76" s="3">
        <f t="shared" si="15"/>
        <v>0</v>
      </c>
      <c r="M76" s="22">
        <f t="shared" si="16"/>
        <v>18250.317517518903</v>
      </c>
      <c r="N76" s="2"/>
      <c r="O76" s="2"/>
      <c r="P76" s="2"/>
    </row>
    <row r="77" spans="1:16" ht="12.75" customHeight="1">
      <c r="A77" s="10">
        <v>16.25</v>
      </c>
      <c r="B77" s="3">
        <f t="shared" si="6"/>
        <v>177.48557432432435</v>
      </c>
      <c r="C77" s="3">
        <f t="shared" si="7"/>
        <v>5324.5672297297297</v>
      </c>
      <c r="D77" s="3">
        <f t="shared" si="8"/>
        <v>1064.913445945946</v>
      </c>
      <c r="E77" s="3">
        <f t="shared" si="9"/>
        <v>0</v>
      </c>
      <c r="F77" s="12">
        <f t="shared" si="10"/>
        <v>6566.9662499999995</v>
      </c>
      <c r="G77" s="3"/>
      <c r="H77" s="10">
        <f t="shared" si="11"/>
        <v>27.42254170078116</v>
      </c>
      <c r="I77" s="3">
        <f t="shared" si="12"/>
        <v>299.51418850436175</v>
      </c>
      <c r="J77" s="3">
        <f t="shared" si="13"/>
        <v>8985.4256551308517</v>
      </c>
      <c r="K77" s="3">
        <f t="shared" si="14"/>
        <v>1797.0851310261703</v>
      </c>
      <c r="L77" s="3">
        <f t="shared" si="15"/>
        <v>0</v>
      </c>
      <c r="M77" s="22">
        <f t="shared" si="16"/>
        <v>11082.024974661383</v>
      </c>
      <c r="N77" s="2"/>
      <c r="O77" s="2"/>
      <c r="P77" s="2"/>
    </row>
    <row r="78" spans="1:16" ht="12.75" customHeight="1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30.294545634995838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2">
        <f t="shared" si="16"/>
        <v>0</v>
      </c>
      <c r="N78" s="2"/>
      <c r="O78" s="2"/>
      <c r="P78" s="2"/>
    </row>
    <row r="79" spans="1:16" ht="12.75" customHeight="1">
      <c r="A79" s="10">
        <v>17.25</v>
      </c>
      <c r="B79" s="3">
        <f t="shared" si="6"/>
        <v>0</v>
      </c>
      <c r="C79" s="3">
        <f t="shared" si="7"/>
        <v>718.88296874999992</v>
      </c>
      <c r="D79" s="3">
        <f t="shared" si="8"/>
        <v>5032.1807812500001</v>
      </c>
      <c r="E79" s="3">
        <f t="shared" si="9"/>
        <v>0</v>
      </c>
      <c r="F79" s="12">
        <f t="shared" si="10"/>
        <v>5751.0637500000003</v>
      </c>
      <c r="G79" s="3"/>
      <c r="H79" s="10">
        <f t="shared" si="11"/>
        <v>33.3694261065978</v>
      </c>
      <c r="I79" s="3">
        <f t="shared" si="12"/>
        <v>0</v>
      </c>
      <c r="J79" s="3">
        <f t="shared" si="13"/>
        <v>1390.6499771011465</v>
      </c>
      <c r="K79" s="3">
        <f t="shared" si="14"/>
        <v>9734.5498397080264</v>
      </c>
      <c r="L79" s="3">
        <f t="shared" si="15"/>
        <v>0</v>
      </c>
      <c r="M79" s="22">
        <f t="shared" si="16"/>
        <v>11125.199816809172</v>
      </c>
      <c r="N79" s="2"/>
      <c r="O79" s="2"/>
      <c r="P79" s="2"/>
    </row>
    <row r="80" spans="1:16" ht="12.75" customHeight="1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36.655007707242305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2">
        <f t="shared" si="16"/>
        <v>0</v>
      </c>
      <c r="N80" s="2"/>
      <c r="O80" s="2"/>
      <c r="P80" s="2"/>
    </row>
    <row r="81" spans="1:16" ht="12.75" customHeight="1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40.159180320271147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2"/>
      <c r="O81" s="2"/>
      <c r="P81" s="2"/>
    </row>
    <row r="82" spans="1:16" ht="12.75" customHeight="1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43.889897802700261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2"/>
      <c r="O82" s="2"/>
      <c r="P82" s="2"/>
    </row>
    <row r="83" spans="1:16" ht="12.75" customHeight="1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47.855176729369184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2"/>
      <c r="O83" s="2"/>
      <c r="P83" s="2"/>
    </row>
    <row r="84" spans="1:16" ht="12.75" customHeight="1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52.063095194730238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2"/>
      <c r="O84" s="2"/>
      <c r="P84" s="2"/>
    </row>
    <row r="85" spans="1:16" ht="12.75" customHeight="1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56.521791668199214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2"/>
      <c r="O85" s="2"/>
      <c r="P85" s="2"/>
    </row>
    <row r="86" spans="1:16" ht="12.75" customHeight="1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61.239463899366974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2"/>
      <c r="O86" s="2"/>
      <c r="P86" s="2"/>
    </row>
    <row r="87" spans="1:16" ht="12.75" customHeight="1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66.2243678697223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2"/>
      <c r="O87" s="2"/>
      <c r="P87" s="2"/>
    </row>
    <row r="88" spans="1:16" ht="12.75" customHeight="1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71.484816787827569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2"/>
      <c r="O88" s="2"/>
      <c r="P88" s="2"/>
    </row>
    <row r="89" spans="1:16" ht="12.75" customHeight="1">
      <c r="A89" s="8" t="s">
        <v>7</v>
      </c>
      <c r="B89" s="16">
        <f>SUM(B52:B83)</f>
        <v>208961.19008840169</v>
      </c>
      <c r="C89" s="16">
        <f>SUM(C52:C83)</f>
        <v>1631921.5001423261</v>
      </c>
      <c r="D89" s="16">
        <f>SUM(D52:D83)</f>
        <v>30671.153519272288</v>
      </c>
      <c r="E89" s="16">
        <f>SUM(E52:E83)</f>
        <v>0</v>
      </c>
      <c r="F89" s="16">
        <f>SUM(F52:F83)</f>
        <v>1871553.8437500002</v>
      </c>
      <c r="G89" s="12"/>
      <c r="H89" s="8" t="s">
        <v>7</v>
      </c>
      <c r="I89" s="16">
        <f>SUM(I52:I88)</f>
        <v>192306.78213615163</v>
      </c>
      <c r="J89" s="16">
        <f>SUM(J52:J88)</f>
        <v>1652831.5565408759</v>
      </c>
      <c r="K89" s="16">
        <f>SUM(K52:K88)</f>
        <v>36279.87948876153</v>
      </c>
      <c r="L89" s="16">
        <f>SUM(L52:L88)</f>
        <v>0</v>
      </c>
      <c r="M89" s="16">
        <f>SUM(M52:M88)</f>
        <v>1881418.2181657893</v>
      </c>
      <c r="N89" s="2"/>
      <c r="O89" s="2"/>
      <c r="P89" s="2"/>
    </row>
    <row r="90" spans="1:16" ht="12.75" customHeight="1">
      <c r="A90" s="6" t="s">
        <v>14</v>
      </c>
      <c r="B90" s="23">
        <f>IF(L43&gt;0,B89/L43,0)</f>
        <v>12.415589443300028</v>
      </c>
      <c r="C90" s="23">
        <f>IF(M43&gt;0,C89/M43,0)</f>
        <v>12.938294362304536</v>
      </c>
      <c r="D90" s="23">
        <f>IF(N43&gt;0,D89/N43,0)</f>
        <v>13.387412135459522</v>
      </c>
      <c r="E90" s="23">
        <f>IF(O43&gt;0,E89/O43,0)</f>
        <v>0</v>
      </c>
      <c r="F90" s="23">
        <f>IF(P43&gt;0,F89/P43,0)</f>
        <v>12.884811971045581</v>
      </c>
      <c r="G90" s="12"/>
      <c r="H90" s="6" t="s">
        <v>14</v>
      </c>
      <c r="I90" s="23">
        <f>IF(L43&gt;0,I89/L43,0)</f>
        <v>11.426055016027235</v>
      </c>
      <c r="J90" s="23">
        <f>IF(M43&gt;0,J89/M43,0)</f>
        <v>13.104074680042388</v>
      </c>
      <c r="K90" s="23">
        <f>IF(N43&gt;0,K89/N43,0)</f>
        <v>15.835521107338476</v>
      </c>
      <c r="L90" s="23">
        <f>IF(O43&gt;0,L89/O43,0)</f>
        <v>0</v>
      </c>
      <c r="M90" s="23">
        <f>IF(P43&gt;0,M89/P43,0)</f>
        <v>12.952723781322311</v>
      </c>
      <c r="N90" s="2"/>
      <c r="O90" s="2"/>
      <c r="P90" s="2"/>
    </row>
    <row r="91" spans="1:16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2" t="s">
        <v>27</v>
      </c>
      <c r="B95" s="42"/>
      <c r="C95" s="42"/>
      <c r="D95" s="42"/>
      <c r="E95" s="42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2.75" customHeight="1">
      <c r="A96" s="42"/>
      <c r="B96" s="42"/>
      <c r="C96" s="42"/>
      <c r="D96" s="42"/>
      <c r="E96" s="42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 ht="12.75" customHeight="1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1" t="s">
        <v>16</v>
      </c>
      <c r="B99" s="40" t="s">
        <v>17</v>
      </c>
      <c r="C99" s="40" t="s">
        <v>18</v>
      </c>
      <c r="D99" s="40" t="s">
        <v>19</v>
      </c>
      <c r="E99" s="40" t="s">
        <v>20</v>
      </c>
      <c r="F99" s="40" t="s">
        <v>21</v>
      </c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 ht="12.75" customHeight="1">
      <c r="A100" s="41"/>
      <c r="B100" s="41"/>
      <c r="C100" s="41"/>
      <c r="D100" s="41"/>
      <c r="E100" s="40"/>
      <c r="F100" s="40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 ht="12.75" customHeight="1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 ht="12.75" customHeight="1">
      <c r="A102" s="25">
        <v>0</v>
      </c>
      <c r="B102" s="26">
        <f>L$43</f>
        <v>16830.549289882158</v>
      </c>
      <c r="C102" s="27">
        <f>$B$90</f>
        <v>12.415589443300028</v>
      </c>
      <c r="D102" s="28">
        <f>$I$90</f>
        <v>11.426055016027235</v>
      </c>
      <c r="E102" s="26">
        <f t="shared" ref="E102:E105" si="17">B102*D102</f>
        <v>192306.78213615163</v>
      </c>
      <c r="F102" s="3">
        <f t="shared" ref="F102:F106" si="18">B102/1000</f>
        <v>16.830549289882157</v>
      </c>
      <c r="G102" s="3"/>
      <c r="H102" s="3"/>
      <c r="I102" s="3"/>
      <c r="J102" s="3"/>
      <c r="K102" s="3"/>
      <c r="L102" s="3"/>
      <c r="M102" s="3"/>
      <c r="N102" s="2"/>
      <c r="O102" s="2"/>
      <c r="P102" s="2"/>
    </row>
    <row r="103" spans="1:16" ht="12.75" customHeight="1">
      <c r="A103" s="25">
        <v>1</v>
      </c>
      <c r="B103" s="26">
        <f>M$43</f>
        <v>126131.11546579874</v>
      </c>
      <c r="C103" s="27">
        <f>$C$90</f>
        <v>12.938294362304536</v>
      </c>
      <c r="D103" s="28">
        <f>$J$90</f>
        <v>13.104074680042388</v>
      </c>
      <c r="E103" s="26">
        <f t="shared" si="17"/>
        <v>1652831.5565408759</v>
      </c>
      <c r="F103" s="3">
        <f t="shared" si="18"/>
        <v>126.13111546579873</v>
      </c>
      <c r="G103" s="3"/>
      <c r="H103" s="3"/>
      <c r="I103" s="3"/>
      <c r="J103" s="3"/>
      <c r="K103" s="3"/>
      <c r="L103" s="3"/>
      <c r="M103" s="3"/>
      <c r="N103" s="3"/>
      <c r="O103" s="3"/>
      <c r="P103" s="2"/>
    </row>
    <row r="104" spans="1:16" ht="12.75" customHeight="1">
      <c r="A104" s="25">
        <v>2</v>
      </c>
      <c r="B104" s="26">
        <f>N$43</f>
        <v>2291.0442443191059</v>
      </c>
      <c r="C104" s="27">
        <f>$D$90</f>
        <v>13.387412135459522</v>
      </c>
      <c r="D104" s="28">
        <f>$K$90</f>
        <v>15.835521107338476</v>
      </c>
      <c r="E104" s="26">
        <f t="shared" si="17"/>
        <v>36279.87948876153</v>
      </c>
      <c r="F104" s="3">
        <f t="shared" si="18"/>
        <v>2.2910442443191061</v>
      </c>
      <c r="G104" s="3"/>
      <c r="H104" s="3"/>
      <c r="I104" s="3"/>
      <c r="J104" s="3"/>
      <c r="K104" s="3"/>
      <c r="L104" s="3"/>
      <c r="M104" s="3"/>
      <c r="N104" s="3"/>
      <c r="O104" s="3"/>
      <c r="P104" s="2"/>
    </row>
    <row r="105" spans="1:16" ht="12.75" customHeight="1">
      <c r="A105" s="25">
        <v>3</v>
      </c>
      <c r="B105" s="26">
        <f>O$43</f>
        <v>0</v>
      </c>
      <c r="C105" s="27">
        <f>$E$90</f>
        <v>0</v>
      </c>
      <c r="D105" s="28">
        <f>$L$90</f>
        <v>0</v>
      </c>
      <c r="E105" s="26">
        <f t="shared" si="17"/>
        <v>0</v>
      </c>
      <c r="F105" s="3">
        <f t="shared" si="18"/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2"/>
    </row>
    <row r="106" spans="1:16" ht="12.75" customHeight="1">
      <c r="A106" s="25" t="s">
        <v>7</v>
      </c>
      <c r="B106" s="26">
        <f>SUM(B102:B105)</f>
        <v>145252.709</v>
      </c>
      <c r="C106" s="27">
        <f>$F$90</f>
        <v>12.884811971045581</v>
      </c>
      <c r="D106" s="28">
        <f>$M$90</f>
        <v>12.952723781322311</v>
      </c>
      <c r="E106" s="26">
        <f>SUM(E102:E105)</f>
        <v>1881418.218165789</v>
      </c>
      <c r="F106" s="3">
        <f t="shared" si="18"/>
        <v>145.25270900000001</v>
      </c>
      <c r="G106" s="3"/>
      <c r="H106" s="3"/>
      <c r="I106" s="3"/>
      <c r="J106" s="3"/>
      <c r="K106" s="3"/>
      <c r="L106" s="3"/>
      <c r="M106" s="3"/>
      <c r="N106" s="3"/>
      <c r="O106" s="3"/>
      <c r="P106" s="2"/>
    </row>
    <row r="107" spans="1:16" ht="12.75" customHeight="1">
      <c r="A107" s="25" t="s">
        <v>2</v>
      </c>
      <c r="B107" s="29">
        <f>$I$2</f>
        <v>1881107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2.5" customHeight="1">
      <c r="A108" s="30" t="s">
        <v>23</v>
      </c>
      <c r="B108" s="26">
        <f>IF(E106&gt;0,$I$2/E106,"")</f>
        <v>0.99983458320814367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  <row r="110" spans="1:16" ht="12.75" customHeight="1">
      <c r="C110" s="31">
        <v>12.4155894433</v>
      </c>
      <c r="D110" s="31">
        <v>12.9382943623045</v>
      </c>
      <c r="E110" s="31">
        <v>13.387412135459501</v>
      </c>
    </row>
    <row r="111" spans="1:16" ht="12.75" customHeight="1">
      <c r="C111" s="31">
        <v>0.605480259002382</v>
      </c>
      <c r="D111" s="31">
        <v>0.67831482540797805</v>
      </c>
      <c r="E111" s="31">
        <v>2.0443588841817699</v>
      </c>
    </row>
  </sheetData>
  <sheetProtection selectLockedCells="1" selectUnlockedCells="1"/>
  <mergeCells count="13">
    <mergeCell ref="F99:F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50"/>
  </sheetPr>
  <dimension ref="A1:P108"/>
  <sheetViews>
    <sheetView topLeftCell="A85" workbookViewId="0">
      <selection activeCell="F112" sqref="F112"/>
    </sheetView>
  </sheetViews>
  <sheetFormatPr baseColWidth="10" defaultColWidth="11" defaultRowHeight="12.75" customHeight="1"/>
  <cols>
    <col min="1" max="2" width="11" customWidth="1"/>
    <col min="3" max="5" width="12.5" customWidth="1"/>
  </cols>
  <sheetData>
    <row r="1" spans="1:16" ht="20.25" customHeight="1">
      <c r="A1" s="37" t="s">
        <v>26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 ht="12.75" customHeight="1">
      <c r="A2" s="3"/>
      <c r="B2" s="3"/>
      <c r="C2" s="3"/>
      <c r="D2" s="3"/>
      <c r="E2" s="3"/>
      <c r="F2" s="3"/>
      <c r="G2" s="3"/>
      <c r="H2" s="3" t="s">
        <v>2</v>
      </c>
      <c r="I2" s="5">
        <v>1637419</v>
      </c>
      <c r="J2" s="3"/>
      <c r="K2" s="3"/>
      <c r="L2" s="3"/>
      <c r="M2" s="3"/>
      <c r="N2" s="3"/>
      <c r="O2" s="3"/>
      <c r="P2" s="2"/>
    </row>
    <row r="3" spans="1:16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 ht="12.75" customHeight="1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 ht="12.75" customHeight="1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 ht="12.75" customHeight="1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4">
        <f t="shared" ref="P6:P42" si="5">SUM(L6:O6)</f>
        <v>0</v>
      </c>
    </row>
    <row r="7" spans="1:16" ht="12.75" customHeight="1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4">
        <f t="shared" si="5"/>
        <v>0</v>
      </c>
    </row>
    <row r="8" spans="1:16" ht="12.75" customHeight="1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4">
        <f t="shared" si="5"/>
        <v>0</v>
      </c>
    </row>
    <row r="9" spans="1:16" ht="12.75" customHeight="1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4">
        <f t="shared" si="5"/>
        <v>0</v>
      </c>
    </row>
    <row r="10" spans="1:16" ht="12.75" customHeight="1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4">
        <f t="shared" si="5"/>
        <v>0</v>
      </c>
    </row>
    <row r="11" spans="1:16" ht="12.75" customHeight="1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4">
        <f t="shared" si="5"/>
        <v>0</v>
      </c>
    </row>
    <row r="12" spans="1:16" ht="12.75" customHeight="1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4">
        <f t="shared" si="5"/>
        <v>0</v>
      </c>
    </row>
    <row r="13" spans="1:16" ht="12.75" customHeight="1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4">
        <f t="shared" si="5"/>
        <v>0</v>
      </c>
    </row>
    <row r="14" spans="1:16" ht="12.75" customHeight="1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4">
        <f t="shared" si="5"/>
        <v>0</v>
      </c>
    </row>
    <row r="15" spans="1:16" ht="12.75" customHeight="1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4">
        <f t="shared" si="5"/>
        <v>0</v>
      </c>
    </row>
    <row r="16" spans="1:16" ht="12.75" customHeight="1">
      <c r="A16" s="10">
        <v>8.75</v>
      </c>
      <c r="B16" s="11">
        <v>4</v>
      </c>
      <c r="C16" s="11">
        <v>0</v>
      </c>
      <c r="D16" s="11">
        <v>0</v>
      </c>
      <c r="E16" s="11"/>
      <c r="F16" s="12">
        <f t="shared" si="0"/>
        <v>4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4">
        <f t="shared" si="5"/>
        <v>0</v>
      </c>
    </row>
    <row r="17" spans="1:16" ht="12.75" customHeight="1">
      <c r="A17" s="10">
        <v>9.25</v>
      </c>
      <c r="B17" s="11">
        <v>18</v>
      </c>
      <c r="C17" s="11">
        <v>0</v>
      </c>
      <c r="D17" s="11">
        <v>0</v>
      </c>
      <c r="E17" s="11"/>
      <c r="F17" s="12">
        <f t="shared" si="0"/>
        <v>18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4">
        <f t="shared" si="5"/>
        <v>0</v>
      </c>
    </row>
    <row r="18" spans="1:16" ht="12.75" customHeight="1">
      <c r="A18" s="10">
        <v>9.75</v>
      </c>
      <c r="B18" s="11">
        <v>18</v>
      </c>
      <c r="C18" s="11">
        <v>0</v>
      </c>
      <c r="D18" s="11">
        <v>0</v>
      </c>
      <c r="E18" s="11"/>
      <c r="F18" s="12">
        <f t="shared" si="0"/>
        <v>18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4">
        <f t="shared" si="5"/>
        <v>0</v>
      </c>
    </row>
    <row r="19" spans="1:16" ht="12.75" customHeight="1">
      <c r="A19" s="10">
        <v>10.25</v>
      </c>
      <c r="B19" s="11">
        <v>13</v>
      </c>
      <c r="C19" s="11">
        <v>0</v>
      </c>
      <c r="D19" s="11">
        <v>5</v>
      </c>
      <c r="E19" s="11"/>
      <c r="F19" s="12">
        <f t="shared" si="0"/>
        <v>18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4">
        <f t="shared" si="5"/>
        <v>0</v>
      </c>
    </row>
    <row r="20" spans="1:16" ht="12.75" customHeight="1">
      <c r="A20" s="10">
        <v>10.75</v>
      </c>
      <c r="B20" s="11">
        <v>21</v>
      </c>
      <c r="C20" s="11">
        <v>3</v>
      </c>
      <c r="D20" s="11">
        <v>14</v>
      </c>
      <c r="E20" s="11"/>
      <c r="F20" s="12">
        <f t="shared" si="0"/>
        <v>38</v>
      </c>
      <c r="G20" s="3"/>
      <c r="H20" s="10">
        <v>10.75</v>
      </c>
      <c r="I20" s="5"/>
      <c r="J20" s="5"/>
      <c r="K20" s="10">
        <v>10.75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4">
        <f t="shared" si="5"/>
        <v>0</v>
      </c>
    </row>
    <row r="21" spans="1:16" ht="12.75" customHeight="1">
      <c r="A21" s="10">
        <v>11.25</v>
      </c>
      <c r="B21" s="11">
        <v>30</v>
      </c>
      <c r="C21" s="11">
        <v>10</v>
      </c>
      <c r="D21" s="11">
        <v>12</v>
      </c>
      <c r="E21" s="11"/>
      <c r="F21" s="12">
        <f t="shared" si="0"/>
        <v>52</v>
      </c>
      <c r="G21" s="3"/>
      <c r="H21" s="10">
        <v>11.25</v>
      </c>
      <c r="I21" s="5"/>
      <c r="J21" s="5"/>
      <c r="K21" s="10">
        <v>11.25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4">
        <f t="shared" si="5"/>
        <v>0</v>
      </c>
    </row>
    <row r="22" spans="1:16" ht="12.75" customHeight="1">
      <c r="A22" s="10">
        <v>11.75</v>
      </c>
      <c r="B22" s="11">
        <v>38</v>
      </c>
      <c r="C22" s="11">
        <v>65</v>
      </c>
      <c r="D22" s="11">
        <v>5</v>
      </c>
      <c r="E22" s="11"/>
      <c r="F22" s="12">
        <f t="shared" si="0"/>
        <v>108</v>
      </c>
      <c r="G22" s="5"/>
      <c r="H22" s="10">
        <v>11.75</v>
      </c>
      <c r="I22" s="5">
        <v>493089</v>
      </c>
      <c r="J22" s="5"/>
      <c r="K22" s="10">
        <v>11.75</v>
      </c>
      <c r="L22" s="3">
        <f t="shared" si="1"/>
        <v>173.49427777777777</v>
      </c>
      <c r="M22" s="3">
        <f t="shared" si="2"/>
        <v>296.76652777777775</v>
      </c>
      <c r="N22" s="3">
        <f t="shared" si="3"/>
        <v>22.828194444444442</v>
      </c>
      <c r="O22" s="3">
        <f t="shared" si="4"/>
        <v>0</v>
      </c>
      <c r="P22" s="14">
        <f t="shared" si="5"/>
        <v>493.08899999999994</v>
      </c>
    </row>
    <row r="23" spans="1:16" ht="12.75" customHeight="1">
      <c r="A23" s="10">
        <v>12.25</v>
      </c>
      <c r="B23" s="11">
        <v>34</v>
      </c>
      <c r="C23" s="11">
        <v>133</v>
      </c>
      <c r="D23" s="11">
        <v>2</v>
      </c>
      <c r="E23" s="11"/>
      <c r="F23" s="12">
        <f t="shared" si="0"/>
        <v>169</v>
      </c>
      <c r="G23" s="5"/>
      <c r="H23" s="10">
        <v>12.25</v>
      </c>
      <c r="I23" s="5">
        <v>3079914</v>
      </c>
      <c r="J23" s="5"/>
      <c r="K23" s="10">
        <v>12.25</v>
      </c>
      <c r="L23" s="3">
        <f t="shared" si="1"/>
        <v>619.62766863905335</v>
      </c>
      <c r="M23" s="3">
        <f t="shared" si="2"/>
        <v>2423.8376449704147</v>
      </c>
      <c r="N23" s="3">
        <f t="shared" si="3"/>
        <v>36.448686390532544</v>
      </c>
      <c r="O23" s="3">
        <f t="shared" si="4"/>
        <v>0</v>
      </c>
      <c r="P23" s="14">
        <f t="shared" si="5"/>
        <v>3079.9140000000007</v>
      </c>
    </row>
    <row r="24" spans="1:16" ht="12.75" customHeight="1">
      <c r="A24" s="10">
        <v>12.75</v>
      </c>
      <c r="B24" s="11">
        <v>15</v>
      </c>
      <c r="C24" s="11">
        <v>134</v>
      </c>
      <c r="D24" s="11">
        <v>1</v>
      </c>
      <c r="E24" s="11"/>
      <c r="F24" s="12">
        <f t="shared" si="0"/>
        <v>150</v>
      </c>
      <c r="G24" s="5"/>
      <c r="H24" s="10">
        <v>12.75</v>
      </c>
      <c r="I24" s="5">
        <v>8347701</v>
      </c>
      <c r="J24" s="5"/>
      <c r="K24" s="10">
        <v>12.75</v>
      </c>
      <c r="L24" s="3">
        <f t="shared" si="1"/>
        <v>834.77009999999996</v>
      </c>
      <c r="M24" s="3">
        <f t="shared" si="2"/>
        <v>7457.279559999999</v>
      </c>
      <c r="N24" s="3">
        <f t="shared" si="3"/>
        <v>55.651339999999998</v>
      </c>
      <c r="O24" s="3">
        <f t="shared" si="4"/>
        <v>0</v>
      </c>
      <c r="P24" s="14">
        <f t="shared" si="5"/>
        <v>8347.7009999999991</v>
      </c>
    </row>
    <row r="25" spans="1:16" ht="12.75" customHeight="1">
      <c r="A25" s="10">
        <v>13.25</v>
      </c>
      <c r="B25" s="11">
        <v>5</v>
      </c>
      <c r="C25" s="11">
        <v>105</v>
      </c>
      <c r="D25" s="11">
        <v>0</v>
      </c>
      <c r="E25" s="11"/>
      <c r="F25" s="12">
        <f t="shared" si="0"/>
        <v>110</v>
      </c>
      <c r="G25" s="5"/>
      <c r="H25" s="10">
        <v>13.25</v>
      </c>
      <c r="I25" s="5">
        <v>25596610</v>
      </c>
      <c r="J25" s="5"/>
      <c r="K25" s="10">
        <v>13.25</v>
      </c>
      <c r="L25" s="3">
        <f t="shared" si="1"/>
        <v>1163.4822727272729</v>
      </c>
      <c r="M25" s="3">
        <f t="shared" si="2"/>
        <v>24433.127727272727</v>
      </c>
      <c r="N25" s="3">
        <f t="shared" si="3"/>
        <v>0</v>
      </c>
      <c r="O25" s="3">
        <f t="shared" si="4"/>
        <v>0</v>
      </c>
      <c r="P25" s="14">
        <f t="shared" si="5"/>
        <v>25596.61</v>
      </c>
    </row>
    <row r="26" spans="1:16" ht="12.75" customHeight="1">
      <c r="A26" s="10">
        <v>13.75</v>
      </c>
      <c r="B26" s="11">
        <v>0</v>
      </c>
      <c r="C26" s="11">
        <v>65</v>
      </c>
      <c r="D26" s="11">
        <v>0</v>
      </c>
      <c r="E26" s="11"/>
      <c r="F26" s="12">
        <f t="shared" si="0"/>
        <v>65</v>
      </c>
      <c r="G26" s="5"/>
      <c r="H26" s="10">
        <v>13.75</v>
      </c>
      <c r="I26" s="5">
        <v>25768681</v>
      </c>
      <c r="J26" s="5"/>
      <c r="K26" s="10">
        <v>13.75</v>
      </c>
      <c r="L26" s="3">
        <f t="shared" si="1"/>
        <v>0</v>
      </c>
      <c r="M26" s="3">
        <f t="shared" si="2"/>
        <v>25768.681</v>
      </c>
      <c r="N26" s="3">
        <f t="shared" si="3"/>
        <v>0</v>
      </c>
      <c r="O26" s="3">
        <f t="shared" si="4"/>
        <v>0</v>
      </c>
      <c r="P26" s="14">
        <f t="shared" si="5"/>
        <v>25768.681</v>
      </c>
    </row>
    <row r="27" spans="1:16" ht="12.75" customHeight="1">
      <c r="A27" s="10">
        <v>14.25</v>
      </c>
      <c r="B27" s="11">
        <v>1</v>
      </c>
      <c r="C27" s="11">
        <v>68</v>
      </c>
      <c r="D27" s="11">
        <v>2</v>
      </c>
      <c r="E27" s="11"/>
      <c r="F27" s="12">
        <f t="shared" si="0"/>
        <v>71</v>
      </c>
      <c r="G27" s="5"/>
      <c r="H27" s="10">
        <v>14.25</v>
      </c>
      <c r="I27" s="5">
        <v>20229475</v>
      </c>
      <c r="J27" s="5"/>
      <c r="K27" s="10">
        <v>14.25</v>
      </c>
      <c r="L27" s="3">
        <f t="shared" si="1"/>
        <v>284.92218309859152</v>
      </c>
      <c r="M27" s="3">
        <f t="shared" si="2"/>
        <v>19374.708450704224</v>
      </c>
      <c r="N27" s="3">
        <f t="shared" si="3"/>
        <v>569.84436619718304</v>
      </c>
      <c r="O27" s="3">
        <f t="shared" si="4"/>
        <v>0</v>
      </c>
      <c r="P27" s="14">
        <f t="shared" si="5"/>
        <v>20229.474999999999</v>
      </c>
    </row>
    <row r="28" spans="1:16" ht="12.75" customHeight="1">
      <c r="A28" s="10">
        <v>14.75</v>
      </c>
      <c r="B28" s="11">
        <v>3</v>
      </c>
      <c r="C28" s="11">
        <v>68</v>
      </c>
      <c r="D28" s="11">
        <v>7</v>
      </c>
      <c r="E28" s="11"/>
      <c r="F28" s="12">
        <f t="shared" si="0"/>
        <v>78</v>
      </c>
      <c r="G28" s="3"/>
      <c r="H28" s="10">
        <v>14.75</v>
      </c>
      <c r="I28" s="5">
        <v>10605569</v>
      </c>
      <c r="J28" s="5"/>
      <c r="K28" s="10">
        <v>14.75</v>
      </c>
      <c r="L28" s="3">
        <f t="shared" si="1"/>
        <v>407.90649999999999</v>
      </c>
      <c r="M28" s="3">
        <f t="shared" si="2"/>
        <v>9245.880666666666</v>
      </c>
      <c r="N28" s="3">
        <f t="shared" si="3"/>
        <v>951.78183333333334</v>
      </c>
      <c r="O28" s="3">
        <f t="shared" si="4"/>
        <v>0</v>
      </c>
      <c r="P28" s="14">
        <f t="shared" si="5"/>
        <v>10605.568999999998</v>
      </c>
    </row>
    <row r="29" spans="1:16" ht="12.75" customHeight="1">
      <c r="A29" s="10">
        <v>15.25</v>
      </c>
      <c r="B29" s="11">
        <v>3</v>
      </c>
      <c r="C29" s="11">
        <v>55</v>
      </c>
      <c r="D29" s="11">
        <v>4</v>
      </c>
      <c r="E29" s="11"/>
      <c r="F29" s="12">
        <f t="shared" si="0"/>
        <v>62</v>
      </c>
      <c r="G29" s="3"/>
      <c r="H29" s="10">
        <v>15.25</v>
      </c>
      <c r="I29" s="5">
        <v>4563697</v>
      </c>
      <c r="J29" s="5"/>
      <c r="K29" s="10">
        <v>15.25</v>
      </c>
      <c r="L29" s="3">
        <f t="shared" si="1"/>
        <v>220.82404838709678</v>
      </c>
      <c r="M29" s="3">
        <f t="shared" si="2"/>
        <v>4048.4408870967741</v>
      </c>
      <c r="N29" s="3">
        <f t="shared" si="3"/>
        <v>294.43206451612906</v>
      </c>
      <c r="O29" s="3">
        <f t="shared" si="4"/>
        <v>0</v>
      </c>
      <c r="P29" s="14">
        <f t="shared" si="5"/>
        <v>4563.6969999999992</v>
      </c>
    </row>
    <row r="30" spans="1:16" ht="12.75" customHeight="1">
      <c r="A30" s="10">
        <v>15.75</v>
      </c>
      <c r="B30" s="11">
        <v>5</v>
      </c>
      <c r="C30" s="11">
        <v>58</v>
      </c>
      <c r="D30" s="11">
        <v>7</v>
      </c>
      <c r="E30" s="11"/>
      <c r="F30" s="12">
        <f t="shared" si="0"/>
        <v>70</v>
      </c>
      <c r="G30" s="3"/>
      <c r="H30" s="10">
        <v>15.75</v>
      </c>
      <c r="I30" s="5">
        <v>440066</v>
      </c>
      <c r="J30" s="5"/>
      <c r="K30" s="10">
        <v>15.75</v>
      </c>
      <c r="L30" s="3">
        <f t="shared" si="1"/>
        <v>31.433285714285709</v>
      </c>
      <c r="M30" s="3">
        <f t="shared" si="2"/>
        <v>364.62611428571427</v>
      </c>
      <c r="N30" s="3">
        <f t="shared" si="3"/>
        <v>44.006599999999999</v>
      </c>
      <c r="O30" s="3">
        <f t="shared" si="4"/>
        <v>0</v>
      </c>
      <c r="P30" s="14">
        <f t="shared" si="5"/>
        <v>440.06599999999997</v>
      </c>
    </row>
    <row r="31" spans="1:16" ht="12.75" customHeight="1">
      <c r="A31" s="10">
        <v>16.25</v>
      </c>
      <c r="B31" s="11">
        <v>1</v>
      </c>
      <c r="C31" s="11">
        <v>30</v>
      </c>
      <c r="D31" s="11">
        <v>6</v>
      </c>
      <c r="E31" s="11"/>
      <c r="F31" s="12">
        <f t="shared" si="0"/>
        <v>37</v>
      </c>
      <c r="G31" s="3"/>
      <c r="H31" s="10">
        <v>16.25</v>
      </c>
      <c r="I31" s="5">
        <v>1650246</v>
      </c>
      <c r="J31" s="5"/>
      <c r="K31" s="10">
        <v>16.25</v>
      </c>
      <c r="L31" s="3">
        <f t="shared" si="1"/>
        <v>44.601243243243246</v>
      </c>
      <c r="M31" s="3">
        <f t="shared" si="2"/>
        <v>1338.0372972972975</v>
      </c>
      <c r="N31" s="3">
        <f t="shared" si="3"/>
        <v>267.60745945945951</v>
      </c>
      <c r="O31" s="3">
        <f t="shared" si="4"/>
        <v>0</v>
      </c>
      <c r="P31" s="14">
        <f t="shared" si="5"/>
        <v>1650.2460000000003</v>
      </c>
    </row>
    <row r="32" spans="1:16" ht="12.75" customHeight="1">
      <c r="A32" s="10">
        <v>16.75</v>
      </c>
      <c r="B32" s="11">
        <v>0</v>
      </c>
      <c r="C32" s="11">
        <v>10</v>
      </c>
      <c r="D32" s="11">
        <v>4</v>
      </c>
      <c r="E32" s="11"/>
      <c r="F32" s="12">
        <f t="shared" si="0"/>
        <v>14</v>
      </c>
      <c r="G32" s="3"/>
      <c r="H32" s="10">
        <v>16.75</v>
      </c>
      <c r="I32" s="5"/>
      <c r="J32" s="15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4">
        <f t="shared" si="5"/>
        <v>0</v>
      </c>
    </row>
    <row r="33" spans="1:16" ht="12.75" customHeight="1">
      <c r="A33" s="10">
        <v>17.25</v>
      </c>
      <c r="B33" s="11">
        <v>0</v>
      </c>
      <c r="C33" s="11">
        <v>1</v>
      </c>
      <c r="D33" s="11">
        <v>7</v>
      </c>
      <c r="E33" s="11"/>
      <c r="F33" s="12">
        <f t="shared" si="0"/>
        <v>8</v>
      </c>
      <c r="G33" s="3"/>
      <c r="H33" s="10">
        <v>17.25</v>
      </c>
      <c r="I33" s="5"/>
      <c r="J33" s="15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4">
        <f t="shared" si="5"/>
        <v>0</v>
      </c>
    </row>
    <row r="34" spans="1:16" ht="12.75" customHeight="1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/>
      <c r="J34" s="15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4">
        <f t="shared" si="5"/>
        <v>0</v>
      </c>
    </row>
    <row r="35" spans="1:16" ht="12.75" customHeight="1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4">
        <f t="shared" si="5"/>
        <v>0</v>
      </c>
    </row>
    <row r="36" spans="1:16" ht="12.75" customHeight="1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4">
        <f t="shared" si="5"/>
        <v>0</v>
      </c>
    </row>
    <row r="37" spans="1:16" ht="12.75" customHeight="1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4">
        <f t="shared" si="5"/>
        <v>0</v>
      </c>
    </row>
    <row r="38" spans="1:16" ht="12.75" customHeight="1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4">
        <f t="shared" si="5"/>
        <v>0</v>
      </c>
    </row>
    <row r="39" spans="1:16" ht="12.75" customHeight="1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4">
        <f t="shared" si="5"/>
        <v>0</v>
      </c>
    </row>
    <row r="40" spans="1:16" ht="12.75" customHeight="1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4">
        <f t="shared" si="5"/>
        <v>0</v>
      </c>
    </row>
    <row r="41" spans="1:16" ht="12.75" customHeight="1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4">
        <f t="shared" si="5"/>
        <v>0</v>
      </c>
    </row>
    <row r="42" spans="1:16" ht="12.75" customHeight="1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4">
        <f t="shared" si="5"/>
        <v>0</v>
      </c>
    </row>
    <row r="43" spans="1:16" ht="12.75" customHeight="1">
      <c r="A43" s="8" t="s">
        <v>7</v>
      </c>
      <c r="B43" s="16">
        <f>SUM(B6:B42)</f>
        <v>213</v>
      </c>
      <c r="C43" s="16">
        <f>SUM(C6:C42)</f>
        <v>805</v>
      </c>
      <c r="D43" s="16">
        <f>SUM(D6:D42)</f>
        <v>77</v>
      </c>
      <c r="E43" s="16">
        <f>SUM(E6:E42)</f>
        <v>0</v>
      </c>
      <c r="F43" s="16">
        <f>SUM(F6:F42)</f>
        <v>1095</v>
      </c>
      <c r="G43" s="17"/>
      <c r="H43" s="8" t="s">
        <v>7</v>
      </c>
      <c r="I43" s="5">
        <f>SUM(I6:I42)</f>
        <v>100775048</v>
      </c>
      <c r="J43" s="3"/>
      <c r="K43" s="8" t="s">
        <v>7</v>
      </c>
      <c r="L43" s="16">
        <f>SUM(L6:L42)</f>
        <v>3781.0615795873214</v>
      </c>
      <c r="M43" s="16">
        <f>SUM(M6:M42)</f>
        <v>94751.385876071596</v>
      </c>
      <c r="N43" s="16">
        <f>SUM(N6:N42)</f>
        <v>2242.6005443410818</v>
      </c>
      <c r="O43" s="16">
        <f>SUM(O6:O42)</f>
        <v>0</v>
      </c>
      <c r="P43" s="16">
        <f>SUM(P6:P42)</f>
        <v>100775.04800000001</v>
      </c>
    </row>
    <row r="44" spans="1:16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 ht="12.75" customHeight="1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2"/>
    </row>
    <row r="47" spans="1:16" ht="12.75" customHeight="1">
      <c r="A47" s="3"/>
      <c r="B47" s="38" t="s">
        <v>10</v>
      </c>
      <c r="C47" s="38"/>
      <c r="D47" s="38"/>
      <c r="E47" s="3"/>
      <c r="F47" s="3"/>
      <c r="G47" s="5"/>
      <c r="H47" s="3"/>
      <c r="I47" s="38" t="s">
        <v>11</v>
      </c>
      <c r="J47" s="38"/>
      <c r="K47" s="38"/>
      <c r="L47" s="3"/>
      <c r="M47" s="3"/>
      <c r="N47" s="3"/>
      <c r="O47" s="3"/>
      <c r="P47" s="2"/>
    </row>
    <row r="48" spans="1:1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 ht="12.75" customHeight="1">
      <c r="A49" s="3"/>
      <c r="B49" s="3"/>
      <c r="C49" s="3"/>
      <c r="D49" s="3"/>
      <c r="E49" s="3"/>
      <c r="F49" s="3"/>
      <c r="G49" s="3"/>
      <c r="H49" s="19" t="s">
        <v>12</v>
      </c>
      <c r="I49" s="20">
        <v>2.8739999999999998E-3</v>
      </c>
      <c r="J49" s="19" t="s">
        <v>13</v>
      </c>
      <c r="K49" s="20">
        <v>3.2866249999999999</v>
      </c>
      <c r="L49" s="3"/>
      <c r="M49" s="3"/>
      <c r="N49" s="3"/>
      <c r="O49" s="3"/>
      <c r="P49" s="2"/>
    </row>
    <row r="50" spans="1:16" ht="12.75" customHeight="1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 ht="12.75" customHeight="1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2"/>
      <c r="O51" s="2"/>
      <c r="P51" s="2"/>
    </row>
    <row r="52" spans="1:16" ht="12.75" customHeight="1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0.22136669397449701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2"/>
      <c r="O52" s="2"/>
      <c r="P52" s="2"/>
    </row>
    <row r="53" spans="1:16" ht="12.75" customHeight="1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0.33401466191086432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2"/>
      <c r="O53" s="2"/>
      <c r="P53" s="2"/>
    </row>
    <row r="54" spans="1:16" ht="12.75" customHeight="1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0.48142085354194208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2"/>
      <c r="O54" s="2"/>
      <c r="P54" s="2"/>
    </row>
    <row r="55" spans="1:16" ht="12.75" customHeight="1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0.66892947760062427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2"/>
      <c r="O55" s="2"/>
      <c r="P55" s="2"/>
    </row>
    <row r="56" spans="1:16" ht="12.75" customHeight="1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0.90204892617371057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2"/>
      <c r="O56" s="2"/>
      <c r="P56" s="2"/>
    </row>
    <row r="57" spans="1:16" ht="12.75" customHeight="1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1.1864403977559521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2"/>
      <c r="O57" s="2"/>
      <c r="P57" s="2"/>
    </row>
    <row r="58" spans="1:16" ht="12.75" customHeight="1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1.5279082510092226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2"/>
      <c r="O58" s="2"/>
      <c r="P58" s="2"/>
    </row>
    <row r="59" spans="1:16" ht="12.75" customHeight="1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1.9323917053651347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2"/>
      <c r="O59" s="2"/>
      <c r="P59" s="2"/>
    </row>
    <row r="60" spans="1:16" ht="12.75" customHeight="1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2.4059576125421676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2"/>
      <c r="O60" s="2"/>
      <c r="P60" s="2"/>
    </row>
    <row r="61" spans="1:16" ht="12.75" customHeight="1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2.9547940951080487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0</v>
      </c>
      <c r="N61" s="2"/>
      <c r="O61" s="2"/>
      <c r="P61" s="2"/>
    </row>
    <row r="62" spans="1:16" ht="12.75" customHeight="1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3.585204897926515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0</v>
      </c>
      <c r="N62" s="2"/>
      <c r="O62" s="2"/>
      <c r="P62" s="2"/>
    </row>
    <row r="63" spans="1:16" ht="12.75" customHeight="1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4.3036043335799521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0</v>
      </c>
      <c r="N63" s="2"/>
      <c r="O63" s="2"/>
      <c r="P63" s="2"/>
    </row>
    <row r="64" spans="1:16" ht="12.75" customHeight="1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5.1165127284618794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0</v>
      </c>
      <c r="N64" s="2"/>
      <c r="O64" s="2"/>
      <c r="P64" s="2"/>
    </row>
    <row r="65" spans="1:16" ht="12.75" customHeight="1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6.0305522952146404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0</v>
      </c>
      <c r="N65" s="2"/>
      <c r="O65" s="2"/>
      <c r="P65" s="2"/>
    </row>
    <row r="66" spans="1:16" ht="12.75" customHeight="1">
      <c r="A66" s="10">
        <v>10.75</v>
      </c>
      <c r="B66" s="3">
        <f t="shared" si="6"/>
        <v>0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0</v>
      </c>
      <c r="G66" s="3"/>
      <c r="H66" s="10">
        <f t="shared" si="11"/>
        <v>7.0524433715183106</v>
      </c>
      <c r="I66" s="3">
        <f t="shared" si="12"/>
        <v>0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2">
        <f t="shared" si="16"/>
        <v>0</v>
      </c>
      <c r="N66" s="2"/>
      <c r="O66" s="2"/>
      <c r="P66" s="2"/>
    </row>
    <row r="67" spans="1:16" ht="12.75" customHeight="1">
      <c r="A67" s="10">
        <v>11.25</v>
      </c>
      <c r="B67" s="3">
        <f t="shared" si="6"/>
        <v>0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0</v>
      </c>
      <c r="G67" s="3"/>
      <c r="H67" s="10">
        <f t="shared" si="11"/>
        <v>8.1890009762300888</v>
      </c>
      <c r="I67" s="3">
        <f t="shared" si="12"/>
        <v>0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2">
        <f t="shared" si="16"/>
        <v>0</v>
      </c>
      <c r="N67" s="2"/>
      <c r="O67" s="2"/>
      <c r="P67" s="2"/>
    </row>
    <row r="68" spans="1:16" ht="12.75" customHeight="1">
      <c r="A68" s="10">
        <v>11.75</v>
      </c>
      <c r="B68" s="3">
        <f t="shared" si="6"/>
        <v>2038.5577638888888</v>
      </c>
      <c r="C68" s="3">
        <f t="shared" si="7"/>
        <v>3487.0067013888888</v>
      </c>
      <c r="D68" s="3">
        <f t="shared" si="8"/>
        <v>268.2312847222222</v>
      </c>
      <c r="E68" s="3">
        <f t="shared" si="9"/>
        <v>0</v>
      </c>
      <c r="F68" s="12">
        <f t="shared" si="10"/>
        <v>5793.7957499999993</v>
      </c>
      <c r="G68" s="3"/>
      <c r="H68" s="10">
        <f t="shared" si="11"/>
        <v>9.4471316424282765</v>
      </c>
      <c r="I68" s="3">
        <f t="shared" si="12"/>
        <v>1639.0232813746852</v>
      </c>
      <c r="J68" s="3">
        <f t="shared" si="13"/>
        <v>2803.5924549830142</v>
      </c>
      <c r="K68" s="3">
        <f t="shared" si="14"/>
        <v>215.66095807561649</v>
      </c>
      <c r="L68" s="3">
        <f t="shared" si="15"/>
        <v>0</v>
      </c>
      <c r="M68" s="22">
        <f t="shared" si="16"/>
        <v>4658.2766944333162</v>
      </c>
      <c r="N68" s="2"/>
      <c r="O68" s="2"/>
      <c r="P68" s="2"/>
    </row>
    <row r="69" spans="1:16" ht="12.75" customHeight="1">
      <c r="A69" s="10">
        <v>12.25</v>
      </c>
      <c r="B69" s="3">
        <f t="shared" si="6"/>
        <v>7590.4389408284032</v>
      </c>
      <c r="C69" s="3">
        <f t="shared" si="7"/>
        <v>29692.011150887578</v>
      </c>
      <c r="D69" s="3">
        <f t="shared" si="8"/>
        <v>446.49640828402369</v>
      </c>
      <c r="E69" s="3">
        <f t="shared" si="9"/>
        <v>0</v>
      </c>
      <c r="F69" s="12">
        <f t="shared" si="10"/>
        <v>37728.946500000005</v>
      </c>
      <c r="G69" s="3"/>
      <c r="H69" s="10">
        <f t="shared" si="11"/>
        <v>10.833830493658093</v>
      </c>
      <c r="I69" s="3">
        <f t="shared" si="12"/>
        <v>6712.9411312160482</v>
      </c>
      <c r="J69" s="3">
        <f t="shared" si="13"/>
        <v>26259.446189756898</v>
      </c>
      <c r="K69" s="3">
        <f t="shared" si="14"/>
        <v>394.87889007153223</v>
      </c>
      <c r="L69" s="3">
        <f t="shared" si="15"/>
        <v>0</v>
      </c>
      <c r="M69" s="22">
        <f t="shared" si="16"/>
        <v>33367.26621104448</v>
      </c>
      <c r="N69" s="2"/>
      <c r="O69" s="2"/>
      <c r="P69" s="2"/>
    </row>
    <row r="70" spans="1:16" ht="12.75" customHeight="1">
      <c r="A70" s="10">
        <v>12.75</v>
      </c>
      <c r="B70" s="3">
        <f t="shared" si="6"/>
        <v>10643.318775</v>
      </c>
      <c r="C70" s="3">
        <f t="shared" si="7"/>
        <v>95080.314389999985</v>
      </c>
      <c r="D70" s="3">
        <f t="shared" si="8"/>
        <v>709.55458499999997</v>
      </c>
      <c r="E70" s="3">
        <f t="shared" si="9"/>
        <v>0</v>
      </c>
      <c r="F70" s="12">
        <f t="shared" si="10"/>
        <v>106433.18774999998</v>
      </c>
      <c r="G70" s="3"/>
      <c r="H70" s="10">
        <f t="shared" si="11"/>
        <v>12.35617853505258</v>
      </c>
      <c r="I70" s="3">
        <f t="shared" si="12"/>
        <v>10314.568391323695</v>
      </c>
      <c r="J70" s="3">
        <f t="shared" si="13"/>
        <v>92143.47762915834</v>
      </c>
      <c r="K70" s="3">
        <f t="shared" si="14"/>
        <v>687.63789275491297</v>
      </c>
      <c r="L70" s="3">
        <f t="shared" si="15"/>
        <v>0</v>
      </c>
      <c r="M70" s="22">
        <f t="shared" si="16"/>
        <v>103145.68391323695</v>
      </c>
      <c r="N70" s="2"/>
      <c r="O70" s="2"/>
      <c r="P70" s="2"/>
    </row>
    <row r="71" spans="1:16" ht="12.75" customHeight="1">
      <c r="A71" s="10">
        <v>13.25</v>
      </c>
      <c r="B71" s="3">
        <f t="shared" si="6"/>
        <v>15416.140113636366</v>
      </c>
      <c r="C71" s="3">
        <f t="shared" si="7"/>
        <v>323738.94238636363</v>
      </c>
      <c r="D71" s="3">
        <f t="shared" si="8"/>
        <v>0</v>
      </c>
      <c r="E71" s="3">
        <f t="shared" si="9"/>
        <v>0</v>
      </c>
      <c r="F71" s="12">
        <f t="shared" si="10"/>
        <v>339155.08250000002</v>
      </c>
      <c r="G71" s="3"/>
      <c r="H71" s="10">
        <f t="shared" si="11"/>
        <v>14.021340135334238</v>
      </c>
      <c r="I71" s="3">
        <f t="shared" si="12"/>
        <v>16313.580687340807</v>
      </c>
      <c r="J71" s="3">
        <f t="shared" si="13"/>
        <v>342585.19443415693</v>
      </c>
      <c r="K71" s="3">
        <f t="shared" si="14"/>
        <v>0</v>
      </c>
      <c r="L71" s="3">
        <f t="shared" si="15"/>
        <v>0</v>
      </c>
      <c r="M71" s="22">
        <f t="shared" si="16"/>
        <v>358898.77512149775</v>
      </c>
      <c r="N71" s="2"/>
      <c r="O71" s="2"/>
      <c r="P71" s="2"/>
    </row>
    <row r="72" spans="1:16" ht="12.75" customHeight="1">
      <c r="A72" s="10">
        <v>13.75</v>
      </c>
      <c r="B72" s="3">
        <f t="shared" si="6"/>
        <v>0</v>
      </c>
      <c r="C72" s="3">
        <f t="shared" si="7"/>
        <v>354319.36375000002</v>
      </c>
      <c r="D72" s="3">
        <f t="shared" si="8"/>
        <v>0</v>
      </c>
      <c r="E72" s="3">
        <f t="shared" si="9"/>
        <v>0</v>
      </c>
      <c r="F72" s="12">
        <f t="shared" si="10"/>
        <v>354319.36375000002</v>
      </c>
      <c r="G72" s="3"/>
      <c r="H72" s="10">
        <f t="shared" si="11"/>
        <v>15.836560679226727</v>
      </c>
      <c r="I72" s="3">
        <f t="shared" si="12"/>
        <v>0</v>
      </c>
      <c r="J72" s="3">
        <f t="shared" si="13"/>
        <v>408087.28028013685</v>
      </c>
      <c r="K72" s="3">
        <f t="shared" si="14"/>
        <v>0</v>
      </c>
      <c r="L72" s="3">
        <f t="shared" si="15"/>
        <v>0</v>
      </c>
      <c r="M72" s="22">
        <f t="shared" si="16"/>
        <v>408087.28028013685</v>
      </c>
      <c r="N72" s="2"/>
      <c r="O72" s="2"/>
      <c r="P72" s="2"/>
    </row>
    <row r="73" spans="1:16" ht="12.75" customHeight="1">
      <c r="A73" s="10">
        <v>14.25</v>
      </c>
      <c r="B73" s="3">
        <f t="shared" si="6"/>
        <v>4060.1411091549289</v>
      </c>
      <c r="C73" s="3">
        <f t="shared" si="7"/>
        <v>276089.5954225352</v>
      </c>
      <c r="D73" s="3">
        <f t="shared" si="8"/>
        <v>8120.2822183098579</v>
      </c>
      <c r="E73" s="3">
        <f t="shared" si="9"/>
        <v>0</v>
      </c>
      <c r="F73" s="12">
        <f t="shared" si="10"/>
        <v>288270.01874999999</v>
      </c>
      <c r="G73" s="3"/>
      <c r="H73" s="10">
        <f t="shared" si="11"/>
        <v>17.809164372697698</v>
      </c>
      <c r="I73" s="3">
        <f t="shared" si="12"/>
        <v>5074.2259922306857</v>
      </c>
      <c r="J73" s="3">
        <f t="shared" si="13"/>
        <v>345047.36747168668</v>
      </c>
      <c r="K73" s="3">
        <f t="shared" si="14"/>
        <v>10148.451984461371</v>
      </c>
      <c r="L73" s="3">
        <f t="shared" si="15"/>
        <v>0</v>
      </c>
      <c r="M73" s="22">
        <f t="shared" si="16"/>
        <v>360270.04544837878</v>
      </c>
      <c r="N73" s="2"/>
      <c r="O73" s="2"/>
      <c r="P73" s="2"/>
    </row>
    <row r="74" spans="1:16" ht="12.75" customHeight="1">
      <c r="A74" s="10">
        <v>14.75</v>
      </c>
      <c r="B74" s="3">
        <f t="shared" si="6"/>
        <v>6016.6208749999996</v>
      </c>
      <c r="C74" s="3">
        <f t="shared" si="7"/>
        <v>136376.73983333333</v>
      </c>
      <c r="D74" s="3">
        <f t="shared" si="8"/>
        <v>14038.782041666667</v>
      </c>
      <c r="E74" s="3">
        <f t="shared" si="9"/>
        <v>0</v>
      </c>
      <c r="F74" s="12">
        <f t="shared" si="10"/>
        <v>156432.14275</v>
      </c>
      <c r="G74" s="3"/>
      <c r="H74" s="10">
        <f t="shared" si="11"/>
        <v>19.946552185845697</v>
      </c>
      <c r="I74" s="3">
        <f t="shared" si="12"/>
        <v>8136.3282891956678</v>
      </c>
      <c r="J74" s="3">
        <f t="shared" si="13"/>
        <v>184423.44122176844</v>
      </c>
      <c r="K74" s="3">
        <f t="shared" si="14"/>
        <v>18984.766008123224</v>
      </c>
      <c r="L74" s="3">
        <f t="shared" si="15"/>
        <v>0</v>
      </c>
      <c r="M74" s="22">
        <f t="shared" si="16"/>
        <v>211544.53551908734</v>
      </c>
      <c r="N74" s="2"/>
      <c r="O74" s="2"/>
      <c r="P74" s="2"/>
    </row>
    <row r="75" spans="1:16" ht="12.75" customHeight="1">
      <c r="A75" s="10">
        <v>15.25</v>
      </c>
      <c r="B75" s="3">
        <f t="shared" si="6"/>
        <v>3367.5667379032261</v>
      </c>
      <c r="C75" s="3">
        <f t="shared" si="7"/>
        <v>61738.723528225804</v>
      </c>
      <c r="D75" s="3">
        <f t="shared" si="8"/>
        <v>4490.0889838709681</v>
      </c>
      <c r="E75" s="3">
        <f t="shared" si="9"/>
        <v>0</v>
      </c>
      <c r="F75" s="12">
        <f t="shared" si="10"/>
        <v>69596.379249999998</v>
      </c>
      <c r="G75" s="3"/>
      <c r="H75" s="10">
        <f t="shared" si="11"/>
        <v>22.256199920237609</v>
      </c>
      <c r="I75" s="3">
        <f t="shared" si="12"/>
        <v>4914.7041680994489</v>
      </c>
      <c r="J75" s="3">
        <f t="shared" si="13"/>
        <v>90102.909748489896</v>
      </c>
      <c r="K75" s="3">
        <f t="shared" si="14"/>
        <v>6552.9388907992661</v>
      </c>
      <c r="L75" s="3">
        <f t="shared" si="15"/>
        <v>0</v>
      </c>
      <c r="M75" s="22">
        <f t="shared" si="16"/>
        <v>101570.55280738861</v>
      </c>
      <c r="N75" s="2"/>
      <c r="O75" s="2"/>
      <c r="P75" s="2"/>
    </row>
    <row r="76" spans="1:16" ht="12.75" customHeight="1">
      <c r="A76" s="10">
        <v>15.75</v>
      </c>
      <c r="B76" s="3">
        <f t="shared" si="6"/>
        <v>495.07424999999995</v>
      </c>
      <c r="C76" s="3">
        <f t="shared" si="7"/>
        <v>5742.8612999999996</v>
      </c>
      <c r="D76" s="3">
        <f t="shared" si="8"/>
        <v>693.10394999999994</v>
      </c>
      <c r="E76" s="3">
        <f t="shared" si="9"/>
        <v>0</v>
      </c>
      <c r="F76" s="12">
        <f t="shared" si="10"/>
        <v>6931.039499999999</v>
      </c>
      <c r="G76" s="3"/>
      <c r="H76" s="10">
        <f t="shared" si="11"/>
        <v>24.745656389175156</v>
      </c>
      <c r="I76" s="3">
        <f t="shared" si="12"/>
        <v>777.83728746848237</v>
      </c>
      <c r="J76" s="3">
        <f t="shared" si="13"/>
        <v>9022.9125346343953</v>
      </c>
      <c r="K76" s="3">
        <f t="shared" si="14"/>
        <v>1088.9722024558755</v>
      </c>
      <c r="L76" s="3">
        <f t="shared" si="15"/>
        <v>0</v>
      </c>
      <c r="M76" s="22">
        <f t="shared" si="16"/>
        <v>10889.722024558754</v>
      </c>
      <c r="N76" s="2"/>
      <c r="O76" s="2"/>
      <c r="P76" s="2"/>
    </row>
    <row r="77" spans="1:16" ht="12.75" customHeight="1">
      <c r="A77" s="10">
        <v>16.25</v>
      </c>
      <c r="B77" s="3">
        <f t="shared" si="6"/>
        <v>724.7702027027027</v>
      </c>
      <c r="C77" s="3">
        <f t="shared" si="7"/>
        <v>21743.106081081085</v>
      </c>
      <c r="D77" s="3">
        <f t="shared" si="8"/>
        <v>4348.6212162162174</v>
      </c>
      <c r="E77" s="3">
        <f t="shared" si="9"/>
        <v>0</v>
      </c>
      <c r="F77" s="12">
        <f t="shared" si="10"/>
        <v>26816.497500000005</v>
      </c>
      <c r="G77" s="3"/>
      <c r="H77" s="10">
        <f t="shared" si="11"/>
        <v>27.42254170078116</v>
      </c>
      <c r="I77" s="3">
        <f t="shared" si="12"/>
        <v>1223.0794527445219</v>
      </c>
      <c r="J77" s="3">
        <f t="shared" si="13"/>
        <v>36692.383582335657</v>
      </c>
      <c r="K77" s="3">
        <f t="shared" si="14"/>
        <v>7338.4767164671321</v>
      </c>
      <c r="L77" s="3">
        <f t="shared" si="15"/>
        <v>0</v>
      </c>
      <c r="M77" s="22">
        <f t="shared" si="16"/>
        <v>45253.93975154731</v>
      </c>
      <c r="N77" s="2"/>
      <c r="O77" s="2"/>
      <c r="P77" s="2"/>
    </row>
    <row r="78" spans="1:16" ht="12.75" customHeight="1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30.294545634995838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2">
        <f t="shared" si="16"/>
        <v>0</v>
      </c>
      <c r="N78" s="2"/>
      <c r="O78" s="2"/>
      <c r="P78" s="2"/>
    </row>
    <row r="79" spans="1:16" ht="12.75" customHeight="1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33.3694261065978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2">
        <f t="shared" si="16"/>
        <v>0</v>
      </c>
      <c r="N79" s="2"/>
      <c r="O79" s="2"/>
      <c r="P79" s="2"/>
    </row>
    <row r="80" spans="1:16" ht="12.75" customHeight="1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36.655007707242305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2">
        <f t="shared" si="16"/>
        <v>0</v>
      </c>
      <c r="N80" s="2"/>
      <c r="O80" s="2"/>
      <c r="P80" s="2"/>
    </row>
    <row r="81" spans="1:16" ht="12.75" customHeight="1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40.159180320271147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2"/>
      <c r="O81" s="2"/>
      <c r="P81" s="2"/>
    </row>
    <row r="82" spans="1:16" ht="12.75" customHeight="1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43.889897802700261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2"/>
      <c r="O82" s="2"/>
      <c r="P82" s="2"/>
    </row>
    <row r="83" spans="1:16" ht="12.75" customHeight="1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47.855176729369184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2"/>
      <c r="O83" s="2"/>
      <c r="P83" s="2"/>
    </row>
    <row r="84" spans="1:16" ht="12.75" customHeight="1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52.063095194730238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2"/>
      <c r="O84" s="2"/>
      <c r="P84" s="2"/>
    </row>
    <row r="85" spans="1:16" ht="12.75" customHeight="1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56.521791668199214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2"/>
      <c r="O85" s="2"/>
      <c r="P85" s="2"/>
    </row>
    <row r="86" spans="1:16" ht="12.75" customHeight="1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61.239463899366974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2"/>
      <c r="O86" s="2"/>
      <c r="P86" s="2"/>
    </row>
    <row r="87" spans="1:16" ht="12.75" customHeight="1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66.2243678697223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2"/>
      <c r="O87" s="2"/>
      <c r="P87" s="2"/>
    </row>
    <row r="88" spans="1:16" ht="12.75" customHeight="1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71.484816787827569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2"/>
      <c r="O88" s="2"/>
      <c r="P88" s="2"/>
    </row>
    <row r="89" spans="1:16" ht="12.75" customHeight="1">
      <c r="A89" s="8" t="s">
        <v>7</v>
      </c>
      <c r="B89" s="16">
        <f>SUM(B52:B83)</f>
        <v>50352.628768114511</v>
      </c>
      <c r="C89" s="16">
        <f>SUM(C52:C83)</f>
        <v>1308008.6645438157</v>
      </c>
      <c r="D89" s="16">
        <f>SUM(D52:D83)</f>
        <v>33115.160688069955</v>
      </c>
      <c r="E89" s="16">
        <f>SUM(E52:E83)</f>
        <v>0</v>
      </c>
      <c r="F89" s="16">
        <f>SUM(F52:F83)</f>
        <v>1391476.4540000001</v>
      </c>
      <c r="G89" s="12"/>
      <c r="H89" s="8" t="s">
        <v>7</v>
      </c>
      <c r="I89" s="16">
        <f>SUM(I52:I88)</f>
        <v>55106.288680994046</v>
      </c>
      <c r="J89" s="16">
        <f>SUM(J52:J88)</f>
        <v>1537168.0055471072</v>
      </c>
      <c r="K89" s="16">
        <f>SUM(K52:K88)</f>
        <v>45411.783543208934</v>
      </c>
      <c r="L89" s="16">
        <f>SUM(L52:L88)</f>
        <v>0</v>
      </c>
      <c r="M89" s="16">
        <f>SUM(M52:M88)</f>
        <v>1637686.0777713102</v>
      </c>
      <c r="N89" s="2"/>
      <c r="O89" s="2"/>
      <c r="P89" s="2"/>
    </row>
    <row r="90" spans="1:16" ht="12.75" customHeight="1">
      <c r="A90" s="6" t="s">
        <v>14</v>
      </c>
      <c r="B90" s="23">
        <f>IF(L43&gt;0,B89/L43,0)</f>
        <v>13.317061282458715</v>
      </c>
      <c r="C90" s="23">
        <f>IF(M43&gt;0,C89/M43,0)</f>
        <v>13.804638870977596</v>
      </c>
      <c r="D90" s="23">
        <f>IF(N43&gt;0,D89/N43,0)</f>
        <v>14.766410706370275</v>
      </c>
      <c r="E90" s="23">
        <f>IF(O43&gt;0,E89/O43,0)</f>
        <v>0</v>
      </c>
      <c r="F90" s="23">
        <f>IF(P43&gt;0,F89/P43,0)</f>
        <v>13.807747866317067</v>
      </c>
      <c r="G90" s="12"/>
      <c r="H90" s="6" t="s">
        <v>14</v>
      </c>
      <c r="I90" s="23">
        <f>IF(L43&gt;0,I89/L43,0)</f>
        <v>14.574290188367824</v>
      </c>
      <c r="J90" s="23">
        <f>IF(M43&gt;0,J89/M43,0)</f>
        <v>16.223171738697509</v>
      </c>
      <c r="K90" s="23">
        <f>IF(N43&gt;0,K89/N43,0)</f>
        <v>20.249608722248738</v>
      </c>
      <c r="L90" s="23">
        <f>IF(O43&gt;0,L89/O43,0)</f>
        <v>0</v>
      </c>
      <c r="M90" s="23">
        <f>IF(P43&gt;0,M89/P43,0)</f>
        <v>16.250908436891145</v>
      </c>
      <c r="N90" s="2"/>
      <c r="O90" s="2"/>
      <c r="P90" s="2"/>
    </row>
    <row r="91" spans="1:16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2" t="s">
        <v>27</v>
      </c>
      <c r="B95" s="42"/>
      <c r="C95" s="42"/>
      <c r="D95" s="42"/>
      <c r="E95" s="42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2.75" customHeight="1">
      <c r="A96" s="42"/>
      <c r="B96" s="42"/>
      <c r="C96" s="42"/>
      <c r="D96" s="42"/>
      <c r="E96" s="42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 ht="12.75" customHeight="1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1" t="s">
        <v>16</v>
      </c>
      <c r="B99" s="40" t="s">
        <v>17</v>
      </c>
      <c r="C99" s="40" t="s">
        <v>18</v>
      </c>
      <c r="D99" s="40" t="s">
        <v>19</v>
      </c>
      <c r="E99" s="40" t="s">
        <v>20</v>
      </c>
      <c r="F99" s="40" t="s">
        <v>21</v>
      </c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 ht="12.75" customHeight="1">
      <c r="A100" s="41"/>
      <c r="B100" s="41"/>
      <c r="C100" s="41"/>
      <c r="D100" s="41"/>
      <c r="E100" s="40"/>
      <c r="F100" s="40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 ht="12.75" customHeight="1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 ht="12.75" customHeight="1">
      <c r="A102" s="25">
        <v>0</v>
      </c>
      <c r="B102" s="26">
        <f>L$43</f>
        <v>3781.0615795873214</v>
      </c>
      <c r="C102" s="27">
        <f>$B$90</f>
        <v>13.317061282458715</v>
      </c>
      <c r="D102" s="28">
        <f>$I$90</f>
        <v>14.574290188367824</v>
      </c>
      <c r="E102" s="26">
        <f t="shared" ref="E102:E105" si="17">B102*D102</f>
        <v>55106.288680994046</v>
      </c>
      <c r="F102" s="3">
        <f t="shared" ref="F102:F106" si="18">B102/1000</f>
        <v>3.7810615795873215</v>
      </c>
      <c r="G102" s="3"/>
      <c r="H102" s="3"/>
      <c r="I102" s="3"/>
      <c r="J102" s="3"/>
      <c r="K102" s="3"/>
      <c r="L102" s="3"/>
      <c r="M102" s="3"/>
      <c r="N102" s="2"/>
      <c r="O102" s="2"/>
      <c r="P102" s="2"/>
    </row>
    <row r="103" spans="1:16" ht="12.75" customHeight="1">
      <c r="A103" s="25">
        <v>1</v>
      </c>
      <c r="B103" s="26">
        <f>M$43</f>
        <v>94751.385876071596</v>
      </c>
      <c r="C103" s="27">
        <f>$C$90</f>
        <v>13.804638870977596</v>
      </c>
      <c r="D103" s="28">
        <f>$J$90</f>
        <v>16.223171738697509</v>
      </c>
      <c r="E103" s="26">
        <f t="shared" si="17"/>
        <v>1537168.005547107</v>
      </c>
      <c r="F103" s="3">
        <f t="shared" si="18"/>
        <v>94.751385876071595</v>
      </c>
      <c r="G103" s="3"/>
      <c r="H103" s="3"/>
      <c r="I103" s="3"/>
      <c r="J103" s="3"/>
      <c r="K103" s="3"/>
      <c r="L103" s="3"/>
      <c r="M103" s="3"/>
      <c r="N103" s="3"/>
      <c r="O103" s="3"/>
      <c r="P103" s="2"/>
    </row>
    <row r="104" spans="1:16" ht="12.75" customHeight="1">
      <c r="A104" s="25">
        <v>2</v>
      </c>
      <c r="B104" s="26">
        <f>N$43</f>
        <v>2242.6005443410818</v>
      </c>
      <c r="C104" s="27">
        <f>$D$90</f>
        <v>14.766410706370275</v>
      </c>
      <c r="D104" s="28">
        <f>$K$90</f>
        <v>20.249608722248738</v>
      </c>
      <c r="E104" s="26">
        <f t="shared" si="17"/>
        <v>45411.783543208934</v>
      </c>
      <c r="F104" s="3">
        <f t="shared" si="18"/>
        <v>2.2426005443410819</v>
      </c>
      <c r="G104" s="3"/>
      <c r="H104" s="3"/>
      <c r="I104" s="3"/>
      <c r="J104" s="3"/>
      <c r="K104" s="3"/>
      <c r="L104" s="3"/>
      <c r="M104" s="3"/>
      <c r="N104" s="3"/>
      <c r="O104" s="3"/>
      <c r="P104" s="2"/>
    </row>
    <row r="105" spans="1:16" ht="12.75" customHeight="1">
      <c r="A105" s="25">
        <v>3</v>
      </c>
      <c r="B105" s="26">
        <f>O$43</f>
        <v>0</v>
      </c>
      <c r="C105" s="27">
        <f>$E$90</f>
        <v>0</v>
      </c>
      <c r="D105" s="28">
        <f>$L$90</f>
        <v>0</v>
      </c>
      <c r="E105" s="26">
        <f t="shared" si="17"/>
        <v>0</v>
      </c>
      <c r="F105" s="3">
        <f t="shared" si="18"/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2"/>
    </row>
    <row r="106" spans="1:16" ht="12.75" customHeight="1">
      <c r="A106" s="25" t="s">
        <v>7</v>
      </c>
      <c r="B106" s="26">
        <f>SUM(B102:B105)</f>
        <v>100775.048</v>
      </c>
      <c r="C106" s="27">
        <f>$F$90</f>
        <v>13.807747866317067</v>
      </c>
      <c r="D106" s="28">
        <f>$M$90</f>
        <v>16.250908436891145</v>
      </c>
      <c r="E106" s="26">
        <f>SUM(E102:E105)</f>
        <v>1637686.0777713098</v>
      </c>
      <c r="F106" s="3">
        <f t="shared" si="18"/>
        <v>100.775048</v>
      </c>
      <c r="G106" s="3"/>
      <c r="H106" s="3"/>
      <c r="I106" s="3"/>
      <c r="J106" s="3"/>
      <c r="K106" s="3"/>
      <c r="L106" s="3"/>
      <c r="M106" s="3"/>
      <c r="N106" s="3"/>
      <c r="O106" s="3"/>
      <c r="P106" s="2"/>
    </row>
    <row r="107" spans="1:16" ht="12.75" customHeight="1">
      <c r="A107" s="25" t="s">
        <v>2</v>
      </c>
      <c r="B107" s="29">
        <f>$I$2</f>
        <v>1637419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2.5" customHeight="1">
      <c r="A108" s="30" t="s">
        <v>23</v>
      </c>
      <c r="B108" s="26">
        <f>IF(E106&gt;0,$I$2/E106,"")</f>
        <v>0.99983691760286975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13">
    <mergeCell ref="F99:F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50"/>
  </sheetPr>
  <dimension ref="A1:P108"/>
  <sheetViews>
    <sheetView topLeftCell="A85" workbookViewId="0">
      <selection activeCell="G117" sqref="G117"/>
    </sheetView>
  </sheetViews>
  <sheetFormatPr baseColWidth="10" defaultColWidth="11" defaultRowHeight="12.75" customHeight="1"/>
  <cols>
    <col min="1" max="2" width="11" customWidth="1"/>
    <col min="3" max="5" width="12.5" customWidth="1"/>
  </cols>
  <sheetData>
    <row r="1" spans="1:16" ht="20.25" customHeight="1">
      <c r="A1" s="37" t="s">
        <v>26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 ht="12.75" customHeight="1">
      <c r="A2" s="3"/>
      <c r="B2" s="3"/>
      <c r="C2" s="3"/>
      <c r="D2" s="3"/>
      <c r="E2" s="3"/>
      <c r="F2" s="3"/>
      <c r="G2" s="3"/>
      <c r="H2" s="3" t="s">
        <v>2</v>
      </c>
      <c r="I2" s="5">
        <v>14358820</v>
      </c>
      <c r="J2" s="3"/>
      <c r="K2" s="3"/>
      <c r="L2" s="3"/>
      <c r="M2" s="3"/>
      <c r="N2" s="3"/>
      <c r="O2" s="3"/>
      <c r="P2" s="2"/>
    </row>
    <row r="3" spans="1:16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 ht="12.75" customHeight="1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 ht="12.75" customHeight="1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 ht="12.75" customHeight="1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4">
        <f t="shared" ref="P6:P42" si="5">SUM(L6:O6)</f>
        <v>0</v>
      </c>
    </row>
    <row r="7" spans="1:16" ht="12.75" customHeight="1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4">
        <f t="shared" si="5"/>
        <v>0</v>
      </c>
    </row>
    <row r="8" spans="1:16" ht="12.75" customHeight="1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4">
        <f t="shared" si="5"/>
        <v>0</v>
      </c>
    </row>
    <row r="9" spans="1:16" ht="12.75" customHeight="1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4">
        <f t="shared" si="5"/>
        <v>0</v>
      </c>
    </row>
    <row r="10" spans="1:16" ht="12.75" customHeight="1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4">
        <f t="shared" si="5"/>
        <v>0</v>
      </c>
    </row>
    <row r="11" spans="1:16" ht="12.75" customHeight="1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4">
        <f t="shared" si="5"/>
        <v>0</v>
      </c>
    </row>
    <row r="12" spans="1:16" ht="12.75" customHeight="1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4">
        <f t="shared" si="5"/>
        <v>0</v>
      </c>
    </row>
    <row r="13" spans="1:16" ht="12.75" customHeight="1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4">
        <f t="shared" si="5"/>
        <v>0</v>
      </c>
    </row>
    <row r="14" spans="1:16" ht="12.75" customHeight="1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4">
        <f t="shared" si="5"/>
        <v>0</v>
      </c>
    </row>
    <row r="15" spans="1:16" ht="12.75" customHeight="1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>
        <v>9550672</v>
      </c>
      <c r="J15" s="5"/>
      <c r="K15" s="10">
        <v>8.25</v>
      </c>
      <c r="L15" s="3">
        <f t="shared" si="1"/>
        <v>9550.6720000000005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4">
        <f t="shared" si="5"/>
        <v>9550.6720000000005</v>
      </c>
    </row>
    <row r="16" spans="1:16" ht="12.75" customHeight="1">
      <c r="A16" s="10">
        <v>8.75</v>
      </c>
      <c r="B16" s="11">
        <v>4</v>
      </c>
      <c r="C16" s="11">
        <v>0</v>
      </c>
      <c r="D16" s="11">
        <v>0</v>
      </c>
      <c r="E16" s="11"/>
      <c r="F16" s="12">
        <f t="shared" si="0"/>
        <v>4</v>
      </c>
      <c r="G16" s="3"/>
      <c r="H16" s="10">
        <v>8.75</v>
      </c>
      <c r="I16" s="5">
        <v>107953489</v>
      </c>
      <c r="J16" s="5"/>
      <c r="K16" s="10">
        <v>8.75</v>
      </c>
      <c r="L16" s="3">
        <f t="shared" si="1"/>
        <v>107953.489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4">
        <f t="shared" si="5"/>
        <v>107953.489</v>
      </c>
    </row>
    <row r="17" spans="1:16" ht="12.75" customHeight="1">
      <c r="A17" s="10">
        <v>9.25</v>
      </c>
      <c r="B17" s="11">
        <v>18</v>
      </c>
      <c r="C17" s="11">
        <v>0</v>
      </c>
      <c r="D17" s="11">
        <v>0</v>
      </c>
      <c r="E17" s="11"/>
      <c r="F17" s="12">
        <f t="shared" si="0"/>
        <v>18</v>
      </c>
      <c r="G17" s="3"/>
      <c r="H17" s="10">
        <v>9.25</v>
      </c>
      <c r="I17" s="5">
        <v>249463339</v>
      </c>
      <c r="J17" s="5"/>
      <c r="K17" s="10">
        <v>9.25</v>
      </c>
      <c r="L17" s="3">
        <f t="shared" si="1"/>
        <v>249463.33900000001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4">
        <f t="shared" si="5"/>
        <v>249463.33900000001</v>
      </c>
    </row>
    <row r="18" spans="1:16" ht="12.75" customHeight="1">
      <c r="A18" s="10">
        <v>9.75</v>
      </c>
      <c r="B18" s="11">
        <v>18</v>
      </c>
      <c r="C18" s="11">
        <v>0</v>
      </c>
      <c r="D18" s="11">
        <v>0</v>
      </c>
      <c r="E18" s="11"/>
      <c r="F18" s="12">
        <f t="shared" si="0"/>
        <v>18</v>
      </c>
      <c r="G18" s="3"/>
      <c r="H18" s="10">
        <v>9.75</v>
      </c>
      <c r="I18" s="5">
        <v>312045186</v>
      </c>
      <c r="J18" s="5"/>
      <c r="K18" s="10">
        <v>9.75</v>
      </c>
      <c r="L18" s="3">
        <f t="shared" si="1"/>
        <v>312045.18599999999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4">
        <f t="shared" si="5"/>
        <v>312045.18599999999</v>
      </c>
    </row>
    <row r="19" spans="1:16" ht="12.75" customHeight="1">
      <c r="A19" s="10">
        <v>10.25</v>
      </c>
      <c r="B19" s="11">
        <v>13</v>
      </c>
      <c r="C19" s="11">
        <v>0</v>
      </c>
      <c r="D19" s="11">
        <v>5</v>
      </c>
      <c r="E19" s="11"/>
      <c r="F19" s="12">
        <f t="shared" si="0"/>
        <v>18</v>
      </c>
      <c r="G19" s="3"/>
      <c r="H19" s="10">
        <v>10.25</v>
      </c>
      <c r="I19" s="5">
        <v>235756315</v>
      </c>
      <c r="J19" s="5"/>
      <c r="K19" s="10">
        <v>10.25</v>
      </c>
      <c r="L19" s="3">
        <f t="shared" si="1"/>
        <v>170268.44972222223</v>
      </c>
      <c r="M19" s="3">
        <f t="shared" si="2"/>
        <v>0</v>
      </c>
      <c r="N19" s="3">
        <f t="shared" si="3"/>
        <v>65487.865277777782</v>
      </c>
      <c r="O19" s="3">
        <f t="shared" si="4"/>
        <v>0</v>
      </c>
      <c r="P19" s="14">
        <f t="shared" si="5"/>
        <v>235756.315</v>
      </c>
    </row>
    <row r="20" spans="1:16" ht="12.75" customHeight="1">
      <c r="A20" s="10">
        <v>10.75</v>
      </c>
      <c r="B20" s="11">
        <v>21</v>
      </c>
      <c r="C20" s="11">
        <v>3</v>
      </c>
      <c r="D20" s="11">
        <v>14</v>
      </c>
      <c r="E20" s="11"/>
      <c r="F20" s="12">
        <f t="shared" si="0"/>
        <v>38</v>
      </c>
      <c r="G20" s="3"/>
      <c r="H20" s="10">
        <v>10.75</v>
      </c>
      <c r="I20" s="5">
        <v>389433123</v>
      </c>
      <c r="J20" s="5"/>
      <c r="K20" s="10">
        <v>10.75</v>
      </c>
      <c r="L20" s="3">
        <f t="shared" si="1"/>
        <v>215213.04165789476</v>
      </c>
      <c r="M20" s="3">
        <f t="shared" si="2"/>
        <v>30744.720236842106</v>
      </c>
      <c r="N20" s="3">
        <f t="shared" si="3"/>
        <v>143475.36110526315</v>
      </c>
      <c r="O20" s="3">
        <f t="shared" si="4"/>
        <v>0</v>
      </c>
      <c r="P20" s="14">
        <f t="shared" si="5"/>
        <v>389433.12300000002</v>
      </c>
    </row>
    <row r="21" spans="1:16" ht="12.75" customHeight="1">
      <c r="A21" s="10">
        <v>11.25</v>
      </c>
      <c r="B21" s="11">
        <v>30</v>
      </c>
      <c r="C21" s="11">
        <v>10</v>
      </c>
      <c r="D21" s="11">
        <v>12</v>
      </c>
      <c r="E21" s="11"/>
      <c r="F21" s="12">
        <f t="shared" si="0"/>
        <v>52</v>
      </c>
      <c r="G21" s="3"/>
      <c r="H21" s="10">
        <v>11.25</v>
      </c>
      <c r="I21" s="5">
        <v>347077391</v>
      </c>
      <c r="J21" s="5"/>
      <c r="K21" s="10">
        <v>11.25</v>
      </c>
      <c r="L21" s="3">
        <f t="shared" si="1"/>
        <v>200236.95634615383</v>
      </c>
      <c r="M21" s="3">
        <f t="shared" si="2"/>
        <v>66745.652115384626</v>
      </c>
      <c r="N21" s="3">
        <f t="shared" si="3"/>
        <v>80094.782538461543</v>
      </c>
      <c r="O21" s="3">
        <f t="shared" si="4"/>
        <v>0</v>
      </c>
      <c r="P21" s="14">
        <f t="shared" si="5"/>
        <v>347077.391</v>
      </c>
    </row>
    <row r="22" spans="1:16" ht="12.75" customHeight="1">
      <c r="A22" s="10">
        <v>11.75</v>
      </c>
      <c r="B22" s="11">
        <v>38</v>
      </c>
      <c r="C22" s="11">
        <v>65</v>
      </c>
      <c r="D22" s="11">
        <v>5</v>
      </c>
      <c r="E22" s="11"/>
      <c r="F22" s="12">
        <f t="shared" si="0"/>
        <v>108</v>
      </c>
      <c r="G22" s="5"/>
      <c r="H22" s="10">
        <v>11.75</v>
      </c>
      <c r="I22" s="5">
        <v>216320523</v>
      </c>
      <c r="J22" s="5"/>
      <c r="K22" s="10">
        <v>11.75</v>
      </c>
      <c r="L22" s="3">
        <f t="shared" si="1"/>
        <v>76112.776611111112</v>
      </c>
      <c r="M22" s="3">
        <f t="shared" si="2"/>
        <v>130192.90736111111</v>
      </c>
      <c r="N22" s="3">
        <f t="shared" si="3"/>
        <v>10014.839027777776</v>
      </c>
      <c r="O22" s="3">
        <f t="shared" si="4"/>
        <v>0</v>
      </c>
      <c r="P22" s="14">
        <f t="shared" si="5"/>
        <v>216320.52299999999</v>
      </c>
    </row>
    <row r="23" spans="1:16" ht="12.75" customHeight="1">
      <c r="A23" s="10">
        <v>12.25</v>
      </c>
      <c r="B23" s="11">
        <v>34</v>
      </c>
      <c r="C23" s="11">
        <v>133</v>
      </c>
      <c r="D23" s="11">
        <v>2</v>
      </c>
      <c r="E23" s="11"/>
      <c r="F23" s="12">
        <f t="shared" si="0"/>
        <v>169</v>
      </c>
      <c r="G23" s="5"/>
      <c r="H23" s="10">
        <v>12.25</v>
      </c>
      <c r="I23" s="5">
        <v>103693667</v>
      </c>
      <c r="J23" s="5"/>
      <c r="K23" s="10">
        <v>12.25</v>
      </c>
      <c r="L23" s="3">
        <f t="shared" si="1"/>
        <v>20861.447798816567</v>
      </c>
      <c r="M23" s="3">
        <f t="shared" si="2"/>
        <v>81605.075213017757</v>
      </c>
      <c r="N23" s="3">
        <f t="shared" si="3"/>
        <v>1227.1439881656804</v>
      </c>
      <c r="O23" s="3">
        <f t="shared" si="4"/>
        <v>0</v>
      </c>
      <c r="P23" s="14">
        <f t="shared" si="5"/>
        <v>103693.66700000002</v>
      </c>
    </row>
    <row r="24" spans="1:16" ht="12.75" customHeight="1">
      <c r="A24" s="10">
        <v>12.75</v>
      </c>
      <c r="B24" s="11">
        <v>15</v>
      </c>
      <c r="C24" s="11">
        <v>134</v>
      </c>
      <c r="D24" s="11">
        <v>1</v>
      </c>
      <c r="E24" s="11"/>
      <c r="F24" s="12">
        <f t="shared" si="0"/>
        <v>150</v>
      </c>
      <c r="G24" s="5"/>
      <c r="H24" s="10">
        <v>12.75</v>
      </c>
      <c r="I24" s="5">
        <v>65668823</v>
      </c>
      <c r="J24" s="5"/>
      <c r="K24" s="10">
        <v>12.75</v>
      </c>
      <c r="L24" s="3">
        <f t="shared" si="1"/>
        <v>6566.8823000000011</v>
      </c>
      <c r="M24" s="3">
        <f t="shared" si="2"/>
        <v>58664.148546666671</v>
      </c>
      <c r="N24" s="3">
        <f t="shared" si="3"/>
        <v>437.79215333333337</v>
      </c>
      <c r="O24" s="3">
        <f t="shared" si="4"/>
        <v>0</v>
      </c>
      <c r="P24" s="14">
        <f t="shared" si="5"/>
        <v>65668.823000000004</v>
      </c>
    </row>
    <row r="25" spans="1:16" ht="12.75" customHeight="1">
      <c r="A25" s="10">
        <v>13.25</v>
      </c>
      <c r="B25" s="11">
        <v>5</v>
      </c>
      <c r="C25" s="11">
        <v>105</v>
      </c>
      <c r="D25" s="11">
        <v>0</v>
      </c>
      <c r="E25" s="11"/>
      <c r="F25" s="12">
        <f t="shared" si="0"/>
        <v>110</v>
      </c>
      <c r="G25" s="5"/>
      <c r="H25" s="10">
        <v>13.25</v>
      </c>
      <c r="I25" s="5">
        <v>20462521</v>
      </c>
      <c r="J25" s="5"/>
      <c r="K25" s="10">
        <v>13.25</v>
      </c>
      <c r="L25" s="3">
        <f t="shared" si="1"/>
        <v>930.11459090909091</v>
      </c>
      <c r="M25" s="3">
        <f t="shared" si="2"/>
        <v>19532.406409090909</v>
      </c>
      <c r="N25" s="3">
        <f t="shared" si="3"/>
        <v>0</v>
      </c>
      <c r="O25" s="3">
        <f t="shared" si="4"/>
        <v>0</v>
      </c>
      <c r="P25" s="14">
        <f t="shared" si="5"/>
        <v>20462.521000000001</v>
      </c>
    </row>
    <row r="26" spans="1:16" ht="12.75" customHeight="1">
      <c r="A26" s="10">
        <v>13.75</v>
      </c>
      <c r="B26" s="11">
        <v>0</v>
      </c>
      <c r="C26" s="11">
        <v>65</v>
      </c>
      <c r="D26" s="11">
        <v>0</v>
      </c>
      <c r="E26" s="11"/>
      <c r="F26" s="12">
        <f t="shared" si="0"/>
        <v>65</v>
      </c>
      <c r="G26" s="5"/>
      <c r="H26" s="10">
        <v>13.75</v>
      </c>
      <c r="I26" s="5"/>
      <c r="J26" s="5"/>
      <c r="K26" s="10">
        <v>13.75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14">
        <f t="shared" si="5"/>
        <v>0</v>
      </c>
    </row>
    <row r="27" spans="1:16" ht="12.75" customHeight="1">
      <c r="A27" s="10">
        <v>14.25</v>
      </c>
      <c r="B27" s="11">
        <v>1</v>
      </c>
      <c r="C27" s="11">
        <v>68</v>
      </c>
      <c r="D27" s="11">
        <v>2</v>
      </c>
      <c r="E27" s="11"/>
      <c r="F27" s="12">
        <f t="shared" si="0"/>
        <v>71</v>
      </c>
      <c r="G27" s="5"/>
      <c r="H27" s="10">
        <v>14.25</v>
      </c>
      <c r="I27" s="5"/>
      <c r="J27" s="5"/>
      <c r="K27" s="10">
        <v>14.25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14">
        <f t="shared" si="5"/>
        <v>0</v>
      </c>
    </row>
    <row r="28" spans="1:16" ht="12.75" customHeight="1">
      <c r="A28" s="10">
        <v>14.75</v>
      </c>
      <c r="B28" s="11">
        <v>3</v>
      </c>
      <c r="C28" s="11">
        <v>68</v>
      </c>
      <c r="D28" s="11">
        <v>7</v>
      </c>
      <c r="E28" s="11"/>
      <c r="F28" s="12">
        <f t="shared" si="0"/>
        <v>78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4">
        <f t="shared" si="5"/>
        <v>0</v>
      </c>
    </row>
    <row r="29" spans="1:16" ht="12.75" customHeight="1">
      <c r="A29" s="10">
        <v>15.25</v>
      </c>
      <c r="B29" s="11">
        <v>3</v>
      </c>
      <c r="C29" s="11">
        <v>55</v>
      </c>
      <c r="D29" s="11">
        <v>4</v>
      </c>
      <c r="E29" s="11"/>
      <c r="F29" s="12">
        <f t="shared" si="0"/>
        <v>62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4">
        <f t="shared" si="5"/>
        <v>0</v>
      </c>
    </row>
    <row r="30" spans="1:16" ht="12.75" customHeight="1">
      <c r="A30" s="10">
        <v>15.75</v>
      </c>
      <c r="B30" s="11">
        <v>5</v>
      </c>
      <c r="C30" s="11">
        <v>58</v>
      </c>
      <c r="D30" s="11">
        <v>7</v>
      </c>
      <c r="E30" s="11"/>
      <c r="F30" s="12">
        <f t="shared" si="0"/>
        <v>70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4">
        <f t="shared" si="5"/>
        <v>0</v>
      </c>
    </row>
    <row r="31" spans="1:16" ht="12.75" customHeight="1">
      <c r="A31" s="10">
        <v>16.25</v>
      </c>
      <c r="B31" s="11">
        <v>1</v>
      </c>
      <c r="C31" s="11">
        <v>30</v>
      </c>
      <c r="D31" s="11">
        <v>6</v>
      </c>
      <c r="E31" s="11"/>
      <c r="F31" s="12">
        <f t="shared" si="0"/>
        <v>37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4">
        <f t="shared" si="5"/>
        <v>0</v>
      </c>
    </row>
    <row r="32" spans="1:16" ht="12.75" customHeight="1">
      <c r="A32" s="10">
        <v>16.75</v>
      </c>
      <c r="B32" s="11">
        <v>0</v>
      </c>
      <c r="C32" s="11">
        <v>10</v>
      </c>
      <c r="D32" s="11">
        <v>4</v>
      </c>
      <c r="E32" s="11"/>
      <c r="F32" s="12">
        <f t="shared" si="0"/>
        <v>14</v>
      </c>
      <c r="G32" s="3"/>
      <c r="H32" s="10">
        <v>16.75</v>
      </c>
      <c r="I32" s="5"/>
      <c r="J32" s="15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4">
        <f t="shared" si="5"/>
        <v>0</v>
      </c>
    </row>
    <row r="33" spans="1:16" ht="12.75" customHeight="1">
      <c r="A33" s="10">
        <v>17.25</v>
      </c>
      <c r="B33" s="11">
        <v>0</v>
      </c>
      <c r="C33" s="11">
        <v>1</v>
      </c>
      <c r="D33" s="11">
        <v>7</v>
      </c>
      <c r="E33" s="11"/>
      <c r="F33" s="12">
        <f t="shared" si="0"/>
        <v>8</v>
      </c>
      <c r="G33" s="3"/>
      <c r="H33" s="10">
        <v>17.25</v>
      </c>
      <c r="I33" s="5"/>
      <c r="J33" s="15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4">
        <f t="shared" si="5"/>
        <v>0</v>
      </c>
    </row>
    <row r="34" spans="1:16" ht="12.75" customHeight="1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/>
      <c r="J34" s="15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4">
        <f t="shared" si="5"/>
        <v>0</v>
      </c>
    </row>
    <row r="35" spans="1:16" ht="12.75" customHeight="1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4">
        <f t="shared" si="5"/>
        <v>0</v>
      </c>
    </row>
    <row r="36" spans="1:16" ht="12.75" customHeight="1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4">
        <f t="shared" si="5"/>
        <v>0</v>
      </c>
    </row>
    <row r="37" spans="1:16" ht="12.75" customHeight="1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4">
        <f t="shared" si="5"/>
        <v>0</v>
      </c>
    </row>
    <row r="38" spans="1:16" ht="12.75" customHeight="1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4">
        <f t="shared" si="5"/>
        <v>0</v>
      </c>
    </row>
    <row r="39" spans="1:16" ht="12.75" customHeight="1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4">
        <f t="shared" si="5"/>
        <v>0</v>
      </c>
    </row>
    <row r="40" spans="1:16" ht="12.75" customHeight="1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4">
        <f t="shared" si="5"/>
        <v>0</v>
      </c>
    </row>
    <row r="41" spans="1:16" ht="12.75" customHeight="1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4">
        <f t="shared" si="5"/>
        <v>0</v>
      </c>
    </row>
    <row r="42" spans="1:16" ht="12.75" customHeight="1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4">
        <f t="shared" si="5"/>
        <v>0</v>
      </c>
    </row>
    <row r="43" spans="1:16" ht="12.75" customHeight="1">
      <c r="A43" s="8" t="s">
        <v>7</v>
      </c>
      <c r="B43" s="16">
        <f>SUM(B6:B42)</f>
        <v>213</v>
      </c>
      <c r="C43" s="16">
        <f>SUM(C6:C42)</f>
        <v>805</v>
      </c>
      <c r="D43" s="16">
        <f>SUM(D6:D42)</f>
        <v>77</v>
      </c>
      <c r="E43" s="16">
        <f>SUM(E6:E42)</f>
        <v>0</v>
      </c>
      <c r="F43" s="16">
        <f>SUM(F6:F42)</f>
        <v>1095</v>
      </c>
      <c r="G43" s="17"/>
      <c r="H43" s="8" t="s">
        <v>7</v>
      </c>
      <c r="I43" s="5">
        <f>SUM(I6:I42)</f>
        <v>2057425049</v>
      </c>
      <c r="J43" s="3"/>
      <c r="K43" s="8" t="s">
        <v>7</v>
      </c>
      <c r="L43" s="16">
        <f>SUM(L6:L42)</f>
        <v>1369202.3550271075</v>
      </c>
      <c r="M43" s="16">
        <f>SUM(M6:M42)</f>
        <v>387484.90988211316</v>
      </c>
      <c r="N43" s="16">
        <f>SUM(N6:N42)</f>
        <v>300737.7840907792</v>
      </c>
      <c r="O43" s="16">
        <f>SUM(O6:O42)</f>
        <v>0</v>
      </c>
      <c r="P43" s="16">
        <f>SUM(P6:P42)</f>
        <v>2057425.0490000001</v>
      </c>
    </row>
    <row r="44" spans="1:16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 ht="12.75" customHeight="1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2"/>
    </row>
    <row r="47" spans="1:16" ht="12.75" customHeight="1">
      <c r="A47" s="3"/>
      <c r="B47" s="38" t="s">
        <v>10</v>
      </c>
      <c r="C47" s="38"/>
      <c r="D47" s="38"/>
      <c r="E47" s="3"/>
      <c r="F47" s="3"/>
      <c r="G47" s="5"/>
      <c r="H47" s="3"/>
      <c r="I47" s="38" t="s">
        <v>11</v>
      </c>
      <c r="J47" s="38"/>
      <c r="K47" s="38"/>
      <c r="L47" s="3"/>
      <c r="M47" s="3"/>
      <c r="N47" s="3"/>
      <c r="O47" s="3"/>
      <c r="P47" s="2"/>
    </row>
    <row r="48" spans="1:1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 ht="12.75" customHeight="1">
      <c r="A49" s="3"/>
      <c r="B49" s="3"/>
      <c r="C49" s="3"/>
      <c r="D49" s="3"/>
      <c r="E49" s="3"/>
      <c r="F49" s="3"/>
      <c r="G49" s="3"/>
      <c r="H49" s="19" t="s">
        <v>12</v>
      </c>
      <c r="I49" s="20">
        <v>2.8739999999999998E-3</v>
      </c>
      <c r="J49" s="19" t="s">
        <v>13</v>
      </c>
      <c r="K49" s="20">
        <v>3.2866249999999999</v>
      </c>
      <c r="L49" s="3"/>
      <c r="M49" s="3"/>
      <c r="N49" s="3"/>
      <c r="O49" s="3"/>
      <c r="P49" s="2"/>
    </row>
    <row r="50" spans="1:16" ht="12.75" customHeight="1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 ht="12.75" customHeight="1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2"/>
      <c r="O51" s="2"/>
      <c r="P51" s="2"/>
    </row>
    <row r="52" spans="1:16" ht="12.75" customHeight="1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0.22136669397449701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2"/>
      <c r="O52" s="2"/>
      <c r="P52" s="2"/>
    </row>
    <row r="53" spans="1:16" ht="12.75" customHeight="1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0.33401466191086432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2"/>
      <c r="O53" s="2"/>
      <c r="P53" s="2"/>
    </row>
    <row r="54" spans="1:16" ht="12.75" customHeight="1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0.48142085354194208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2"/>
      <c r="O54" s="2"/>
      <c r="P54" s="2"/>
    </row>
    <row r="55" spans="1:16" ht="12.75" customHeight="1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0.66892947760062427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2"/>
      <c r="O55" s="2"/>
      <c r="P55" s="2"/>
    </row>
    <row r="56" spans="1:16" ht="12.75" customHeight="1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0.90204892617371057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2"/>
      <c r="O56" s="2"/>
      <c r="P56" s="2"/>
    </row>
    <row r="57" spans="1:16" ht="12.75" customHeight="1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1.1864403977559521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2"/>
      <c r="O57" s="2"/>
      <c r="P57" s="2"/>
    </row>
    <row r="58" spans="1:16" ht="12.75" customHeight="1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1.5279082510092226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2"/>
      <c r="O58" s="2"/>
      <c r="P58" s="2"/>
    </row>
    <row r="59" spans="1:16" ht="12.75" customHeight="1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1.9323917053651347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2"/>
      <c r="O59" s="2"/>
      <c r="P59" s="2"/>
    </row>
    <row r="60" spans="1:16" ht="12.75" customHeight="1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2.4059576125421676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2"/>
      <c r="O60" s="2"/>
      <c r="P60" s="2"/>
    </row>
    <row r="61" spans="1:16" ht="12.75" customHeight="1">
      <c r="A61" s="10">
        <v>8.25</v>
      </c>
      <c r="B61" s="3">
        <f t="shared" si="6"/>
        <v>78793.044000000009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78793.044000000009</v>
      </c>
      <c r="G61" s="3"/>
      <c r="H61" s="10">
        <f t="shared" si="11"/>
        <v>2.9547940951080487</v>
      </c>
      <c r="I61" s="3">
        <f t="shared" si="12"/>
        <v>28220.269229913778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28220.269229913778</v>
      </c>
      <c r="N61" s="2"/>
      <c r="O61" s="2"/>
      <c r="P61" s="2"/>
    </row>
    <row r="62" spans="1:16" ht="12.75" customHeight="1">
      <c r="A62" s="10">
        <v>8.75</v>
      </c>
      <c r="B62" s="3">
        <f t="shared" si="6"/>
        <v>944593.02875000006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944593.02875000006</v>
      </c>
      <c r="G62" s="3"/>
      <c r="H62" s="10">
        <f t="shared" si="11"/>
        <v>3.585204897926515</v>
      </c>
      <c r="I62" s="3">
        <f t="shared" si="12"/>
        <v>387035.37751105614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387035.37751105614</v>
      </c>
      <c r="N62" s="2"/>
      <c r="O62" s="2"/>
      <c r="P62" s="2"/>
    </row>
    <row r="63" spans="1:16" ht="12.75" customHeight="1">
      <c r="A63" s="10">
        <v>9.25</v>
      </c>
      <c r="B63" s="3">
        <f t="shared" si="6"/>
        <v>2307535.8857499999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2307535.8857499999</v>
      </c>
      <c r="G63" s="3"/>
      <c r="H63" s="10">
        <f t="shared" si="11"/>
        <v>4.3036043335799521</v>
      </c>
      <c r="I63" s="3">
        <f t="shared" si="12"/>
        <v>1073591.5067897248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1073591.5067897248</v>
      </c>
      <c r="N63" s="2"/>
      <c r="O63" s="2"/>
      <c r="P63" s="2"/>
    </row>
    <row r="64" spans="1:16" ht="12.75" customHeight="1">
      <c r="A64" s="10">
        <v>9.75</v>
      </c>
      <c r="B64" s="3">
        <f t="shared" si="6"/>
        <v>3042440.5634999997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3042440.5634999997</v>
      </c>
      <c r="G64" s="3"/>
      <c r="H64" s="10">
        <f t="shared" si="11"/>
        <v>5.1165127284618794</v>
      </c>
      <c r="I64" s="3">
        <f t="shared" si="12"/>
        <v>1596583.1660242546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1596583.1660242546</v>
      </c>
      <c r="N64" s="2"/>
      <c r="O64" s="2"/>
      <c r="P64" s="2"/>
    </row>
    <row r="65" spans="1:16" ht="12.75" customHeight="1">
      <c r="A65" s="10">
        <v>10.25</v>
      </c>
      <c r="B65" s="3">
        <f t="shared" si="6"/>
        <v>1745251.6096527779</v>
      </c>
      <c r="C65" s="3">
        <f t="shared" si="7"/>
        <v>0</v>
      </c>
      <c r="D65" s="3">
        <f t="shared" si="8"/>
        <v>671250.61909722222</v>
      </c>
      <c r="E65" s="3">
        <f t="shared" si="9"/>
        <v>0</v>
      </c>
      <c r="F65" s="12">
        <f t="shared" si="10"/>
        <v>2416502.2287500002</v>
      </c>
      <c r="G65" s="3"/>
      <c r="H65" s="10">
        <f t="shared" si="11"/>
        <v>6.0305522952146404</v>
      </c>
      <c r="I65" s="3">
        <f t="shared" si="12"/>
        <v>1026812.7902749858</v>
      </c>
      <c r="J65" s="3">
        <f t="shared" si="13"/>
        <v>0</v>
      </c>
      <c r="K65" s="3">
        <f t="shared" si="14"/>
        <v>394927.99625960994</v>
      </c>
      <c r="L65" s="3">
        <f t="shared" si="15"/>
        <v>0</v>
      </c>
      <c r="M65" s="22">
        <f t="shared" si="16"/>
        <v>1421740.7865345958</v>
      </c>
      <c r="N65" s="2"/>
      <c r="O65" s="2"/>
      <c r="P65" s="2"/>
    </row>
    <row r="66" spans="1:16" ht="12.75" customHeight="1">
      <c r="A66" s="10">
        <v>10.75</v>
      </c>
      <c r="B66" s="3">
        <f t="shared" si="6"/>
        <v>2313540.1978223687</v>
      </c>
      <c r="C66" s="3">
        <f t="shared" si="7"/>
        <v>330505.74254605261</v>
      </c>
      <c r="D66" s="3">
        <f t="shared" si="8"/>
        <v>1542360.1318815788</v>
      </c>
      <c r="E66" s="3">
        <f t="shared" si="9"/>
        <v>0</v>
      </c>
      <c r="F66" s="12">
        <f t="shared" si="10"/>
        <v>4186406.0722500002</v>
      </c>
      <c r="G66" s="3"/>
      <c r="H66" s="10">
        <f t="shared" si="11"/>
        <v>7.0524433715183106</v>
      </c>
      <c r="I66" s="3">
        <f t="shared" si="12"/>
        <v>1517777.7891045141</v>
      </c>
      <c r="J66" s="3">
        <f t="shared" si="13"/>
        <v>216825.39844350197</v>
      </c>
      <c r="K66" s="3">
        <f t="shared" si="14"/>
        <v>1011851.8594030091</v>
      </c>
      <c r="L66" s="3">
        <f t="shared" si="15"/>
        <v>0</v>
      </c>
      <c r="M66" s="22">
        <f t="shared" si="16"/>
        <v>2746455.0469510248</v>
      </c>
      <c r="N66" s="2"/>
      <c r="O66" s="2"/>
      <c r="P66" s="2"/>
    </row>
    <row r="67" spans="1:16" ht="12.75" customHeight="1">
      <c r="A67" s="10">
        <v>11.25</v>
      </c>
      <c r="B67" s="3">
        <f t="shared" si="6"/>
        <v>2252665.7588942307</v>
      </c>
      <c r="C67" s="3">
        <f t="shared" si="7"/>
        <v>750888.58629807702</v>
      </c>
      <c r="D67" s="3">
        <f t="shared" si="8"/>
        <v>901066.30355769233</v>
      </c>
      <c r="E67" s="3">
        <f t="shared" si="9"/>
        <v>0</v>
      </c>
      <c r="F67" s="12">
        <f t="shared" si="10"/>
        <v>3904620.6487499997</v>
      </c>
      <c r="G67" s="3"/>
      <c r="H67" s="10">
        <f t="shared" si="11"/>
        <v>8.1890009762300888</v>
      </c>
      <c r="I67" s="3">
        <f t="shared" si="12"/>
        <v>1639740.6309959954</v>
      </c>
      <c r="J67" s="3">
        <f t="shared" si="13"/>
        <v>546580.21033199865</v>
      </c>
      <c r="K67" s="3">
        <f t="shared" si="14"/>
        <v>655896.25239839824</v>
      </c>
      <c r="L67" s="3">
        <f t="shared" si="15"/>
        <v>0</v>
      </c>
      <c r="M67" s="22">
        <f t="shared" si="16"/>
        <v>2842217.0937263924</v>
      </c>
      <c r="N67" s="2"/>
      <c r="O67" s="2"/>
      <c r="P67" s="2"/>
    </row>
    <row r="68" spans="1:16" ht="12.75" customHeight="1">
      <c r="A68" s="10">
        <v>11.75</v>
      </c>
      <c r="B68" s="3">
        <f t="shared" si="6"/>
        <v>894325.12518055562</v>
      </c>
      <c r="C68" s="3">
        <f t="shared" si="7"/>
        <v>1529766.6614930555</v>
      </c>
      <c r="D68" s="3">
        <f t="shared" si="8"/>
        <v>117674.35857638887</v>
      </c>
      <c r="E68" s="3">
        <f t="shared" si="9"/>
        <v>0</v>
      </c>
      <c r="F68" s="12">
        <f t="shared" si="10"/>
        <v>2541766.1452500001</v>
      </c>
      <c r="G68" s="3"/>
      <c r="H68" s="10">
        <f t="shared" si="11"/>
        <v>9.4471316424282765</v>
      </c>
      <c r="I68" s="3">
        <f t="shared" si="12"/>
        <v>719047.42031590268</v>
      </c>
      <c r="J68" s="3">
        <f t="shared" si="13"/>
        <v>1229949.534750886</v>
      </c>
      <c r="K68" s="3">
        <f t="shared" si="14"/>
        <v>94611.502673145063</v>
      </c>
      <c r="L68" s="3">
        <f t="shared" si="15"/>
        <v>0</v>
      </c>
      <c r="M68" s="22">
        <f t="shared" si="16"/>
        <v>2043608.4577399339</v>
      </c>
      <c r="N68" s="2"/>
      <c r="O68" s="2"/>
      <c r="P68" s="2"/>
    </row>
    <row r="69" spans="1:16" ht="12.75" customHeight="1">
      <c r="A69" s="10">
        <v>12.25</v>
      </c>
      <c r="B69" s="3">
        <f t="shared" si="6"/>
        <v>255552.73553550296</v>
      </c>
      <c r="C69" s="3">
        <f t="shared" si="7"/>
        <v>999662.17135946755</v>
      </c>
      <c r="D69" s="3">
        <f t="shared" si="8"/>
        <v>15032.513855029585</v>
      </c>
      <c r="E69" s="3">
        <f t="shared" si="9"/>
        <v>0</v>
      </c>
      <c r="F69" s="12">
        <f t="shared" si="10"/>
        <v>1270247.42075</v>
      </c>
      <c r="G69" s="3"/>
      <c r="H69" s="10">
        <f t="shared" si="11"/>
        <v>10.833830493658093</v>
      </c>
      <c r="I69" s="3">
        <f t="shared" si="12"/>
        <v>226009.38930467542</v>
      </c>
      <c r="J69" s="3">
        <f t="shared" si="13"/>
        <v>884095.55228005396</v>
      </c>
      <c r="K69" s="3">
        <f t="shared" si="14"/>
        <v>13294.669959098554</v>
      </c>
      <c r="L69" s="3">
        <f t="shared" si="15"/>
        <v>0</v>
      </c>
      <c r="M69" s="22">
        <f t="shared" si="16"/>
        <v>1123399.6115438279</v>
      </c>
      <c r="N69" s="2"/>
      <c r="O69" s="2"/>
      <c r="P69" s="2"/>
    </row>
    <row r="70" spans="1:16" ht="12.75" customHeight="1">
      <c r="A70" s="10">
        <v>12.75</v>
      </c>
      <c r="B70" s="3">
        <f t="shared" si="6"/>
        <v>83727.749325000012</v>
      </c>
      <c r="C70" s="3">
        <f t="shared" si="7"/>
        <v>747967.89397000009</v>
      </c>
      <c r="D70" s="3">
        <f t="shared" si="8"/>
        <v>5581.8499550000006</v>
      </c>
      <c r="E70" s="3">
        <f t="shared" si="9"/>
        <v>0</v>
      </c>
      <c r="F70" s="12">
        <f t="shared" si="10"/>
        <v>837277.49325000006</v>
      </c>
      <c r="G70" s="3"/>
      <c r="H70" s="10">
        <f t="shared" si="11"/>
        <v>12.35617853505258</v>
      </c>
      <c r="I70" s="3">
        <f t="shared" si="12"/>
        <v>81141.570117476731</v>
      </c>
      <c r="J70" s="3">
        <f t="shared" si="13"/>
        <v>724864.69304945867</v>
      </c>
      <c r="K70" s="3">
        <f t="shared" si="14"/>
        <v>5409.4380078317818</v>
      </c>
      <c r="L70" s="3">
        <f t="shared" si="15"/>
        <v>0</v>
      </c>
      <c r="M70" s="22">
        <f t="shared" si="16"/>
        <v>811415.70117476722</v>
      </c>
      <c r="N70" s="2"/>
      <c r="O70" s="2"/>
      <c r="P70" s="2"/>
    </row>
    <row r="71" spans="1:16" ht="12.75" customHeight="1">
      <c r="A71" s="10">
        <v>13.25</v>
      </c>
      <c r="B71" s="3">
        <f t="shared" si="6"/>
        <v>12324.018329545455</v>
      </c>
      <c r="C71" s="3">
        <f t="shared" si="7"/>
        <v>258804.38492045453</v>
      </c>
      <c r="D71" s="3">
        <f t="shared" si="8"/>
        <v>0</v>
      </c>
      <c r="E71" s="3">
        <f t="shared" si="9"/>
        <v>0</v>
      </c>
      <c r="F71" s="12">
        <f t="shared" si="10"/>
        <v>271128.40324999997</v>
      </c>
      <c r="G71" s="3"/>
      <c r="H71" s="10">
        <f t="shared" si="11"/>
        <v>14.021340135334238</v>
      </c>
      <c r="I71" s="3">
        <f t="shared" si="12"/>
        <v>13041.453043973623</v>
      </c>
      <c r="J71" s="3">
        <f t="shared" si="13"/>
        <v>273870.51392344607</v>
      </c>
      <c r="K71" s="3">
        <f t="shared" si="14"/>
        <v>0</v>
      </c>
      <c r="L71" s="3">
        <f t="shared" si="15"/>
        <v>0</v>
      </c>
      <c r="M71" s="22">
        <f t="shared" si="16"/>
        <v>286911.96696741966</v>
      </c>
      <c r="N71" s="2"/>
      <c r="O71" s="2"/>
      <c r="P71" s="2"/>
    </row>
    <row r="72" spans="1:16" ht="12.75" customHeight="1">
      <c r="A72" s="10">
        <v>13.75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15.836560679226727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2">
        <f t="shared" si="16"/>
        <v>0</v>
      </c>
      <c r="N72" s="2"/>
      <c r="O72" s="2"/>
      <c r="P72" s="2"/>
    </row>
    <row r="73" spans="1:16" ht="12.75" customHeight="1">
      <c r="A73" s="10">
        <v>14.25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17.809164372697698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2">
        <f t="shared" si="16"/>
        <v>0</v>
      </c>
      <c r="N73" s="2"/>
      <c r="O73" s="2"/>
      <c r="P73" s="2"/>
    </row>
    <row r="74" spans="1:16" ht="12.75" customHeight="1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19.946552185845697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2">
        <f t="shared" si="16"/>
        <v>0</v>
      </c>
      <c r="N74" s="2"/>
      <c r="O74" s="2"/>
      <c r="P74" s="2"/>
    </row>
    <row r="75" spans="1:16" ht="12.75" customHeight="1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22.256199920237609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2">
        <f t="shared" si="16"/>
        <v>0</v>
      </c>
      <c r="N75" s="2"/>
      <c r="O75" s="2"/>
      <c r="P75" s="2"/>
    </row>
    <row r="76" spans="1:16" ht="12.75" customHeight="1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24.745656389175156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2">
        <f t="shared" si="16"/>
        <v>0</v>
      </c>
      <c r="N76" s="2"/>
      <c r="O76" s="2"/>
      <c r="P76" s="2"/>
    </row>
    <row r="77" spans="1:16" ht="12.75" customHeight="1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27.42254170078116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2">
        <f t="shared" si="16"/>
        <v>0</v>
      </c>
      <c r="N77" s="2"/>
      <c r="O77" s="2"/>
      <c r="P77" s="2"/>
    </row>
    <row r="78" spans="1:16" ht="12.75" customHeight="1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30.294545634995838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2">
        <f t="shared" si="16"/>
        <v>0</v>
      </c>
      <c r="N78" s="2"/>
      <c r="O78" s="2"/>
      <c r="P78" s="2"/>
    </row>
    <row r="79" spans="1:16" ht="12.75" customHeight="1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33.3694261065978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2">
        <f t="shared" si="16"/>
        <v>0</v>
      </c>
      <c r="N79" s="2"/>
      <c r="O79" s="2"/>
      <c r="P79" s="2"/>
    </row>
    <row r="80" spans="1:16" ht="12.75" customHeight="1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36.655007707242305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2">
        <f t="shared" si="16"/>
        <v>0</v>
      </c>
      <c r="N80" s="2"/>
      <c r="O80" s="2"/>
      <c r="P80" s="2"/>
    </row>
    <row r="81" spans="1:16" ht="12.75" customHeight="1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40.159180320271147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2"/>
      <c r="O81" s="2"/>
      <c r="P81" s="2"/>
    </row>
    <row r="82" spans="1:16" ht="12.75" customHeight="1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43.889897802700261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2"/>
      <c r="O82" s="2"/>
      <c r="P82" s="2"/>
    </row>
    <row r="83" spans="1:16" ht="12.75" customHeight="1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47.855176729369184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2"/>
      <c r="O83" s="2"/>
      <c r="P83" s="2"/>
    </row>
    <row r="84" spans="1:16" ht="12.75" customHeight="1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52.063095194730238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2"/>
      <c r="O84" s="2"/>
      <c r="P84" s="2"/>
    </row>
    <row r="85" spans="1:16" ht="12.75" customHeight="1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56.521791668199214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2"/>
      <c r="O85" s="2"/>
      <c r="P85" s="2"/>
    </row>
    <row r="86" spans="1:16" ht="12.75" customHeight="1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61.239463899366974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2"/>
      <c r="O86" s="2"/>
      <c r="P86" s="2"/>
    </row>
    <row r="87" spans="1:16" ht="12.75" customHeight="1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66.2243678697223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2"/>
      <c r="O87" s="2"/>
      <c r="P87" s="2"/>
    </row>
    <row r="88" spans="1:16" ht="12.75" customHeight="1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71.484816787827569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2"/>
      <c r="O88" s="2"/>
      <c r="P88" s="2"/>
    </row>
    <row r="89" spans="1:16" ht="12.75" customHeight="1">
      <c r="A89" s="8" t="s">
        <v>7</v>
      </c>
      <c r="B89" s="16">
        <f>SUM(B52:B83)</f>
        <v>13930749.716739981</v>
      </c>
      <c r="C89" s="16">
        <f>SUM(C52:C83)</f>
        <v>4617595.440587108</v>
      </c>
      <c r="D89" s="16">
        <f>SUM(D52:D83)</f>
        <v>3252965.7769229119</v>
      </c>
      <c r="E89" s="16">
        <f>SUM(E52:E83)</f>
        <v>0</v>
      </c>
      <c r="F89" s="16">
        <f>SUM(F52:F83)</f>
        <v>21801310.934250001</v>
      </c>
      <c r="G89" s="12"/>
      <c r="H89" s="8" t="s">
        <v>7</v>
      </c>
      <c r="I89" s="16">
        <f>SUM(I52:I88)</f>
        <v>8309001.3627124727</v>
      </c>
      <c r="J89" s="16">
        <f>SUM(J52:J88)</f>
        <v>3876185.9027793459</v>
      </c>
      <c r="K89" s="16">
        <f>SUM(K52:K88)</f>
        <v>2175991.7187010925</v>
      </c>
      <c r="L89" s="16">
        <f>SUM(L52:L88)</f>
        <v>0</v>
      </c>
      <c r="M89" s="16">
        <f>SUM(M52:M88)</f>
        <v>14361178.984192912</v>
      </c>
      <c r="N89" s="2"/>
      <c r="O89" s="2"/>
      <c r="P89" s="2"/>
    </row>
    <row r="90" spans="1:16" ht="12.75" customHeight="1">
      <c r="A90" s="6" t="s">
        <v>14</v>
      </c>
      <c r="B90" s="23">
        <f>IF(L43&gt;0,B89/L43,0)</f>
        <v>10.174354189205422</v>
      </c>
      <c r="C90" s="23">
        <f>IF(M43&gt;0,C89/M43,0)</f>
        <v>11.916839398963811</v>
      </c>
      <c r="D90" s="23">
        <f>IF(N43&gt;0,D89/N43,0)</f>
        <v>10.816618160427051</v>
      </c>
      <c r="E90" s="23">
        <f>IF(O43&gt;0,E89/O43,0)</f>
        <v>0</v>
      </c>
      <c r="F90" s="23">
        <f>IF(P43&gt;0,F89/P43,0)</f>
        <v>10.596405903022521</v>
      </c>
      <c r="G90" s="12"/>
      <c r="H90" s="6" t="s">
        <v>14</v>
      </c>
      <c r="I90" s="23">
        <f>IF(L43&gt;0,I89/L43,0)</f>
        <v>6.0684977148961821</v>
      </c>
      <c r="J90" s="23">
        <f>IF(M43&gt;0,J89/M43,0)</f>
        <v>10.003449951015179</v>
      </c>
      <c r="K90" s="23">
        <f>IF(N43&gt;0,K89/N43,0)</f>
        <v>7.2355115779008949</v>
      </c>
      <c r="L90" s="23">
        <f>IF(O43&gt;0,L89/O43,0)</f>
        <v>0</v>
      </c>
      <c r="M90" s="23">
        <f>IF(P43&gt;0,M89/P43,0)</f>
        <v>6.9801711567442428</v>
      </c>
      <c r="N90" s="2"/>
      <c r="O90" s="2"/>
      <c r="P90" s="2"/>
    </row>
    <row r="91" spans="1:16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2" t="s">
        <v>27</v>
      </c>
      <c r="B95" s="42"/>
      <c r="C95" s="42"/>
      <c r="D95" s="42"/>
      <c r="E95" s="42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2.75" customHeight="1">
      <c r="A96" s="42"/>
      <c r="B96" s="42"/>
      <c r="C96" s="42"/>
      <c r="D96" s="42"/>
      <c r="E96" s="42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 ht="12.75" customHeight="1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1" t="s">
        <v>16</v>
      </c>
      <c r="B99" s="40" t="s">
        <v>17</v>
      </c>
      <c r="C99" s="40" t="s">
        <v>18</v>
      </c>
      <c r="D99" s="40" t="s">
        <v>19</v>
      </c>
      <c r="E99" s="40" t="s">
        <v>20</v>
      </c>
      <c r="F99" s="40" t="s">
        <v>21</v>
      </c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 ht="12.75" customHeight="1">
      <c r="A100" s="41"/>
      <c r="B100" s="41"/>
      <c r="C100" s="41"/>
      <c r="D100" s="41"/>
      <c r="E100" s="40"/>
      <c r="F100" s="40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 ht="12.75" customHeight="1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 ht="12.75" customHeight="1">
      <c r="A102" s="25">
        <v>0</v>
      </c>
      <c r="B102" s="26">
        <f>L$43</f>
        <v>1369202.3550271075</v>
      </c>
      <c r="C102" s="27">
        <f>$B$90</f>
        <v>10.174354189205422</v>
      </c>
      <c r="D102" s="28">
        <f>$I$90</f>
        <v>6.0684977148961821</v>
      </c>
      <c r="E102" s="26">
        <f t="shared" ref="E102:E105" si="17">B102*D102</f>
        <v>8309001.3627124727</v>
      </c>
      <c r="F102" s="3">
        <f t="shared" ref="F102:F106" si="18">B102/1000</f>
        <v>1369.2023550271076</v>
      </c>
      <c r="G102" s="3"/>
      <c r="H102" s="3"/>
      <c r="I102" s="3"/>
      <c r="J102" s="3"/>
      <c r="K102" s="3"/>
      <c r="L102" s="3"/>
      <c r="M102" s="3"/>
      <c r="N102" s="2"/>
      <c r="O102" s="2"/>
      <c r="P102" s="2"/>
    </row>
    <row r="103" spans="1:16" ht="12.75" customHeight="1">
      <c r="A103" s="25">
        <v>1</v>
      </c>
      <c r="B103" s="26">
        <f>M$43</f>
        <v>387484.90988211316</v>
      </c>
      <c r="C103" s="27">
        <f>$C$90</f>
        <v>11.916839398963811</v>
      </c>
      <c r="D103" s="28">
        <f>$J$90</f>
        <v>10.003449951015179</v>
      </c>
      <c r="E103" s="26">
        <f t="shared" si="17"/>
        <v>3876185.9027793459</v>
      </c>
      <c r="F103" s="3">
        <f t="shared" si="18"/>
        <v>387.48490988211319</v>
      </c>
      <c r="G103" s="3"/>
      <c r="H103" s="3"/>
      <c r="I103" s="3"/>
      <c r="J103" s="3"/>
      <c r="K103" s="3"/>
      <c r="L103" s="3"/>
      <c r="M103" s="3"/>
      <c r="N103" s="3"/>
      <c r="O103" s="3"/>
      <c r="P103" s="2"/>
    </row>
    <row r="104" spans="1:16" ht="12.75" customHeight="1">
      <c r="A104" s="25">
        <v>2</v>
      </c>
      <c r="B104" s="26">
        <f>N$43</f>
        <v>300737.7840907792</v>
      </c>
      <c r="C104" s="27">
        <f>$D$90</f>
        <v>10.816618160427051</v>
      </c>
      <c r="D104" s="28">
        <f>$K$90</f>
        <v>7.2355115779008949</v>
      </c>
      <c r="E104" s="26">
        <f t="shared" si="17"/>
        <v>2175991.7187010925</v>
      </c>
      <c r="F104" s="3">
        <f t="shared" si="18"/>
        <v>300.7377840907792</v>
      </c>
      <c r="G104" s="3"/>
      <c r="H104" s="3"/>
      <c r="I104" s="3"/>
      <c r="J104" s="3"/>
      <c r="K104" s="3"/>
      <c r="L104" s="3"/>
      <c r="M104" s="3"/>
      <c r="N104" s="3"/>
      <c r="O104" s="3"/>
      <c r="P104" s="2"/>
    </row>
    <row r="105" spans="1:16" ht="12.75" customHeight="1">
      <c r="A105" s="25">
        <v>3</v>
      </c>
      <c r="B105" s="26">
        <f>O$43</f>
        <v>0</v>
      </c>
      <c r="C105" s="27">
        <f>$E$90</f>
        <v>0</v>
      </c>
      <c r="D105" s="28">
        <f>$L$90</f>
        <v>0</v>
      </c>
      <c r="E105" s="26">
        <f t="shared" si="17"/>
        <v>0</v>
      </c>
      <c r="F105" s="3">
        <f t="shared" si="18"/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2"/>
    </row>
    <row r="106" spans="1:16" ht="12.75" customHeight="1">
      <c r="A106" s="25" t="s">
        <v>7</v>
      </c>
      <c r="B106" s="26">
        <f>SUM(B102:B105)</f>
        <v>2057425.0489999999</v>
      </c>
      <c r="C106" s="27">
        <f>$F$90</f>
        <v>10.596405903022521</v>
      </c>
      <c r="D106" s="28">
        <f>$M$90</f>
        <v>6.9801711567442428</v>
      </c>
      <c r="E106" s="26">
        <f>SUM(E102:E105)</f>
        <v>14361178.984192912</v>
      </c>
      <c r="F106" s="3">
        <f t="shared" si="18"/>
        <v>2057.4250489999999</v>
      </c>
      <c r="G106" s="3"/>
      <c r="H106" s="3"/>
      <c r="I106" s="3"/>
      <c r="J106" s="3"/>
      <c r="K106" s="3"/>
      <c r="L106" s="3"/>
      <c r="M106" s="3"/>
      <c r="N106" s="3"/>
      <c r="O106" s="3"/>
      <c r="P106" s="2"/>
    </row>
    <row r="107" spans="1:16" ht="12.75" customHeight="1">
      <c r="A107" s="25" t="s">
        <v>2</v>
      </c>
      <c r="B107" s="29">
        <f>$I$2</f>
        <v>14358820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2.5" customHeight="1">
      <c r="A108" s="30" t="s">
        <v>23</v>
      </c>
      <c r="B108" s="26">
        <f>IF(E106&gt;0,$I$2/E106,"")</f>
        <v>0.99983573882092081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13">
    <mergeCell ref="F99:F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ALK_GENERAL_BOQUERON</vt:lpstr>
      <vt:lpstr>ALK PORTUGAL BOQUERON</vt:lpstr>
      <vt:lpstr>ALK ESPAÑA BOQUERON</vt:lpstr>
      <vt:lpstr>POL01</vt:lpstr>
      <vt:lpstr>POL02</vt:lpstr>
      <vt:lpstr>POL03</vt:lpstr>
      <vt:lpstr>POL04</vt:lpstr>
      <vt:lpstr>POL05</vt:lpstr>
      <vt:lpstr>POL06</vt:lpstr>
      <vt:lpstr>POL07</vt:lpstr>
      <vt:lpstr>POL08</vt:lpstr>
      <vt:lpstr>POL09</vt:lpstr>
      <vt:lpstr>MEDIAS &amp;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modified xsi:type="dcterms:W3CDTF">2024-06-07T08:32:59Z</dcterms:modified>
</cp:coreProperties>
</file>