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West" sheetId="1" state="visible" r:id="rId2"/>
    <sheet name="Algarve" sheetId="2" state="visible" r:id="rId3"/>
    <sheet name="CADIZ" sheetId="3" state="visible" r:id="rId4"/>
    <sheet name="Portugal" sheetId="4" state="visible" r:id="rId5"/>
    <sheet name="Total (Portugal_Cadiz)" sheetId="5" state="visible" r:id="rId6"/>
    <sheet name="PELAGO15_ALKs" sheetId="6" state="visible" r:id="rId7"/>
  </sheets>
  <externalReferences>
    <externalReference r:id="rId8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<sst xmlns="http://schemas.openxmlformats.org/spreadsheetml/2006/main" count="191" uniqueCount="20">
  <si>
    <t xml:space="preserve">L</t>
  </si>
  <si>
    <t xml:space="preserve">mil</t>
  </si>
  <si>
    <t xml:space="preserve">ton</t>
  </si>
  <si>
    <t xml:space="preserve">WEST COAST (OCN+OCS)</t>
  </si>
  <si>
    <t xml:space="preserve">%</t>
  </si>
  <si>
    <t xml:space="preserve">(Distribution amplified to the estimated abundance)</t>
  </si>
  <si>
    <t xml:space="preserve">L_CLASS</t>
  </si>
  <si>
    <t xml:space="preserve">AGE GROUP</t>
  </si>
  <si>
    <t xml:space="preserve">TOTAL</t>
  </si>
  <si>
    <t xml:space="preserve">Lmed</t>
  </si>
  <si>
    <t xml:space="preserve">(Distribution amplified to the estimated biomass)</t>
  </si>
  <si>
    <t xml:space="preserve">IXa-S (ALG)</t>
  </si>
  <si>
    <t xml:space="preserve">IXa-S (CAD)</t>
  </si>
  <si>
    <t xml:space="preserve">PORTUGAL (OCN+OCS+ALG)</t>
  </si>
  <si>
    <t xml:space="preserve">totalN</t>
  </si>
  <si>
    <t xml:space="preserve">totalB</t>
  </si>
  <si>
    <t xml:space="preserve">TOTAL AREA (PORTUGAL+CADIZ)</t>
  </si>
  <si>
    <t xml:space="preserve">WEST COAST</t>
  </si>
  <si>
    <t xml:space="preserve">%Número</t>
  </si>
  <si>
    <t xml:space="preserve">ALGARVE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</si>
</sst>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#,##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color rgb="FF595959"/>
      <name val="Calibri"/>
      <family val="2"/>
    </font>
    <font>
      <b val="true"/>
      <sz val="10"/>
      <color rgb="FF595959"/>
      <name val="Calibri"/>
      <family val="2"/>
    </font>
    <font>
      <b val="true"/>
      <sz val="14"/>
      <color rgb="FF595959"/>
      <name val="Calibri"/>
      <family val="2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C6D9F1"/>
        <bgColor rgb="FFD9D9D9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78787"/>
      <rgbColor rgb="FF93A9CE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636363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West</a:t>
            </a:r>
          </a:p>
        </c:rich>
      </c:tx>
      <c:layout>
        <c:manualLayout>
          <c:xMode val="edge"/>
          <c:yMode val="edge"/>
          <c:x val="0.197936093497451"/>
          <c:y val="0.208530183727034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West!$A$3:$A$28</c:f>
              <c:strCache>
                <c:ptCount val="26"/>
                <c:pt idx="0">
                  <c:v>5,5</c:v>
                </c:pt>
                <c:pt idx="1">
                  <c:v>6</c:v>
                </c:pt>
                <c:pt idx="2">
                  <c:v>6,5</c:v>
                </c:pt>
                <c:pt idx="3">
                  <c:v>7</c:v>
                </c:pt>
                <c:pt idx="4">
                  <c:v>7,5</c:v>
                </c:pt>
                <c:pt idx="5">
                  <c:v>8</c:v>
                </c:pt>
                <c:pt idx="6">
                  <c:v>8,5</c:v>
                </c:pt>
                <c:pt idx="7">
                  <c:v>9</c:v>
                </c:pt>
                <c:pt idx="8">
                  <c:v>9,5</c:v>
                </c:pt>
                <c:pt idx="9">
                  <c:v>10</c:v>
                </c:pt>
                <c:pt idx="10">
                  <c:v>10,5</c:v>
                </c:pt>
                <c:pt idx="11">
                  <c:v>11</c:v>
                </c:pt>
                <c:pt idx="12">
                  <c:v>11,5</c:v>
                </c:pt>
                <c:pt idx="13">
                  <c:v>12</c:v>
                </c:pt>
                <c:pt idx="14">
                  <c:v>12,5</c:v>
                </c:pt>
                <c:pt idx="15">
                  <c:v>13</c:v>
                </c:pt>
                <c:pt idx="16">
                  <c:v>13,5</c:v>
                </c:pt>
                <c:pt idx="17">
                  <c:v>14</c:v>
                </c:pt>
                <c:pt idx="18">
                  <c:v>14,5</c:v>
                </c:pt>
                <c:pt idx="19">
                  <c:v>15</c:v>
                </c:pt>
                <c:pt idx="20">
                  <c:v>15,5</c:v>
                </c:pt>
                <c:pt idx="21">
                  <c:v>16</c:v>
                </c:pt>
                <c:pt idx="22">
                  <c:v>16,5</c:v>
                </c:pt>
                <c:pt idx="23">
                  <c:v>17</c:v>
                </c:pt>
                <c:pt idx="24">
                  <c:v>17,5</c:v>
                </c:pt>
                <c:pt idx="25">
                  <c:v>18</c:v>
                </c:pt>
              </c:strCache>
            </c:strRef>
          </c:cat>
          <c:val>
            <c:numRef>
              <c:f>West!$D$3:$D$28</c:f>
              <c:numCache>
                <c:formatCode>General</c:formatCode>
                <c:ptCount val="26"/>
                <c:pt idx="0">
                  <c:v>0.000139628618902302</c:v>
                </c:pt>
                <c:pt idx="1">
                  <c:v>0.000139628618902302</c:v>
                </c:pt>
                <c:pt idx="2">
                  <c:v>0.000766405974863746</c:v>
                </c:pt>
                <c:pt idx="3">
                  <c:v>0.00118374040247174</c:v>
                </c:pt>
                <c:pt idx="4">
                  <c:v>0.00167399199772871</c:v>
                </c:pt>
                <c:pt idx="5">
                  <c:v>0.0018120691875321</c:v>
                </c:pt>
                <c:pt idx="6">
                  <c:v>0.002230955044239</c:v>
                </c:pt>
                <c:pt idx="7">
                  <c:v>0.00397320992231994</c:v>
                </c:pt>
                <c:pt idx="8">
                  <c:v>0.00639964503302217</c:v>
                </c:pt>
                <c:pt idx="9">
                  <c:v>0.0119460040616414</c:v>
                </c:pt>
                <c:pt idx="10">
                  <c:v>0.12089511253291</c:v>
                </c:pt>
                <c:pt idx="11">
                  <c:v>0.177557957512563</c:v>
                </c:pt>
                <c:pt idx="12">
                  <c:v>0.147786033104394</c:v>
                </c:pt>
                <c:pt idx="13">
                  <c:v>0.143052622923606</c:v>
                </c:pt>
                <c:pt idx="14">
                  <c:v>0.096892952943604</c:v>
                </c:pt>
                <c:pt idx="15">
                  <c:v>0.0737937250898665</c:v>
                </c:pt>
                <c:pt idx="16">
                  <c:v>0.0703945439341449</c:v>
                </c:pt>
                <c:pt idx="17">
                  <c:v>0.05432328989849</c:v>
                </c:pt>
                <c:pt idx="18">
                  <c:v>0.0286455868823567</c:v>
                </c:pt>
                <c:pt idx="19">
                  <c:v>0.0206914098922222</c:v>
                </c:pt>
                <c:pt idx="20">
                  <c:v>0.0178802203649892</c:v>
                </c:pt>
                <c:pt idx="21">
                  <c:v>0.0105543721599151</c:v>
                </c:pt>
                <c:pt idx="22">
                  <c:v>0.00296633243712446</c:v>
                </c:pt>
                <c:pt idx="23">
                  <c:v>0.00338211543563353</c:v>
                </c:pt>
                <c:pt idx="24">
                  <c:v>0.000417334427607991</c:v>
                </c:pt>
                <c:pt idx="25">
                  <c:v>0.000501111598949372</c:v>
                </c:pt>
              </c:numCache>
            </c:numRef>
          </c:val>
        </c:ser>
        <c:gapWidth val="50"/>
        <c:overlap val="0"/>
        <c:axId val="31178690"/>
        <c:axId val="87496572"/>
      </c:barChart>
      <c:catAx>
        <c:axId val="311786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496572"/>
        <c:crosses val="autoZero"/>
        <c:auto val="1"/>
        <c:lblAlgn val="ctr"/>
        <c:lblOffset val="100"/>
      </c:catAx>
      <c:valAx>
        <c:axId val="874965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1786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CADIZ
Anchovy Age distribution (Number)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CADIZ!$AE$3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CADIZ!$AE$32:$AG$32</c:f>
              <c:numCache>
                <c:formatCode>General</c:formatCode>
                <c:ptCount val="3"/>
                <c:pt idx="0">
                  <c:v>3257930.57678101</c:v>
                </c:pt>
                <c:pt idx="1">
                  <c:v>273421.423218991</c:v>
                </c:pt>
                <c:pt idx="2">
                  <c:v>0</c:v>
                </c:pt>
              </c:numCache>
            </c:numRef>
          </c:val>
        </c:ser>
        <c:gapWidth val="77"/>
        <c:overlap val="-27"/>
        <c:axId val="42109120"/>
        <c:axId val="70779040"/>
      </c:barChart>
      <c:catAx>
        <c:axId val="42109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779040"/>
        <c:crosses val="autoZero"/>
        <c:auto val="1"/>
        <c:lblAlgn val="ctr"/>
        <c:lblOffset val="100"/>
      </c:catAx>
      <c:valAx>
        <c:axId val="70779040"/>
        <c:scaling>
          <c:orientation val="minMax"/>
          <c:max val="4000000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Abundance (thousands)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109120"/>
        <c:crosses val="autoZero"/>
        <c:crossBetween val="midCat"/>
        <c:majorUnit val="250000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CADIZ
Anchovy Age distribution (%)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CADIZ!$AE$3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CADIZ!$AE$33:$AG$33</c:f>
              <c:numCache>
                <c:formatCode>General</c:formatCode>
                <c:ptCount val="3"/>
                <c:pt idx="0">
                  <c:v>92.2573160868984</c:v>
                </c:pt>
                <c:pt idx="1">
                  <c:v>7.74268391310159</c:v>
                </c:pt>
                <c:pt idx="2">
                  <c:v>0</c:v>
                </c:pt>
              </c:numCache>
            </c:numRef>
          </c:val>
        </c:ser>
        <c:gapWidth val="77"/>
        <c:overlap val="-27"/>
        <c:axId val="40104701"/>
        <c:axId val="29571922"/>
      </c:barChart>
      <c:catAx>
        <c:axId val="401047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571922"/>
        <c:crosses val="autoZero"/>
        <c:auto val="1"/>
        <c:lblAlgn val="ctr"/>
        <c:lblOffset val="100"/>
      </c:catAx>
      <c:valAx>
        <c:axId val="29571922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Percentage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104701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CÁDIS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CADIZ!$AE$37:$AG$37</c:f>
              <c:numCache>
                <c:formatCode>General</c:formatCode>
                <c:ptCount val="3"/>
                <c:pt idx="0">
                  <c:v>3257.93057678101</c:v>
                </c:pt>
                <c:pt idx="1">
                  <c:v>273.421423218991</c:v>
                </c:pt>
                <c:pt idx="2">
                  <c:v>0</c:v>
                </c:pt>
              </c:numCache>
            </c:numRef>
          </c:val>
        </c:ser>
        <c:gapWidth val="77"/>
        <c:overlap val="-27"/>
        <c:axId val="73540566"/>
        <c:axId val="25497873"/>
      </c:barChart>
      <c:catAx>
        <c:axId val="73540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Idade (anos)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497873"/>
        <c:crosses val="autoZero"/>
        <c:auto val="1"/>
        <c:lblAlgn val="ctr"/>
        <c:lblOffset val="100"/>
      </c:catAx>
      <c:valAx>
        <c:axId val="25497873"/>
        <c:scaling>
          <c:orientation val="minMax"/>
          <c:max val="350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Número de indivíduos (milhões)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540566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PORTUGAL
Anchovy Age distribution (Number)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Portugal!$AE$3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Portugal!$AE$32:$AG$32</c:f>
              <c:numCache>
                <c:formatCode>General</c:formatCode>
                <c:ptCount val="3"/>
                <c:pt idx="0">
                  <c:v>722780.566605325</c:v>
                </c:pt>
                <c:pt idx="1">
                  <c:v>73628.9066004171</c:v>
                </c:pt>
                <c:pt idx="2">
                  <c:v>5825.52679425837</c:v>
                </c:pt>
              </c:numCache>
            </c:numRef>
          </c:val>
        </c:ser>
        <c:gapWidth val="77"/>
        <c:overlap val="-27"/>
        <c:axId val="35841998"/>
        <c:axId val="75841030"/>
      </c:barChart>
      <c:catAx>
        <c:axId val="358419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841030"/>
        <c:crosses val="autoZero"/>
        <c:auto val="1"/>
        <c:lblAlgn val="ctr"/>
        <c:lblOffset val="100"/>
      </c:catAx>
      <c:valAx>
        <c:axId val="75841030"/>
        <c:scaling>
          <c:orientation val="minMax"/>
          <c:max val="750000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Abundance (thousands)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841998"/>
        <c:crosses val="autoZero"/>
        <c:crossBetween val="midCat"/>
        <c:majorUnit val="100000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PORTUGAL
Anchovy Age distribution (%)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Portugal!$AE$3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Portugal!$AE$33:$AG$33</c:f>
              <c:numCache>
                <c:formatCode>General</c:formatCode>
                <c:ptCount val="3"/>
                <c:pt idx="0">
                  <c:v>90.095865501421</c:v>
                </c:pt>
                <c:pt idx="1">
                  <c:v>9.1779723647581</c:v>
                </c:pt>
                <c:pt idx="2">
                  <c:v>0.726162133820934</c:v>
                </c:pt>
              </c:numCache>
            </c:numRef>
          </c:val>
        </c:ser>
        <c:gapWidth val="77"/>
        <c:overlap val="-27"/>
        <c:axId val="99463866"/>
        <c:axId val="43814132"/>
      </c:barChart>
      <c:catAx>
        <c:axId val="994638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814132"/>
        <c:crosses val="autoZero"/>
        <c:auto val="1"/>
        <c:lblAlgn val="ctr"/>
        <c:lblOffset val="100"/>
      </c:catAx>
      <c:valAx>
        <c:axId val="43814132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Percentage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463866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PORTUGAL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Portugal!$AE$37:$AG$37</c:f>
              <c:numCache>
                <c:formatCode>General</c:formatCode>
                <c:ptCount val="3"/>
                <c:pt idx="0">
                  <c:v>722.780566605325</c:v>
                </c:pt>
                <c:pt idx="1">
                  <c:v>73.6289066004171</c:v>
                </c:pt>
                <c:pt idx="2">
                  <c:v>5.82552679425837</c:v>
                </c:pt>
              </c:numCache>
            </c:numRef>
          </c:val>
        </c:ser>
        <c:gapWidth val="77"/>
        <c:overlap val="-27"/>
        <c:axId val="30048915"/>
        <c:axId val="51162415"/>
      </c:barChart>
      <c:catAx>
        <c:axId val="300489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Idade (anos)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162415"/>
        <c:crosses val="autoZero"/>
        <c:auto val="1"/>
        <c:lblAlgn val="ctr"/>
        <c:lblOffset val="100"/>
      </c:catAx>
      <c:valAx>
        <c:axId val="51162415"/>
        <c:scaling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Número de indivíduos (milhões)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048915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Portugal</a:t>
            </a:r>
          </a:p>
        </c:rich>
      </c:tx>
      <c:layout>
        <c:manualLayout>
          <c:xMode val="edge"/>
          <c:yMode val="edge"/>
          <c:x val="0.41629374022753"/>
          <c:y val="0.0326644370122631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"Anchovy Portugal"</c:f>
              <c:strCache>
                <c:ptCount val="1"/>
                <c:pt idx="0">
                  <c:v>Anchovy Portugal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Portugal!$A$2:$A$28</c:f>
              <c:strCache>
                <c:ptCount val="27"/>
                <c:pt idx="0">
                  <c:v>5</c:v>
                </c:pt>
                <c:pt idx="1">
                  <c:v>5,5</c:v>
                </c:pt>
                <c:pt idx="2">
                  <c:v>6</c:v>
                </c:pt>
                <c:pt idx="3">
                  <c:v>6,5</c:v>
                </c:pt>
                <c:pt idx="4">
                  <c:v>7</c:v>
                </c:pt>
                <c:pt idx="5">
                  <c:v>7,5</c:v>
                </c:pt>
                <c:pt idx="6">
                  <c:v>8</c:v>
                </c:pt>
                <c:pt idx="7">
                  <c:v>8,5</c:v>
                </c:pt>
                <c:pt idx="8">
                  <c:v>9</c:v>
                </c:pt>
                <c:pt idx="9">
                  <c:v>9,5</c:v>
                </c:pt>
                <c:pt idx="10">
                  <c:v>10</c:v>
                </c:pt>
                <c:pt idx="11">
                  <c:v>10,5</c:v>
                </c:pt>
                <c:pt idx="12">
                  <c:v>11</c:v>
                </c:pt>
                <c:pt idx="13">
                  <c:v>11,5</c:v>
                </c:pt>
                <c:pt idx="14">
                  <c:v>12</c:v>
                </c:pt>
                <c:pt idx="15">
                  <c:v>12,5</c:v>
                </c:pt>
                <c:pt idx="16">
                  <c:v>13</c:v>
                </c:pt>
                <c:pt idx="17">
                  <c:v>13,5</c:v>
                </c:pt>
                <c:pt idx="18">
                  <c:v>14</c:v>
                </c:pt>
                <c:pt idx="19">
                  <c:v>14,5</c:v>
                </c:pt>
                <c:pt idx="20">
                  <c:v>15</c:v>
                </c:pt>
                <c:pt idx="21">
                  <c:v>15,5</c:v>
                </c:pt>
                <c:pt idx="22">
                  <c:v>16</c:v>
                </c:pt>
                <c:pt idx="23">
                  <c:v>16,5</c:v>
                </c:pt>
                <c:pt idx="24">
                  <c:v>17</c:v>
                </c:pt>
                <c:pt idx="25">
                  <c:v>17,5</c:v>
                </c:pt>
                <c:pt idx="26">
                  <c:v>18</c:v>
                </c:pt>
              </c:strCache>
            </c:strRef>
          </c:cat>
          <c:val>
            <c:numRef>
              <c:f>Portugal!$D$2:$D$28</c:f>
              <c:numCache>
                <c:formatCode>General</c:formatCode>
                <c:ptCount val="27"/>
                <c:pt idx="0">
                  <c:v>0</c:v>
                </c:pt>
                <c:pt idx="1">
                  <c:v>0.000112186578745629</c:v>
                </c:pt>
                <c:pt idx="2">
                  <c:v>0.000112186578745629</c:v>
                </c:pt>
                <c:pt idx="3">
                  <c:v>0.000615779665559344</c:v>
                </c:pt>
                <c:pt idx="4">
                  <c:v>0.000951092884254614</c:v>
                </c:pt>
                <c:pt idx="5">
                  <c:v>0.00134499242740593</c:v>
                </c:pt>
                <c:pt idx="6">
                  <c:v>0.00145593248860995</c:v>
                </c:pt>
                <c:pt idx="7">
                  <c:v>0.00179249222484683</c:v>
                </c:pt>
                <c:pt idx="8">
                  <c:v>0.00319233142408397</c:v>
                </c:pt>
                <c:pt idx="9">
                  <c:v>0.00514188485917468</c:v>
                </c:pt>
                <c:pt idx="10">
                  <c:v>0.0095981850704594</c:v>
                </c:pt>
                <c:pt idx="11">
                  <c:v>0.0971348794305908</c:v>
                </c:pt>
                <c:pt idx="12">
                  <c:v>0.146553067368041</c:v>
                </c:pt>
                <c:pt idx="13">
                  <c:v>0.143071543874301</c:v>
                </c:pt>
                <c:pt idx="14">
                  <c:v>0.177258533970719</c:v>
                </c:pt>
                <c:pt idx="15">
                  <c:v>0.129362343951585</c:v>
                </c:pt>
                <c:pt idx="16">
                  <c:v>0.075072765461492</c:v>
                </c:pt>
                <c:pt idx="17">
                  <c:v>0.0774311766502334</c:v>
                </c:pt>
                <c:pt idx="18">
                  <c:v>0.0548492648662798</c:v>
                </c:pt>
                <c:pt idx="19">
                  <c:v>0.0270843331442782</c:v>
                </c:pt>
                <c:pt idx="20">
                  <c:v>0.0186690932208144</c:v>
                </c:pt>
                <c:pt idx="21">
                  <c:v>0.0148771868592121</c:v>
                </c:pt>
                <c:pt idx="22">
                  <c:v>0.00848005883562797</c:v>
                </c:pt>
                <c:pt idx="23">
                  <c:v>0.00238334153957382</c:v>
                </c:pt>
                <c:pt idx="24">
                  <c:v>0.00271740824072747</c:v>
                </c:pt>
                <c:pt idx="25">
                  <c:v>0.00033531321869527</c:v>
                </c:pt>
                <c:pt idx="26">
                  <c:v>0.000402625165942648</c:v>
                </c:pt>
              </c:numCache>
            </c:numRef>
          </c:val>
        </c:ser>
        <c:gapWidth val="50"/>
        <c:overlap val="0"/>
        <c:axId val="86984108"/>
        <c:axId val="22907797"/>
      </c:barChart>
      <c:catAx>
        <c:axId val="869841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907797"/>
        <c:crosses val="autoZero"/>
        <c:auto val="1"/>
        <c:lblAlgn val="ctr"/>
        <c:lblOffset val="100"/>
      </c:catAx>
      <c:valAx>
        <c:axId val="22907797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9841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TOTAL AREA (PORTUGAL+CADIZ)
Anchovy Age distribution (Number)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'Total (Portugal_Cadiz)'!$AE$49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'Total (Portugal_Cadiz)'!$AE$78:$AG$78</c:f>
              <c:numCache>
                <c:formatCode>General</c:formatCode>
                <c:ptCount val="3"/>
                <c:pt idx="0">
                  <c:v>4108248.37739679</c:v>
                </c:pt>
                <c:pt idx="1">
                  <c:v>219513.095808952</c:v>
                </c:pt>
                <c:pt idx="2">
                  <c:v>5825.52679425837</c:v>
                </c:pt>
              </c:numCache>
            </c:numRef>
          </c:val>
        </c:ser>
        <c:gapWidth val="77"/>
        <c:overlap val="-27"/>
        <c:axId val="15746189"/>
        <c:axId val="49636902"/>
      </c:barChart>
      <c:catAx>
        <c:axId val="157461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636902"/>
        <c:crosses val="autoZero"/>
        <c:auto val="1"/>
        <c:lblAlgn val="ctr"/>
        <c:lblOffset val="100"/>
      </c:catAx>
      <c:valAx>
        <c:axId val="49636902"/>
        <c:scaling>
          <c:orientation val="minMax"/>
          <c:max val="4200000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Abundance (thousands)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746189"/>
        <c:crosses val="autoZero"/>
        <c:crossBetween val="midCat"/>
        <c:majorUnit val="250000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TOTAL AREA (PORTUGAL+CADIZ)
Anchovy Age distribution (%)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'Total (Portugal_Cadiz)'!$AE$49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'Total (Portugal_Cadiz)'!$AE$79:$AG$79</c:f>
              <c:numCache>
                <c:formatCode>General</c:formatCode>
                <c:ptCount val="3"/>
                <c:pt idx="0">
                  <c:v>94.8001823292526</c:v>
                </c:pt>
                <c:pt idx="1">
                  <c:v>5.0653903062048</c:v>
                </c:pt>
                <c:pt idx="2">
                  <c:v>0.134427364542546</c:v>
                </c:pt>
              </c:numCache>
            </c:numRef>
          </c:val>
        </c:ser>
        <c:gapWidth val="77"/>
        <c:overlap val="-27"/>
        <c:axId val="95306462"/>
        <c:axId val="109671"/>
      </c:barChart>
      <c:catAx>
        <c:axId val="953064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9671"/>
        <c:crosses val="autoZero"/>
        <c:auto val="1"/>
        <c:lblAlgn val="ctr"/>
        <c:lblOffset val="100"/>
      </c:catAx>
      <c:valAx>
        <c:axId val="109671"/>
        <c:scaling>
          <c:orientation val="minMax"/>
          <c:max val="100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Abundance (thousands)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306462"/>
        <c:crosses val="autoZero"/>
        <c:crossBetween val="midCat"/>
        <c:majorUnit val="10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PORTUGAL+CÁDIS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'Total (Portugal_Cadiz)'!$AE$83:$AG$83</c:f>
              <c:numCache>
                <c:formatCode>General</c:formatCode>
                <c:ptCount val="3"/>
                <c:pt idx="0">
                  <c:v>4108.24837739679</c:v>
                </c:pt>
                <c:pt idx="1">
                  <c:v>219.513095808952</c:v>
                </c:pt>
                <c:pt idx="2">
                  <c:v>5.82552679425837</c:v>
                </c:pt>
              </c:numCache>
            </c:numRef>
          </c:val>
        </c:ser>
        <c:gapWidth val="77"/>
        <c:overlap val="-27"/>
        <c:axId val="1016798"/>
        <c:axId val="8631994"/>
      </c:barChart>
      <c:catAx>
        <c:axId val="1016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Idade (anos)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31994"/>
        <c:crosses val="autoZero"/>
        <c:auto val="1"/>
        <c:lblAlgn val="ctr"/>
        <c:lblOffset val="100"/>
      </c:catAx>
      <c:valAx>
        <c:axId val="8631994"/>
        <c:scaling>
          <c:orientation val="minMax"/>
          <c:max val="4200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Número de indivíduos (milhões)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16798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Portuguese West Coast
Anchovy Age distribution (Number)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West!$AE$3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West!$AE$32:$AG$32</c:f>
              <c:numCache>
                <c:formatCode>General</c:formatCode>
                <c:ptCount val="3"/>
                <c:pt idx="0">
                  <c:v>592605.359934159</c:v>
                </c:pt>
                <c:pt idx="1">
                  <c:v>45933.1277115282</c:v>
                </c:pt>
                <c:pt idx="2">
                  <c:v>6028.51235431235</c:v>
                </c:pt>
              </c:numCache>
            </c:numRef>
          </c:val>
        </c:ser>
        <c:gapWidth val="77"/>
        <c:overlap val="-27"/>
        <c:axId val="82922583"/>
        <c:axId val="79683055"/>
      </c:barChart>
      <c:catAx>
        <c:axId val="829225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683055"/>
        <c:crosses val="autoZero"/>
        <c:auto val="1"/>
        <c:lblAlgn val="ctr"/>
        <c:lblOffset val="100"/>
      </c:catAx>
      <c:valAx>
        <c:axId val="79683055"/>
        <c:scaling>
          <c:orientation val="minMax"/>
          <c:max val="60000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Abundance (thousands)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922583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Portugal + Cadiz</a:t>
            </a:r>
          </a:p>
        </c:rich>
      </c:tx>
      <c:layout>
        <c:manualLayout>
          <c:xMode val="edge"/>
          <c:yMode val="edge"/>
          <c:x val="0.36366144338998"/>
          <c:y val="0.0404682274247492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'Total (Portugal_Cadiz)'!$A$48:$A$74</c:f>
              <c:strCache>
                <c:ptCount val="27"/>
                <c:pt idx="0">
                  <c:v>5</c:v>
                </c:pt>
                <c:pt idx="1">
                  <c:v>5,5</c:v>
                </c:pt>
                <c:pt idx="2">
                  <c:v>6</c:v>
                </c:pt>
                <c:pt idx="3">
                  <c:v>6,5</c:v>
                </c:pt>
                <c:pt idx="4">
                  <c:v>7</c:v>
                </c:pt>
                <c:pt idx="5">
                  <c:v>7,5</c:v>
                </c:pt>
                <c:pt idx="6">
                  <c:v>8</c:v>
                </c:pt>
                <c:pt idx="7">
                  <c:v>8,5</c:v>
                </c:pt>
                <c:pt idx="8">
                  <c:v>9</c:v>
                </c:pt>
                <c:pt idx="9">
                  <c:v>9,5</c:v>
                </c:pt>
                <c:pt idx="10">
                  <c:v>10</c:v>
                </c:pt>
                <c:pt idx="11">
                  <c:v>10,5</c:v>
                </c:pt>
                <c:pt idx="12">
                  <c:v>11</c:v>
                </c:pt>
                <c:pt idx="13">
                  <c:v>11,5</c:v>
                </c:pt>
                <c:pt idx="14">
                  <c:v>12</c:v>
                </c:pt>
                <c:pt idx="15">
                  <c:v>12,5</c:v>
                </c:pt>
                <c:pt idx="16">
                  <c:v>13</c:v>
                </c:pt>
                <c:pt idx="17">
                  <c:v>13,5</c:v>
                </c:pt>
                <c:pt idx="18">
                  <c:v>14</c:v>
                </c:pt>
                <c:pt idx="19">
                  <c:v>14,5</c:v>
                </c:pt>
                <c:pt idx="20">
                  <c:v>15</c:v>
                </c:pt>
                <c:pt idx="21">
                  <c:v>15,5</c:v>
                </c:pt>
                <c:pt idx="22">
                  <c:v>16</c:v>
                </c:pt>
                <c:pt idx="23">
                  <c:v>16,5</c:v>
                </c:pt>
                <c:pt idx="24">
                  <c:v>17</c:v>
                </c:pt>
                <c:pt idx="25">
                  <c:v>17,5</c:v>
                </c:pt>
                <c:pt idx="26">
                  <c:v>18</c:v>
                </c:pt>
              </c:strCache>
            </c:strRef>
          </c:cat>
          <c:val>
            <c:numRef>
              <c:f>'Total (Portugal_Cadiz)'!$C$48:$C$74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12</c:v>
                </c:pt>
                <c:pt idx="9">
                  <c:v>1215</c:v>
                </c:pt>
                <c:pt idx="10">
                  <c:v>3294</c:v>
                </c:pt>
                <c:pt idx="11">
                  <c:v>7979</c:v>
                </c:pt>
                <c:pt idx="12">
                  <c:v>7168</c:v>
                </c:pt>
                <c:pt idx="13">
                  <c:v>6330</c:v>
                </c:pt>
                <c:pt idx="14">
                  <c:v>5499</c:v>
                </c:pt>
                <c:pt idx="15">
                  <c:v>4658</c:v>
                </c:pt>
                <c:pt idx="16">
                  <c:v>1653</c:v>
                </c:pt>
                <c:pt idx="17">
                  <c:v>1083</c:v>
                </c:pt>
                <c:pt idx="18">
                  <c:v>865</c:v>
                </c:pt>
                <c:pt idx="19">
                  <c:v>481</c:v>
                </c:pt>
                <c:pt idx="20">
                  <c:v>371</c:v>
                </c:pt>
                <c:pt idx="21">
                  <c:v>330</c:v>
                </c:pt>
                <c:pt idx="22">
                  <c:v>210</c:v>
                </c:pt>
                <c:pt idx="23">
                  <c:v>66</c:v>
                </c:pt>
                <c:pt idx="24">
                  <c:v>82</c:v>
                </c:pt>
                <c:pt idx="25">
                  <c:v>11</c:v>
                </c:pt>
                <c:pt idx="26">
                  <c:v>15</c:v>
                </c:pt>
              </c:numCache>
            </c:numRef>
          </c:val>
        </c:ser>
        <c:gapWidth val="50"/>
        <c:overlap val="0"/>
        <c:axId val="44243282"/>
        <c:axId val="98190264"/>
      </c:barChart>
      <c:catAx>
        <c:axId val="442432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190264"/>
        <c:crosses val="autoZero"/>
        <c:auto val="1"/>
        <c:lblAlgn val="ctr"/>
        <c:lblOffset val="100"/>
      </c:catAx>
      <c:valAx>
        <c:axId val="98190264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2432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Portuguese West Coast
Anchovy Age distribution (%)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West!$AE$3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West!$AE$33:$AG$33</c:f>
              <c:numCache>
                <c:formatCode>General</c:formatCode>
                <c:ptCount val="3"/>
                <c:pt idx="0">
                  <c:v>91.9385199574535</c:v>
                </c:pt>
                <c:pt idx="1">
                  <c:v>7.12619909358193</c:v>
                </c:pt>
                <c:pt idx="2">
                  <c:v>0.935280948964554</c:v>
                </c:pt>
              </c:numCache>
            </c:numRef>
          </c:val>
        </c:ser>
        <c:gapWidth val="77"/>
        <c:overlap val="-27"/>
        <c:axId val="71128585"/>
        <c:axId val="6297583"/>
      </c:barChart>
      <c:catAx>
        <c:axId val="711285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97583"/>
        <c:crosses val="autoZero"/>
        <c:auto val="1"/>
        <c:lblAlgn val="ctr"/>
        <c:lblOffset val="100"/>
      </c:catAx>
      <c:valAx>
        <c:axId val="6297583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Percentage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128585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Costa Oeste Portuguesa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West!$AE$3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West!$AE$37:$AG$37</c:f>
              <c:numCache>
                <c:formatCode>General</c:formatCode>
                <c:ptCount val="3"/>
                <c:pt idx="0">
                  <c:v>592.605359934159</c:v>
                </c:pt>
                <c:pt idx="1">
                  <c:v>45.9331277115282</c:v>
                </c:pt>
                <c:pt idx="2">
                  <c:v>6.02851235431235</c:v>
                </c:pt>
              </c:numCache>
            </c:numRef>
          </c:val>
        </c:ser>
        <c:gapWidth val="77"/>
        <c:overlap val="-27"/>
        <c:axId val="2464375"/>
        <c:axId val="95526323"/>
      </c:barChart>
      <c:catAx>
        <c:axId val="24643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Idade (anos)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526323"/>
        <c:crosses val="autoZero"/>
        <c:auto val="1"/>
        <c:lblAlgn val="ctr"/>
        <c:lblOffset val="100"/>
      </c:catAx>
      <c:valAx>
        <c:axId val="95526323"/>
        <c:scaling>
          <c:orientation val="minMax"/>
          <c:max val="60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Número de indivíduos  (milhões)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64375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Algarve</a:t>
            </a:r>
          </a:p>
        </c:rich>
      </c:tx>
      <c:layout>
        <c:manualLayout>
          <c:xMode val="edge"/>
          <c:yMode val="edge"/>
          <c:x val="0.573672114402451"/>
          <c:y val="0.203937007874016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"ahnchovy Algarve"</c:f>
              <c:strCache>
                <c:ptCount val="1"/>
                <c:pt idx="0">
                  <c:v>ahnchovy Algarve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Algarve!$A$12:$A$25</c:f>
              <c:strCache>
                <c:ptCount val="14"/>
                <c:pt idx="0">
                  <c:v>10</c:v>
                </c:pt>
                <c:pt idx="1">
                  <c:v>10,5</c:v>
                </c:pt>
                <c:pt idx="2">
                  <c:v>11</c:v>
                </c:pt>
                <c:pt idx="3">
                  <c:v>11,5</c:v>
                </c:pt>
                <c:pt idx="4">
                  <c:v>12</c:v>
                </c:pt>
                <c:pt idx="5">
                  <c:v>12,5</c:v>
                </c:pt>
                <c:pt idx="6">
                  <c:v>13</c:v>
                </c:pt>
                <c:pt idx="7">
                  <c:v>13,5</c:v>
                </c:pt>
                <c:pt idx="8">
                  <c:v>14</c:v>
                </c:pt>
                <c:pt idx="9">
                  <c:v>14,5</c:v>
                </c:pt>
                <c:pt idx="10">
                  <c:v>15</c:v>
                </c:pt>
                <c:pt idx="11">
                  <c:v>15,5</c:v>
                </c:pt>
                <c:pt idx="12">
                  <c:v>16</c:v>
                </c:pt>
                <c:pt idx="13">
                  <c:v>16,5</c:v>
                </c:pt>
              </c:strCache>
            </c:strRef>
          </c:cat>
          <c:val>
            <c:numRef>
              <c:f>Algarve!$D$12:$D$25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0.0198011010477713</c:v>
                </c:pt>
                <c:pt idx="3">
                  <c:v>0.123798107415582</c:v>
                </c:pt>
                <c:pt idx="4">
                  <c:v>0.317096684171804</c:v>
                </c:pt>
                <c:pt idx="5">
                  <c:v>0.262101377578202</c:v>
                </c:pt>
                <c:pt idx="6">
                  <c:v>0.080301646497704</c:v>
                </c:pt>
                <c:pt idx="7">
                  <c:v>0.106197833422128</c:v>
                </c:pt>
                <c:pt idx="8">
                  <c:v>0.056999517974478</c:v>
                </c:pt>
                <c:pt idx="9">
                  <c:v>0.0207017276809498</c:v>
                </c:pt>
                <c:pt idx="10">
                  <c:v>0.0104016033691047</c:v>
                </c:pt>
                <c:pt idx="11">
                  <c:v>0.00260040084227617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150"/>
        <c:overlap val="0"/>
        <c:axId val="22971966"/>
        <c:axId val="86924293"/>
      </c:barChart>
      <c:catAx>
        <c:axId val="229719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924293"/>
        <c:crosses val="autoZero"/>
        <c:auto val="1"/>
        <c:lblAlgn val="ctr"/>
        <c:lblOffset val="100"/>
      </c:catAx>
      <c:valAx>
        <c:axId val="8692429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9719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ALGARVE
Anchovy Age distribution (Number)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Algarve!$AE$3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Algarve!$AE$32:$AG$32</c:f>
              <c:numCache>
                <c:formatCode>General</c:formatCode>
                <c:ptCount val="3"/>
                <c:pt idx="0">
                  <c:v>137649.3</c:v>
                </c:pt>
                <c:pt idx="1">
                  <c:v>20018.7</c:v>
                </c:pt>
                <c:pt idx="2">
                  <c:v>0</c:v>
                </c:pt>
              </c:numCache>
            </c:numRef>
          </c:val>
        </c:ser>
        <c:gapWidth val="77"/>
        <c:overlap val="-27"/>
        <c:axId val="32222491"/>
        <c:axId val="13820698"/>
      </c:barChart>
      <c:catAx>
        <c:axId val="322224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820698"/>
        <c:crosses val="autoZero"/>
        <c:auto val="1"/>
        <c:lblAlgn val="ctr"/>
        <c:lblOffset val="100"/>
      </c:catAx>
      <c:valAx>
        <c:axId val="13820698"/>
        <c:scaling>
          <c:orientation val="minMax"/>
          <c:max val="150000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Abundance (thousands)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222491"/>
        <c:crosses val="autoZero"/>
        <c:crossBetween val="midCat"/>
        <c:majorUnit val="25000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ALGARVE
Anchovy Age distribution (%)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Algarve!$AE$3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West!$AE$33:$AG$33</c:f>
              <c:numCache>
                <c:formatCode>General</c:formatCode>
                <c:ptCount val="3"/>
                <c:pt idx="0">
                  <c:v>91.9385199574535</c:v>
                </c:pt>
                <c:pt idx="1">
                  <c:v>7.12619909358193</c:v>
                </c:pt>
                <c:pt idx="2">
                  <c:v>0.935280948964554</c:v>
                </c:pt>
              </c:numCache>
            </c:numRef>
          </c:val>
        </c:ser>
        <c:gapWidth val="77"/>
        <c:overlap val="-27"/>
        <c:axId val="42341296"/>
        <c:axId val="66174033"/>
      </c:barChart>
      <c:catAx>
        <c:axId val="423412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174033"/>
        <c:crosses val="autoZero"/>
        <c:auto val="1"/>
        <c:lblAlgn val="ctr"/>
        <c:lblOffset val="100"/>
      </c:catAx>
      <c:valAx>
        <c:axId val="66174033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Percentage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341296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PELAGO 15 - ALGARVE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[1]'costa oeste'!$U$7:$X$7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Algarve!$AE$37:$AG$37</c:f>
              <c:numCache>
                <c:formatCode>General</c:formatCode>
                <c:ptCount val="3"/>
                <c:pt idx="0">
                  <c:v>137.6493</c:v>
                </c:pt>
                <c:pt idx="1">
                  <c:v>20.0187</c:v>
                </c:pt>
                <c:pt idx="2">
                  <c:v>0</c:v>
                </c:pt>
              </c:numCache>
            </c:numRef>
          </c:val>
        </c:ser>
        <c:gapWidth val="77"/>
        <c:overlap val="-27"/>
        <c:axId val="16208625"/>
        <c:axId val="38436947"/>
      </c:barChart>
      <c:catAx>
        <c:axId val="162086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Idade (anos)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436947"/>
        <c:crosses val="autoZero"/>
        <c:auto val="1"/>
        <c:lblAlgn val="ctr"/>
        <c:lblOffset val="100"/>
      </c:catAx>
      <c:valAx>
        <c:axId val="38436947"/>
        <c:scaling>
          <c:orientation val="minMax"/>
          <c:max val="60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Número de indivíduos (milhões)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208625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Cadiz</a:t>
            </a:r>
          </a:p>
        </c:rich>
      </c:tx>
      <c:layout>
        <c:manualLayout>
          <c:xMode val="edge"/>
          <c:yMode val="edge"/>
          <c:x val="0.557967313585291"/>
          <c:y val="0.199343832020997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"anchovy Cadiz"</c:f>
              <c:strCache>
                <c:ptCount val="1"/>
                <c:pt idx="0">
                  <c:v>anchovy Cadiz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CADIZ!$A$9:$A$20</c:f>
              <c:strCache>
                <c:ptCount val="12"/>
                <c:pt idx="0">
                  <c:v>8,5</c:v>
                </c:pt>
                <c:pt idx="1">
                  <c:v>9</c:v>
                </c:pt>
                <c:pt idx="2">
                  <c:v>9,5</c:v>
                </c:pt>
                <c:pt idx="3">
                  <c:v>10</c:v>
                </c:pt>
                <c:pt idx="4">
                  <c:v>10,5</c:v>
                </c:pt>
                <c:pt idx="5">
                  <c:v>11</c:v>
                </c:pt>
                <c:pt idx="6">
                  <c:v>11,5</c:v>
                </c:pt>
                <c:pt idx="7">
                  <c:v>12</c:v>
                </c:pt>
                <c:pt idx="8">
                  <c:v>12,5</c:v>
                </c:pt>
                <c:pt idx="9">
                  <c:v>13</c:v>
                </c:pt>
                <c:pt idx="10">
                  <c:v>13,5</c:v>
                </c:pt>
                <c:pt idx="11">
                  <c:v>14</c:v>
                </c:pt>
              </c:strCache>
            </c:strRef>
          </c:cat>
          <c:val>
            <c:numRef>
              <c:f>CADIZ!$D$9:$D$20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0.0626539070588262</c:v>
                </c:pt>
                <c:pt idx="3">
                  <c:v>0.143629975148328</c:v>
                </c:pt>
                <c:pt idx="4">
                  <c:v>0.278244423099142</c:v>
                </c:pt>
                <c:pt idx="5">
                  <c:v>0.19771804113552</c:v>
                </c:pt>
                <c:pt idx="6">
                  <c:v>0.143402583486438</c:v>
                </c:pt>
                <c:pt idx="7">
                  <c:v>0.0922983605146131</c:v>
                </c:pt>
                <c:pt idx="8">
                  <c:v>0.0686102659831136</c:v>
                </c:pt>
                <c:pt idx="9">
                  <c:v>0.0134424435740192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0"/>
        <c:axId val="14252456"/>
        <c:axId val="11049863"/>
      </c:barChart>
      <c:catAx>
        <c:axId val="1425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049863"/>
        <c:crosses val="autoZero"/>
        <c:auto val="1"/>
        <c:lblAlgn val="ctr"/>
        <c:lblOffset val="100"/>
      </c:catAx>
      <c:valAx>
        <c:axId val="1104986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2524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581040</xdr:colOff>
      <xdr:row>5</xdr:row>
      <xdr:rowOff>95400</xdr:rowOff>
    </xdr:from>
    <xdr:to>
      <xdr:col>13</xdr:col>
      <xdr:colOff>275760</xdr:colOff>
      <xdr:row>19</xdr:row>
      <xdr:rowOff>171360</xdr:rowOff>
    </xdr:to>
    <xdr:graphicFrame>
      <xdr:nvGraphicFramePr>
        <xdr:cNvPr id="0" name="Gráfico 1"/>
        <xdr:cNvGraphicFramePr/>
      </xdr:nvGraphicFramePr>
      <xdr:xfrm>
        <a:off x="4390920" y="1123920"/>
        <a:ext cx="579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609480</xdr:colOff>
      <xdr:row>1</xdr:row>
      <xdr:rowOff>0</xdr:rowOff>
    </xdr:from>
    <xdr:to>
      <xdr:col>45</xdr:col>
      <xdr:colOff>142560</xdr:colOff>
      <xdr:row>21</xdr:row>
      <xdr:rowOff>9000</xdr:rowOff>
    </xdr:to>
    <xdr:graphicFrame>
      <xdr:nvGraphicFramePr>
        <xdr:cNvPr id="1" name="Gráfico 2"/>
        <xdr:cNvGraphicFramePr/>
      </xdr:nvGraphicFramePr>
      <xdr:xfrm>
        <a:off x="28041480" y="266400"/>
        <a:ext cx="7152840" cy="38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36</xdr:col>
      <xdr:colOff>0</xdr:colOff>
      <xdr:row>23</xdr:row>
      <xdr:rowOff>0</xdr:rowOff>
    </xdr:from>
    <xdr:to>
      <xdr:col>45</xdr:col>
      <xdr:colOff>142560</xdr:colOff>
      <xdr:row>43</xdr:row>
      <xdr:rowOff>9000</xdr:rowOff>
    </xdr:to>
    <xdr:graphicFrame>
      <xdr:nvGraphicFramePr>
        <xdr:cNvPr id="2" name="Gráfico 3"/>
        <xdr:cNvGraphicFramePr/>
      </xdr:nvGraphicFramePr>
      <xdr:xfrm>
        <a:off x="28193760" y="4457520"/>
        <a:ext cx="7000560" cy="38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46</xdr:col>
      <xdr:colOff>0</xdr:colOff>
      <xdr:row>1</xdr:row>
      <xdr:rowOff>0</xdr:rowOff>
    </xdr:from>
    <xdr:to>
      <xdr:col>55</xdr:col>
      <xdr:colOff>142560</xdr:colOff>
      <xdr:row>21</xdr:row>
      <xdr:rowOff>9000</xdr:rowOff>
    </xdr:to>
    <xdr:graphicFrame>
      <xdr:nvGraphicFramePr>
        <xdr:cNvPr id="3" name="Gráfico 4"/>
        <xdr:cNvGraphicFramePr/>
      </xdr:nvGraphicFramePr>
      <xdr:xfrm>
        <a:off x="35813880" y="266400"/>
        <a:ext cx="7000560" cy="38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228600</xdr:colOff>
      <xdr:row>10</xdr:row>
      <xdr:rowOff>19080</xdr:rowOff>
    </xdr:from>
    <xdr:to>
      <xdr:col>14</xdr:col>
      <xdr:colOff>533160</xdr:colOff>
      <xdr:row>24</xdr:row>
      <xdr:rowOff>95040</xdr:rowOff>
    </xdr:to>
    <xdr:graphicFrame>
      <xdr:nvGraphicFramePr>
        <xdr:cNvPr id="4" name="Gráfico 1"/>
        <xdr:cNvGraphicFramePr/>
      </xdr:nvGraphicFramePr>
      <xdr:xfrm>
        <a:off x="5562360" y="200016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0</xdr:colOff>
      <xdr:row>1</xdr:row>
      <xdr:rowOff>0</xdr:rowOff>
    </xdr:from>
    <xdr:to>
      <xdr:col>44</xdr:col>
      <xdr:colOff>142560</xdr:colOff>
      <xdr:row>21</xdr:row>
      <xdr:rowOff>9000</xdr:rowOff>
    </xdr:to>
    <xdr:graphicFrame>
      <xdr:nvGraphicFramePr>
        <xdr:cNvPr id="5" name="Gráfico 2"/>
        <xdr:cNvGraphicFramePr/>
      </xdr:nvGraphicFramePr>
      <xdr:xfrm>
        <a:off x="27012600" y="266400"/>
        <a:ext cx="7000560" cy="38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0</xdr:colOff>
      <xdr:row>23</xdr:row>
      <xdr:rowOff>0</xdr:rowOff>
    </xdr:from>
    <xdr:to>
      <xdr:col>44</xdr:col>
      <xdr:colOff>142560</xdr:colOff>
      <xdr:row>43</xdr:row>
      <xdr:rowOff>9000</xdr:rowOff>
    </xdr:to>
    <xdr:graphicFrame>
      <xdr:nvGraphicFramePr>
        <xdr:cNvPr id="6" name="Gráfico 3"/>
        <xdr:cNvGraphicFramePr/>
      </xdr:nvGraphicFramePr>
      <xdr:xfrm>
        <a:off x="27012600" y="4457520"/>
        <a:ext cx="7000560" cy="38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45</xdr:col>
      <xdr:colOff>0</xdr:colOff>
      <xdr:row>1</xdr:row>
      <xdr:rowOff>0</xdr:rowOff>
    </xdr:from>
    <xdr:to>
      <xdr:col>54</xdr:col>
      <xdr:colOff>142560</xdr:colOff>
      <xdr:row>21</xdr:row>
      <xdr:rowOff>9000</xdr:rowOff>
    </xdr:to>
    <xdr:graphicFrame>
      <xdr:nvGraphicFramePr>
        <xdr:cNvPr id="7" name="Gráfico 4"/>
        <xdr:cNvGraphicFramePr/>
      </xdr:nvGraphicFramePr>
      <xdr:xfrm>
        <a:off x="34632720" y="266400"/>
        <a:ext cx="7000560" cy="38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228600</xdr:colOff>
      <xdr:row>10</xdr:row>
      <xdr:rowOff>19080</xdr:rowOff>
    </xdr:from>
    <xdr:to>
      <xdr:col>14</xdr:col>
      <xdr:colOff>533160</xdr:colOff>
      <xdr:row>24</xdr:row>
      <xdr:rowOff>95040</xdr:rowOff>
    </xdr:to>
    <xdr:graphicFrame>
      <xdr:nvGraphicFramePr>
        <xdr:cNvPr id="8" name="Gráfico 1"/>
        <xdr:cNvGraphicFramePr/>
      </xdr:nvGraphicFramePr>
      <xdr:xfrm>
        <a:off x="5562360" y="200016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0</xdr:colOff>
      <xdr:row>1</xdr:row>
      <xdr:rowOff>0</xdr:rowOff>
    </xdr:from>
    <xdr:to>
      <xdr:col>44</xdr:col>
      <xdr:colOff>142560</xdr:colOff>
      <xdr:row>21</xdr:row>
      <xdr:rowOff>9000</xdr:rowOff>
    </xdr:to>
    <xdr:graphicFrame>
      <xdr:nvGraphicFramePr>
        <xdr:cNvPr id="9" name="Gráfico 2"/>
        <xdr:cNvGraphicFramePr/>
      </xdr:nvGraphicFramePr>
      <xdr:xfrm>
        <a:off x="26898480" y="266400"/>
        <a:ext cx="7000560" cy="38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0</xdr:colOff>
      <xdr:row>23</xdr:row>
      <xdr:rowOff>0</xdr:rowOff>
    </xdr:from>
    <xdr:to>
      <xdr:col>44</xdr:col>
      <xdr:colOff>142560</xdr:colOff>
      <xdr:row>43</xdr:row>
      <xdr:rowOff>18720</xdr:rowOff>
    </xdr:to>
    <xdr:graphicFrame>
      <xdr:nvGraphicFramePr>
        <xdr:cNvPr id="10" name="Gráfico 3"/>
        <xdr:cNvGraphicFramePr/>
      </xdr:nvGraphicFramePr>
      <xdr:xfrm>
        <a:off x="26898480" y="4457520"/>
        <a:ext cx="7000560" cy="38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45</xdr:col>
      <xdr:colOff>0</xdr:colOff>
      <xdr:row>1</xdr:row>
      <xdr:rowOff>0</xdr:rowOff>
    </xdr:from>
    <xdr:to>
      <xdr:col>54</xdr:col>
      <xdr:colOff>142560</xdr:colOff>
      <xdr:row>21</xdr:row>
      <xdr:rowOff>9000</xdr:rowOff>
    </xdr:to>
    <xdr:graphicFrame>
      <xdr:nvGraphicFramePr>
        <xdr:cNvPr id="11" name="Gráfico 5"/>
        <xdr:cNvGraphicFramePr/>
      </xdr:nvGraphicFramePr>
      <xdr:xfrm>
        <a:off x="34518600" y="266400"/>
        <a:ext cx="7000560" cy="38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35</xdr:col>
      <xdr:colOff>0</xdr:colOff>
      <xdr:row>1</xdr:row>
      <xdr:rowOff>0</xdr:rowOff>
    </xdr:from>
    <xdr:to>
      <xdr:col>44</xdr:col>
      <xdr:colOff>142560</xdr:colOff>
      <xdr:row>21</xdr:row>
      <xdr:rowOff>9000</xdr:rowOff>
    </xdr:to>
    <xdr:graphicFrame>
      <xdr:nvGraphicFramePr>
        <xdr:cNvPr id="12" name="Gráfico 2"/>
        <xdr:cNvGraphicFramePr/>
      </xdr:nvGraphicFramePr>
      <xdr:xfrm>
        <a:off x="26650800" y="266400"/>
        <a:ext cx="7000560" cy="38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0</xdr:colOff>
      <xdr:row>23</xdr:row>
      <xdr:rowOff>0</xdr:rowOff>
    </xdr:from>
    <xdr:to>
      <xdr:col>44</xdr:col>
      <xdr:colOff>142560</xdr:colOff>
      <xdr:row>43</xdr:row>
      <xdr:rowOff>9000</xdr:rowOff>
    </xdr:to>
    <xdr:graphicFrame>
      <xdr:nvGraphicFramePr>
        <xdr:cNvPr id="13" name="Gráfico 4"/>
        <xdr:cNvGraphicFramePr/>
      </xdr:nvGraphicFramePr>
      <xdr:xfrm>
        <a:off x="26650800" y="4457520"/>
        <a:ext cx="7000560" cy="38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45</xdr:col>
      <xdr:colOff>0</xdr:colOff>
      <xdr:row>1</xdr:row>
      <xdr:rowOff>0</xdr:rowOff>
    </xdr:from>
    <xdr:to>
      <xdr:col>54</xdr:col>
      <xdr:colOff>142560</xdr:colOff>
      <xdr:row>21</xdr:row>
      <xdr:rowOff>9000</xdr:rowOff>
    </xdr:to>
    <xdr:graphicFrame>
      <xdr:nvGraphicFramePr>
        <xdr:cNvPr id="14" name="Gráfico 5"/>
        <xdr:cNvGraphicFramePr/>
      </xdr:nvGraphicFramePr>
      <xdr:xfrm>
        <a:off x="34270920" y="266400"/>
        <a:ext cx="7000560" cy="38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609480</xdr:colOff>
      <xdr:row>6</xdr:row>
      <xdr:rowOff>0</xdr:rowOff>
    </xdr:from>
    <xdr:to>
      <xdr:col>14</xdr:col>
      <xdr:colOff>428040</xdr:colOff>
      <xdr:row>22</xdr:row>
      <xdr:rowOff>180720</xdr:rowOff>
    </xdr:to>
    <xdr:graphicFrame>
      <xdr:nvGraphicFramePr>
        <xdr:cNvPr id="15" name="Gráfico 11"/>
        <xdr:cNvGraphicFramePr/>
      </xdr:nvGraphicFramePr>
      <xdr:xfrm>
        <a:off x="4419360" y="1218960"/>
        <a:ext cx="667656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35</xdr:col>
      <xdr:colOff>0</xdr:colOff>
      <xdr:row>46</xdr:row>
      <xdr:rowOff>0</xdr:rowOff>
    </xdr:from>
    <xdr:to>
      <xdr:col>44</xdr:col>
      <xdr:colOff>142560</xdr:colOff>
      <xdr:row>65</xdr:row>
      <xdr:rowOff>123480</xdr:rowOff>
    </xdr:to>
    <xdr:graphicFrame>
      <xdr:nvGraphicFramePr>
        <xdr:cNvPr id="16" name="Gráfico 1"/>
        <xdr:cNvGraphicFramePr/>
      </xdr:nvGraphicFramePr>
      <xdr:xfrm>
        <a:off x="26755560" y="8762760"/>
        <a:ext cx="7000560" cy="38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0</xdr:colOff>
      <xdr:row>68</xdr:row>
      <xdr:rowOff>0</xdr:rowOff>
    </xdr:from>
    <xdr:to>
      <xdr:col>44</xdr:col>
      <xdr:colOff>142560</xdr:colOff>
      <xdr:row>88</xdr:row>
      <xdr:rowOff>9000</xdr:rowOff>
    </xdr:to>
    <xdr:graphicFrame>
      <xdr:nvGraphicFramePr>
        <xdr:cNvPr id="17" name="Gráfico 2"/>
        <xdr:cNvGraphicFramePr/>
      </xdr:nvGraphicFramePr>
      <xdr:xfrm>
        <a:off x="26755560" y="13030200"/>
        <a:ext cx="7000560" cy="38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46</xdr:col>
      <xdr:colOff>0</xdr:colOff>
      <xdr:row>46</xdr:row>
      <xdr:rowOff>0</xdr:rowOff>
    </xdr:from>
    <xdr:to>
      <xdr:col>55</xdr:col>
      <xdr:colOff>142560</xdr:colOff>
      <xdr:row>65</xdr:row>
      <xdr:rowOff>123480</xdr:rowOff>
    </xdr:to>
    <xdr:graphicFrame>
      <xdr:nvGraphicFramePr>
        <xdr:cNvPr id="18" name="Gráfico 3"/>
        <xdr:cNvGraphicFramePr/>
      </xdr:nvGraphicFramePr>
      <xdr:xfrm>
        <a:off x="35137440" y="8762760"/>
        <a:ext cx="7000560" cy="38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49</xdr:row>
      <xdr:rowOff>0</xdr:rowOff>
    </xdr:from>
    <xdr:to>
      <xdr:col>13</xdr:col>
      <xdr:colOff>428400</xdr:colOff>
      <xdr:row>65</xdr:row>
      <xdr:rowOff>180720</xdr:rowOff>
    </xdr:to>
    <xdr:graphicFrame>
      <xdr:nvGraphicFramePr>
        <xdr:cNvPr id="19" name="Gráfico 4"/>
        <xdr:cNvGraphicFramePr/>
      </xdr:nvGraphicFramePr>
      <xdr:xfrm>
        <a:off x="3809880" y="9410400"/>
        <a:ext cx="652428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:/IPIMAR/ICES_WG/ICES_WG2014/WGHANSA%202014/Anchovy/PELAGO14_ANE_ALK_WCOAS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a oeste"/>
      <sheetName val="ALKs"/>
    </sheetNames>
    <sheetDataSet>
      <sheetData sheetId="0"/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72"/>
  <sheetViews>
    <sheetView windowProtection="false" showFormulas="false" showGridLines="true" showRowColHeaders="true" showZeros="true" rightToLeft="false" tabSelected="false" showOutlineSymbols="true" defaultGridColor="true" view="normal" topLeftCell="I39" colorId="64" zoomScale="85" zoomScaleNormal="85" zoomScalePageLayoutView="100" workbookViewId="0">
      <selection pane="topLeft" activeCell="AE72" activeCellId="1" sqref="31:31 AE72"/>
    </sheetView>
  </sheetViews>
  <sheetFormatPr defaultRowHeight="15"/>
  <cols>
    <col collapsed="false" hidden="false" max="27" min="1" style="0" width="8.57085020242915"/>
    <col collapsed="false" hidden="false" max="28" min="28" style="0" width="9.10526315789474"/>
    <col collapsed="false" hidden="false" max="29" min="29" style="0" width="8.57085020242915"/>
    <col collapsed="false" hidden="false" max="34" min="30" style="0" width="10.1781376518219"/>
    <col collapsed="false" hidden="false" max="1025" min="35" style="0" width="8.57085020242915"/>
  </cols>
  <sheetData>
    <row r="1" customFormat="false" ht="21" hidden="false" customHeight="false" outlineLevel="0" collapsed="false">
      <c r="A1" s="0" t="s">
        <v>0</v>
      </c>
      <c r="B1" s="0" t="s">
        <v>1</v>
      </c>
      <c r="C1" s="0" t="s">
        <v>2</v>
      </c>
      <c r="Q1" s="1" t="s">
        <v>3</v>
      </c>
      <c r="R1" s="1"/>
      <c r="S1" s="1"/>
      <c r="T1" s="1"/>
      <c r="U1" s="1"/>
      <c r="W1" s="1" t="s">
        <v>3</v>
      </c>
      <c r="X1" s="1"/>
      <c r="Y1" s="1"/>
      <c r="Z1" s="1"/>
      <c r="AA1" s="1"/>
      <c r="AB1" s="2"/>
      <c r="AD1" s="3" t="s">
        <v>3</v>
      </c>
      <c r="AE1" s="3"/>
      <c r="AF1" s="3"/>
      <c r="AG1" s="3"/>
      <c r="AH1" s="3"/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  <c r="D2" s="0" t="n">
        <f aca="false">B2/644567</f>
        <v>0</v>
      </c>
      <c r="Q2" s="4"/>
      <c r="R2" s="4"/>
      <c r="S2" s="4"/>
      <c r="T2" s="4"/>
      <c r="U2" s="4"/>
      <c r="W2" s="2"/>
      <c r="X2" s="2"/>
      <c r="Y2" s="5" t="s">
        <v>4</v>
      </c>
      <c r="Z2" s="2"/>
      <c r="AA2" s="2"/>
      <c r="AB2" s="2"/>
      <c r="AD2" s="6" t="s">
        <v>5</v>
      </c>
      <c r="AE2" s="6"/>
      <c r="AF2" s="6"/>
      <c r="AG2" s="6"/>
      <c r="AH2" s="6"/>
    </row>
    <row r="3" customFormat="false" ht="15" hidden="false" customHeight="false" outlineLevel="0" collapsed="false">
      <c r="A3" s="0" t="n">
        <v>5.5</v>
      </c>
      <c r="B3" s="0" t="n">
        <v>90</v>
      </c>
      <c r="C3" s="0" t="n">
        <v>0</v>
      </c>
      <c r="D3" s="0" t="n">
        <f aca="false">B3/644567</f>
        <v>0.000139628618902302</v>
      </c>
      <c r="Q3" s="7" t="s">
        <v>6</v>
      </c>
      <c r="R3" s="8" t="s">
        <v>7</v>
      </c>
      <c r="S3" s="8"/>
      <c r="T3" s="8"/>
      <c r="U3" s="7" t="s">
        <v>8</v>
      </c>
      <c r="W3" s="7" t="s">
        <v>6</v>
      </c>
      <c r="X3" s="9" t="s">
        <v>7</v>
      </c>
      <c r="Y3" s="9"/>
      <c r="Z3" s="9"/>
      <c r="AA3" s="7" t="s">
        <v>8</v>
      </c>
      <c r="AB3" s="10"/>
      <c r="AD3" s="11" t="s">
        <v>6</v>
      </c>
      <c r="AE3" s="12" t="s">
        <v>7</v>
      </c>
      <c r="AF3" s="12"/>
      <c r="AG3" s="12"/>
      <c r="AH3" s="11" t="s">
        <v>8</v>
      </c>
    </row>
    <row r="4" customFormat="false" ht="15" hidden="false" customHeight="false" outlineLevel="0" collapsed="false">
      <c r="A4" s="0" t="n">
        <v>6</v>
      </c>
      <c r="B4" s="0" t="n">
        <v>90</v>
      </c>
      <c r="C4" s="0" t="n">
        <v>0</v>
      </c>
      <c r="D4" s="0" t="n">
        <f aca="false">B4/644567</f>
        <v>0.000139628618902302</v>
      </c>
      <c r="Q4" s="7"/>
      <c r="R4" s="13" t="n">
        <v>1</v>
      </c>
      <c r="S4" s="13" t="n">
        <v>2</v>
      </c>
      <c r="T4" s="13" t="n">
        <v>3</v>
      </c>
      <c r="U4" s="7"/>
      <c r="W4" s="7"/>
      <c r="X4" s="14" t="n">
        <v>1</v>
      </c>
      <c r="Y4" s="15" t="n">
        <v>2</v>
      </c>
      <c r="Z4" s="16" t="n">
        <v>3</v>
      </c>
      <c r="AA4" s="7"/>
      <c r="AB4" s="10"/>
      <c r="AD4" s="11"/>
      <c r="AE4" s="17" t="n">
        <v>1</v>
      </c>
      <c r="AF4" s="18" t="n">
        <v>2</v>
      </c>
      <c r="AG4" s="19" t="n">
        <v>3</v>
      </c>
      <c r="AH4" s="11"/>
    </row>
    <row r="5" customFormat="false" ht="15" hidden="false" customHeight="false" outlineLevel="0" collapsed="false">
      <c r="A5" s="0" t="n">
        <v>6.5</v>
      </c>
      <c r="B5" s="0" t="n">
        <v>494</v>
      </c>
      <c r="C5" s="0" t="n">
        <v>1</v>
      </c>
      <c r="D5" s="0" t="n">
        <f aca="false">B5/644567</f>
        <v>0.000766405974863746</v>
      </c>
      <c r="Q5" s="20" t="n">
        <v>5</v>
      </c>
      <c r="R5" s="4"/>
      <c r="S5" s="4"/>
      <c r="T5" s="4"/>
      <c r="U5" s="21"/>
      <c r="W5" s="22" t="n">
        <v>5</v>
      </c>
      <c r="X5" s="23"/>
      <c r="Y5" s="24"/>
      <c r="Z5" s="25"/>
      <c r="AA5" s="26"/>
      <c r="AB5" s="27"/>
      <c r="AC5" s="0" t="n">
        <v>5.25</v>
      </c>
      <c r="AD5" s="28" t="n">
        <v>5</v>
      </c>
      <c r="AE5" s="29" t="n">
        <f aca="false">+X5*$B2</f>
        <v>0</v>
      </c>
      <c r="AF5" s="29" t="n">
        <f aca="false">+Y5*$B2</f>
        <v>0</v>
      </c>
      <c r="AG5" s="29" t="n">
        <f aca="false">+Z5*$B2</f>
        <v>0</v>
      </c>
      <c r="AH5" s="30"/>
    </row>
    <row r="6" customFormat="false" ht="15" hidden="false" customHeight="false" outlineLevel="0" collapsed="false">
      <c r="A6" s="0" t="n">
        <v>7</v>
      </c>
      <c r="B6" s="0" t="n">
        <v>763</v>
      </c>
      <c r="C6" s="0" t="n">
        <v>2</v>
      </c>
      <c r="D6" s="0" t="n">
        <f aca="false">B6/644567</f>
        <v>0.00118374040247174</v>
      </c>
      <c r="Q6" s="20" t="n">
        <v>5.5</v>
      </c>
      <c r="R6" s="4" t="n">
        <v>1</v>
      </c>
      <c r="S6" s="4"/>
      <c r="T6" s="4"/>
      <c r="U6" s="21" t="n">
        <v>1</v>
      </c>
      <c r="W6" s="22" t="n">
        <v>5.5</v>
      </c>
      <c r="X6" s="31" t="n">
        <f aca="false">+R6/$U6</f>
        <v>1</v>
      </c>
      <c r="Y6" s="24" t="n">
        <f aca="false">+S6/$U6</f>
        <v>0</v>
      </c>
      <c r="Z6" s="32" t="n">
        <f aca="false">+T6/$U6</f>
        <v>0</v>
      </c>
      <c r="AA6" s="33" t="n">
        <f aca="false">SUM(X6:Z6)</f>
        <v>1</v>
      </c>
      <c r="AB6" s="24"/>
      <c r="AC6" s="0" t="n">
        <v>5.75</v>
      </c>
      <c r="AD6" s="34" t="n">
        <v>5.5</v>
      </c>
      <c r="AE6" s="29" t="n">
        <f aca="false">+X6*$B3</f>
        <v>90</v>
      </c>
      <c r="AF6" s="29" t="n">
        <f aca="false">+Y6*$B3</f>
        <v>0</v>
      </c>
      <c r="AG6" s="29" t="n">
        <f aca="false">+Z6*$B3</f>
        <v>0</v>
      </c>
      <c r="AH6" s="35" t="n">
        <f aca="false">SUM(AE6:AG6)</f>
        <v>90</v>
      </c>
    </row>
    <row r="7" customFormat="false" ht="15" hidden="false" customHeight="false" outlineLevel="0" collapsed="false">
      <c r="A7" s="0" t="n">
        <v>7.5</v>
      </c>
      <c r="B7" s="0" t="n">
        <v>1079</v>
      </c>
      <c r="C7" s="0" t="n">
        <v>3</v>
      </c>
      <c r="D7" s="0" t="n">
        <f aca="false">B7/644567</f>
        <v>0.00167399199772871</v>
      </c>
      <c r="Q7" s="20" t="n">
        <v>6</v>
      </c>
      <c r="R7" s="4" t="n">
        <v>1</v>
      </c>
      <c r="S7" s="4"/>
      <c r="T7" s="4"/>
      <c r="U7" s="21" t="n">
        <v>1</v>
      </c>
      <c r="W7" s="22" t="n">
        <v>6</v>
      </c>
      <c r="X7" s="31" t="n">
        <f aca="false">+R7/$U7</f>
        <v>1</v>
      </c>
      <c r="Y7" s="24" t="n">
        <f aca="false">+S7/$U7</f>
        <v>0</v>
      </c>
      <c r="Z7" s="32" t="n">
        <f aca="false">+T7/$U7</f>
        <v>0</v>
      </c>
      <c r="AA7" s="33" t="n">
        <f aca="false">SUM(X7:Z7)</f>
        <v>1</v>
      </c>
      <c r="AB7" s="24"/>
      <c r="AC7" s="0" t="n">
        <v>6.25</v>
      </c>
      <c r="AD7" s="34" t="n">
        <v>6</v>
      </c>
      <c r="AE7" s="29" t="n">
        <f aca="false">+X7*$B4</f>
        <v>90</v>
      </c>
      <c r="AF7" s="29" t="n">
        <f aca="false">+Y7*$B4</f>
        <v>0</v>
      </c>
      <c r="AG7" s="29" t="n">
        <f aca="false">+Z7*$B4</f>
        <v>0</v>
      </c>
      <c r="AH7" s="35" t="n">
        <f aca="false">SUM(AE7:AG7)</f>
        <v>90</v>
      </c>
    </row>
    <row r="8" customFormat="false" ht="15" hidden="false" customHeight="false" outlineLevel="0" collapsed="false">
      <c r="A8" s="0" t="n">
        <v>8</v>
      </c>
      <c r="B8" s="0" t="n">
        <v>1168</v>
      </c>
      <c r="C8" s="0" t="n">
        <v>4</v>
      </c>
      <c r="D8" s="0" t="n">
        <f aca="false">B8/644567</f>
        <v>0.0018120691875321</v>
      </c>
      <c r="Q8" s="20" t="n">
        <v>6.5</v>
      </c>
      <c r="R8" s="4" t="n">
        <v>8</v>
      </c>
      <c r="S8" s="4"/>
      <c r="T8" s="4"/>
      <c r="U8" s="21" t="n">
        <v>8</v>
      </c>
      <c r="W8" s="22" t="n">
        <v>6.5</v>
      </c>
      <c r="X8" s="31" t="n">
        <f aca="false">+R8/$U8</f>
        <v>1</v>
      </c>
      <c r="Y8" s="24" t="n">
        <f aca="false">+S8/$U8</f>
        <v>0</v>
      </c>
      <c r="Z8" s="32" t="n">
        <f aca="false">+T8/$U8</f>
        <v>0</v>
      </c>
      <c r="AA8" s="33" t="n">
        <f aca="false">SUM(X8:Z8)</f>
        <v>1</v>
      </c>
      <c r="AB8" s="24"/>
      <c r="AC8" s="0" t="n">
        <v>6.75</v>
      </c>
      <c r="AD8" s="34" t="n">
        <v>6.5</v>
      </c>
      <c r="AE8" s="29" t="n">
        <f aca="false">+X8*$B5</f>
        <v>494</v>
      </c>
      <c r="AF8" s="29" t="n">
        <f aca="false">+Y8*$B5</f>
        <v>0</v>
      </c>
      <c r="AG8" s="29" t="n">
        <f aca="false">+Z8*$B5</f>
        <v>0</v>
      </c>
      <c r="AH8" s="35" t="n">
        <f aca="false">SUM(AE8:AG8)</f>
        <v>494</v>
      </c>
    </row>
    <row r="9" customFormat="false" ht="15" hidden="false" customHeight="false" outlineLevel="0" collapsed="false">
      <c r="A9" s="0" t="n">
        <v>8.5</v>
      </c>
      <c r="B9" s="0" t="n">
        <v>1438</v>
      </c>
      <c r="C9" s="0" t="n">
        <v>5</v>
      </c>
      <c r="D9" s="0" t="n">
        <f aca="false">B9/644567</f>
        <v>0.002230955044239</v>
      </c>
      <c r="Q9" s="20" t="n">
        <v>7</v>
      </c>
      <c r="R9" s="4" t="n">
        <v>8</v>
      </c>
      <c r="S9" s="4"/>
      <c r="T9" s="4"/>
      <c r="U9" s="21" t="n">
        <v>8</v>
      </c>
      <c r="W9" s="22" t="n">
        <v>7</v>
      </c>
      <c r="X9" s="31" t="n">
        <f aca="false">+R9/$U9</f>
        <v>1</v>
      </c>
      <c r="Y9" s="24" t="n">
        <f aca="false">+S9/$U9</f>
        <v>0</v>
      </c>
      <c r="Z9" s="32" t="n">
        <f aca="false">+T9/$U9</f>
        <v>0</v>
      </c>
      <c r="AA9" s="33" t="n">
        <f aca="false">SUM(X9:Z9)</f>
        <v>1</v>
      </c>
      <c r="AB9" s="24"/>
      <c r="AC9" s="0" t="n">
        <v>7.25</v>
      </c>
      <c r="AD9" s="34" t="n">
        <v>7</v>
      </c>
      <c r="AE9" s="29" t="n">
        <f aca="false">+X9*$B6</f>
        <v>763</v>
      </c>
      <c r="AF9" s="29" t="n">
        <f aca="false">+Y9*$B6</f>
        <v>0</v>
      </c>
      <c r="AG9" s="29" t="n">
        <f aca="false">+Z9*$B6</f>
        <v>0</v>
      </c>
      <c r="AH9" s="35" t="n">
        <f aca="false">SUM(AE9:AG9)</f>
        <v>763</v>
      </c>
    </row>
    <row r="10" customFormat="false" ht="15" hidden="false" customHeight="false" outlineLevel="0" collapsed="false">
      <c r="A10" s="0" t="n">
        <v>9</v>
      </c>
      <c r="B10" s="0" t="n">
        <v>2561</v>
      </c>
      <c r="C10" s="0" t="n">
        <v>12</v>
      </c>
      <c r="D10" s="0" t="n">
        <f aca="false">B10/644567</f>
        <v>0.00397320992231994</v>
      </c>
      <c r="Q10" s="20" t="n">
        <v>7.5</v>
      </c>
      <c r="R10" s="4" t="n">
        <v>7</v>
      </c>
      <c r="S10" s="4"/>
      <c r="T10" s="4"/>
      <c r="U10" s="21" t="n">
        <v>7</v>
      </c>
      <c r="W10" s="22" t="n">
        <v>7.5</v>
      </c>
      <c r="X10" s="31" t="n">
        <f aca="false">+R10/$U10</f>
        <v>1</v>
      </c>
      <c r="Y10" s="24" t="n">
        <f aca="false">+S10/$U10</f>
        <v>0</v>
      </c>
      <c r="Z10" s="32" t="n">
        <f aca="false">+T10/$U10</f>
        <v>0</v>
      </c>
      <c r="AA10" s="33" t="n">
        <f aca="false">SUM(X10:Z10)</f>
        <v>1</v>
      </c>
      <c r="AB10" s="24"/>
      <c r="AC10" s="0" t="n">
        <v>7.75</v>
      </c>
      <c r="AD10" s="34" t="n">
        <v>7.5</v>
      </c>
      <c r="AE10" s="29" t="n">
        <f aca="false">+X10*$B7</f>
        <v>1079</v>
      </c>
      <c r="AF10" s="29" t="n">
        <f aca="false">+Y10*$B7</f>
        <v>0</v>
      </c>
      <c r="AG10" s="29" t="n">
        <f aca="false">+Z10*$B7</f>
        <v>0</v>
      </c>
      <c r="AH10" s="35" t="n">
        <f aca="false">SUM(AE10:AG10)</f>
        <v>1079</v>
      </c>
    </row>
    <row r="11" customFormat="false" ht="15" hidden="false" customHeight="false" outlineLevel="0" collapsed="false">
      <c r="A11" s="0" t="n">
        <v>9.5</v>
      </c>
      <c r="B11" s="0" t="n">
        <v>4125</v>
      </c>
      <c r="C11" s="0" t="n">
        <v>22</v>
      </c>
      <c r="D11" s="0" t="n">
        <f aca="false">B11/644567</f>
        <v>0.00639964503302217</v>
      </c>
      <c r="Q11" s="20" t="n">
        <v>8</v>
      </c>
      <c r="R11" s="4" t="n">
        <v>8</v>
      </c>
      <c r="S11" s="4"/>
      <c r="T11" s="4"/>
      <c r="U11" s="21" t="n">
        <v>8</v>
      </c>
      <c r="W11" s="22" t="n">
        <v>8</v>
      </c>
      <c r="X11" s="31" t="n">
        <f aca="false">+R11/$U11</f>
        <v>1</v>
      </c>
      <c r="Y11" s="24" t="n">
        <f aca="false">+S11/$U11</f>
        <v>0</v>
      </c>
      <c r="Z11" s="32" t="n">
        <f aca="false">+T11/$U11</f>
        <v>0</v>
      </c>
      <c r="AA11" s="33" t="n">
        <f aca="false">SUM(X11:Z11)</f>
        <v>1</v>
      </c>
      <c r="AB11" s="24"/>
      <c r="AC11" s="0" t="n">
        <v>8.25</v>
      </c>
      <c r="AD11" s="34" t="n">
        <v>8</v>
      </c>
      <c r="AE11" s="29" t="n">
        <f aca="false">+X11*$B8</f>
        <v>1168</v>
      </c>
      <c r="AF11" s="29" t="n">
        <f aca="false">+Y11*$B8</f>
        <v>0</v>
      </c>
      <c r="AG11" s="29" t="n">
        <f aca="false">+Z11*$B8</f>
        <v>0</v>
      </c>
      <c r="AH11" s="35" t="n">
        <f aca="false">SUM(AE11:AG11)</f>
        <v>1168</v>
      </c>
    </row>
    <row r="12" customFormat="false" ht="15" hidden="false" customHeight="false" outlineLevel="0" collapsed="false">
      <c r="A12" s="0" t="n">
        <v>10</v>
      </c>
      <c r="B12" s="0" t="n">
        <v>7700</v>
      </c>
      <c r="C12" s="0" t="n">
        <v>49</v>
      </c>
      <c r="D12" s="0" t="n">
        <f aca="false">B12/644567</f>
        <v>0.0119460040616414</v>
      </c>
      <c r="Q12" s="20" t="n">
        <v>8.5</v>
      </c>
      <c r="R12" s="4" t="n">
        <v>10</v>
      </c>
      <c r="S12" s="4"/>
      <c r="T12" s="4"/>
      <c r="U12" s="21" t="n">
        <v>10</v>
      </c>
      <c r="W12" s="22" t="n">
        <v>8.5</v>
      </c>
      <c r="X12" s="31" t="n">
        <f aca="false">+R12/$U12</f>
        <v>1</v>
      </c>
      <c r="Y12" s="24" t="n">
        <f aca="false">+S12/$U12</f>
        <v>0</v>
      </c>
      <c r="Z12" s="32" t="n">
        <f aca="false">+T12/$U12</f>
        <v>0</v>
      </c>
      <c r="AA12" s="33" t="n">
        <f aca="false">SUM(X12:Z12)</f>
        <v>1</v>
      </c>
      <c r="AB12" s="24"/>
      <c r="AC12" s="0" t="n">
        <v>8.75</v>
      </c>
      <c r="AD12" s="34" t="n">
        <v>8.5</v>
      </c>
      <c r="AE12" s="29" t="n">
        <f aca="false">+X12*$B9</f>
        <v>1438</v>
      </c>
      <c r="AF12" s="29" t="n">
        <f aca="false">+Y12*$B9</f>
        <v>0</v>
      </c>
      <c r="AG12" s="29" t="n">
        <f aca="false">+Z12*$B9</f>
        <v>0</v>
      </c>
      <c r="AH12" s="35" t="n">
        <f aca="false">SUM(AE12:AG12)</f>
        <v>1438</v>
      </c>
    </row>
    <row r="13" customFormat="false" ht="15" hidden="false" customHeight="false" outlineLevel="0" collapsed="false">
      <c r="A13" s="0" t="n">
        <v>10.5</v>
      </c>
      <c r="B13" s="0" t="n">
        <v>77925</v>
      </c>
      <c r="C13" s="0" t="n">
        <v>586</v>
      </c>
      <c r="D13" s="0" t="n">
        <f aca="false">B13/644567</f>
        <v>0.12089511253291</v>
      </c>
      <c r="Q13" s="20" t="n">
        <v>9</v>
      </c>
      <c r="R13" s="4" t="n">
        <v>10</v>
      </c>
      <c r="S13" s="4"/>
      <c r="T13" s="4"/>
      <c r="U13" s="21" t="n">
        <v>10</v>
      </c>
      <c r="W13" s="22" t="n">
        <v>9</v>
      </c>
      <c r="X13" s="31" t="n">
        <f aca="false">+R13/$U13</f>
        <v>1</v>
      </c>
      <c r="Y13" s="24" t="n">
        <f aca="false">+S13/$U13</f>
        <v>0</v>
      </c>
      <c r="Z13" s="32" t="n">
        <f aca="false">+T13/$U13</f>
        <v>0</v>
      </c>
      <c r="AA13" s="33" t="n">
        <f aca="false">SUM(X13:Z13)</f>
        <v>1</v>
      </c>
      <c r="AB13" s="24"/>
      <c r="AC13" s="0" t="n">
        <v>9.25</v>
      </c>
      <c r="AD13" s="34" t="n">
        <v>9</v>
      </c>
      <c r="AE13" s="29" t="n">
        <f aca="false">+X13*$B10</f>
        <v>2561</v>
      </c>
      <c r="AF13" s="29" t="n">
        <f aca="false">+Y13*$B10</f>
        <v>0</v>
      </c>
      <c r="AG13" s="29" t="n">
        <f aca="false">+Z13*$B10</f>
        <v>0</v>
      </c>
      <c r="AH13" s="35" t="n">
        <f aca="false">SUM(AE13:AG13)</f>
        <v>2561</v>
      </c>
    </row>
    <row r="14" customFormat="false" ht="15" hidden="false" customHeight="false" outlineLevel="0" collapsed="false">
      <c r="A14" s="0" t="n">
        <v>11</v>
      </c>
      <c r="B14" s="0" t="n">
        <v>114448</v>
      </c>
      <c r="C14" s="0" t="n">
        <v>1006</v>
      </c>
      <c r="D14" s="0" t="n">
        <f aca="false">B14/644567</f>
        <v>0.177557957512563</v>
      </c>
      <c r="Q14" s="20" t="n">
        <v>9.5</v>
      </c>
      <c r="R14" s="4" t="n">
        <v>17</v>
      </c>
      <c r="S14" s="4"/>
      <c r="T14" s="4"/>
      <c r="U14" s="21" t="n">
        <v>17</v>
      </c>
      <c r="W14" s="22" t="n">
        <v>9.5</v>
      </c>
      <c r="X14" s="31" t="n">
        <f aca="false">+R14/$U14</f>
        <v>1</v>
      </c>
      <c r="Y14" s="24" t="n">
        <f aca="false">+S14/$U14</f>
        <v>0</v>
      </c>
      <c r="Z14" s="32" t="n">
        <f aca="false">+T14/$U14</f>
        <v>0</v>
      </c>
      <c r="AA14" s="33" t="n">
        <f aca="false">SUM(X14:Z14)</f>
        <v>1</v>
      </c>
      <c r="AB14" s="24"/>
      <c r="AC14" s="0" t="n">
        <v>9.75</v>
      </c>
      <c r="AD14" s="34" t="n">
        <v>9.5</v>
      </c>
      <c r="AE14" s="29" t="n">
        <f aca="false">+X14*$B11</f>
        <v>4125</v>
      </c>
      <c r="AF14" s="29" t="n">
        <f aca="false">+Y14*$B11</f>
        <v>0</v>
      </c>
      <c r="AG14" s="29" t="n">
        <f aca="false">+Z14*$B11</f>
        <v>0</v>
      </c>
      <c r="AH14" s="35" t="n">
        <f aca="false">SUM(AE14:AG14)</f>
        <v>4125</v>
      </c>
    </row>
    <row r="15" customFormat="false" ht="15" hidden="false" customHeight="false" outlineLevel="0" collapsed="false">
      <c r="A15" s="0" t="n">
        <v>11.5</v>
      </c>
      <c r="B15" s="0" t="n">
        <v>95258</v>
      </c>
      <c r="C15" s="0" t="n">
        <v>971</v>
      </c>
      <c r="D15" s="0" t="n">
        <f aca="false">B15/644567</f>
        <v>0.147786033104394</v>
      </c>
      <c r="Q15" s="20" t="n">
        <v>10</v>
      </c>
      <c r="R15" s="4" t="n">
        <v>20</v>
      </c>
      <c r="S15" s="4"/>
      <c r="T15" s="4"/>
      <c r="U15" s="21" t="n">
        <v>20</v>
      </c>
      <c r="W15" s="22" t="n">
        <v>10</v>
      </c>
      <c r="X15" s="31" t="n">
        <f aca="false">+R15/$U15</f>
        <v>1</v>
      </c>
      <c r="Y15" s="24" t="n">
        <f aca="false">+S15/$U15</f>
        <v>0</v>
      </c>
      <c r="Z15" s="32" t="n">
        <f aca="false">+T15/$U15</f>
        <v>0</v>
      </c>
      <c r="AA15" s="33" t="n">
        <f aca="false">SUM(X15:Z15)</f>
        <v>1</v>
      </c>
      <c r="AB15" s="24"/>
      <c r="AC15" s="0" t="n">
        <v>10.25</v>
      </c>
      <c r="AD15" s="34" t="n">
        <v>10</v>
      </c>
      <c r="AE15" s="29" t="n">
        <f aca="false">+X15*$B12</f>
        <v>7700</v>
      </c>
      <c r="AF15" s="29" t="n">
        <f aca="false">+Y15*$B12</f>
        <v>0</v>
      </c>
      <c r="AG15" s="29" t="n">
        <f aca="false">+Z15*$B12</f>
        <v>0</v>
      </c>
      <c r="AH15" s="35" t="n">
        <f aca="false">SUM(AE15:AG15)</f>
        <v>7700</v>
      </c>
    </row>
    <row r="16" customFormat="false" ht="15" hidden="false" customHeight="false" outlineLevel="0" collapsed="false">
      <c r="A16" s="0" t="n">
        <v>12</v>
      </c>
      <c r="B16" s="0" t="n">
        <v>92207</v>
      </c>
      <c r="C16" s="0" t="n">
        <v>1084</v>
      </c>
      <c r="D16" s="0" t="n">
        <f aca="false">B16/644567</f>
        <v>0.143052622923606</v>
      </c>
      <c r="Q16" s="20" t="n">
        <v>10.5</v>
      </c>
      <c r="R16" s="4" t="n">
        <v>29</v>
      </c>
      <c r="S16" s="4"/>
      <c r="T16" s="4"/>
      <c r="U16" s="21" t="n">
        <v>29</v>
      </c>
      <c r="W16" s="22" t="n">
        <v>10.5</v>
      </c>
      <c r="X16" s="31" t="n">
        <f aca="false">+R16/$U16</f>
        <v>1</v>
      </c>
      <c r="Y16" s="24" t="n">
        <f aca="false">+S16/$U16</f>
        <v>0</v>
      </c>
      <c r="Z16" s="32" t="n">
        <f aca="false">+T16/$U16</f>
        <v>0</v>
      </c>
      <c r="AA16" s="33" t="n">
        <f aca="false">SUM(X16:Z16)</f>
        <v>1</v>
      </c>
      <c r="AB16" s="24"/>
      <c r="AC16" s="0" t="n">
        <v>10.75</v>
      </c>
      <c r="AD16" s="34" t="n">
        <v>10.5</v>
      </c>
      <c r="AE16" s="29" t="n">
        <f aca="false">+X16*$B13</f>
        <v>77925</v>
      </c>
      <c r="AF16" s="29" t="n">
        <f aca="false">+Y16*$B13</f>
        <v>0</v>
      </c>
      <c r="AG16" s="29" t="n">
        <f aca="false">+Z16*$B13</f>
        <v>0</v>
      </c>
      <c r="AH16" s="35" t="n">
        <f aca="false">SUM(AE16:AG16)</f>
        <v>77925</v>
      </c>
    </row>
    <row r="17" customFormat="false" ht="15" hidden="false" customHeight="false" outlineLevel="0" collapsed="false">
      <c r="A17" s="0" t="n">
        <v>12.5</v>
      </c>
      <c r="B17" s="0" t="n">
        <v>62454</v>
      </c>
      <c r="C17" s="0" t="n">
        <v>841</v>
      </c>
      <c r="D17" s="0" t="n">
        <f aca="false">B17/644567</f>
        <v>0.096892952943604</v>
      </c>
      <c r="Q17" s="20" t="n">
        <v>11</v>
      </c>
      <c r="R17" s="4" t="n">
        <v>21</v>
      </c>
      <c r="S17" s="4"/>
      <c r="T17" s="4"/>
      <c r="U17" s="21" t="n">
        <v>21</v>
      </c>
      <c r="W17" s="22" t="n">
        <v>11</v>
      </c>
      <c r="X17" s="31" t="n">
        <f aca="false">+R17/$U17</f>
        <v>1</v>
      </c>
      <c r="Y17" s="24" t="n">
        <f aca="false">+S17/$U17</f>
        <v>0</v>
      </c>
      <c r="Z17" s="32" t="n">
        <f aca="false">+T17/$U17</f>
        <v>0</v>
      </c>
      <c r="AA17" s="33" t="n">
        <f aca="false">SUM(X17:Z17)</f>
        <v>1</v>
      </c>
      <c r="AB17" s="24"/>
      <c r="AC17" s="0" t="n">
        <v>11.25</v>
      </c>
      <c r="AD17" s="34" t="n">
        <v>11</v>
      </c>
      <c r="AE17" s="29" t="n">
        <f aca="false">+X17*$B14</f>
        <v>114448</v>
      </c>
      <c r="AF17" s="29" t="n">
        <f aca="false">+Y17*$B14</f>
        <v>0</v>
      </c>
      <c r="AG17" s="29" t="n">
        <f aca="false">+Z17*$B14</f>
        <v>0</v>
      </c>
      <c r="AH17" s="35" t="n">
        <f aca="false">SUM(AE17:AG17)</f>
        <v>114448</v>
      </c>
    </row>
    <row r="18" customFormat="false" ht="15" hidden="false" customHeight="false" outlineLevel="0" collapsed="false">
      <c r="A18" s="0" t="n">
        <v>13</v>
      </c>
      <c r="B18" s="0" t="n">
        <v>47565</v>
      </c>
      <c r="C18" s="0" t="n">
        <v>730</v>
      </c>
      <c r="D18" s="0" t="n">
        <f aca="false">B18/644567</f>
        <v>0.0737937250898665</v>
      </c>
      <c r="Q18" s="20" t="n">
        <v>11.5</v>
      </c>
      <c r="R18" s="4" t="n">
        <v>21</v>
      </c>
      <c r="S18" s="4"/>
      <c r="T18" s="4"/>
      <c r="U18" s="21" t="n">
        <v>21</v>
      </c>
      <c r="W18" s="22" t="n">
        <v>11.5</v>
      </c>
      <c r="X18" s="31" t="n">
        <f aca="false">+R18/$U18</f>
        <v>1</v>
      </c>
      <c r="Y18" s="24" t="n">
        <f aca="false">+S18/$U18</f>
        <v>0</v>
      </c>
      <c r="Z18" s="32" t="n">
        <f aca="false">+T18/$U18</f>
        <v>0</v>
      </c>
      <c r="AA18" s="33" t="n">
        <f aca="false">SUM(X18:Z18)</f>
        <v>1</v>
      </c>
      <c r="AB18" s="24"/>
      <c r="AC18" s="0" t="n">
        <v>11.75</v>
      </c>
      <c r="AD18" s="34" t="n">
        <v>11.5</v>
      </c>
      <c r="AE18" s="29" t="n">
        <f aca="false">+X18*$B15</f>
        <v>95258</v>
      </c>
      <c r="AF18" s="29" t="n">
        <f aca="false">+Y18*$B15</f>
        <v>0</v>
      </c>
      <c r="AG18" s="29" t="n">
        <f aca="false">+Z18*$B15</f>
        <v>0</v>
      </c>
      <c r="AH18" s="35" t="n">
        <f aca="false">SUM(AE18:AG18)</f>
        <v>95258</v>
      </c>
    </row>
    <row r="19" customFormat="false" ht="15" hidden="false" customHeight="false" outlineLevel="0" collapsed="false">
      <c r="A19" s="0" t="n">
        <v>13.5</v>
      </c>
      <c r="B19" s="0" t="n">
        <v>45374</v>
      </c>
      <c r="C19" s="0" t="n">
        <v>791</v>
      </c>
      <c r="D19" s="0" t="n">
        <f aca="false">B19/644567</f>
        <v>0.0703945439341449</v>
      </c>
      <c r="Q19" s="20" t="n">
        <v>12</v>
      </c>
      <c r="R19" s="4" t="n">
        <v>21</v>
      </c>
      <c r="S19" s="4"/>
      <c r="T19" s="4"/>
      <c r="U19" s="21" t="n">
        <v>21</v>
      </c>
      <c r="W19" s="22" t="n">
        <v>12</v>
      </c>
      <c r="X19" s="31" t="n">
        <f aca="false">+R19/$U19</f>
        <v>1</v>
      </c>
      <c r="Y19" s="24" t="n">
        <f aca="false">+S19/$U19</f>
        <v>0</v>
      </c>
      <c r="Z19" s="32" t="n">
        <f aca="false">+T19/$U19</f>
        <v>0</v>
      </c>
      <c r="AA19" s="33" t="n">
        <f aca="false">SUM(X19:Z19)</f>
        <v>1</v>
      </c>
      <c r="AB19" s="24"/>
      <c r="AC19" s="0" t="n">
        <v>12.25</v>
      </c>
      <c r="AD19" s="34" t="n">
        <v>12</v>
      </c>
      <c r="AE19" s="29" t="n">
        <f aca="false">+X19*$B16</f>
        <v>92207</v>
      </c>
      <c r="AF19" s="29" t="n">
        <f aca="false">+Y19*$B16</f>
        <v>0</v>
      </c>
      <c r="AG19" s="29" t="n">
        <f aca="false">+Z19*$B16</f>
        <v>0</v>
      </c>
      <c r="AH19" s="35" t="n">
        <f aca="false">SUM(AE19:AG19)</f>
        <v>92207</v>
      </c>
    </row>
    <row r="20" customFormat="false" ht="15" hidden="false" customHeight="false" outlineLevel="0" collapsed="false">
      <c r="A20" s="0" t="n">
        <v>14</v>
      </c>
      <c r="B20" s="0" t="n">
        <v>35015</v>
      </c>
      <c r="C20" s="0" t="n">
        <v>688</v>
      </c>
      <c r="D20" s="0" t="n">
        <f aca="false">B20/644567</f>
        <v>0.05432328989849</v>
      </c>
      <c r="Q20" s="20" t="n">
        <v>12.5</v>
      </c>
      <c r="R20" s="4" t="n">
        <v>24</v>
      </c>
      <c r="S20" s="4" t="n">
        <v>1</v>
      </c>
      <c r="T20" s="4"/>
      <c r="U20" s="21" t="n">
        <v>25</v>
      </c>
      <c r="W20" s="22" t="n">
        <v>12.5</v>
      </c>
      <c r="X20" s="31" t="n">
        <f aca="false">+R20/$U20</f>
        <v>0.96</v>
      </c>
      <c r="Y20" s="24" t="n">
        <f aca="false">+S20/$U20</f>
        <v>0.04</v>
      </c>
      <c r="Z20" s="32" t="n">
        <f aca="false">+T20/$U20</f>
        <v>0</v>
      </c>
      <c r="AA20" s="33" t="n">
        <f aca="false">SUM(X20:Z20)</f>
        <v>1</v>
      </c>
      <c r="AB20" s="24"/>
      <c r="AC20" s="0" t="n">
        <v>12.75</v>
      </c>
      <c r="AD20" s="34" t="n">
        <v>12.5</v>
      </c>
      <c r="AE20" s="29" t="n">
        <f aca="false">+X20*$B17</f>
        <v>59955.84</v>
      </c>
      <c r="AF20" s="29" t="n">
        <f aca="false">+Y20*$B17</f>
        <v>2498.16</v>
      </c>
      <c r="AG20" s="29" t="n">
        <f aca="false">+Z20*$B17</f>
        <v>0</v>
      </c>
      <c r="AH20" s="35" t="n">
        <f aca="false">SUM(AE20:AG20)</f>
        <v>62454</v>
      </c>
    </row>
    <row r="21" customFormat="false" ht="15" hidden="false" customHeight="false" outlineLevel="0" collapsed="false">
      <c r="A21" s="0" t="n">
        <v>14.5</v>
      </c>
      <c r="B21" s="0" t="n">
        <v>18464</v>
      </c>
      <c r="C21" s="0" t="n">
        <v>409</v>
      </c>
      <c r="D21" s="0" t="n">
        <f aca="false">B21/644567</f>
        <v>0.0286455868823567</v>
      </c>
      <c r="Q21" s="20" t="n">
        <v>13</v>
      </c>
      <c r="R21" s="4" t="n">
        <v>18</v>
      </c>
      <c r="S21" s="4" t="n">
        <v>2</v>
      </c>
      <c r="T21" s="4"/>
      <c r="U21" s="21" t="n">
        <v>20</v>
      </c>
      <c r="W21" s="22" t="n">
        <v>13</v>
      </c>
      <c r="X21" s="31" t="n">
        <f aca="false">+R21/$U21</f>
        <v>0.9</v>
      </c>
      <c r="Y21" s="24" t="n">
        <f aca="false">+S21/$U21</f>
        <v>0.1</v>
      </c>
      <c r="Z21" s="32" t="n">
        <f aca="false">+T21/$U21</f>
        <v>0</v>
      </c>
      <c r="AA21" s="33" t="n">
        <f aca="false">SUM(X21:Z21)</f>
        <v>1</v>
      </c>
      <c r="AB21" s="24"/>
      <c r="AC21" s="0" t="n">
        <v>13.25</v>
      </c>
      <c r="AD21" s="34" t="n">
        <v>13</v>
      </c>
      <c r="AE21" s="29" t="n">
        <f aca="false">+X21*$B18</f>
        <v>42808.5</v>
      </c>
      <c r="AF21" s="29" t="n">
        <f aca="false">+Y21*$B18</f>
        <v>4756.5</v>
      </c>
      <c r="AG21" s="29" t="n">
        <f aca="false">+Z21*$B18</f>
        <v>0</v>
      </c>
      <c r="AH21" s="35" t="n">
        <f aca="false">SUM(AE21:AG21)</f>
        <v>47565</v>
      </c>
    </row>
    <row r="22" customFormat="false" ht="15" hidden="false" customHeight="false" outlineLevel="0" collapsed="false">
      <c r="A22" s="0" t="n">
        <v>15</v>
      </c>
      <c r="B22" s="0" t="n">
        <v>13337</v>
      </c>
      <c r="C22" s="0" t="n">
        <v>330</v>
      </c>
      <c r="D22" s="0" t="n">
        <f aca="false">B22/644567</f>
        <v>0.0206914098922222</v>
      </c>
      <c r="Q22" s="20" t="n">
        <v>13.5</v>
      </c>
      <c r="R22" s="4" t="n">
        <v>15</v>
      </c>
      <c r="S22" s="4" t="n">
        <v>4</v>
      </c>
      <c r="T22" s="4"/>
      <c r="U22" s="21" t="n">
        <v>19</v>
      </c>
      <c r="W22" s="22" t="n">
        <v>13.5</v>
      </c>
      <c r="X22" s="31" t="n">
        <f aca="false">+R22/$U22</f>
        <v>0.789473684210526</v>
      </c>
      <c r="Y22" s="24" t="n">
        <f aca="false">+S22/$U22</f>
        <v>0.210526315789474</v>
      </c>
      <c r="Z22" s="32" t="n">
        <f aca="false">+T22/$U22</f>
        <v>0</v>
      </c>
      <c r="AA22" s="33" t="n">
        <f aca="false">SUM(X22:Z22)</f>
        <v>1</v>
      </c>
      <c r="AB22" s="24"/>
      <c r="AC22" s="0" t="n">
        <v>13.75</v>
      </c>
      <c r="AD22" s="34" t="n">
        <v>13.5</v>
      </c>
      <c r="AE22" s="29" t="n">
        <f aca="false">+X22*$B19</f>
        <v>35821.5789473684</v>
      </c>
      <c r="AF22" s="29" t="n">
        <f aca="false">+Y22*$B19</f>
        <v>9552.42105263158</v>
      </c>
      <c r="AG22" s="29" t="n">
        <f aca="false">+Z22*$B19</f>
        <v>0</v>
      </c>
      <c r="AH22" s="35" t="n">
        <f aca="false">SUM(AE22:AG22)</f>
        <v>45374</v>
      </c>
    </row>
    <row r="23" customFormat="false" ht="15" hidden="false" customHeight="false" outlineLevel="0" collapsed="false">
      <c r="A23" s="0" t="n">
        <v>15.5</v>
      </c>
      <c r="B23" s="0" t="n">
        <v>11525</v>
      </c>
      <c r="C23" s="0" t="n">
        <v>319</v>
      </c>
      <c r="D23" s="0" t="n">
        <f aca="false">B23/644567</f>
        <v>0.0178802203649892</v>
      </c>
      <c r="Q23" s="20" t="n">
        <v>14</v>
      </c>
      <c r="R23" s="4" t="n">
        <v>17</v>
      </c>
      <c r="S23" s="4" t="n">
        <v>3</v>
      </c>
      <c r="T23" s="4"/>
      <c r="U23" s="21" t="n">
        <v>20</v>
      </c>
      <c r="W23" s="22" t="n">
        <v>14</v>
      </c>
      <c r="X23" s="31" t="n">
        <f aca="false">+R23/$U23</f>
        <v>0.85</v>
      </c>
      <c r="Y23" s="24" t="n">
        <f aca="false">+S23/$U23</f>
        <v>0.15</v>
      </c>
      <c r="Z23" s="32" t="n">
        <f aca="false">+T23/$U23</f>
        <v>0</v>
      </c>
      <c r="AA23" s="33" t="n">
        <f aca="false">SUM(X23:Z23)</f>
        <v>1</v>
      </c>
      <c r="AB23" s="24"/>
      <c r="AC23" s="0" t="n">
        <v>14.25</v>
      </c>
      <c r="AD23" s="34" t="n">
        <v>14</v>
      </c>
      <c r="AE23" s="29" t="n">
        <f aca="false">+X23*$B20</f>
        <v>29762.75</v>
      </c>
      <c r="AF23" s="29" t="n">
        <f aca="false">+Y23*$B20</f>
        <v>5252.25</v>
      </c>
      <c r="AG23" s="29" t="n">
        <f aca="false">+Z23*$B20</f>
        <v>0</v>
      </c>
      <c r="AH23" s="35" t="n">
        <f aca="false">SUM(AE23:AG23)</f>
        <v>35015</v>
      </c>
    </row>
    <row r="24" customFormat="false" ht="15" hidden="false" customHeight="false" outlineLevel="0" collapsed="false">
      <c r="A24" s="0" t="n">
        <v>16</v>
      </c>
      <c r="B24" s="0" t="n">
        <v>6803</v>
      </c>
      <c r="C24" s="0" t="n">
        <v>210</v>
      </c>
      <c r="D24" s="0" t="n">
        <f aca="false">B24/644567</f>
        <v>0.0105543721599151</v>
      </c>
      <c r="Q24" s="20" t="n">
        <v>14.5</v>
      </c>
      <c r="R24" s="4" t="n">
        <v>17</v>
      </c>
      <c r="S24" s="4" t="n">
        <v>1</v>
      </c>
      <c r="T24" s="4"/>
      <c r="U24" s="21" t="n">
        <v>18</v>
      </c>
      <c r="W24" s="22" t="n">
        <v>14.5</v>
      </c>
      <c r="X24" s="31" t="n">
        <f aca="false">+R24/$U24</f>
        <v>0.944444444444444</v>
      </c>
      <c r="Y24" s="24" t="n">
        <f aca="false">+S24/$U24</f>
        <v>0.0555555555555556</v>
      </c>
      <c r="Z24" s="32" t="n">
        <f aca="false">+T24/$U24</f>
        <v>0</v>
      </c>
      <c r="AA24" s="33" t="n">
        <f aca="false">SUM(X24:Z24)</f>
        <v>1</v>
      </c>
      <c r="AB24" s="24"/>
      <c r="AC24" s="0" t="n">
        <v>14.75</v>
      </c>
      <c r="AD24" s="34" t="n">
        <v>14.5</v>
      </c>
      <c r="AE24" s="29" t="n">
        <f aca="false">+X24*$B21</f>
        <v>17438.2222222222</v>
      </c>
      <c r="AF24" s="29" t="n">
        <f aca="false">+Y24*$B21</f>
        <v>1025.77777777778</v>
      </c>
      <c r="AG24" s="29" t="n">
        <f aca="false">+Z24*$B21</f>
        <v>0</v>
      </c>
      <c r="AH24" s="35" t="n">
        <f aca="false">SUM(AE24:AG24)</f>
        <v>18464</v>
      </c>
    </row>
    <row r="25" customFormat="false" ht="15" hidden="false" customHeight="false" outlineLevel="0" collapsed="false">
      <c r="A25" s="0" t="n">
        <v>16.5</v>
      </c>
      <c r="B25" s="0" t="n">
        <v>1912</v>
      </c>
      <c r="C25" s="0" t="n">
        <v>66</v>
      </c>
      <c r="D25" s="0" t="n">
        <f aca="false">B25/644567</f>
        <v>0.00296633243712446</v>
      </c>
      <c r="Q25" s="20" t="n">
        <v>15</v>
      </c>
      <c r="R25" s="4" t="n">
        <v>5</v>
      </c>
      <c r="S25" s="4" t="n">
        <v>9</v>
      </c>
      <c r="T25" s="4" t="n">
        <v>1</v>
      </c>
      <c r="U25" s="21" t="n">
        <v>15</v>
      </c>
      <c r="W25" s="22" t="n">
        <v>15</v>
      </c>
      <c r="X25" s="31" t="n">
        <f aca="false">+R25/$U25</f>
        <v>0.333333333333333</v>
      </c>
      <c r="Y25" s="24" t="n">
        <f aca="false">+S25/$U25</f>
        <v>0.6</v>
      </c>
      <c r="Z25" s="32" t="n">
        <f aca="false">+T25/$U25</f>
        <v>0.0666666666666667</v>
      </c>
      <c r="AA25" s="33" t="n">
        <f aca="false">SUM(X25:Z25)</f>
        <v>1</v>
      </c>
      <c r="AB25" s="24"/>
      <c r="AC25" s="0" t="n">
        <v>15.25</v>
      </c>
      <c r="AD25" s="34" t="n">
        <v>15</v>
      </c>
      <c r="AE25" s="29" t="n">
        <f aca="false">+X25*$B22</f>
        <v>4445.66666666667</v>
      </c>
      <c r="AF25" s="29" t="n">
        <f aca="false">+Y25*$B22</f>
        <v>8002.2</v>
      </c>
      <c r="AG25" s="29" t="n">
        <f aca="false">+Z25*$B22</f>
        <v>889.133333333333</v>
      </c>
      <c r="AH25" s="35" t="n">
        <f aca="false">SUM(AE25:AG25)</f>
        <v>13337</v>
      </c>
    </row>
    <row r="26" customFormat="false" ht="15" hidden="false" customHeight="false" outlineLevel="0" collapsed="false">
      <c r="A26" s="0" t="n">
        <v>17</v>
      </c>
      <c r="B26" s="0" t="n">
        <v>2180</v>
      </c>
      <c r="C26" s="0" t="n">
        <v>82</v>
      </c>
      <c r="D26" s="0" t="n">
        <f aca="false">B26/644567</f>
        <v>0.00338211543563353</v>
      </c>
      <c r="Q26" s="20" t="n">
        <v>15.5</v>
      </c>
      <c r="R26" s="4" t="n">
        <v>1</v>
      </c>
      <c r="S26" s="4" t="n">
        <v>9</v>
      </c>
      <c r="T26" s="4" t="n">
        <v>3</v>
      </c>
      <c r="U26" s="21" t="n">
        <v>13</v>
      </c>
      <c r="W26" s="22" t="n">
        <v>15.5</v>
      </c>
      <c r="X26" s="31" t="n">
        <f aca="false">+R26/$U26</f>
        <v>0.0769230769230769</v>
      </c>
      <c r="Y26" s="24" t="n">
        <f aca="false">+S26/$U26</f>
        <v>0.692307692307692</v>
      </c>
      <c r="Z26" s="32" t="n">
        <f aca="false">+T26/$U26</f>
        <v>0.230769230769231</v>
      </c>
      <c r="AA26" s="33" t="n">
        <f aca="false">SUM(X26:Z26)</f>
        <v>1</v>
      </c>
      <c r="AB26" s="24"/>
      <c r="AC26" s="0" t="n">
        <v>15.75</v>
      </c>
      <c r="AD26" s="34" t="n">
        <v>15.5</v>
      </c>
      <c r="AE26" s="29" t="n">
        <f aca="false">+X26*$B23</f>
        <v>886.538461538462</v>
      </c>
      <c r="AF26" s="29" t="n">
        <f aca="false">+Y26*$B23</f>
        <v>7978.84615384615</v>
      </c>
      <c r="AG26" s="29" t="n">
        <f aca="false">+Z26*$B23</f>
        <v>2659.61538461538</v>
      </c>
      <c r="AH26" s="35" t="n">
        <f aca="false">SUM(AE26:AG26)</f>
        <v>11525</v>
      </c>
    </row>
    <row r="27" customFormat="false" ht="15" hidden="false" customHeight="false" outlineLevel="0" collapsed="false">
      <c r="A27" s="0" t="n">
        <v>17.5</v>
      </c>
      <c r="B27" s="0" t="n">
        <v>269</v>
      </c>
      <c r="C27" s="0" t="n">
        <v>11</v>
      </c>
      <c r="D27" s="0" t="n">
        <f aca="false">B27/644567</f>
        <v>0.000417334427607991</v>
      </c>
      <c r="Q27" s="20" t="n">
        <v>16</v>
      </c>
      <c r="R27" s="4" t="n">
        <v>3</v>
      </c>
      <c r="S27" s="4" t="n">
        <v>8</v>
      </c>
      <c r="T27" s="4" t="n">
        <v>2</v>
      </c>
      <c r="U27" s="21" t="n">
        <v>13</v>
      </c>
      <c r="W27" s="22" t="n">
        <v>16</v>
      </c>
      <c r="X27" s="31" t="n">
        <f aca="false">+R27/$U27</f>
        <v>0.230769230769231</v>
      </c>
      <c r="Y27" s="24" t="n">
        <f aca="false">+S27/$U27</f>
        <v>0.615384615384615</v>
      </c>
      <c r="Z27" s="32" t="n">
        <f aca="false">+T27/$U27</f>
        <v>0.153846153846154</v>
      </c>
      <c r="AA27" s="33" t="n">
        <f aca="false">SUM(X27:Z27)</f>
        <v>1</v>
      </c>
      <c r="AB27" s="24"/>
      <c r="AC27" s="0" t="n">
        <v>16.25</v>
      </c>
      <c r="AD27" s="34" t="n">
        <v>16</v>
      </c>
      <c r="AE27" s="29" t="n">
        <f aca="false">+X27*$B24</f>
        <v>1569.92307692308</v>
      </c>
      <c r="AF27" s="29" t="n">
        <f aca="false">+Y27*$B24</f>
        <v>4186.46153846154</v>
      </c>
      <c r="AG27" s="29" t="n">
        <f aca="false">+Z27*$B24</f>
        <v>1046.61538461538</v>
      </c>
      <c r="AH27" s="35" t="n">
        <f aca="false">SUM(AE27:AG27)</f>
        <v>6803</v>
      </c>
    </row>
    <row r="28" customFormat="false" ht="15" hidden="false" customHeight="false" outlineLevel="0" collapsed="false">
      <c r="A28" s="0" t="n">
        <v>18</v>
      </c>
      <c r="B28" s="0" t="n">
        <v>323</v>
      </c>
      <c r="C28" s="0" t="n">
        <v>15</v>
      </c>
      <c r="D28" s="0" t="n">
        <f aca="false">B28/644567</f>
        <v>0.000501111598949372</v>
      </c>
      <c r="Q28" s="20" t="n">
        <v>16.5</v>
      </c>
      <c r="R28" s="4" t="n">
        <v>1</v>
      </c>
      <c r="S28" s="4" t="n">
        <v>7</v>
      </c>
      <c r="T28" s="4" t="n">
        <v>5</v>
      </c>
      <c r="U28" s="21" t="n">
        <v>13</v>
      </c>
      <c r="W28" s="22" t="n">
        <v>16.5</v>
      </c>
      <c r="X28" s="31" t="n">
        <f aca="false">+R28/$U28</f>
        <v>0.0769230769230769</v>
      </c>
      <c r="Y28" s="24" t="n">
        <f aca="false">+S28/$U28</f>
        <v>0.538461538461538</v>
      </c>
      <c r="Z28" s="32" t="n">
        <f aca="false">+T28/$U28</f>
        <v>0.384615384615385</v>
      </c>
      <c r="AA28" s="33" t="n">
        <f aca="false">SUM(X28:Z28)</f>
        <v>1</v>
      </c>
      <c r="AB28" s="24"/>
      <c r="AC28" s="0" t="n">
        <v>16.75</v>
      </c>
      <c r="AD28" s="34" t="n">
        <v>16.5</v>
      </c>
      <c r="AE28" s="29" t="n">
        <f aca="false">+X28*$B25</f>
        <v>147.076923076923</v>
      </c>
      <c r="AF28" s="29" t="n">
        <f aca="false">+Y28*$B25</f>
        <v>1029.53846153846</v>
      </c>
      <c r="AG28" s="29" t="n">
        <f aca="false">+Z28*$B25</f>
        <v>735.384615384615</v>
      </c>
      <c r="AH28" s="35" t="n">
        <f aca="false">SUM(AE28:AG28)</f>
        <v>1912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  <c r="D29" s="0" t="n">
        <f aca="false">B29/644567</f>
        <v>0</v>
      </c>
      <c r="Q29" s="20" t="n">
        <v>17</v>
      </c>
      <c r="R29" s="4" t="n">
        <v>2</v>
      </c>
      <c r="S29" s="4" t="n">
        <v>7</v>
      </c>
      <c r="T29" s="4" t="n">
        <v>2</v>
      </c>
      <c r="U29" s="21" t="n">
        <v>11</v>
      </c>
      <c r="W29" s="22" t="n">
        <v>17</v>
      </c>
      <c r="X29" s="31" t="n">
        <f aca="false">+R29/$U29</f>
        <v>0.181818181818182</v>
      </c>
      <c r="Y29" s="24" t="n">
        <f aca="false">+S29/$U29</f>
        <v>0.636363636363636</v>
      </c>
      <c r="Z29" s="32" t="n">
        <f aca="false">+T29/$U29</f>
        <v>0.181818181818182</v>
      </c>
      <c r="AA29" s="33" t="n">
        <f aca="false">SUM(X29:Z29)</f>
        <v>1</v>
      </c>
      <c r="AB29" s="24"/>
      <c r="AC29" s="0" t="n">
        <v>17.25</v>
      </c>
      <c r="AD29" s="34" t="n">
        <v>17</v>
      </c>
      <c r="AE29" s="29" t="n">
        <f aca="false">+X29*$B26</f>
        <v>396.363636363636</v>
      </c>
      <c r="AF29" s="29" t="n">
        <f aca="false">+Y29*$B26</f>
        <v>1387.27272727273</v>
      </c>
      <c r="AG29" s="29" t="n">
        <f aca="false">+Z29*$B26</f>
        <v>396.363636363636</v>
      </c>
      <c r="AH29" s="35" t="n">
        <f aca="false">SUM(AE29:AG29)</f>
        <v>2180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  <c r="D30" s="0" t="n">
        <f aca="false">B30/644567</f>
        <v>0</v>
      </c>
      <c r="Q30" s="20" t="n">
        <v>17.5</v>
      </c>
      <c r="R30" s="4" t="n">
        <v>1</v>
      </c>
      <c r="S30" s="4" t="n">
        <v>5</v>
      </c>
      <c r="T30" s="4" t="n">
        <v>4</v>
      </c>
      <c r="U30" s="21" t="n">
        <v>10</v>
      </c>
      <c r="W30" s="22" t="n">
        <v>17.5</v>
      </c>
      <c r="X30" s="31" t="n">
        <f aca="false">+R30/$U30</f>
        <v>0.1</v>
      </c>
      <c r="Y30" s="24" t="n">
        <f aca="false">+S30/$U30</f>
        <v>0.5</v>
      </c>
      <c r="Z30" s="32" t="n">
        <f aca="false">+T30/$U30</f>
        <v>0.4</v>
      </c>
      <c r="AA30" s="33" t="n">
        <f aca="false">SUM(X30:Z30)</f>
        <v>1</v>
      </c>
      <c r="AB30" s="24"/>
      <c r="AC30" s="0" t="n">
        <v>17.75</v>
      </c>
      <c r="AD30" s="34" t="n">
        <v>17.5</v>
      </c>
      <c r="AE30" s="29" t="n">
        <f aca="false">+X30*$B27</f>
        <v>26.9</v>
      </c>
      <c r="AF30" s="29" t="n">
        <f aca="false">+Y30*$B27</f>
        <v>134.5</v>
      </c>
      <c r="AG30" s="29" t="n">
        <f aca="false">+Z30*$B27</f>
        <v>107.6</v>
      </c>
      <c r="AH30" s="35" t="n">
        <f aca="false">SUM(AE30:AG30)</f>
        <v>269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  <c r="D31" s="0" t="n">
        <f aca="false">B31/644567</f>
        <v>0</v>
      </c>
      <c r="Q31" s="20" t="n">
        <v>18</v>
      </c>
      <c r="R31" s="4"/>
      <c r="S31" s="4" t="n">
        <v>4</v>
      </c>
      <c r="T31" s="4" t="n">
        <v>6</v>
      </c>
      <c r="U31" s="21" t="n">
        <v>10</v>
      </c>
      <c r="W31" s="22" t="n">
        <v>18</v>
      </c>
      <c r="X31" s="31" t="n">
        <f aca="false">+R31/$U31</f>
        <v>0</v>
      </c>
      <c r="Y31" s="24" t="n">
        <f aca="false">+S31/$U31</f>
        <v>0.4</v>
      </c>
      <c r="Z31" s="32" t="n">
        <f aca="false">+T31/$U31</f>
        <v>0.6</v>
      </c>
      <c r="AA31" s="33" t="n">
        <f aca="false">SUM(X31:Z31)</f>
        <v>1</v>
      </c>
      <c r="AB31" s="24"/>
      <c r="AC31" s="0" t="n">
        <v>18.25</v>
      </c>
      <c r="AD31" s="34" t="n">
        <v>18</v>
      </c>
      <c r="AE31" s="29" t="n">
        <f aca="false">+X31*$B28</f>
        <v>0</v>
      </c>
      <c r="AF31" s="29" t="n">
        <f aca="false">+Y31*$B28</f>
        <v>129.2</v>
      </c>
      <c r="AG31" s="29" t="n">
        <f aca="false">+Z31*$B28</f>
        <v>193.8</v>
      </c>
      <c r="AH31" s="35" t="n">
        <f aca="false">SUM(AE31:AG31)</f>
        <v>323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  <c r="D32" s="0" t="n">
        <f aca="false">B32/644567</f>
        <v>0</v>
      </c>
      <c r="Q32" s="7" t="s">
        <v>8</v>
      </c>
      <c r="R32" s="36" t="n">
        <v>286</v>
      </c>
      <c r="S32" s="36" t="n">
        <v>60</v>
      </c>
      <c r="T32" s="36" t="n">
        <v>23</v>
      </c>
      <c r="U32" s="37" t="n">
        <v>369</v>
      </c>
      <c r="W32" s="7" t="s">
        <v>8</v>
      </c>
      <c r="X32" s="15" t="n">
        <f aca="false">+R32/$U32</f>
        <v>0.775067750677507</v>
      </c>
      <c r="Y32" s="15" t="n">
        <f aca="false">+S32/$U32</f>
        <v>0.16260162601626</v>
      </c>
      <c r="Z32" s="15" t="n">
        <f aca="false">+T32/$U32</f>
        <v>0.0623306233062331</v>
      </c>
      <c r="AA32" s="38" t="n">
        <f aca="false">+U32/$U32</f>
        <v>1</v>
      </c>
      <c r="AB32" s="16"/>
      <c r="AD32" s="11" t="s">
        <v>8</v>
      </c>
      <c r="AE32" s="18" t="n">
        <f aca="false">SUM(AE5:AE31)</f>
        <v>592605.359934159</v>
      </c>
      <c r="AF32" s="18" t="n">
        <f aca="false">SUM(AF5:AF31)</f>
        <v>45933.1277115282</v>
      </c>
      <c r="AG32" s="18" t="n">
        <f aca="false">SUM(AG5:AG31)</f>
        <v>6028.51235431235</v>
      </c>
      <c r="AH32" s="39" t="n">
        <f aca="false">SUM(AH5:AH31)</f>
        <v>644567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  <c r="D33" s="0" t="n">
        <f aca="false">B33/644567</f>
        <v>0</v>
      </c>
      <c r="AD33" s="39" t="s">
        <v>4</v>
      </c>
      <c r="AE33" s="40" t="n">
        <f aca="false">+AE32/$AH$32*100</f>
        <v>91.9385199574535</v>
      </c>
      <c r="AF33" s="40" t="n">
        <f aca="false">+AF32/$AH$32*100</f>
        <v>7.12619909358193</v>
      </c>
      <c r="AG33" s="40" t="n">
        <f aca="false">+AG32/$AH$32*100</f>
        <v>0.935280948964554</v>
      </c>
      <c r="AH33" s="41" t="n">
        <f aca="false">+AH32/$AH$32*100</f>
        <v>100</v>
      </c>
      <c r="AI33" s="42"/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  <c r="D34" s="0" t="n">
        <f aca="false">B34/644567</f>
        <v>0</v>
      </c>
      <c r="AD34" s="39" t="s">
        <v>9</v>
      </c>
      <c r="AE34" s="40" t="n">
        <f aca="false">SUMPRODUCT(AE5:AE31,$AC$5:$AC$31)/AE$32</f>
        <v>12.1159707283554</v>
      </c>
      <c r="AF34" s="40" t="n">
        <f aca="false">SUMPRODUCT(AF5:AF31,$AC$5:$AC$31)/AF$32</f>
        <v>14.7572492592331</v>
      </c>
      <c r="AG34" s="40" t="n">
        <f aca="false">SUMPRODUCT(AG5:AG31,$AC$5:$AC$31)/AG$32</f>
        <v>16.0997332296355</v>
      </c>
      <c r="AH34" s="41" t="n">
        <f aca="false">SUMPRODUCT(AH5:AH31,$AC$5:$AC$31)/AH$32</f>
        <v>12.3414528668083</v>
      </c>
      <c r="AI34" s="42"/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  <c r="D35" s="0" t="n">
        <f aca="false">B35/644567</f>
        <v>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  <c r="D36" s="0" t="n">
        <f aca="false">B36/644567</f>
        <v>0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  <c r="D37" s="0" t="n">
        <f aca="false">B37/644567</f>
        <v>0</v>
      </c>
      <c r="AD37" s="0" t="s">
        <v>8</v>
      </c>
      <c r="AE37" s="0" t="n">
        <f aca="false">592605.359934159/1000</f>
        <v>592.605359934159</v>
      </c>
      <c r="AF37" s="0" t="n">
        <f aca="false">45933.1277115282/1000</f>
        <v>45.9331277115282</v>
      </c>
      <c r="AG37" s="0" t="n">
        <f aca="false">6028.51235431235/1000</f>
        <v>6.02851235431235</v>
      </c>
      <c r="AH37" s="0" t="n">
        <f aca="false">644567/1000</f>
        <v>644.567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  <c r="D38" s="0" t="n">
        <f aca="false">B38/644567</f>
        <v>0</v>
      </c>
    </row>
    <row r="39" customFormat="false" ht="21" hidden="false" customHeight="false" outlineLevel="0" collapsed="false">
      <c r="A39" s="0" t="n">
        <v>23.5</v>
      </c>
      <c r="B39" s="0" t="n">
        <v>0</v>
      </c>
      <c r="C39" s="0" t="n">
        <v>0</v>
      </c>
      <c r="D39" s="0" t="n">
        <f aca="false">B39/644567</f>
        <v>0</v>
      </c>
      <c r="AD39" s="3" t="s">
        <v>3</v>
      </c>
      <c r="AE39" s="3"/>
      <c r="AF39" s="3"/>
      <c r="AG39" s="3"/>
      <c r="AH39" s="3"/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  <c r="D40" s="0" t="n">
        <f aca="false">B40/644567</f>
        <v>0</v>
      </c>
      <c r="AD40" s="6" t="s">
        <v>10</v>
      </c>
      <c r="AE40" s="6"/>
      <c r="AF40" s="6"/>
      <c r="AG40" s="6"/>
      <c r="AH40" s="6"/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  <c r="D41" s="0" t="n">
        <f aca="false">B41/644567</f>
        <v>0</v>
      </c>
      <c r="AD41" s="11" t="s">
        <v>6</v>
      </c>
      <c r="AE41" s="12" t="s">
        <v>7</v>
      </c>
      <c r="AF41" s="12"/>
      <c r="AG41" s="12"/>
      <c r="AH41" s="11" t="s">
        <v>8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  <c r="D42" s="0" t="n">
        <f aca="false">B42/644567</f>
        <v>0</v>
      </c>
      <c r="AD42" s="11"/>
      <c r="AE42" s="17" t="n">
        <v>1</v>
      </c>
      <c r="AF42" s="18" t="n">
        <v>2</v>
      </c>
      <c r="AG42" s="19" t="n">
        <v>3</v>
      </c>
      <c r="AH42" s="11"/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  <c r="D43" s="0" t="n">
        <f aca="false">B43/644567</f>
        <v>0</v>
      </c>
      <c r="AC43" s="0" t="n">
        <v>5.25</v>
      </c>
      <c r="AD43" s="28" t="n">
        <v>5</v>
      </c>
      <c r="AE43" s="29" t="n">
        <f aca="false">+X5*$C2</f>
        <v>0</v>
      </c>
      <c r="AF43" s="29" t="n">
        <f aca="false">+Y5*$C2</f>
        <v>0</v>
      </c>
      <c r="AG43" s="29" t="n">
        <f aca="false">+Z5*$C2</f>
        <v>0</v>
      </c>
      <c r="AH43" s="29" t="n">
        <f aca="false">+AA5*$C2</f>
        <v>0</v>
      </c>
    </row>
    <row r="44" customFormat="false" ht="15" hidden="false" customHeight="false" outlineLevel="0" collapsed="false">
      <c r="B44" s="0" t="n">
        <v>644567</v>
      </c>
      <c r="C44" s="0" t="n">
        <v>8237</v>
      </c>
      <c r="AC44" s="0" t="n">
        <v>5.75</v>
      </c>
      <c r="AD44" s="34" t="n">
        <v>5.5</v>
      </c>
      <c r="AE44" s="29" t="n">
        <f aca="false">+X6*$C3</f>
        <v>0</v>
      </c>
      <c r="AF44" s="29" t="n">
        <f aca="false">+Y6*$C3</f>
        <v>0</v>
      </c>
      <c r="AG44" s="29" t="n">
        <f aca="false">+Z6*$C3</f>
        <v>0</v>
      </c>
      <c r="AH44" s="35" t="n">
        <f aca="false">SUM(AE44:AG44)</f>
        <v>0</v>
      </c>
    </row>
    <row r="45" customFormat="false" ht="15" hidden="false" customHeight="false" outlineLevel="0" collapsed="false">
      <c r="AC45" s="0" t="n">
        <v>6.25</v>
      </c>
      <c r="AD45" s="34" t="n">
        <v>6</v>
      </c>
      <c r="AE45" s="29" t="n">
        <f aca="false">+X7*$C4</f>
        <v>0</v>
      </c>
      <c r="AF45" s="29" t="n">
        <f aca="false">+Y7*$C4</f>
        <v>0</v>
      </c>
      <c r="AG45" s="29" t="n">
        <f aca="false">+Z7*$C4</f>
        <v>0</v>
      </c>
      <c r="AH45" s="35" t="n">
        <f aca="false">SUM(AE45:AG45)</f>
        <v>0</v>
      </c>
    </row>
    <row r="46" customFormat="false" ht="15" hidden="false" customHeight="false" outlineLevel="0" collapsed="false">
      <c r="AC46" s="0" t="n">
        <v>6.75</v>
      </c>
      <c r="AD46" s="34" t="n">
        <v>6.5</v>
      </c>
      <c r="AE46" s="29" t="n">
        <f aca="false">+X8*$C5</f>
        <v>1</v>
      </c>
      <c r="AF46" s="29" t="n">
        <f aca="false">+Y8*$C5</f>
        <v>0</v>
      </c>
      <c r="AG46" s="29" t="n">
        <f aca="false">+Z8*$C5</f>
        <v>0</v>
      </c>
      <c r="AH46" s="35" t="n">
        <f aca="false">SUM(AE46:AG46)</f>
        <v>1</v>
      </c>
    </row>
    <row r="47" customFormat="false" ht="15" hidden="false" customHeight="false" outlineLevel="0" collapsed="false">
      <c r="AC47" s="0" t="n">
        <v>7.25</v>
      </c>
      <c r="AD47" s="34" t="n">
        <v>7</v>
      </c>
      <c r="AE47" s="29" t="n">
        <f aca="false">+X9*$C6</f>
        <v>2</v>
      </c>
      <c r="AF47" s="29" t="n">
        <f aca="false">+Y9*$C6</f>
        <v>0</v>
      </c>
      <c r="AG47" s="29" t="n">
        <f aca="false">+Z9*$C6</f>
        <v>0</v>
      </c>
      <c r="AH47" s="35" t="n">
        <f aca="false">SUM(AE47:AG47)</f>
        <v>2</v>
      </c>
    </row>
    <row r="48" customFormat="false" ht="15" hidden="false" customHeight="false" outlineLevel="0" collapsed="false">
      <c r="AC48" s="0" t="n">
        <v>7.75</v>
      </c>
      <c r="AD48" s="34" t="n">
        <v>7.5</v>
      </c>
      <c r="AE48" s="29" t="n">
        <f aca="false">+X10*$C7</f>
        <v>3</v>
      </c>
      <c r="AF48" s="29" t="n">
        <f aca="false">+Y10*$C7</f>
        <v>0</v>
      </c>
      <c r="AG48" s="29" t="n">
        <f aca="false">+Z10*$C7</f>
        <v>0</v>
      </c>
      <c r="AH48" s="35" t="n">
        <f aca="false">SUM(AE48:AG48)</f>
        <v>3</v>
      </c>
    </row>
    <row r="49" customFormat="false" ht="15" hidden="false" customHeight="false" outlineLevel="0" collapsed="false">
      <c r="AC49" s="0" t="n">
        <v>8.25</v>
      </c>
      <c r="AD49" s="34" t="n">
        <v>8</v>
      </c>
      <c r="AE49" s="29" t="n">
        <f aca="false">+X11*$C8</f>
        <v>4</v>
      </c>
      <c r="AF49" s="29" t="n">
        <f aca="false">+Y11*$C8</f>
        <v>0</v>
      </c>
      <c r="AG49" s="29" t="n">
        <f aca="false">+Z11*$C8</f>
        <v>0</v>
      </c>
      <c r="AH49" s="35" t="n">
        <f aca="false">SUM(AE49:AG49)</f>
        <v>4</v>
      </c>
    </row>
    <row r="50" customFormat="false" ht="15" hidden="false" customHeight="false" outlineLevel="0" collapsed="false">
      <c r="AC50" s="0" t="n">
        <v>8.75</v>
      </c>
      <c r="AD50" s="34" t="n">
        <v>8.5</v>
      </c>
      <c r="AE50" s="29" t="n">
        <f aca="false">+X12*$C9</f>
        <v>5</v>
      </c>
      <c r="AF50" s="29" t="n">
        <f aca="false">+Y12*$C9</f>
        <v>0</v>
      </c>
      <c r="AG50" s="29" t="n">
        <f aca="false">+Z12*$C9</f>
        <v>0</v>
      </c>
      <c r="AH50" s="35" t="n">
        <f aca="false">SUM(AE50:AG50)</f>
        <v>5</v>
      </c>
    </row>
    <row r="51" customFormat="false" ht="15" hidden="false" customHeight="false" outlineLevel="0" collapsed="false">
      <c r="AC51" s="0" t="n">
        <v>9.25</v>
      </c>
      <c r="AD51" s="34" t="n">
        <v>9</v>
      </c>
      <c r="AE51" s="29" t="n">
        <f aca="false">+X13*$C10</f>
        <v>12</v>
      </c>
      <c r="AF51" s="29" t="n">
        <f aca="false">+Y13*$C10</f>
        <v>0</v>
      </c>
      <c r="AG51" s="29" t="n">
        <f aca="false">+Z13*$C10</f>
        <v>0</v>
      </c>
      <c r="AH51" s="35" t="n">
        <f aca="false">SUM(AE51:AG51)</f>
        <v>12</v>
      </c>
    </row>
    <row r="52" customFormat="false" ht="15" hidden="false" customHeight="false" outlineLevel="0" collapsed="false">
      <c r="AC52" s="0" t="n">
        <v>9.75</v>
      </c>
      <c r="AD52" s="34" t="n">
        <v>9.5</v>
      </c>
      <c r="AE52" s="29" t="n">
        <f aca="false">+X14*$C11</f>
        <v>22</v>
      </c>
      <c r="AF52" s="29" t="n">
        <f aca="false">+Y14*$C11</f>
        <v>0</v>
      </c>
      <c r="AG52" s="29" t="n">
        <f aca="false">+Z14*$C11</f>
        <v>0</v>
      </c>
      <c r="AH52" s="35" t="n">
        <f aca="false">SUM(AE52:AG52)</f>
        <v>22</v>
      </c>
    </row>
    <row r="53" customFormat="false" ht="15" hidden="false" customHeight="false" outlineLevel="0" collapsed="false">
      <c r="AC53" s="0" t="n">
        <v>10.25</v>
      </c>
      <c r="AD53" s="34" t="n">
        <v>10</v>
      </c>
      <c r="AE53" s="29" t="n">
        <f aca="false">+X15*$C12</f>
        <v>49</v>
      </c>
      <c r="AF53" s="29" t="n">
        <f aca="false">+Y15*$C12</f>
        <v>0</v>
      </c>
      <c r="AG53" s="29" t="n">
        <f aca="false">+Z15*$C12</f>
        <v>0</v>
      </c>
      <c r="AH53" s="35" t="n">
        <f aca="false">SUM(AE53:AG53)</f>
        <v>49</v>
      </c>
    </row>
    <row r="54" customFormat="false" ht="15" hidden="false" customHeight="false" outlineLevel="0" collapsed="false">
      <c r="AC54" s="0" t="n">
        <v>10.75</v>
      </c>
      <c r="AD54" s="34" t="n">
        <v>10.5</v>
      </c>
      <c r="AE54" s="29" t="n">
        <f aca="false">+X16*$C13</f>
        <v>586</v>
      </c>
      <c r="AF54" s="29" t="n">
        <f aca="false">+Y16*$C13</f>
        <v>0</v>
      </c>
      <c r="AG54" s="29" t="n">
        <f aca="false">+Z16*$C13</f>
        <v>0</v>
      </c>
      <c r="AH54" s="35" t="n">
        <f aca="false">SUM(AE54:AG54)</f>
        <v>586</v>
      </c>
    </row>
    <row r="55" customFormat="false" ht="15" hidden="false" customHeight="false" outlineLevel="0" collapsed="false">
      <c r="AC55" s="0" t="n">
        <v>11.25</v>
      </c>
      <c r="AD55" s="34" t="n">
        <v>11</v>
      </c>
      <c r="AE55" s="29" t="n">
        <f aca="false">+X17*$C14</f>
        <v>1006</v>
      </c>
      <c r="AF55" s="29" t="n">
        <f aca="false">+Y17*$C14</f>
        <v>0</v>
      </c>
      <c r="AG55" s="29" t="n">
        <f aca="false">+Z17*$C14</f>
        <v>0</v>
      </c>
      <c r="AH55" s="35" t="n">
        <f aca="false">SUM(AE55:AG55)</f>
        <v>1006</v>
      </c>
    </row>
    <row r="56" customFormat="false" ht="15" hidden="false" customHeight="false" outlineLevel="0" collapsed="false">
      <c r="AC56" s="0" t="n">
        <v>11.75</v>
      </c>
      <c r="AD56" s="34" t="n">
        <v>11.5</v>
      </c>
      <c r="AE56" s="29" t="n">
        <f aca="false">+X18*$C15</f>
        <v>971</v>
      </c>
      <c r="AF56" s="29" t="n">
        <f aca="false">+Y18*$C15</f>
        <v>0</v>
      </c>
      <c r="AG56" s="29" t="n">
        <f aca="false">+Z18*$C15</f>
        <v>0</v>
      </c>
      <c r="AH56" s="35" t="n">
        <f aca="false">SUM(AE56:AG56)</f>
        <v>971</v>
      </c>
    </row>
    <row r="57" customFormat="false" ht="15" hidden="false" customHeight="false" outlineLevel="0" collapsed="false">
      <c r="AC57" s="0" t="n">
        <v>12.25</v>
      </c>
      <c r="AD57" s="34" t="n">
        <v>12</v>
      </c>
      <c r="AE57" s="29" t="n">
        <f aca="false">+X19*$C16</f>
        <v>1084</v>
      </c>
      <c r="AF57" s="29" t="n">
        <f aca="false">+Y19*$C16</f>
        <v>0</v>
      </c>
      <c r="AG57" s="29" t="n">
        <f aca="false">+Z19*$C16</f>
        <v>0</v>
      </c>
      <c r="AH57" s="35" t="n">
        <f aca="false">SUM(AE57:AG57)</f>
        <v>1084</v>
      </c>
    </row>
    <row r="58" customFormat="false" ht="15" hidden="false" customHeight="false" outlineLevel="0" collapsed="false">
      <c r="AC58" s="0" t="n">
        <v>12.75</v>
      </c>
      <c r="AD58" s="34" t="n">
        <v>12.5</v>
      </c>
      <c r="AE58" s="29" t="n">
        <f aca="false">+X20*$C17</f>
        <v>807.36</v>
      </c>
      <c r="AF58" s="29" t="n">
        <f aca="false">+Y20*$C17</f>
        <v>33.64</v>
      </c>
      <c r="AG58" s="29" t="n">
        <f aca="false">+Z20*$C17</f>
        <v>0</v>
      </c>
      <c r="AH58" s="35" t="n">
        <f aca="false">SUM(AE58:AG58)</f>
        <v>841</v>
      </c>
    </row>
    <row r="59" customFormat="false" ht="15" hidden="false" customHeight="false" outlineLevel="0" collapsed="false">
      <c r="AC59" s="0" t="n">
        <v>13.25</v>
      </c>
      <c r="AD59" s="34" t="n">
        <v>13</v>
      </c>
      <c r="AE59" s="29" t="n">
        <f aca="false">+X21*$C18</f>
        <v>657</v>
      </c>
      <c r="AF59" s="29" t="n">
        <f aca="false">+Y21*$C18</f>
        <v>73</v>
      </c>
      <c r="AG59" s="29" t="n">
        <f aca="false">+Z21*$C18</f>
        <v>0</v>
      </c>
      <c r="AH59" s="35" t="n">
        <f aca="false">SUM(AE59:AG59)</f>
        <v>730</v>
      </c>
    </row>
    <row r="60" customFormat="false" ht="15" hidden="false" customHeight="false" outlineLevel="0" collapsed="false">
      <c r="AC60" s="0" t="n">
        <v>13.75</v>
      </c>
      <c r="AD60" s="34" t="n">
        <v>13.5</v>
      </c>
      <c r="AE60" s="29" t="n">
        <f aca="false">+X22*$C19</f>
        <v>624.473684210526</v>
      </c>
      <c r="AF60" s="29" t="n">
        <f aca="false">+Y22*$C19</f>
        <v>166.526315789474</v>
      </c>
      <c r="AG60" s="29" t="n">
        <f aca="false">+Z22*$C19</f>
        <v>0</v>
      </c>
      <c r="AH60" s="35" t="n">
        <f aca="false">SUM(AE60:AG60)</f>
        <v>791</v>
      </c>
    </row>
    <row r="61" customFormat="false" ht="15" hidden="false" customHeight="false" outlineLevel="0" collapsed="false">
      <c r="AC61" s="0" t="n">
        <v>14.25</v>
      </c>
      <c r="AD61" s="34" t="n">
        <v>14</v>
      </c>
      <c r="AE61" s="29" t="n">
        <f aca="false">+X23*$C20</f>
        <v>584.8</v>
      </c>
      <c r="AF61" s="29" t="n">
        <f aca="false">+Y23*$C20</f>
        <v>103.2</v>
      </c>
      <c r="AG61" s="29" t="n">
        <f aca="false">+Z23*$C20</f>
        <v>0</v>
      </c>
      <c r="AH61" s="35" t="n">
        <f aca="false">SUM(AE61:AG61)</f>
        <v>688</v>
      </c>
    </row>
    <row r="62" customFormat="false" ht="15" hidden="false" customHeight="false" outlineLevel="0" collapsed="false">
      <c r="AC62" s="0" t="n">
        <v>14.75</v>
      </c>
      <c r="AD62" s="34" t="n">
        <v>14.5</v>
      </c>
      <c r="AE62" s="29" t="n">
        <f aca="false">+X24*$C21</f>
        <v>386.277777777778</v>
      </c>
      <c r="AF62" s="29" t="n">
        <f aca="false">+Y24*$C21</f>
        <v>22.7222222222222</v>
      </c>
      <c r="AG62" s="29" t="n">
        <f aca="false">+Z24*$C21</f>
        <v>0</v>
      </c>
      <c r="AH62" s="35" t="n">
        <f aca="false">SUM(AE62:AG62)</f>
        <v>409</v>
      </c>
    </row>
    <row r="63" customFormat="false" ht="15" hidden="false" customHeight="false" outlineLevel="0" collapsed="false">
      <c r="AC63" s="0" t="n">
        <v>15.25</v>
      </c>
      <c r="AD63" s="34" t="n">
        <v>15</v>
      </c>
      <c r="AE63" s="29" t="n">
        <f aca="false">+X25*$C22</f>
        <v>110</v>
      </c>
      <c r="AF63" s="29" t="n">
        <f aca="false">+Y25*$C22</f>
        <v>198</v>
      </c>
      <c r="AG63" s="29" t="n">
        <f aca="false">+Z25*$C22</f>
        <v>22</v>
      </c>
      <c r="AH63" s="35" t="n">
        <f aca="false">SUM(AE63:AG63)</f>
        <v>330</v>
      </c>
    </row>
    <row r="64" customFormat="false" ht="15" hidden="false" customHeight="false" outlineLevel="0" collapsed="false">
      <c r="AC64" s="0" t="n">
        <v>15.75</v>
      </c>
      <c r="AD64" s="34" t="n">
        <v>15.5</v>
      </c>
      <c r="AE64" s="29" t="n">
        <f aca="false">+X26*$C23</f>
        <v>24.5384615384615</v>
      </c>
      <c r="AF64" s="29" t="n">
        <f aca="false">+Y26*$C23</f>
        <v>220.846153846154</v>
      </c>
      <c r="AG64" s="29" t="n">
        <f aca="false">+Z26*$C23</f>
        <v>73.6153846153846</v>
      </c>
      <c r="AH64" s="35" t="n">
        <f aca="false">SUM(AE64:AG64)</f>
        <v>319</v>
      </c>
    </row>
    <row r="65" customFormat="false" ht="15" hidden="false" customHeight="false" outlineLevel="0" collapsed="false">
      <c r="AC65" s="0" t="n">
        <v>16.25</v>
      </c>
      <c r="AD65" s="34" t="n">
        <v>16</v>
      </c>
      <c r="AE65" s="29" t="n">
        <f aca="false">+X27*$C24</f>
        <v>48.4615384615385</v>
      </c>
      <c r="AF65" s="29" t="n">
        <f aca="false">+Y27*$C24</f>
        <v>129.230769230769</v>
      </c>
      <c r="AG65" s="29" t="n">
        <f aca="false">+Z27*$C24</f>
        <v>32.3076923076923</v>
      </c>
      <c r="AH65" s="35" t="n">
        <f aca="false">SUM(AE65:AG65)</f>
        <v>210</v>
      </c>
    </row>
    <row r="66" customFormat="false" ht="15" hidden="false" customHeight="false" outlineLevel="0" collapsed="false">
      <c r="AC66" s="0" t="n">
        <v>16.75</v>
      </c>
      <c r="AD66" s="34" t="n">
        <v>16.5</v>
      </c>
      <c r="AE66" s="29" t="n">
        <f aca="false">+X28*$C25</f>
        <v>5.07692307692308</v>
      </c>
      <c r="AF66" s="29" t="n">
        <f aca="false">+Y28*$C25</f>
        <v>35.5384615384615</v>
      </c>
      <c r="AG66" s="29" t="n">
        <f aca="false">+Z28*$C25</f>
        <v>25.3846153846154</v>
      </c>
      <c r="AH66" s="35" t="n">
        <f aca="false">SUM(AE66:AG66)</f>
        <v>66</v>
      </c>
    </row>
    <row r="67" customFormat="false" ht="15" hidden="false" customHeight="false" outlineLevel="0" collapsed="false">
      <c r="AC67" s="0" t="n">
        <v>17.25</v>
      </c>
      <c r="AD67" s="34" t="n">
        <v>17</v>
      </c>
      <c r="AE67" s="29" t="n">
        <f aca="false">+X29*$C26</f>
        <v>14.9090909090909</v>
      </c>
      <c r="AF67" s="29" t="n">
        <f aca="false">+Y29*$C26</f>
        <v>52.1818181818182</v>
      </c>
      <c r="AG67" s="29" t="n">
        <f aca="false">+Z29*$C26</f>
        <v>14.9090909090909</v>
      </c>
      <c r="AH67" s="35" t="n">
        <f aca="false">SUM(AE67:AG67)</f>
        <v>82</v>
      </c>
    </row>
    <row r="68" customFormat="false" ht="15" hidden="false" customHeight="false" outlineLevel="0" collapsed="false">
      <c r="AC68" s="0" t="n">
        <v>17.75</v>
      </c>
      <c r="AD68" s="34" t="n">
        <v>17.5</v>
      </c>
      <c r="AE68" s="29" t="n">
        <f aca="false">+X30*$C27</f>
        <v>1.1</v>
      </c>
      <c r="AF68" s="29" t="n">
        <f aca="false">+Y30*$C27</f>
        <v>5.5</v>
      </c>
      <c r="AG68" s="29" t="n">
        <f aca="false">+Z30*$C27</f>
        <v>4.4</v>
      </c>
      <c r="AH68" s="35" t="n">
        <f aca="false">SUM(AE68:AG68)</f>
        <v>11</v>
      </c>
    </row>
    <row r="69" customFormat="false" ht="15" hidden="false" customHeight="false" outlineLevel="0" collapsed="false">
      <c r="AC69" s="0" t="n">
        <v>18.25</v>
      </c>
      <c r="AD69" s="34" t="n">
        <v>18</v>
      </c>
      <c r="AE69" s="29" t="n">
        <f aca="false">+X31*$C28</f>
        <v>0</v>
      </c>
      <c r="AF69" s="29" t="n">
        <f aca="false">+Y31*$C28</f>
        <v>6</v>
      </c>
      <c r="AG69" s="29" t="n">
        <f aca="false">+Z31*$C28</f>
        <v>9</v>
      </c>
      <c r="AH69" s="35" t="n">
        <f aca="false">SUM(AE69:AG69)</f>
        <v>15</v>
      </c>
    </row>
    <row r="70" customFormat="false" ht="15" hidden="false" customHeight="false" outlineLevel="0" collapsed="false">
      <c r="AD70" s="11" t="s">
        <v>8</v>
      </c>
      <c r="AE70" s="18" t="n">
        <f aca="false">SUM(AE43:AE69)</f>
        <v>7008.99747597432</v>
      </c>
      <c r="AF70" s="18" t="n">
        <f aca="false">SUM(AF43:AF69)</f>
        <v>1046.3857408089</v>
      </c>
      <c r="AG70" s="18" t="n">
        <f aca="false">SUM(AG43:AG69)</f>
        <v>181.616783216783</v>
      </c>
      <c r="AH70" s="39" t="n">
        <f aca="false">SUM(AH43:AH69)</f>
        <v>8237</v>
      </c>
    </row>
    <row r="71" customFormat="false" ht="15" hidden="false" customHeight="false" outlineLevel="0" collapsed="false">
      <c r="AD71" s="39" t="s">
        <v>4</v>
      </c>
      <c r="AE71" s="40" t="n">
        <f aca="false">+AE70/$AH$70*100</f>
        <v>85.0916289422644</v>
      </c>
      <c r="AF71" s="40" t="n">
        <f aca="false">+AF70/$AH$70*100</f>
        <v>12.7034811315879</v>
      </c>
      <c r="AG71" s="40" t="n">
        <f aca="false">+AG70/$AH$70*100</f>
        <v>2.20488992614767</v>
      </c>
      <c r="AH71" s="41" t="n">
        <f aca="false">+AH70/$AH$70*100</f>
        <v>100</v>
      </c>
    </row>
    <row r="72" customFormat="false" ht="15" hidden="false" customHeight="false" outlineLevel="0" collapsed="false">
      <c r="AD72" s="39" t="s">
        <v>9</v>
      </c>
      <c r="AE72" s="40" t="n">
        <f aca="false">SUMPRODUCT(AE43:AE69,$AC$5:$AC$31)/AE$70</f>
        <v>12.5672860820689</v>
      </c>
      <c r="AF72" s="40" t="n">
        <f aca="false">SUMPRODUCT(AF43:AF69,$AC$5:$AC$31)/AF$70</f>
        <v>15.0919555967551</v>
      </c>
      <c r="AG72" s="40" t="n">
        <f aca="false">SUMPRODUCT(AG43:AG69,$AC$5:$AC$31)/AG$70</f>
        <v>16.2136250924101</v>
      </c>
      <c r="AH72" s="40" t="n">
        <f aca="false">SUMPRODUCT(AH43:AH69,$AC$5:$AC$31)/AH$70</f>
        <v>12.9684047590142</v>
      </c>
    </row>
  </sheetData>
  <mergeCells count="18">
    <mergeCell ref="Q1:U1"/>
    <mergeCell ref="W1:AA1"/>
    <mergeCell ref="AD1:AH1"/>
    <mergeCell ref="AD2:AH2"/>
    <mergeCell ref="Q3:Q4"/>
    <mergeCell ref="R3:T3"/>
    <mergeCell ref="U3:U4"/>
    <mergeCell ref="W3:W4"/>
    <mergeCell ref="X3:Z3"/>
    <mergeCell ref="AA3:AA4"/>
    <mergeCell ref="AD3:AD4"/>
    <mergeCell ref="AE3:AG3"/>
    <mergeCell ref="AH3:AH4"/>
    <mergeCell ref="AD39:AH39"/>
    <mergeCell ref="AD40:AH40"/>
    <mergeCell ref="AD41:AD42"/>
    <mergeCell ref="AE41:AG41"/>
    <mergeCell ref="AH41:AH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2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70" zoomScaleNormal="70" zoomScalePageLayoutView="100" workbookViewId="0">
      <selection pane="topLeft" activeCell="AD31" activeCellId="0" sqref="31:31"/>
    </sheetView>
  </sheetViews>
  <sheetFormatPr defaultRowHeight="15"/>
  <cols>
    <col collapsed="false" hidden="false" max="33" min="1" style="0" width="8.57085020242915"/>
    <col collapsed="false" hidden="false" max="34" min="34" style="0" width="12.4251012145749"/>
    <col collapsed="false" hidden="false" max="1025" min="35" style="0" width="8.57085020242915"/>
  </cols>
  <sheetData>
    <row r="1" customFormat="false" ht="21" hidden="false" customHeight="false" outlineLevel="0" collapsed="false">
      <c r="A1" s="0" t="s">
        <v>0</v>
      </c>
      <c r="B1" s="0" t="s">
        <v>1</v>
      </c>
      <c r="C1" s="0" t="s">
        <v>2</v>
      </c>
      <c r="Q1" s="43" t="s">
        <v>11</v>
      </c>
      <c r="R1" s="43"/>
      <c r="S1" s="43"/>
      <c r="T1" s="43"/>
      <c r="U1" s="43"/>
      <c r="W1" s="43" t="s">
        <v>11</v>
      </c>
      <c r="X1" s="43"/>
      <c r="Y1" s="43"/>
      <c r="Z1" s="43"/>
      <c r="AA1" s="43"/>
      <c r="AB1" s="2"/>
      <c r="AD1" s="3" t="s">
        <v>11</v>
      </c>
      <c r="AE1" s="3"/>
      <c r="AF1" s="3"/>
      <c r="AG1" s="3"/>
      <c r="AH1" s="3"/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  <c r="D2" s="0" t="n">
        <f aca="false">B2/157668</f>
        <v>0</v>
      </c>
      <c r="E2" s="0" t="n">
        <v>157668</v>
      </c>
      <c r="W2" s="2"/>
      <c r="X2" s="2"/>
      <c r="Y2" s="5" t="s">
        <v>4</v>
      </c>
      <c r="Z2" s="2"/>
      <c r="AA2" s="2"/>
      <c r="AB2" s="2"/>
      <c r="AD2" s="6" t="s">
        <v>5</v>
      </c>
      <c r="AE2" s="6"/>
      <c r="AF2" s="6"/>
      <c r="AG2" s="6"/>
      <c r="AH2" s="6"/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  <c r="D3" s="0" t="n">
        <f aca="false">B3/157668</f>
        <v>0</v>
      </c>
      <c r="Q3" s="44" t="s">
        <v>6</v>
      </c>
      <c r="R3" s="45" t="s">
        <v>7</v>
      </c>
      <c r="S3" s="45"/>
      <c r="T3" s="45"/>
      <c r="U3" s="44" t="s">
        <v>8</v>
      </c>
      <c r="W3" s="7" t="s">
        <v>6</v>
      </c>
      <c r="X3" s="9" t="s">
        <v>7</v>
      </c>
      <c r="Y3" s="9"/>
      <c r="Z3" s="9"/>
      <c r="AA3" s="7" t="s">
        <v>8</v>
      </c>
      <c r="AB3" s="10"/>
      <c r="AD3" s="11" t="s">
        <v>6</v>
      </c>
      <c r="AE3" s="12" t="s">
        <v>7</v>
      </c>
      <c r="AF3" s="12"/>
      <c r="AG3" s="12"/>
      <c r="AH3" s="11" t="s">
        <v>8</v>
      </c>
    </row>
    <row r="4" customFormat="false" ht="15" hidden="false" customHeight="false" outlineLevel="0" collapsed="false">
      <c r="A4" s="0" t="n">
        <v>6</v>
      </c>
      <c r="B4" s="0" t="n">
        <v>0</v>
      </c>
      <c r="C4" s="0" t="n">
        <v>0</v>
      </c>
      <c r="D4" s="0" t="n">
        <f aca="false">B4/157668</f>
        <v>0</v>
      </c>
      <c r="Q4" s="44"/>
      <c r="R4" s="46" t="n">
        <v>1</v>
      </c>
      <c r="S4" s="46" t="n">
        <v>2</v>
      </c>
      <c r="T4" s="46" t="n">
        <v>3</v>
      </c>
      <c r="U4" s="44"/>
      <c r="W4" s="7"/>
      <c r="X4" s="14" t="n">
        <v>1</v>
      </c>
      <c r="Y4" s="15" t="n">
        <v>2</v>
      </c>
      <c r="Z4" s="16" t="n">
        <v>3</v>
      </c>
      <c r="AA4" s="7"/>
      <c r="AB4" s="10"/>
      <c r="AD4" s="11"/>
      <c r="AE4" s="17" t="n">
        <v>1</v>
      </c>
      <c r="AF4" s="18" t="n">
        <v>2</v>
      </c>
      <c r="AG4" s="19" t="n">
        <v>3</v>
      </c>
      <c r="AH4" s="11"/>
    </row>
    <row r="5" customFormat="false" ht="15" hidden="false" customHeight="false" outlineLevel="0" collapsed="false">
      <c r="A5" s="0" t="n">
        <v>6.5</v>
      </c>
      <c r="B5" s="0" t="n">
        <v>0</v>
      </c>
      <c r="C5" s="0" t="n">
        <v>0</v>
      </c>
      <c r="D5" s="0" t="n">
        <f aca="false">B5/157668</f>
        <v>0</v>
      </c>
      <c r="Q5" s="47" t="n">
        <v>5</v>
      </c>
      <c r="R5" s="48"/>
      <c r="S5" s="48"/>
      <c r="T5" s="48"/>
      <c r="U5" s="49"/>
      <c r="W5" s="22" t="n">
        <v>5</v>
      </c>
      <c r="X5" s="23"/>
      <c r="Y5" s="24"/>
      <c r="Z5" s="25"/>
      <c r="AA5" s="26"/>
      <c r="AB5" s="27"/>
      <c r="AC5" s="0" t="n">
        <v>5.25</v>
      </c>
      <c r="AD5" s="28" t="n">
        <v>5</v>
      </c>
      <c r="AE5" s="29" t="n">
        <f aca="false">+X5*$B2</f>
        <v>0</v>
      </c>
      <c r="AF5" s="29" t="n">
        <f aca="false">+Y5*$B2</f>
        <v>0</v>
      </c>
      <c r="AG5" s="29" t="n">
        <f aca="false">+Z5*$B2</f>
        <v>0</v>
      </c>
      <c r="AH5" s="30"/>
    </row>
    <row r="6" customFormat="false" ht="15" hidden="false" customHeight="false" outlineLevel="0" collapsed="false">
      <c r="A6" s="0" t="n">
        <v>7</v>
      </c>
      <c r="B6" s="0" t="n">
        <v>0</v>
      </c>
      <c r="C6" s="0" t="n">
        <v>0</v>
      </c>
      <c r="D6" s="0" t="n">
        <f aca="false">B6/157668</f>
        <v>0</v>
      </c>
      <c r="Q6" s="47" t="n">
        <v>5.5</v>
      </c>
      <c r="U6" s="50"/>
      <c r="W6" s="22" t="n">
        <v>5.5</v>
      </c>
      <c r="X6" s="31"/>
      <c r="Y6" s="24"/>
      <c r="Z6" s="32"/>
      <c r="AA6" s="33"/>
      <c r="AB6" s="24"/>
      <c r="AC6" s="0" t="n">
        <v>5.75</v>
      </c>
      <c r="AD6" s="34" t="n">
        <v>5.5</v>
      </c>
      <c r="AE6" s="29" t="n">
        <f aca="false">+X6*$B3</f>
        <v>0</v>
      </c>
      <c r="AF6" s="29" t="n">
        <f aca="false">+Y6*$B3</f>
        <v>0</v>
      </c>
      <c r="AG6" s="29" t="n">
        <f aca="false">+Z6*$B3</f>
        <v>0</v>
      </c>
      <c r="AH6" s="35" t="n">
        <f aca="false">SUM(AE6:AG6)</f>
        <v>0</v>
      </c>
    </row>
    <row r="7" customFormat="false" ht="15" hidden="false" customHeight="false" outlineLevel="0" collapsed="false">
      <c r="A7" s="0" t="n">
        <v>7.5</v>
      </c>
      <c r="B7" s="0" t="n">
        <v>0</v>
      </c>
      <c r="C7" s="0" t="n">
        <v>0</v>
      </c>
      <c r="D7" s="0" t="n">
        <f aca="false">B7/157668</f>
        <v>0</v>
      </c>
      <c r="Q7" s="47" t="n">
        <v>6</v>
      </c>
      <c r="U7" s="50"/>
      <c r="W7" s="22" t="n">
        <v>6</v>
      </c>
      <c r="X7" s="31"/>
      <c r="Y7" s="24"/>
      <c r="Z7" s="32"/>
      <c r="AA7" s="33"/>
      <c r="AB7" s="24"/>
      <c r="AC7" s="0" t="n">
        <v>6.25</v>
      </c>
      <c r="AD7" s="34" t="n">
        <v>6</v>
      </c>
      <c r="AE7" s="29" t="n">
        <f aca="false">+X7*$B4</f>
        <v>0</v>
      </c>
      <c r="AF7" s="29" t="n">
        <f aca="false">+Y7*$B4</f>
        <v>0</v>
      </c>
      <c r="AG7" s="29" t="n">
        <f aca="false">+Z7*$B4</f>
        <v>0</v>
      </c>
      <c r="AH7" s="35" t="n">
        <f aca="false">SUM(AE7:AG7)</f>
        <v>0</v>
      </c>
    </row>
    <row r="8" customFormat="false" ht="15" hidden="false" customHeight="false" outlineLevel="0" collapsed="false">
      <c r="A8" s="0" t="n">
        <v>8</v>
      </c>
      <c r="B8" s="0" t="n">
        <v>0</v>
      </c>
      <c r="C8" s="0" t="n">
        <v>0</v>
      </c>
      <c r="D8" s="0" t="n">
        <f aca="false">B8/157668</f>
        <v>0</v>
      </c>
      <c r="Q8" s="47" t="n">
        <v>6.5</v>
      </c>
      <c r="U8" s="50"/>
      <c r="W8" s="22" t="n">
        <v>6.5</v>
      </c>
      <c r="X8" s="31"/>
      <c r="Y8" s="24"/>
      <c r="Z8" s="32"/>
      <c r="AA8" s="33"/>
      <c r="AB8" s="24"/>
      <c r="AC8" s="0" t="n">
        <v>6.75</v>
      </c>
      <c r="AD8" s="34" t="n">
        <v>6.5</v>
      </c>
      <c r="AE8" s="29" t="n">
        <f aca="false">+X8*$B5</f>
        <v>0</v>
      </c>
      <c r="AF8" s="29" t="n">
        <f aca="false">+Y8*$B5</f>
        <v>0</v>
      </c>
      <c r="AG8" s="29" t="n">
        <f aca="false">+Z8*$B5</f>
        <v>0</v>
      </c>
      <c r="AH8" s="35" t="n">
        <f aca="false">SUM(AE8:AG8)</f>
        <v>0</v>
      </c>
    </row>
    <row r="9" customFormat="false" ht="15" hidden="false" customHeight="false" outlineLevel="0" collapsed="false">
      <c r="A9" s="0" t="n">
        <v>8.5</v>
      </c>
      <c r="B9" s="0" t="n">
        <v>0</v>
      </c>
      <c r="C9" s="0" t="n">
        <v>0</v>
      </c>
      <c r="D9" s="0" t="n">
        <f aca="false">B9/157668</f>
        <v>0</v>
      </c>
      <c r="Q9" s="47" t="n">
        <v>7</v>
      </c>
      <c r="U9" s="50"/>
      <c r="W9" s="22" t="n">
        <v>7</v>
      </c>
      <c r="X9" s="31"/>
      <c r="Y9" s="24"/>
      <c r="Z9" s="32"/>
      <c r="AA9" s="33"/>
      <c r="AB9" s="24"/>
      <c r="AC9" s="0" t="n">
        <v>7.25</v>
      </c>
      <c r="AD9" s="34" t="n">
        <v>7</v>
      </c>
      <c r="AE9" s="29" t="n">
        <f aca="false">+X9*$B6</f>
        <v>0</v>
      </c>
      <c r="AF9" s="29" t="n">
        <f aca="false">+Y9*$B6</f>
        <v>0</v>
      </c>
      <c r="AG9" s="29" t="n">
        <f aca="false">+Z9*$B6</f>
        <v>0</v>
      </c>
      <c r="AH9" s="35" t="n">
        <f aca="false">SUM(AE9:AG9)</f>
        <v>0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f aca="false">B10/157668</f>
        <v>0</v>
      </c>
      <c r="Q10" s="47" t="n">
        <v>7.5</v>
      </c>
      <c r="U10" s="50"/>
      <c r="W10" s="22" t="n">
        <v>7.5</v>
      </c>
      <c r="X10" s="31"/>
      <c r="Y10" s="24"/>
      <c r="Z10" s="32"/>
      <c r="AA10" s="33"/>
      <c r="AB10" s="24"/>
      <c r="AC10" s="0" t="n">
        <v>7.75</v>
      </c>
      <c r="AD10" s="34" t="n">
        <v>7.5</v>
      </c>
      <c r="AE10" s="29" t="n">
        <f aca="false">+X10*$B7</f>
        <v>0</v>
      </c>
      <c r="AF10" s="29" t="n">
        <f aca="false">+Y10*$B7</f>
        <v>0</v>
      </c>
      <c r="AG10" s="29" t="n">
        <f aca="false">+Z10*$B7</f>
        <v>0</v>
      </c>
      <c r="AH10" s="35" t="n">
        <f aca="false">SUM(AE10:AG10)</f>
        <v>0</v>
      </c>
    </row>
    <row r="11" customFormat="false" ht="15" hidden="false" customHeight="false" outlineLevel="0" collapsed="false">
      <c r="A11" s="0" t="n">
        <v>9.5</v>
      </c>
      <c r="B11" s="0" t="n">
        <v>0</v>
      </c>
      <c r="C11" s="0" t="n">
        <v>0</v>
      </c>
      <c r="D11" s="0" t="n">
        <f aca="false">B11/157668</f>
        <v>0</v>
      </c>
      <c r="Q11" s="47" t="n">
        <v>8</v>
      </c>
      <c r="U11" s="50"/>
      <c r="W11" s="22" t="n">
        <v>8</v>
      </c>
      <c r="X11" s="31"/>
      <c r="Y11" s="24"/>
      <c r="Z11" s="32"/>
      <c r="AA11" s="33"/>
      <c r="AB11" s="24"/>
      <c r="AC11" s="0" t="n">
        <v>8.25</v>
      </c>
      <c r="AD11" s="34" t="n">
        <v>8</v>
      </c>
      <c r="AE11" s="29" t="n">
        <f aca="false">+X11*$B8</f>
        <v>0</v>
      </c>
      <c r="AF11" s="29" t="n">
        <f aca="false">+Y11*$B8</f>
        <v>0</v>
      </c>
      <c r="AG11" s="29" t="n">
        <f aca="false">+Z11*$B8</f>
        <v>0</v>
      </c>
      <c r="AH11" s="35" t="n">
        <f aca="false">SUM(AE11:AG11)</f>
        <v>0</v>
      </c>
    </row>
    <row r="12" customFormat="false" ht="15" hidden="false" customHeight="false" outlineLevel="0" collapsed="false">
      <c r="A12" s="0" t="n">
        <v>10</v>
      </c>
      <c r="B12" s="0" t="n">
        <v>0</v>
      </c>
      <c r="C12" s="0" t="n">
        <v>0</v>
      </c>
      <c r="D12" s="0" t="n">
        <f aca="false">B12/157668</f>
        <v>0</v>
      </c>
      <c r="Q12" s="47" t="n">
        <v>8.5</v>
      </c>
      <c r="U12" s="50"/>
      <c r="W12" s="22" t="n">
        <v>8.5</v>
      </c>
      <c r="X12" s="31"/>
      <c r="Y12" s="24"/>
      <c r="Z12" s="32"/>
      <c r="AA12" s="33"/>
      <c r="AB12" s="24"/>
      <c r="AC12" s="0" t="n">
        <v>8.75</v>
      </c>
      <c r="AD12" s="34" t="n">
        <v>8.5</v>
      </c>
      <c r="AE12" s="29" t="n">
        <f aca="false">+X12*$B9</f>
        <v>0</v>
      </c>
      <c r="AF12" s="29" t="n">
        <f aca="false">+Y12*$B9</f>
        <v>0</v>
      </c>
      <c r="AG12" s="29" t="n">
        <f aca="false">+Z12*$B9</f>
        <v>0</v>
      </c>
      <c r="AH12" s="35" t="n">
        <f aca="false">SUM(AE12:AG12)</f>
        <v>0</v>
      </c>
    </row>
    <row r="13" customFormat="false" ht="15" hidden="false" customHeight="false" outlineLevel="0" collapsed="false">
      <c r="A13" s="0" t="n">
        <v>10.5</v>
      </c>
      <c r="B13" s="0" t="n">
        <v>0</v>
      </c>
      <c r="C13" s="0" t="n">
        <v>0</v>
      </c>
      <c r="D13" s="0" t="n">
        <f aca="false">B13/157668</f>
        <v>0</v>
      </c>
      <c r="Q13" s="47" t="n">
        <v>9</v>
      </c>
      <c r="U13" s="50"/>
      <c r="W13" s="22" t="n">
        <v>9</v>
      </c>
      <c r="X13" s="31"/>
      <c r="Y13" s="24"/>
      <c r="Z13" s="32"/>
      <c r="AA13" s="33"/>
      <c r="AB13" s="24"/>
      <c r="AC13" s="0" t="n">
        <v>9.25</v>
      </c>
      <c r="AD13" s="34" t="n">
        <v>9</v>
      </c>
      <c r="AE13" s="29" t="n">
        <f aca="false">+X13*$B10</f>
        <v>0</v>
      </c>
      <c r="AF13" s="29" t="n">
        <f aca="false">+Y13*$B10</f>
        <v>0</v>
      </c>
      <c r="AG13" s="29" t="n">
        <f aca="false">+Z13*$B10</f>
        <v>0</v>
      </c>
      <c r="AH13" s="35" t="n">
        <f aca="false">SUM(AE13:AG13)</f>
        <v>0</v>
      </c>
    </row>
    <row r="14" customFormat="false" ht="15" hidden="false" customHeight="false" outlineLevel="0" collapsed="false">
      <c r="A14" s="0" t="n">
        <v>11</v>
      </c>
      <c r="B14" s="0" t="n">
        <v>3122</v>
      </c>
      <c r="C14" s="0" t="n">
        <v>27</v>
      </c>
      <c r="D14" s="0" t="n">
        <f aca="false">B14/157668</f>
        <v>0.0198011010477713</v>
      </c>
      <c r="Q14" s="47" t="n">
        <v>9.5</v>
      </c>
      <c r="U14" s="50"/>
      <c r="W14" s="22" t="n">
        <v>9.5</v>
      </c>
      <c r="X14" s="31"/>
      <c r="Y14" s="24"/>
      <c r="Z14" s="32"/>
      <c r="AA14" s="33"/>
      <c r="AB14" s="24"/>
      <c r="AC14" s="0" t="n">
        <v>9.75</v>
      </c>
      <c r="AD14" s="34" t="n">
        <v>9.5</v>
      </c>
      <c r="AE14" s="29" t="n">
        <f aca="false">+X14*$B11</f>
        <v>0</v>
      </c>
      <c r="AF14" s="29" t="n">
        <f aca="false">+Y14*$B11</f>
        <v>0</v>
      </c>
      <c r="AG14" s="29" t="n">
        <f aca="false">+Z14*$B11</f>
        <v>0</v>
      </c>
      <c r="AH14" s="35" t="n">
        <f aca="false">SUM(AE14:AG14)</f>
        <v>0</v>
      </c>
    </row>
    <row r="15" customFormat="false" ht="15" hidden="false" customHeight="false" outlineLevel="0" collapsed="false">
      <c r="A15" s="0" t="n">
        <v>11.5</v>
      </c>
      <c r="B15" s="0" t="n">
        <v>19519</v>
      </c>
      <c r="C15" s="0" t="n">
        <v>199</v>
      </c>
      <c r="D15" s="0" t="n">
        <f aca="false">B15/157668</f>
        <v>0.123798107415582</v>
      </c>
      <c r="Q15" s="47" t="n">
        <v>10</v>
      </c>
      <c r="U15" s="50"/>
      <c r="W15" s="22" t="n">
        <v>10</v>
      </c>
      <c r="X15" s="31"/>
      <c r="Y15" s="24"/>
      <c r="Z15" s="32"/>
      <c r="AA15" s="33"/>
      <c r="AB15" s="24"/>
      <c r="AC15" s="0" t="n">
        <v>10.25</v>
      </c>
      <c r="AD15" s="34" t="n">
        <v>10</v>
      </c>
      <c r="AE15" s="29" t="n">
        <f aca="false">+X15*$B12</f>
        <v>0</v>
      </c>
      <c r="AF15" s="29" t="n">
        <f aca="false">+Y15*$B12</f>
        <v>0</v>
      </c>
      <c r="AG15" s="29" t="n">
        <f aca="false">+Z15*$B12</f>
        <v>0</v>
      </c>
      <c r="AH15" s="35" t="n">
        <f aca="false">SUM(AE15:AG15)</f>
        <v>0</v>
      </c>
    </row>
    <row r="16" customFormat="false" ht="15" hidden="false" customHeight="false" outlineLevel="0" collapsed="false">
      <c r="A16" s="0" t="n">
        <v>12</v>
      </c>
      <c r="B16" s="0" t="n">
        <v>49996</v>
      </c>
      <c r="C16" s="0" t="n">
        <v>587</v>
      </c>
      <c r="D16" s="0" t="n">
        <f aca="false">B16/157668</f>
        <v>0.317096684171804</v>
      </c>
      <c r="Q16" s="47" t="n">
        <v>10.5</v>
      </c>
      <c r="U16" s="50"/>
      <c r="W16" s="22" t="n">
        <v>10.5</v>
      </c>
      <c r="X16" s="31"/>
      <c r="Y16" s="24"/>
      <c r="Z16" s="32"/>
      <c r="AA16" s="33"/>
      <c r="AB16" s="24"/>
      <c r="AC16" s="0" t="n">
        <v>10.75</v>
      </c>
      <c r="AD16" s="34" t="n">
        <v>10.5</v>
      </c>
      <c r="AE16" s="29" t="n">
        <f aca="false">+X16*$B13</f>
        <v>0</v>
      </c>
      <c r="AF16" s="29" t="n">
        <f aca="false">+Y16*$B13</f>
        <v>0</v>
      </c>
      <c r="AG16" s="29" t="n">
        <f aca="false">+Z16*$B13</f>
        <v>0</v>
      </c>
      <c r="AH16" s="35" t="n">
        <f aca="false">SUM(AE16:AG16)</f>
        <v>0</v>
      </c>
    </row>
    <row r="17" customFormat="false" ht="15" hidden="false" customHeight="false" outlineLevel="0" collapsed="false">
      <c r="A17" s="0" t="n">
        <v>12.5</v>
      </c>
      <c r="B17" s="0" t="n">
        <v>41325</v>
      </c>
      <c r="C17" s="0" t="n">
        <v>556</v>
      </c>
      <c r="D17" s="0" t="n">
        <f aca="false">B17/157668</f>
        <v>0.262101377578202</v>
      </c>
      <c r="Q17" s="47" t="n">
        <v>11</v>
      </c>
      <c r="R17" s="0" t="n">
        <v>5</v>
      </c>
      <c r="U17" s="50" t="n">
        <v>5</v>
      </c>
      <c r="W17" s="22" t="n">
        <v>11</v>
      </c>
      <c r="X17" s="31" t="n">
        <f aca="false">+R17/$U17</f>
        <v>1</v>
      </c>
      <c r="Y17" s="24" t="n">
        <f aca="false">+S17/$U17</f>
        <v>0</v>
      </c>
      <c r="Z17" s="32" t="n">
        <f aca="false">+T17/$U17</f>
        <v>0</v>
      </c>
      <c r="AA17" s="33" t="n">
        <f aca="false">SUM(X17:Z17)</f>
        <v>1</v>
      </c>
      <c r="AB17" s="24"/>
      <c r="AC17" s="0" t="n">
        <v>11.25</v>
      </c>
      <c r="AD17" s="34" t="n">
        <v>11</v>
      </c>
      <c r="AE17" s="29" t="n">
        <f aca="false">+X17*$B14</f>
        <v>3122</v>
      </c>
      <c r="AF17" s="29" t="n">
        <f aca="false">+Y17*$B14</f>
        <v>0</v>
      </c>
      <c r="AG17" s="29" t="n">
        <f aca="false">+Z17*$B14</f>
        <v>0</v>
      </c>
      <c r="AH17" s="35" t="n">
        <f aca="false">SUM(AE17:AG17)</f>
        <v>3122</v>
      </c>
    </row>
    <row r="18" customFormat="false" ht="15" hidden="false" customHeight="false" outlineLevel="0" collapsed="false">
      <c r="A18" s="0" t="n">
        <v>13</v>
      </c>
      <c r="B18" s="0" t="n">
        <v>12661</v>
      </c>
      <c r="C18" s="0" t="n">
        <v>194</v>
      </c>
      <c r="D18" s="0" t="n">
        <f aca="false">B18/157668</f>
        <v>0.080301646497704</v>
      </c>
      <c r="Q18" s="47" t="n">
        <v>11.5</v>
      </c>
      <c r="R18" s="0" t="n">
        <v>20</v>
      </c>
      <c r="U18" s="50" t="n">
        <v>20</v>
      </c>
      <c r="W18" s="22" t="n">
        <v>11.5</v>
      </c>
      <c r="X18" s="31" t="n">
        <f aca="false">+R18/$U18</f>
        <v>1</v>
      </c>
      <c r="Y18" s="24" t="n">
        <f aca="false">+S18/$U18</f>
        <v>0</v>
      </c>
      <c r="Z18" s="32" t="n">
        <f aca="false">+T18/$U18</f>
        <v>0</v>
      </c>
      <c r="AA18" s="33" t="n">
        <f aca="false">SUM(X18:Z18)</f>
        <v>1</v>
      </c>
      <c r="AB18" s="24"/>
      <c r="AC18" s="0" t="n">
        <v>11.75</v>
      </c>
      <c r="AD18" s="34" t="n">
        <v>11.5</v>
      </c>
      <c r="AE18" s="29" t="n">
        <f aca="false">+X18*$B15</f>
        <v>19519</v>
      </c>
      <c r="AF18" s="29" t="n">
        <f aca="false">+Y18*$B15</f>
        <v>0</v>
      </c>
      <c r="AG18" s="29" t="n">
        <f aca="false">+Z18*$B15</f>
        <v>0</v>
      </c>
      <c r="AH18" s="35" t="n">
        <f aca="false">SUM(AE18:AG18)</f>
        <v>19519</v>
      </c>
    </row>
    <row r="19" customFormat="false" ht="15" hidden="false" customHeight="false" outlineLevel="0" collapsed="false">
      <c r="A19" s="0" t="n">
        <v>13.5</v>
      </c>
      <c r="B19" s="0" t="n">
        <v>16744</v>
      </c>
      <c r="C19" s="0" t="n">
        <v>292</v>
      </c>
      <c r="D19" s="0" t="n">
        <f aca="false">B19/157668</f>
        <v>0.106197833422128</v>
      </c>
      <c r="Q19" s="47" t="n">
        <v>12</v>
      </c>
      <c r="R19" s="0" t="n">
        <v>20</v>
      </c>
      <c r="U19" s="50" t="n">
        <v>20</v>
      </c>
      <c r="W19" s="22" t="n">
        <v>12</v>
      </c>
      <c r="X19" s="31" t="n">
        <f aca="false">+R19/$U19</f>
        <v>1</v>
      </c>
      <c r="Y19" s="24" t="n">
        <f aca="false">+S19/$U19</f>
        <v>0</v>
      </c>
      <c r="Z19" s="32" t="n">
        <f aca="false">+T19/$U19</f>
        <v>0</v>
      </c>
      <c r="AA19" s="33" t="n">
        <f aca="false">SUM(X19:Z19)</f>
        <v>1</v>
      </c>
      <c r="AB19" s="24"/>
      <c r="AC19" s="0" t="n">
        <v>12.25</v>
      </c>
      <c r="AD19" s="34" t="n">
        <v>12</v>
      </c>
      <c r="AE19" s="29" t="n">
        <f aca="false">+X19*$B16</f>
        <v>49996</v>
      </c>
      <c r="AF19" s="29" t="n">
        <f aca="false">+Y19*$B16</f>
        <v>0</v>
      </c>
      <c r="AG19" s="29" t="n">
        <f aca="false">+Z19*$B16</f>
        <v>0</v>
      </c>
      <c r="AH19" s="35" t="n">
        <f aca="false">SUM(AE19:AG19)</f>
        <v>49996</v>
      </c>
    </row>
    <row r="20" customFormat="false" ht="15" hidden="false" customHeight="false" outlineLevel="0" collapsed="false">
      <c r="A20" s="0" t="n">
        <v>14</v>
      </c>
      <c r="B20" s="0" t="n">
        <v>8987</v>
      </c>
      <c r="C20" s="0" t="n">
        <v>177</v>
      </c>
      <c r="D20" s="0" t="n">
        <f aca="false">B20/157668</f>
        <v>0.056999517974478</v>
      </c>
      <c r="Q20" s="47" t="n">
        <v>12.5</v>
      </c>
      <c r="R20" s="0" t="n">
        <v>20</v>
      </c>
      <c r="U20" s="50" t="n">
        <v>20</v>
      </c>
      <c r="W20" s="22" t="n">
        <v>12.5</v>
      </c>
      <c r="X20" s="31" t="n">
        <f aca="false">+R20/$U20</f>
        <v>1</v>
      </c>
      <c r="Y20" s="24" t="n">
        <f aca="false">+S20/$U20</f>
        <v>0</v>
      </c>
      <c r="Z20" s="32" t="n">
        <f aca="false">+T20/$U20</f>
        <v>0</v>
      </c>
      <c r="AA20" s="33" t="n">
        <f aca="false">SUM(X20:Z20)</f>
        <v>1</v>
      </c>
      <c r="AB20" s="24"/>
      <c r="AC20" s="0" t="n">
        <v>12.75</v>
      </c>
      <c r="AD20" s="34" t="n">
        <v>12.5</v>
      </c>
      <c r="AE20" s="29" t="n">
        <f aca="false">+X20*$B17</f>
        <v>41325</v>
      </c>
      <c r="AF20" s="29" t="n">
        <f aca="false">+Y20*$B17</f>
        <v>0</v>
      </c>
      <c r="AG20" s="29" t="n">
        <f aca="false">+Z20*$B17</f>
        <v>0</v>
      </c>
      <c r="AH20" s="35" t="n">
        <f aca="false">SUM(AE20:AG20)</f>
        <v>41325</v>
      </c>
    </row>
    <row r="21" customFormat="false" ht="15" hidden="false" customHeight="false" outlineLevel="0" collapsed="false">
      <c r="A21" s="0" t="n">
        <v>14.5</v>
      </c>
      <c r="B21" s="0" t="n">
        <v>3264</v>
      </c>
      <c r="C21" s="0" t="n">
        <v>72</v>
      </c>
      <c r="D21" s="0" t="n">
        <f aca="false">B21/157668</f>
        <v>0.0207017276809498</v>
      </c>
      <c r="Q21" s="47" t="n">
        <v>13</v>
      </c>
      <c r="R21" s="0" t="n">
        <v>8</v>
      </c>
      <c r="S21" s="0" t="n">
        <v>2</v>
      </c>
      <c r="U21" s="50" t="n">
        <v>10</v>
      </c>
      <c r="W21" s="22" t="n">
        <v>13</v>
      </c>
      <c r="X21" s="31" t="n">
        <f aca="false">+R21/$U21</f>
        <v>0.8</v>
      </c>
      <c r="Y21" s="24" t="n">
        <f aca="false">+S21/$U21</f>
        <v>0.2</v>
      </c>
      <c r="Z21" s="32" t="n">
        <f aca="false">+T21/$U21</f>
        <v>0</v>
      </c>
      <c r="AA21" s="33" t="n">
        <f aca="false">SUM(X21:Z21)</f>
        <v>1</v>
      </c>
      <c r="AB21" s="24"/>
      <c r="AC21" s="0" t="n">
        <v>13.25</v>
      </c>
      <c r="AD21" s="34" t="n">
        <v>13</v>
      </c>
      <c r="AE21" s="29" t="n">
        <f aca="false">+X21*$B18</f>
        <v>10128.8</v>
      </c>
      <c r="AF21" s="29" t="n">
        <f aca="false">+Y21*$B18</f>
        <v>2532.2</v>
      </c>
      <c r="AG21" s="29" t="n">
        <f aca="false">+Z21*$B18</f>
        <v>0</v>
      </c>
      <c r="AH21" s="35" t="n">
        <f aca="false">SUM(AE21:AG21)</f>
        <v>12661</v>
      </c>
    </row>
    <row r="22" customFormat="false" ht="15" hidden="false" customHeight="false" outlineLevel="0" collapsed="false">
      <c r="A22" s="0" t="n">
        <v>15</v>
      </c>
      <c r="B22" s="0" t="n">
        <v>1640</v>
      </c>
      <c r="C22" s="0" t="n">
        <v>41</v>
      </c>
      <c r="D22" s="0" t="n">
        <f aca="false">B22/157668</f>
        <v>0.0104016033691047</v>
      </c>
      <c r="Q22" s="47" t="n">
        <v>13.5</v>
      </c>
      <c r="R22" s="0" t="n">
        <v>6</v>
      </c>
      <c r="S22" s="0" t="n">
        <v>4</v>
      </c>
      <c r="U22" s="50" t="n">
        <v>10</v>
      </c>
      <c r="W22" s="22" t="n">
        <v>13.5</v>
      </c>
      <c r="X22" s="31" t="n">
        <f aca="false">+R22/$U22</f>
        <v>0.6</v>
      </c>
      <c r="Y22" s="24" t="n">
        <f aca="false">+S22/$U22</f>
        <v>0.4</v>
      </c>
      <c r="Z22" s="32" t="n">
        <f aca="false">+T22/$U22</f>
        <v>0</v>
      </c>
      <c r="AA22" s="33" t="n">
        <f aca="false">SUM(X22:Z22)</f>
        <v>1</v>
      </c>
      <c r="AB22" s="24"/>
      <c r="AC22" s="0" t="n">
        <v>13.75</v>
      </c>
      <c r="AD22" s="34" t="n">
        <v>13.5</v>
      </c>
      <c r="AE22" s="29" t="n">
        <f aca="false">+X22*$B19</f>
        <v>10046.4</v>
      </c>
      <c r="AF22" s="29" t="n">
        <f aca="false">+Y22*$B19</f>
        <v>6697.6</v>
      </c>
      <c r="AG22" s="29" t="n">
        <f aca="false">+Z22*$B19</f>
        <v>0</v>
      </c>
      <c r="AH22" s="35" t="n">
        <f aca="false">SUM(AE22:AG22)</f>
        <v>16744</v>
      </c>
    </row>
    <row r="23" customFormat="false" ht="15" hidden="false" customHeight="false" outlineLevel="0" collapsed="false">
      <c r="A23" s="0" t="n">
        <v>15.5</v>
      </c>
      <c r="B23" s="0" t="n">
        <v>410</v>
      </c>
      <c r="C23" s="0" t="n">
        <v>11</v>
      </c>
      <c r="D23" s="0" t="n">
        <f aca="false">B23/157668</f>
        <v>0.00260040084227617</v>
      </c>
      <c r="Q23" s="47" t="n">
        <v>14</v>
      </c>
      <c r="R23" s="0" t="n">
        <v>3</v>
      </c>
      <c r="S23" s="0" t="n">
        <v>7</v>
      </c>
      <c r="U23" s="50" t="n">
        <v>10</v>
      </c>
      <c r="W23" s="22" t="n">
        <v>14</v>
      </c>
      <c r="X23" s="31" t="n">
        <f aca="false">+R23/$U23</f>
        <v>0.3</v>
      </c>
      <c r="Y23" s="24" t="n">
        <f aca="false">+S23/$U23</f>
        <v>0.7</v>
      </c>
      <c r="Z23" s="32" t="n">
        <f aca="false">+T23/$U23</f>
        <v>0</v>
      </c>
      <c r="AA23" s="33" t="n">
        <f aca="false">SUM(X23:Z23)</f>
        <v>1</v>
      </c>
      <c r="AB23" s="24"/>
      <c r="AC23" s="0" t="n">
        <v>14.25</v>
      </c>
      <c r="AD23" s="34" t="n">
        <v>14</v>
      </c>
      <c r="AE23" s="29" t="n">
        <f aca="false">+X23*$B20</f>
        <v>2696.1</v>
      </c>
      <c r="AF23" s="29" t="n">
        <f aca="false">+Y23*$B20</f>
        <v>6290.9</v>
      </c>
      <c r="AG23" s="29" t="n">
        <f aca="false">+Z23*$B20</f>
        <v>0</v>
      </c>
      <c r="AH23" s="35" t="n">
        <f aca="false">SUM(AE23:AG23)</f>
        <v>8987</v>
      </c>
    </row>
    <row r="24" customFormat="false" ht="15" hidden="false" customHeight="false" outlineLevel="0" collapsed="false">
      <c r="A24" s="0" t="n">
        <v>16</v>
      </c>
      <c r="B24" s="0" t="n">
        <v>0</v>
      </c>
      <c r="C24" s="0" t="n">
        <v>0</v>
      </c>
      <c r="D24" s="0" t="n">
        <f aca="false">B24/157668</f>
        <v>0</v>
      </c>
      <c r="Q24" s="47" t="n">
        <v>14.5</v>
      </c>
      <c r="R24" s="0" t="n">
        <v>2</v>
      </c>
      <c r="S24" s="0" t="n">
        <v>6</v>
      </c>
      <c r="U24" s="50" t="n">
        <v>8</v>
      </c>
      <c r="W24" s="22" t="n">
        <v>14.5</v>
      </c>
      <c r="X24" s="31" t="n">
        <f aca="false">+R24/$U24</f>
        <v>0.25</v>
      </c>
      <c r="Y24" s="24" t="n">
        <f aca="false">+S24/$U24</f>
        <v>0.75</v>
      </c>
      <c r="Z24" s="32" t="n">
        <f aca="false">+T24/$U24</f>
        <v>0</v>
      </c>
      <c r="AA24" s="33" t="n">
        <f aca="false">SUM(X24:Z24)</f>
        <v>1</v>
      </c>
      <c r="AB24" s="24"/>
      <c r="AC24" s="0" t="n">
        <v>14.75</v>
      </c>
      <c r="AD24" s="34" t="n">
        <v>14.5</v>
      </c>
      <c r="AE24" s="29" t="n">
        <f aca="false">+X24*$B21</f>
        <v>816</v>
      </c>
      <c r="AF24" s="29" t="n">
        <f aca="false">+Y24*$B21</f>
        <v>2448</v>
      </c>
      <c r="AG24" s="29" t="n">
        <f aca="false">+Z24*$B21</f>
        <v>0</v>
      </c>
      <c r="AH24" s="35" t="n">
        <f aca="false">SUM(AE24:AG24)</f>
        <v>3264</v>
      </c>
    </row>
    <row r="25" customFormat="false" ht="15" hidden="false" customHeight="false" outlineLevel="0" collapsed="false">
      <c r="A25" s="0" t="n">
        <v>16.5</v>
      </c>
      <c r="B25" s="0" t="n">
        <v>0</v>
      </c>
      <c r="C25" s="0" t="n">
        <v>0</v>
      </c>
      <c r="D25" s="0" t="n">
        <f aca="false">B25/157668</f>
        <v>0</v>
      </c>
      <c r="Q25" s="47" t="n">
        <v>15</v>
      </c>
      <c r="S25" s="0" t="n">
        <v>4</v>
      </c>
      <c r="U25" s="50" t="n">
        <v>4</v>
      </c>
      <c r="W25" s="22" t="n">
        <v>15</v>
      </c>
      <c r="X25" s="31" t="n">
        <f aca="false">+R25/$U25</f>
        <v>0</v>
      </c>
      <c r="Y25" s="24" t="n">
        <f aca="false">+S25/$U25</f>
        <v>1</v>
      </c>
      <c r="Z25" s="32" t="n">
        <f aca="false">+T25/$U25</f>
        <v>0</v>
      </c>
      <c r="AA25" s="33" t="n">
        <f aca="false">SUM(X25:Z25)</f>
        <v>1</v>
      </c>
      <c r="AB25" s="24"/>
      <c r="AC25" s="0" t="n">
        <v>15.25</v>
      </c>
      <c r="AD25" s="34" t="n">
        <v>15</v>
      </c>
      <c r="AE25" s="29" t="n">
        <f aca="false">+X25*$B22</f>
        <v>0</v>
      </c>
      <c r="AF25" s="29" t="n">
        <f aca="false">+Y25*$B22</f>
        <v>1640</v>
      </c>
      <c r="AG25" s="29" t="n">
        <f aca="false">+Z25*$B22</f>
        <v>0</v>
      </c>
      <c r="AH25" s="35" t="n">
        <f aca="false">SUM(AE25:AG25)</f>
        <v>1640</v>
      </c>
    </row>
    <row r="26" customFormat="false" ht="15" hidden="false" customHeight="false" outlineLevel="0" collapsed="false">
      <c r="A26" s="0" t="n">
        <v>17</v>
      </c>
      <c r="B26" s="0" t="n">
        <v>0</v>
      </c>
      <c r="C26" s="0" t="n">
        <v>0</v>
      </c>
      <c r="D26" s="0" t="n">
        <f aca="false">B26/157668</f>
        <v>0</v>
      </c>
      <c r="Q26" s="47" t="n">
        <v>15.5</v>
      </c>
      <c r="S26" s="0" t="n">
        <v>1</v>
      </c>
      <c r="U26" s="50" t="n">
        <v>1</v>
      </c>
      <c r="W26" s="22" t="n">
        <v>15.5</v>
      </c>
      <c r="X26" s="31" t="n">
        <f aca="false">+R26/$U26</f>
        <v>0</v>
      </c>
      <c r="Y26" s="24" t="n">
        <f aca="false">+S26/$U26</f>
        <v>1</v>
      </c>
      <c r="Z26" s="32" t="n">
        <f aca="false">+T26/$U26</f>
        <v>0</v>
      </c>
      <c r="AA26" s="33" t="n">
        <f aca="false">SUM(X26:Z26)</f>
        <v>1</v>
      </c>
      <c r="AB26" s="24"/>
      <c r="AC26" s="0" t="n">
        <v>15.75</v>
      </c>
      <c r="AD26" s="34" t="n">
        <v>15.5</v>
      </c>
      <c r="AE26" s="29" t="n">
        <f aca="false">+X26*$B23</f>
        <v>0</v>
      </c>
      <c r="AF26" s="29" t="n">
        <f aca="false">+Y26*$B23</f>
        <v>410</v>
      </c>
      <c r="AG26" s="29" t="n">
        <f aca="false">+Z26*$B23</f>
        <v>0</v>
      </c>
      <c r="AH26" s="35" t="n">
        <f aca="false">SUM(AE26:AG26)</f>
        <v>410</v>
      </c>
    </row>
    <row r="27" customFormat="false" ht="15" hidden="false" customHeight="false" outlineLevel="0" collapsed="false">
      <c r="A27" s="0" t="n">
        <v>17.5</v>
      </c>
      <c r="B27" s="0" t="n">
        <v>0</v>
      </c>
      <c r="C27" s="0" t="n">
        <v>0</v>
      </c>
      <c r="D27" s="0" t="n">
        <f aca="false">B27/157668</f>
        <v>0</v>
      </c>
      <c r="Q27" s="47" t="n">
        <v>16</v>
      </c>
      <c r="U27" s="50"/>
      <c r="W27" s="22" t="n">
        <v>16</v>
      </c>
      <c r="X27" s="31"/>
      <c r="Y27" s="24"/>
      <c r="Z27" s="32"/>
      <c r="AA27" s="33"/>
      <c r="AB27" s="24"/>
      <c r="AC27" s="0" t="n">
        <v>16.25</v>
      </c>
      <c r="AD27" s="34" t="n">
        <v>16</v>
      </c>
      <c r="AE27" s="29" t="n">
        <f aca="false">+X27*$B24</f>
        <v>0</v>
      </c>
      <c r="AF27" s="29" t="n">
        <f aca="false">+Y27*$B24</f>
        <v>0</v>
      </c>
      <c r="AG27" s="29" t="n">
        <f aca="false">+Z27*$B24</f>
        <v>0</v>
      </c>
      <c r="AH27" s="35" t="n">
        <f aca="false">SUM(AE27:AG27)</f>
        <v>0</v>
      </c>
    </row>
    <row r="28" customFormat="false" ht="15" hidden="false" customHeight="false" outlineLevel="0" collapsed="false">
      <c r="A28" s="0" t="n">
        <v>18</v>
      </c>
      <c r="B28" s="0" t="n">
        <v>0</v>
      </c>
      <c r="C28" s="0" t="n">
        <v>0</v>
      </c>
      <c r="D28" s="0" t="n">
        <f aca="false">B28/157668</f>
        <v>0</v>
      </c>
      <c r="Q28" s="47" t="n">
        <v>16.5</v>
      </c>
      <c r="U28" s="50"/>
      <c r="W28" s="22" t="n">
        <v>16.5</v>
      </c>
      <c r="X28" s="31"/>
      <c r="Y28" s="24"/>
      <c r="Z28" s="32"/>
      <c r="AA28" s="33"/>
      <c r="AB28" s="24"/>
      <c r="AC28" s="0" t="n">
        <v>16.75</v>
      </c>
      <c r="AD28" s="34" t="n">
        <v>16.5</v>
      </c>
      <c r="AE28" s="29" t="n">
        <f aca="false">+X28*$B25</f>
        <v>0</v>
      </c>
      <c r="AF28" s="29" t="n">
        <f aca="false">+Y28*$B25</f>
        <v>0</v>
      </c>
      <c r="AG28" s="29" t="n">
        <f aca="false">+Z28*$B25</f>
        <v>0</v>
      </c>
      <c r="AH28" s="35" t="n">
        <f aca="false">SUM(AE28:AG28)</f>
        <v>0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  <c r="D29" s="0" t="n">
        <f aca="false">B29/157668</f>
        <v>0</v>
      </c>
      <c r="Q29" s="47" t="n">
        <v>17</v>
      </c>
      <c r="U29" s="50"/>
      <c r="W29" s="22" t="n">
        <v>17</v>
      </c>
      <c r="X29" s="31"/>
      <c r="Y29" s="24"/>
      <c r="Z29" s="32"/>
      <c r="AA29" s="33"/>
      <c r="AB29" s="24"/>
      <c r="AC29" s="0" t="n">
        <v>17.25</v>
      </c>
      <c r="AD29" s="34" t="n">
        <v>17</v>
      </c>
      <c r="AE29" s="29" t="n">
        <f aca="false">+X29*$B26</f>
        <v>0</v>
      </c>
      <c r="AF29" s="29" t="n">
        <f aca="false">+Y29*$B26</f>
        <v>0</v>
      </c>
      <c r="AG29" s="29" t="n">
        <f aca="false">+Z29*$B26</f>
        <v>0</v>
      </c>
      <c r="AH29" s="35" t="n">
        <f aca="false">SUM(AE29:AG29)</f>
        <v>0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  <c r="D30" s="0" t="n">
        <f aca="false">B30/157668</f>
        <v>0</v>
      </c>
      <c r="Q30" s="47" t="n">
        <v>17.5</v>
      </c>
      <c r="U30" s="50"/>
      <c r="W30" s="22" t="n">
        <v>17.5</v>
      </c>
      <c r="X30" s="31"/>
      <c r="Y30" s="24"/>
      <c r="Z30" s="32"/>
      <c r="AA30" s="33"/>
      <c r="AB30" s="24"/>
      <c r="AC30" s="0" t="n">
        <v>17.75</v>
      </c>
      <c r="AD30" s="34" t="n">
        <v>17.5</v>
      </c>
      <c r="AE30" s="29" t="n">
        <f aca="false">+X30*$B27</f>
        <v>0</v>
      </c>
      <c r="AF30" s="29" t="n">
        <f aca="false">+Y30*$B27</f>
        <v>0</v>
      </c>
      <c r="AG30" s="29" t="n">
        <f aca="false">+Z30*$B27</f>
        <v>0</v>
      </c>
      <c r="AH30" s="35" t="n">
        <f aca="false">SUM(AE30:AG30)</f>
        <v>0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  <c r="D31" s="0" t="n">
        <f aca="false">B31/157668</f>
        <v>0</v>
      </c>
      <c r="Q31" s="47" t="n">
        <v>18</v>
      </c>
      <c r="U31" s="50"/>
      <c r="W31" s="22" t="n">
        <v>18</v>
      </c>
      <c r="X31" s="31"/>
      <c r="Y31" s="24"/>
      <c r="Z31" s="32"/>
      <c r="AA31" s="33"/>
      <c r="AB31" s="24"/>
      <c r="AC31" s="0" t="n">
        <v>18.25</v>
      </c>
      <c r="AD31" s="34" t="n">
        <v>18</v>
      </c>
      <c r="AE31" s="29" t="n">
        <f aca="false">+X31*$B28</f>
        <v>0</v>
      </c>
      <c r="AF31" s="29" t="n">
        <f aca="false">+Y31*$B28</f>
        <v>0</v>
      </c>
      <c r="AG31" s="29" t="n">
        <f aca="false">+Z31*$B28</f>
        <v>0</v>
      </c>
      <c r="AH31" s="35" t="n">
        <f aca="false">SUM(AE31:AG31)</f>
        <v>0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  <c r="D32" s="0" t="n">
        <f aca="false">B32/157668</f>
        <v>0</v>
      </c>
      <c r="Q32" s="44" t="s">
        <v>8</v>
      </c>
      <c r="R32" s="15" t="n">
        <v>84</v>
      </c>
      <c r="S32" s="15" t="n">
        <v>24</v>
      </c>
      <c r="T32" s="15" t="n">
        <v>0</v>
      </c>
      <c r="U32" s="38" t="n">
        <v>108</v>
      </c>
      <c r="W32" s="7" t="s">
        <v>8</v>
      </c>
      <c r="X32" s="15" t="n">
        <f aca="false">+R32/$U32</f>
        <v>0.777777777777778</v>
      </c>
      <c r="Y32" s="15" t="n">
        <f aca="false">+S32/$U32</f>
        <v>0.222222222222222</v>
      </c>
      <c r="Z32" s="15" t="n">
        <f aca="false">+T32/$U32</f>
        <v>0</v>
      </c>
      <c r="AA32" s="38" t="n">
        <f aca="false">+U32/$U32</f>
        <v>1</v>
      </c>
      <c r="AB32" s="16"/>
      <c r="AD32" s="11" t="s">
        <v>8</v>
      </c>
      <c r="AE32" s="18" t="n">
        <f aca="false">SUM(AE5:AE31)</f>
        <v>137649.3</v>
      </c>
      <c r="AF32" s="18" t="n">
        <f aca="false">SUM(AF5:AF31)</f>
        <v>20018.7</v>
      </c>
      <c r="AG32" s="18" t="n">
        <f aca="false">SUM(AG5:AG31)</f>
        <v>0</v>
      </c>
      <c r="AH32" s="39" t="n">
        <f aca="false">SUM(AH5:AH31)</f>
        <v>157668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  <c r="D33" s="0" t="n">
        <f aca="false">B33/157668</f>
        <v>0</v>
      </c>
      <c r="AD33" s="39" t="s">
        <v>4</v>
      </c>
      <c r="AE33" s="40" t="n">
        <f aca="false">+AE32/$AH$32*100</f>
        <v>87.303257477738</v>
      </c>
      <c r="AF33" s="40" t="n">
        <f aca="false">+AF32/$AH$32*100</f>
        <v>12.696742522262</v>
      </c>
      <c r="AG33" s="40" t="n">
        <f aca="false">+AG32/$AH$32*100</f>
        <v>0</v>
      </c>
      <c r="AH33" s="41" t="n">
        <f aca="false">+AH32/$AH$32*100</f>
        <v>100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  <c r="D34" s="0" t="n">
        <f aca="false">B34/157668</f>
        <v>0</v>
      </c>
      <c r="AD34" s="39" t="s">
        <v>9</v>
      </c>
      <c r="AE34" s="40" t="n">
        <f aca="false">SUMPRODUCT(AE5:AE31,$AC$5:$AC$31)/AE$32</f>
        <v>12.5435837668626</v>
      </c>
      <c r="AF34" s="40" t="n">
        <f aca="false">SUMPRODUCT(AF5:AF31,$AC$5:$AC$31)/AF$32</f>
        <v>14.1300121886037</v>
      </c>
      <c r="AG34" s="40"/>
      <c r="AH34" s="41" t="n">
        <f aca="false">SUMPRODUCT(AH5:AH31,$AC$5:$AC$31)/AH$32</f>
        <v>12.745008498871</v>
      </c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  <c r="D35" s="0" t="n">
        <f aca="false">B35/157668</f>
        <v>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  <c r="D36" s="0" t="n">
        <f aca="false">B36/157668</f>
        <v>0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  <c r="D37" s="0" t="n">
        <f aca="false">B37/157668</f>
        <v>0</v>
      </c>
      <c r="AD37" s="0" t="s">
        <v>8</v>
      </c>
      <c r="AE37" s="0" t="n">
        <f aca="false">137649.3/1000</f>
        <v>137.6493</v>
      </c>
      <c r="AF37" s="0" t="n">
        <f aca="false">20018.7/1000</f>
        <v>20.0187</v>
      </c>
      <c r="AG37" s="0" t="n">
        <v>0</v>
      </c>
      <c r="AH37" s="0" t="n">
        <f aca="false">157668/1000</f>
        <v>157.668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  <c r="D38" s="0" t="n">
        <f aca="false">B38/157668</f>
        <v>0</v>
      </c>
    </row>
    <row r="39" customFormat="false" ht="21" hidden="false" customHeight="false" outlineLevel="0" collapsed="false">
      <c r="A39" s="0" t="n">
        <v>23.5</v>
      </c>
      <c r="B39" s="0" t="n">
        <v>0</v>
      </c>
      <c r="C39" s="0" t="n">
        <v>0</v>
      </c>
      <c r="D39" s="0" t="n">
        <f aca="false">B39/157668</f>
        <v>0</v>
      </c>
      <c r="AD39" s="3" t="s">
        <v>11</v>
      </c>
      <c r="AE39" s="3"/>
      <c r="AF39" s="3"/>
      <c r="AG39" s="3"/>
      <c r="AH39" s="3"/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  <c r="D40" s="0" t="n">
        <f aca="false">B40/157668</f>
        <v>0</v>
      </c>
      <c r="AD40" s="6" t="s">
        <v>10</v>
      </c>
      <c r="AE40" s="6"/>
      <c r="AF40" s="6"/>
      <c r="AG40" s="6"/>
      <c r="AH40" s="6"/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  <c r="D41" s="0" t="n">
        <f aca="false">B41/157668</f>
        <v>0</v>
      </c>
      <c r="AD41" s="11" t="s">
        <v>6</v>
      </c>
      <c r="AE41" s="12" t="s">
        <v>7</v>
      </c>
      <c r="AF41" s="12"/>
      <c r="AG41" s="12"/>
      <c r="AH41" s="11" t="s">
        <v>8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  <c r="D42" s="0" t="n">
        <f aca="false">B42/157668</f>
        <v>0</v>
      </c>
      <c r="AD42" s="11"/>
      <c r="AE42" s="17" t="n">
        <v>1</v>
      </c>
      <c r="AF42" s="18" t="n">
        <v>2</v>
      </c>
      <c r="AG42" s="19" t="n">
        <v>3</v>
      </c>
      <c r="AH42" s="11"/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  <c r="D43" s="0" t="n">
        <f aca="false">B43/157668</f>
        <v>0</v>
      </c>
      <c r="AD43" s="28" t="n">
        <v>5</v>
      </c>
      <c r="AE43" s="29"/>
      <c r="AF43" s="29"/>
      <c r="AG43" s="29"/>
      <c r="AH43" s="30"/>
    </row>
    <row r="44" customFormat="false" ht="15" hidden="false" customHeight="false" outlineLevel="0" collapsed="false">
      <c r="B44" s="0" t="n">
        <f aca="false">SUM(B2:B43)</f>
        <v>157668</v>
      </c>
      <c r="C44" s="0" t="n">
        <f aca="false">SUM(C2:C43)</f>
        <v>2156</v>
      </c>
      <c r="AD44" s="34" t="n">
        <v>5.5</v>
      </c>
      <c r="AE44" s="29"/>
      <c r="AF44" s="29"/>
      <c r="AG44" s="29"/>
      <c r="AH44" s="35" t="n">
        <f aca="false">SUM(AE44:AG44)</f>
        <v>0</v>
      </c>
    </row>
    <row r="45" customFormat="false" ht="15" hidden="false" customHeight="false" outlineLevel="0" collapsed="false">
      <c r="AD45" s="34" t="n">
        <v>6</v>
      </c>
      <c r="AE45" s="29"/>
      <c r="AF45" s="29"/>
      <c r="AG45" s="29"/>
      <c r="AH45" s="35" t="n">
        <f aca="false">SUM(AE45:AG45)</f>
        <v>0</v>
      </c>
    </row>
    <row r="46" customFormat="false" ht="13.8" hidden="false" customHeight="false" outlineLevel="0" collapsed="false">
      <c r="A46" s="0" t="n">
        <v>1</v>
      </c>
      <c r="B46" s="0" t="n">
        <v>2</v>
      </c>
      <c r="C46" s="0" t="n">
        <v>3</v>
      </c>
      <c r="D46" s="0" t="n">
        <v>4</v>
      </c>
      <c r="E46" s="0" t="n">
        <v>5</v>
      </c>
      <c r="F46" s="0" t="n">
        <v>6</v>
      </c>
      <c r="G46" s="0" t="n">
        <v>7</v>
      </c>
      <c r="H46" s="0" t="n">
        <v>8</v>
      </c>
      <c r="I46" s="0" t="n">
        <v>9</v>
      </c>
      <c r="J46" s="0" t="n">
        <v>10</v>
      </c>
      <c r="K46" s="0" t="n">
        <v>11</v>
      </c>
      <c r="L46" s="0" t="n">
        <v>12</v>
      </c>
      <c r="M46" s="0" t="n">
        <v>13</v>
      </c>
      <c r="N46" s="0" t="n">
        <v>14</v>
      </c>
      <c r="O46" s="0" t="n">
        <v>15</v>
      </c>
      <c r="P46" s="0" t="n">
        <v>16</v>
      </c>
      <c r="Q46" s="0" t="n">
        <v>17</v>
      </c>
      <c r="R46" s="0" t="n">
        <v>18</v>
      </c>
      <c r="S46" s="0" t="n">
        <v>19</v>
      </c>
      <c r="T46" s="0" t="n">
        <v>20</v>
      </c>
      <c r="U46" s="0" t="n">
        <v>21</v>
      </c>
      <c r="V46" s="0" t="n">
        <v>22</v>
      </c>
      <c r="W46" s="0" t="n">
        <v>23</v>
      </c>
      <c r="X46" s="0" t="n">
        <v>24</v>
      </c>
      <c r="Y46" s="0" t="n">
        <v>25</v>
      </c>
      <c r="Z46" s="0" t="n">
        <v>26</v>
      </c>
      <c r="AA46" s="0" t="n">
        <v>27</v>
      </c>
      <c r="AB46" s="0" t="n">
        <v>28</v>
      </c>
      <c r="AC46" s="0" t="n">
        <v>29</v>
      </c>
      <c r="AD46" s="34" t="n">
        <v>6.5</v>
      </c>
      <c r="AE46" s="29"/>
      <c r="AF46" s="29"/>
      <c r="AG46" s="29"/>
      <c r="AH46" s="35" t="n">
        <f aca="false">SUM(AE46:AG46)</f>
        <v>0</v>
      </c>
    </row>
    <row r="47" customFormat="false" ht="15" hidden="false" customHeight="false" outlineLevel="0" collapsed="false">
      <c r="AD47" s="34" t="n">
        <v>7</v>
      </c>
      <c r="AE47" s="29"/>
      <c r="AF47" s="29"/>
      <c r="AG47" s="29"/>
      <c r="AH47" s="35" t="n">
        <f aca="false">SUM(AE47:AG47)</f>
        <v>0</v>
      </c>
    </row>
    <row r="48" customFormat="false" ht="15" hidden="false" customHeight="false" outlineLevel="0" collapsed="false">
      <c r="AD48" s="34" t="n">
        <v>7.5</v>
      </c>
      <c r="AE48" s="29"/>
      <c r="AF48" s="29"/>
      <c r="AG48" s="29"/>
      <c r="AH48" s="35" t="n">
        <f aca="false">SUM(AE48:AG48)</f>
        <v>0</v>
      </c>
    </row>
    <row r="49" customFormat="false" ht="15" hidden="false" customHeight="false" outlineLevel="0" collapsed="false">
      <c r="AD49" s="34" t="n">
        <v>8</v>
      </c>
      <c r="AE49" s="29"/>
      <c r="AF49" s="29"/>
      <c r="AG49" s="29"/>
      <c r="AH49" s="35" t="n">
        <f aca="false">SUM(AE49:AG49)</f>
        <v>0</v>
      </c>
    </row>
    <row r="50" customFormat="false" ht="15" hidden="false" customHeight="false" outlineLevel="0" collapsed="false">
      <c r="AD50" s="34" t="n">
        <v>8.5</v>
      </c>
      <c r="AE50" s="29"/>
      <c r="AF50" s="29"/>
      <c r="AG50" s="29"/>
      <c r="AH50" s="35" t="n">
        <f aca="false">SUM(AE50:AG50)</f>
        <v>0</v>
      </c>
    </row>
    <row r="51" customFormat="false" ht="15" hidden="false" customHeight="false" outlineLevel="0" collapsed="false">
      <c r="AD51" s="34" t="n">
        <v>9</v>
      </c>
      <c r="AE51" s="29"/>
      <c r="AF51" s="29"/>
      <c r="AG51" s="29"/>
      <c r="AH51" s="35" t="n">
        <f aca="false">SUM(AE51:AG51)</f>
        <v>0</v>
      </c>
    </row>
    <row r="52" customFormat="false" ht="15" hidden="false" customHeight="false" outlineLevel="0" collapsed="false">
      <c r="AD52" s="34" t="n">
        <v>9.5</v>
      </c>
      <c r="AE52" s="29"/>
      <c r="AF52" s="29"/>
      <c r="AG52" s="29"/>
      <c r="AH52" s="35" t="n">
        <f aca="false">SUM(AE52:AG52)</f>
        <v>0</v>
      </c>
    </row>
    <row r="53" customFormat="false" ht="15" hidden="false" customHeight="false" outlineLevel="0" collapsed="false">
      <c r="AD53" s="34" t="n">
        <v>10</v>
      </c>
      <c r="AE53" s="29"/>
      <c r="AF53" s="29"/>
      <c r="AG53" s="29"/>
      <c r="AH53" s="35" t="n">
        <f aca="false">SUM(AE53:AG53)</f>
        <v>0</v>
      </c>
    </row>
    <row r="54" customFormat="false" ht="15" hidden="false" customHeight="false" outlineLevel="0" collapsed="false">
      <c r="AD54" s="34" t="n">
        <v>10.5</v>
      </c>
      <c r="AE54" s="29"/>
      <c r="AF54" s="29"/>
      <c r="AG54" s="29"/>
      <c r="AH54" s="35" t="n">
        <f aca="false">SUM(AE54:AG54)</f>
        <v>0</v>
      </c>
    </row>
    <row r="55" customFormat="false" ht="15" hidden="false" customHeight="false" outlineLevel="0" collapsed="false">
      <c r="AD55" s="34" t="n">
        <v>11</v>
      </c>
      <c r="AE55" s="29" t="n">
        <f aca="false">X17*C14</f>
        <v>27</v>
      </c>
      <c r="AF55" s="29" t="n">
        <f aca="false">Y17*C14</f>
        <v>0</v>
      </c>
      <c r="AG55" s="29" t="n">
        <f aca="false">Z17*C14</f>
        <v>0</v>
      </c>
      <c r="AH55" s="35" t="n">
        <f aca="false">SUM(AE55:AG55)</f>
        <v>27</v>
      </c>
    </row>
    <row r="56" customFormat="false" ht="15" hidden="false" customHeight="false" outlineLevel="0" collapsed="false">
      <c r="AD56" s="34" t="n">
        <v>11.5</v>
      </c>
      <c r="AE56" s="29" t="n">
        <f aca="false">X18*C15</f>
        <v>199</v>
      </c>
      <c r="AF56" s="29" t="n">
        <f aca="false">Y18*C15</f>
        <v>0</v>
      </c>
      <c r="AG56" s="29" t="n">
        <f aca="false">Z18*C15</f>
        <v>0</v>
      </c>
      <c r="AH56" s="35" t="n">
        <f aca="false">SUM(AE56:AG56)</f>
        <v>199</v>
      </c>
    </row>
    <row r="57" customFormat="false" ht="15" hidden="false" customHeight="false" outlineLevel="0" collapsed="false">
      <c r="AD57" s="34" t="n">
        <v>12</v>
      </c>
      <c r="AE57" s="29" t="n">
        <f aca="false">X19*C16</f>
        <v>587</v>
      </c>
      <c r="AF57" s="29" t="n">
        <f aca="false">Y19*C16</f>
        <v>0</v>
      </c>
      <c r="AG57" s="29" t="n">
        <f aca="false">Z19*C16</f>
        <v>0</v>
      </c>
      <c r="AH57" s="35" t="n">
        <f aca="false">SUM(AE57:AG57)</f>
        <v>587</v>
      </c>
    </row>
    <row r="58" customFormat="false" ht="15" hidden="false" customHeight="false" outlineLevel="0" collapsed="false">
      <c r="AD58" s="34" t="n">
        <v>12.5</v>
      </c>
      <c r="AE58" s="29" t="n">
        <f aca="false">X20*C17</f>
        <v>556</v>
      </c>
      <c r="AF58" s="29" t="n">
        <f aca="false">Y20*C17</f>
        <v>0</v>
      </c>
      <c r="AG58" s="29" t="n">
        <f aca="false">Z20*C17</f>
        <v>0</v>
      </c>
      <c r="AH58" s="35" t="n">
        <f aca="false">SUM(AE58:AG58)</f>
        <v>556</v>
      </c>
    </row>
    <row r="59" customFormat="false" ht="15" hidden="false" customHeight="false" outlineLevel="0" collapsed="false">
      <c r="AD59" s="34" t="n">
        <v>13</v>
      </c>
      <c r="AE59" s="29" t="n">
        <f aca="false">X21*C18</f>
        <v>155.2</v>
      </c>
      <c r="AF59" s="29" t="n">
        <f aca="false">Y21*C18</f>
        <v>38.8</v>
      </c>
      <c r="AG59" s="29" t="n">
        <f aca="false">Z21*C18</f>
        <v>0</v>
      </c>
      <c r="AH59" s="35" t="n">
        <f aca="false">SUM(AE59:AG59)</f>
        <v>194</v>
      </c>
    </row>
    <row r="60" customFormat="false" ht="15" hidden="false" customHeight="false" outlineLevel="0" collapsed="false">
      <c r="AD60" s="34" t="n">
        <v>13.5</v>
      </c>
      <c r="AE60" s="29" t="n">
        <f aca="false">X22*C19</f>
        <v>175.2</v>
      </c>
      <c r="AF60" s="29" t="n">
        <f aca="false">Y22*C19</f>
        <v>116.8</v>
      </c>
      <c r="AG60" s="29" t="n">
        <f aca="false">Z22*C19</f>
        <v>0</v>
      </c>
      <c r="AH60" s="35" t="n">
        <f aca="false">SUM(AE60:AG60)</f>
        <v>292</v>
      </c>
    </row>
    <row r="61" customFormat="false" ht="15" hidden="false" customHeight="false" outlineLevel="0" collapsed="false">
      <c r="AD61" s="34" t="n">
        <v>14</v>
      </c>
      <c r="AE61" s="29" t="n">
        <f aca="false">X23*C20</f>
        <v>53.1</v>
      </c>
      <c r="AF61" s="29" t="n">
        <f aca="false">Y23*C20</f>
        <v>123.9</v>
      </c>
      <c r="AG61" s="29" t="n">
        <f aca="false">Z23*C20</f>
        <v>0</v>
      </c>
      <c r="AH61" s="35" t="n">
        <f aca="false">SUM(AE61:AG61)</f>
        <v>177</v>
      </c>
    </row>
    <row r="62" customFormat="false" ht="15" hidden="false" customHeight="false" outlineLevel="0" collapsed="false">
      <c r="AD62" s="34" t="n">
        <v>14.5</v>
      </c>
      <c r="AE62" s="29" t="n">
        <f aca="false">X24*C21</f>
        <v>18</v>
      </c>
      <c r="AF62" s="29" t="n">
        <f aca="false">Y24*C21</f>
        <v>54</v>
      </c>
      <c r="AG62" s="29" t="n">
        <f aca="false">Z24*C21</f>
        <v>0</v>
      </c>
      <c r="AH62" s="35" t="n">
        <f aca="false">SUM(AE62:AG62)</f>
        <v>72</v>
      </c>
    </row>
    <row r="63" customFormat="false" ht="15" hidden="false" customHeight="false" outlineLevel="0" collapsed="false">
      <c r="AD63" s="34" t="n">
        <v>15</v>
      </c>
      <c r="AE63" s="29" t="n">
        <f aca="false">X25*C22</f>
        <v>0</v>
      </c>
      <c r="AF63" s="29" t="n">
        <f aca="false">Y25*C22</f>
        <v>41</v>
      </c>
      <c r="AG63" s="29" t="n">
        <f aca="false">Z25*C22</f>
        <v>0</v>
      </c>
      <c r="AH63" s="35" t="n">
        <f aca="false">SUM(AE63:AG63)</f>
        <v>41</v>
      </c>
    </row>
    <row r="64" customFormat="false" ht="15" hidden="false" customHeight="false" outlineLevel="0" collapsed="false">
      <c r="AD64" s="34" t="n">
        <v>15.5</v>
      </c>
      <c r="AE64" s="29" t="n">
        <f aca="false">X26*C23</f>
        <v>0</v>
      </c>
      <c r="AF64" s="29" t="n">
        <f aca="false">Y26*C23</f>
        <v>11</v>
      </c>
      <c r="AG64" s="29" t="n">
        <f aca="false">Z26*C23</f>
        <v>0</v>
      </c>
      <c r="AH64" s="35" t="n">
        <f aca="false">SUM(AE64:AG64)</f>
        <v>11</v>
      </c>
    </row>
    <row r="65" customFormat="false" ht="15" hidden="false" customHeight="false" outlineLevel="0" collapsed="false">
      <c r="AD65" s="34" t="n">
        <v>16</v>
      </c>
      <c r="AE65" s="29"/>
      <c r="AF65" s="29"/>
      <c r="AG65" s="29"/>
      <c r="AH65" s="35" t="n">
        <f aca="false">SUM(AE65:AG65)</f>
        <v>0</v>
      </c>
    </row>
    <row r="66" customFormat="false" ht="15" hidden="false" customHeight="false" outlineLevel="0" collapsed="false">
      <c r="AD66" s="34" t="n">
        <v>16.5</v>
      </c>
      <c r="AE66" s="29"/>
      <c r="AF66" s="29"/>
      <c r="AG66" s="29"/>
      <c r="AH66" s="35" t="n">
        <f aca="false">SUM(AE66:AG66)</f>
        <v>0</v>
      </c>
    </row>
    <row r="67" customFormat="false" ht="15" hidden="false" customHeight="false" outlineLevel="0" collapsed="false">
      <c r="AD67" s="34" t="n">
        <v>17</v>
      </c>
      <c r="AE67" s="29"/>
      <c r="AF67" s="29"/>
      <c r="AG67" s="29"/>
      <c r="AH67" s="35" t="n">
        <f aca="false">SUM(AE67:AG67)</f>
        <v>0</v>
      </c>
    </row>
    <row r="68" customFormat="false" ht="15" hidden="false" customHeight="false" outlineLevel="0" collapsed="false">
      <c r="AD68" s="34" t="n">
        <v>17.5</v>
      </c>
      <c r="AE68" s="29"/>
      <c r="AF68" s="29"/>
      <c r="AG68" s="29"/>
      <c r="AH68" s="35" t="n">
        <f aca="false">SUM(AE68:AG68)</f>
        <v>0</v>
      </c>
    </row>
    <row r="69" customFormat="false" ht="15" hidden="false" customHeight="false" outlineLevel="0" collapsed="false">
      <c r="AD69" s="34" t="n">
        <v>18</v>
      </c>
      <c r="AE69" s="29"/>
      <c r="AF69" s="29"/>
      <c r="AG69" s="29"/>
      <c r="AH69" s="35" t="n">
        <f aca="false">SUM(AE69:AG69)</f>
        <v>0</v>
      </c>
    </row>
    <row r="70" customFormat="false" ht="15" hidden="false" customHeight="false" outlineLevel="0" collapsed="false">
      <c r="AD70" s="11" t="s">
        <v>8</v>
      </c>
      <c r="AE70" s="18" t="n">
        <f aca="false">SUM(AE43:AE69)</f>
        <v>1770.5</v>
      </c>
      <c r="AF70" s="18" t="n">
        <f aca="false">SUM(AF43:AF69)</f>
        <v>385.5</v>
      </c>
      <c r="AG70" s="18" t="n">
        <f aca="false">SUM(AG43:AG69)</f>
        <v>0</v>
      </c>
      <c r="AH70" s="39" t="n">
        <f aca="false">SUM(AH43:AH69)</f>
        <v>2156</v>
      </c>
    </row>
    <row r="71" customFormat="false" ht="15" hidden="false" customHeight="false" outlineLevel="0" collapsed="false">
      <c r="AD71" s="39" t="s">
        <v>4</v>
      </c>
      <c r="AE71" s="40" t="n">
        <f aca="false">+AE70/$AH$70*100</f>
        <v>82.1196660482375</v>
      </c>
      <c r="AF71" s="40" t="n">
        <f aca="false">+AF70/$AH$70*100</f>
        <v>17.8803339517625</v>
      </c>
      <c r="AG71" s="40" t="n">
        <f aca="false">+AG70/$AH$70*100</f>
        <v>0</v>
      </c>
      <c r="AH71" s="41" t="n">
        <f aca="false">+AH70/$AH$70*100</f>
        <v>100</v>
      </c>
    </row>
    <row r="72" customFormat="false" ht="15" hidden="false" customHeight="false" outlineLevel="0" collapsed="false">
      <c r="AD72" s="39" t="s">
        <v>9</v>
      </c>
      <c r="AE72" s="51" t="n">
        <f aca="false">SUMPRODUCT(AE43:AE69,$AC$5:$AC$31)/AE$70</f>
        <v>12.6570601524993</v>
      </c>
      <c r="AF72" s="51" t="n">
        <f aca="false">SUMPRODUCT(AF43:AF69,$AC$5:$AC$31)/AF$70</f>
        <v>14.217055771725</v>
      </c>
      <c r="AG72" s="51"/>
      <c r="AH72" s="51" t="n">
        <f aca="false">SUMPRODUCT(AH43:AH69,$AC$5:$AC$31)/AH$70</f>
        <v>12.9359925788497</v>
      </c>
    </row>
  </sheetData>
  <mergeCells count="18">
    <mergeCell ref="Q1:U1"/>
    <mergeCell ref="W1:AA1"/>
    <mergeCell ref="AD1:AH1"/>
    <mergeCell ref="AD2:AH2"/>
    <mergeCell ref="Q3:Q4"/>
    <mergeCell ref="R3:T3"/>
    <mergeCell ref="U3:U4"/>
    <mergeCell ref="W3:W4"/>
    <mergeCell ref="X3:Z3"/>
    <mergeCell ref="AA3:AA4"/>
    <mergeCell ref="AD3:AD4"/>
    <mergeCell ref="AE3:AG3"/>
    <mergeCell ref="AH3:AH4"/>
    <mergeCell ref="AD39:AH39"/>
    <mergeCell ref="AD40:AH40"/>
    <mergeCell ref="AD41:AD42"/>
    <mergeCell ref="AE41:AG41"/>
    <mergeCell ref="AH41:AH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2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70" zoomScaleNormal="70" zoomScalePageLayoutView="100" workbookViewId="0">
      <selection pane="topLeft" activeCell="V31" activeCellId="0" sqref="31:31"/>
    </sheetView>
  </sheetViews>
  <sheetFormatPr defaultRowHeight="15"/>
  <cols>
    <col collapsed="false" hidden="false" max="29" min="1" style="0" width="8.57085020242915"/>
    <col collapsed="false" hidden="false" max="30" min="30" style="0" width="9.96356275303644"/>
    <col collapsed="false" hidden="false" max="33" min="31" style="0" width="8.57085020242915"/>
    <col collapsed="false" hidden="false" max="34" min="34" style="0" width="9.74898785425101"/>
    <col collapsed="false" hidden="false" max="1025" min="35" style="0" width="8.57085020242915"/>
  </cols>
  <sheetData>
    <row r="1" customFormat="false" ht="21" hidden="false" customHeight="false" outlineLevel="0" collapsed="false">
      <c r="A1" s="0" t="s">
        <v>0</v>
      </c>
      <c r="B1" s="0" t="s">
        <v>1</v>
      </c>
      <c r="C1" s="0" t="s">
        <v>2</v>
      </c>
      <c r="Q1" s="43" t="s">
        <v>12</v>
      </c>
      <c r="R1" s="43"/>
      <c r="S1" s="43"/>
      <c r="T1" s="43"/>
      <c r="U1" s="43"/>
      <c r="W1" s="43" t="s">
        <v>12</v>
      </c>
      <c r="X1" s="43"/>
      <c r="Y1" s="43"/>
      <c r="Z1" s="43"/>
      <c r="AA1" s="43"/>
      <c r="AB1" s="2"/>
      <c r="AD1" s="3" t="s">
        <v>12</v>
      </c>
      <c r="AE1" s="3"/>
      <c r="AF1" s="3"/>
      <c r="AG1" s="3"/>
      <c r="AH1" s="3"/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  <c r="D2" s="0" t="n">
        <f aca="false">B2/3531352</f>
        <v>0</v>
      </c>
      <c r="W2" s="2"/>
      <c r="X2" s="2"/>
      <c r="Y2" s="5" t="s">
        <v>4</v>
      </c>
      <c r="Z2" s="2"/>
      <c r="AA2" s="2"/>
      <c r="AB2" s="2"/>
      <c r="AD2" s="6" t="s">
        <v>5</v>
      </c>
      <c r="AE2" s="6"/>
      <c r="AF2" s="6"/>
      <c r="AG2" s="6"/>
      <c r="AH2" s="6"/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  <c r="D3" s="0" t="n">
        <f aca="false">B3/3531352</f>
        <v>0</v>
      </c>
      <c r="Q3" s="44" t="s">
        <v>6</v>
      </c>
      <c r="R3" s="45" t="s">
        <v>7</v>
      </c>
      <c r="S3" s="45"/>
      <c r="T3" s="45"/>
      <c r="U3" s="44" t="s">
        <v>8</v>
      </c>
      <c r="W3" s="7" t="s">
        <v>6</v>
      </c>
      <c r="X3" s="9" t="s">
        <v>7</v>
      </c>
      <c r="Y3" s="9"/>
      <c r="Z3" s="9"/>
      <c r="AA3" s="7" t="s">
        <v>8</v>
      </c>
      <c r="AB3" s="10"/>
      <c r="AD3" s="11" t="s">
        <v>6</v>
      </c>
      <c r="AE3" s="12" t="s">
        <v>7</v>
      </c>
      <c r="AF3" s="12"/>
      <c r="AG3" s="12"/>
      <c r="AH3" s="11" t="s">
        <v>8</v>
      </c>
    </row>
    <row r="4" customFormat="false" ht="15" hidden="false" customHeight="false" outlineLevel="0" collapsed="false">
      <c r="A4" s="0" t="n">
        <v>6</v>
      </c>
      <c r="B4" s="0" t="n">
        <v>0</v>
      </c>
      <c r="C4" s="0" t="n">
        <v>0</v>
      </c>
      <c r="D4" s="0" t="n">
        <f aca="false">B4/3531352</f>
        <v>0</v>
      </c>
      <c r="Q4" s="44"/>
      <c r="R4" s="46" t="n">
        <v>1</v>
      </c>
      <c r="S4" s="46" t="n">
        <v>2</v>
      </c>
      <c r="T4" s="46" t="n">
        <v>3</v>
      </c>
      <c r="U4" s="44"/>
      <c r="W4" s="7"/>
      <c r="X4" s="52" t="n">
        <v>1</v>
      </c>
      <c r="Y4" s="15" t="n">
        <v>2</v>
      </c>
      <c r="Z4" s="53" t="n">
        <v>3</v>
      </c>
      <c r="AA4" s="7"/>
      <c r="AB4" s="10"/>
      <c r="AD4" s="11"/>
      <c r="AE4" s="17" t="n">
        <v>1</v>
      </c>
      <c r="AF4" s="18" t="n">
        <v>2</v>
      </c>
      <c r="AG4" s="19" t="n">
        <v>3</v>
      </c>
      <c r="AH4" s="11"/>
    </row>
    <row r="5" customFormat="false" ht="15" hidden="false" customHeight="false" outlineLevel="0" collapsed="false">
      <c r="A5" s="0" t="n">
        <v>6.5</v>
      </c>
      <c r="B5" s="0" t="n">
        <v>0</v>
      </c>
      <c r="C5" s="0" t="n">
        <v>0</v>
      </c>
      <c r="D5" s="0" t="n">
        <f aca="false">B5/3531352</f>
        <v>0</v>
      </c>
      <c r="Q5" s="47" t="n">
        <v>5</v>
      </c>
      <c r="U5" s="50"/>
      <c r="W5" s="22" t="n">
        <v>5</v>
      </c>
      <c r="X5" s="31"/>
      <c r="Y5" s="24"/>
      <c r="Z5" s="54"/>
      <c r="AA5" s="26"/>
      <c r="AB5" s="27"/>
      <c r="AC5" s="0" t="n">
        <v>5.25</v>
      </c>
      <c r="AD5" s="28" t="n">
        <v>5</v>
      </c>
      <c r="AE5" s="29" t="n">
        <f aca="false">+X5*$B2</f>
        <v>0</v>
      </c>
      <c r="AF5" s="29" t="n">
        <f aca="false">+Y5*$B2</f>
        <v>0</v>
      </c>
      <c r="AG5" s="29" t="n">
        <f aca="false">+Z5*$B2</f>
        <v>0</v>
      </c>
      <c r="AH5" s="30"/>
    </row>
    <row r="6" customFormat="false" ht="15" hidden="false" customHeight="false" outlineLevel="0" collapsed="false">
      <c r="A6" s="0" t="n">
        <v>7</v>
      </c>
      <c r="B6" s="0" t="n">
        <v>0</v>
      </c>
      <c r="C6" s="0" t="n">
        <v>0</v>
      </c>
      <c r="D6" s="0" t="n">
        <f aca="false">B6/3531352</f>
        <v>0</v>
      </c>
      <c r="Q6" s="47" t="n">
        <v>5.5</v>
      </c>
      <c r="U6" s="50"/>
      <c r="W6" s="22" t="n">
        <v>5.5</v>
      </c>
      <c r="X6" s="31"/>
      <c r="Y6" s="24"/>
      <c r="Z6" s="32"/>
      <c r="AA6" s="33"/>
      <c r="AB6" s="24"/>
      <c r="AC6" s="0" t="n">
        <v>5.75</v>
      </c>
      <c r="AD6" s="34" t="n">
        <v>5.5</v>
      </c>
      <c r="AE6" s="29" t="n">
        <f aca="false">+X6*$B3</f>
        <v>0</v>
      </c>
      <c r="AF6" s="29" t="n">
        <f aca="false">+Y6*$B3</f>
        <v>0</v>
      </c>
      <c r="AG6" s="29" t="n">
        <f aca="false">+Z6*$B3</f>
        <v>0</v>
      </c>
      <c r="AH6" s="35" t="n">
        <f aca="false">SUM(AE6:AG6)</f>
        <v>0</v>
      </c>
    </row>
    <row r="7" customFormat="false" ht="15" hidden="false" customHeight="false" outlineLevel="0" collapsed="false">
      <c r="A7" s="0" t="n">
        <v>7.5</v>
      </c>
      <c r="B7" s="0" t="n">
        <v>0</v>
      </c>
      <c r="C7" s="0" t="n">
        <v>0</v>
      </c>
      <c r="D7" s="0" t="n">
        <f aca="false">B7/3531352</f>
        <v>0</v>
      </c>
      <c r="Q7" s="47" t="n">
        <v>6</v>
      </c>
      <c r="U7" s="50"/>
      <c r="W7" s="22" t="n">
        <v>6</v>
      </c>
      <c r="X7" s="31"/>
      <c r="Y7" s="24"/>
      <c r="Z7" s="32"/>
      <c r="AA7" s="33"/>
      <c r="AB7" s="24"/>
      <c r="AC7" s="0" t="n">
        <v>6.25</v>
      </c>
      <c r="AD7" s="34" t="n">
        <v>6</v>
      </c>
      <c r="AE7" s="29" t="n">
        <f aca="false">+X7*$B4</f>
        <v>0</v>
      </c>
      <c r="AF7" s="29" t="n">
        <f aca="false">+Y7*$B4</f>
        <v>0</v>
      </c>
      <c r="AG7" s="29" t="n">
        <f aca="false">+Z7*$B4</f>
        <v>0</v>
      </c>
      <c r="AH7" s="35" t="n">
        <f aca="false">SUM(AE7:AG7)</f>
        <v>0</v>
      </c>
    </row>
    <row r="8" customFormat="false" ht="15" hidden="false" customHeight="false" outlineLevel="0" collapsed="false">
      <c r="A8" s="0" t="n">
        <v>8</v>
      </c>
      <c r="B8" s="0" t="n">
        <v>0</v>
      </c>
      <c r="C8" s="0" t="n">
        <v>0</v>
      </c>
      <c r="D8" s="0" t="n">
        <f aca="false">B8/3531352</f>
        <v>0</v>
      </c>
      <c r="Q8" s="47" t="n">
        <v>6.5</v>
      </c>
      <c r="U8" s="50"/>
      <c r="W8" s="22" t="n">
        <v>6.5</v>
      </c>
      <c r="X8" s="31"/>
      <c r="Y8" s="24"/>
      <c r="Z8" s="32"/>
      <c r="AA8" s="33"/>
      <c r="AB8" s="24"/>
      <c r="AC8" s="0" t="n">
        <v>6.75</v>
      </c>
      <c r="AD8" s="34" t="n">
        <v>6.5</v>
      </c>
      <c r="AE8" s="29" t="n">
        <f aca="false">+X8*$B5</f>
        <v>0</v>
      </c>
      <c r="AF8" s="29" t="n">
        <f aca="false">+Y8*$B5</f>
        <v>0</v>
      </c>
      <c r="AG8" s="29" t="n">
        <f aca="false">+Z8*$B5</f>
        <v>0</v>
      </c>
      <c r="AH8" s="35" t="n">
        <f aca="false">SUM(AE8:AG8)</f>
        <v>0</v>
      </c>
    </row>
    <row r="9" customFormat="false" ht="15" hidden="false" customHeight="false" outlineLevel="0" collapsed="false">
      <c r="A9" s="0" t="n">
        <v>8.5</v>
      </c>
      <c r="B9" s="0" t="n">
        <v>0</v>
      </c>
      <c r="C9" s="0" t="n">
        <v>0</v>
      </c>
      <c r="D9" s="0" t="n">
        <f aca="false">B9/3531352</f>
        <v>0</v>
      </c>
      <c r="Q9" s="47" t="n">
        <v>7</v>
      </c>
      <c r="U9" s="50"/>
      <c r="W9" s="22" t="n">
        <v>7</v>
      </c>
      <c r="X9" s="31"/>
      <c r="Y9" s="24"/>
      <c r="Z9" s="32"/>
      <c r="AA9" s="33"/>
      <c r="AB9" s="24"/>
      <c r="AC9" s="0" t="n">
        <v>7.25</v>
      </c>
      <c r="AD9" s="34" t="n">
        <v>7</v>
      </c>
      <c r="AE9" s="29" t="n">
        <f aca="false">+X9*$B6</f>
        <v>0</v>
      </c>
      <c r="AF9" s="29" t="n">
        <f aca="false">+Y9*$B6</f>
        <v>0</v>
      </c>
      <c r="AG9" s="29" t="n">
        <f aca="false">+Z9*$B6</f>
        <v>0</v>
      </c>
      <c r="AH9" s="35" t="n">
        <f aca="false">SUM(AE9:AG9)</f>
        <v>0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f aca="false">B10/3531352</f>
        <v>0</v>
      </c>
      <c r="Q10" s="47" t="n">
        <v>7.5</v>
      </c>
      <c r="U10" s="50"/>
      <c r="W10" s="22" t="n">
        <v>7.5</v>
      </c>
      <c r="X10" s="31"/>
      <c r="Y10" s="24"/>
      <c r="Z10" s="32"/>
      <c r="AA10" s="33"/>
      <c r="AB10" s="24"/>
      <c r="AC10" s="0" t="n">
        <v>7.75</v>
      </c>
      <c r="AD10" s="34" t="n">
        <v>7.5</v>
      </c>
      <c r="AE10" s="29" t="n">
        <f aca="false">+X10*$B7</f>
        <v>0</v>
      </c>
      <c r="AF10" s="29" t="n">
        <f aca="false">+Y10*$B7</f>
        <v>0</v>
      </c>
      <c r="AG10" s="29" t="n">
        <f aca="false">+Z10*$B7</f>
        <v>0</v>
      </c>
      <c r="AH10" s="35" t="n">
        <f aca="false">SUM(AE10:AG10)</f>
        <v>0</v>
      </c>
    </row>
    <row r="11" customFormat="false" ht="15" hidden="false" customHeight="false" outlineLevel="0" collapsed="false">
      <c r="A11" s="0" t="n">
        <v>9.5</v>
      </c>
      <c r="B11" s="0" t="n">
        <v>221253</v>
      </c>
      <c r="C11" s="0" t="n">
        <v>1193</v>
      </c>
      <c r="D11" s="0" t="n">
        <f aca="false">B11/3531352</f>
        <v>0.0626539070588262</v>
      </c>
      <c r="Q11" s="47" t="n">
        <v>8</v>
      </c>
      <c r="U11" s="50"/>
      <c r="W11" s="22" t="n">
        <v>8</v>
      </c>
      <c r="X11" s="31"/>
      <c r="Y11" s="24"/>
      <c r="Z11" s="32"/>
      <c r="AA11" s="33"/>
      <c r="AB11" s="24"/>
      <c r="AC11" s="0" t="n">
        <v>8.25</v>
      </c>
      <c r="AD11" s="34" t="n">
        <v>8</v>
      </c>
      <c r="AE11" s="29" t="n">
        <f aca="false">+X11*$B8</f>
        <v>0</v>
      </c>
      <c r="AF11" s="29" t="n">
        <f aca="false">+Y11*$B8</f>
        <v>0</v>
      </c>
      <c r="AG11" s="29" t="n">
        <f aca="false">+Z11*$B8</f>
        <v>0</v>
      </c>
      <c r="AH11" s="35" t="n">
        <f aca="false">SUM(AE11:AG11)</f>
        <v>0</v>
      </c>
    </row>
    <row r="12" customFormat="false" ht="15" hidden="false" customHeight="false" outlineLevel="0" collapsed="false">
      <c r="A12" s="0" t="n">
        <v>10</v>
      </c>
      <c r="B12" s="0" t="n">
        <v>507208</v>
      </c>
      <c r="C12" s="0" t="n">
        <v>3245</v>
      </c>
      <c r="D12" s="0" t="n">
        <f aca="false">B12/3531352</f>
        <v>0.143629975148328</v>
      </c>
      <c r="Q12" s="47" t="n">
        <v>8.5</v>
      </c>
      <c r="U12" s="50"/>
      <c r="W12" s="22" t="n">
        <v>8.5</v>
      </c>
      <c r="X12" s="31"/>
      <c r="Y12" s="24"/>
      <c r="Z12" s="32"/>
      <c r="AA12" s="33"/>
      <c r="AB12" s="24"/>
      <c r="AC12" s="0" t="n">
        <v>8.75</v>
      </c>
      <c r="AD12" s="34" t="n">
        <v>8.5</v>
      </c>
      <c r="AE12" s="29" t="n">
        <f aca="false">+X12*$B9</f>
        <v>0</v>
      </c>
      <c r="AF12" s="29" t="n">
        <f aca="false">+Y12*$B9</f>
        <v>0</v>
      </c>
      <c r="AG12" s="29" t="n">
        <f aca="false">+Z12*$B9</f>
        <v>0</v>
      </c>
      <c r="AH12" s="35" t="n">
        <f aca="false">SUM(AE12:AG12)</f>
        <v>0</v>
      </c>
    </row>
    <row r="13" customFormat="false" ht="15" hidden="false" customHeight="false" outlineLevel="0" collapsed="false">
      <c r="A13" s="0" t="n">
        <v>10.5</v>
      </c>
      <c r="B13" s="0" t="n">
        <v>982579</v>
      </c>
      <c r="C13" s="0" t="n">
        <v>7393</v>
      </c>
      <c r="D13" s="0" t="n">
        <f aca="false">B13/3531352</f>
        <v>0.278244423099142</v>
      </c>
      <c r="Q13" s="47" t="n">
        <v>9</v>
      </c>
      <c r="U13" s="50"/>
      <c r="W13" s="22" t="n">
        <v>9</v>
      </c>
      <c r="X13" s="31"/>
      <c r="Y13" s="24"/>
      <c r="Z13" s="32"/>
      <c r="AA13" s="33"/>
      <c r="AB13" s="24"/>
      <c r="AC13" s="0" t="n">
        <v>9.25</v>
      </c>
      <c r="AD13" s="34" t="n">
        <v>9</v>
      </c>
      <c r="AE13" s="29" t="n">
        <f aca="false">+X13*$B10</f>
        <v>0</v>
      </c>
      <c r="AF13" s="29" t="n">
        <f aca="false">+Y13*$B10</f>
        <v>0</v>
      </c>
      <c r="AG13" s="29" t="n">
        <f aca="false">+Z13*$B10</f>
        <v>0</v>
      </c>
      <c r="AH13" s="35" t="n">
        <f aca="false">SUM(AE13:AG13)</f>
        <v>0</v>
      </c>
    </row>
    <row r="14" customFormat="false" ht="15" hidden="false" customHeight="false" outlineLevel="0" collapsed="false">
      <c r="A14" s="0" t="n">
        <v>11</v>
      </c>
      <c r="B14" s="0" t="n">
        <v>698212</v>
      </c>
      <c r="C14" s="0" t="n">
        <v>6135</v>
      </c>
      <c r="D14" s="0" t="n">
        <f aca="false">B14/3531352</f>
        <v>0.19771804113552</v>
      </c>
      <c r="Q14" s="47" t="n">
        <v>9.5</v>
      </c>
      <c r="R14" s="0" t="n">
        <v>15</v>
      </c>
      <c r="S14" s="0" t="n">
        <v>1</v>
      </c>
      <c r="U14" s="50" t="n">
        <v>16</v>
      </c>
      <c r="W14" s="22" t="n">
        <v>9.5</v>
      </c>
      <c r="X14" s="31" t="n">
        <f aca="false">+R14/$U14</f>
        <v>0.9375</v>
      </c>
      <c r="Y14" s="24" t="n">
        <f aca="false">+S14/$U14</f>
        <v>0.0625</v>
      </c>
      <c r="Z14" s="32"/>
      <c r="AA14" s="33" t="n">
        <f aca="false">SUM(X14:Z14)</f>
        <v>1</v>
      </c>
      <c r="AB14" s="24"/>
      <c r="AC14" s="0" t="n">
        <v>9.75</v>
      </c>
      <c r="AD14" s="34" t="n">
        <v>9.5</v>
      </c>
      <c r="AE14" s="29" t="n">
        <f aca="false">+X14*$B11</f>
        <v>207424.6875</v>
      </c>
      <c r="AF14" s="29" t="n">
        <f aca="false">+Y14*$B11</f>
        <v>13828.3125</v>
      </c>
      <c r="AG14" s="29" t="n">
        <f aca="false">+Z14*$B11</f>
        <v>0</v>
      </c>
      <c r="AH14" s="35" t="n">
        <f aca="false">SUM(AE14:AG14)</f>
        <v>221253</v>
      </c>
    </row>
    <row r="15" customFormat="false" ht="15" hidden="false" customHeight="false" outlineLevel="0" collapsed="false">
      <c r="A15" s="0" t="n">
        <v>11.5</v>
      </c>
      <c r="B15" s="0" t="n">
        <v>506405</v>
      </c>
      <c r="C15" s="0" t="n">
        <v>5160</v>
      </c>
      <c r="D15" s="0" t="n">
        <f aca="false">B15/3531352</f>
        <v>0.143402583486438</v>
      </c>
      <c r="Q15" s="47" t="n">
        <v>10</v>
      </c>
      <c r="R15" s="0" t="n">
        <v>23</v>
      </c>
      <c r="U15" s="50" t="n">
        <v>23</v>
      </c>
      <c r="W15" s="22" t="n">
        <v>10</v>
      </c>
      <c r="X15" s="31" t="n">
        <f aca="false">+R15/$U15</f>
        <v>1</v>
      </c>
      <c r="Y15" s="24" t="n">
        <f aca="false">+S15/$U15</f>
        <v>0</v>
      </c>
      <c r="Z15" s="32"/>
      <c r="AA15" s="33" t="n">
        <f aca="false">SUM(X15:Z15)</f>
        <v>1</v>
      </c>
      <c r="AB15" s="24"/>
      <c r="AC15" s="0" t="n">
        <v>10.25</v>
      </c>
      <c r="AD15" s="34" t="n">
        <v>10</v>
      </c>
      <c r="AE15" s="29" t="n">
        <f aca="false">+X15*$B12</f>
        <v>507208</v>
      </c>
      <c r="AF15" s="29" t="n">
        <f aca="false">+Y15*$B12</f>
        <v>0</v>
      </c>
      <c r="AG15" s="29" t="n">
        <f aca="false">+Z15*$B12</f>
        <v>0</v>
      </c>
      <c r="AH15" s="35" t="n">
        <f aca="false">SUM(AE15:AG15)</f>
        <v>507208</v>
      </c>
    </row>
    <row r="16" customFormat="false" ht="15" hidden="false" customHeight="false" outlineLevel="0" collapsed="false">
      <c r="A16" s="0" t="n">
        <v>12</v>
      </c>
      <c r="B16" s="0" t="n">
        <v>325938</v>
      </c>
      <c r="C16" s="0" t="n">
        <v>3828</v>
      </c>
      <c r="D16" s="0" t="n">
        <f aca="false">B16/3531352</f>
        <v>0.0922983605146131</v>
      </c>
      <c r="Q16" s="47" t="n">
        <v>10.5</v>
      </c>
      <c r="R16" s="0" t="n">
        <v>22</v>
      </c>
      <c r="S16" s="0" t="n">
        <v>1</v>
      </c>
      <c r="U16" s="50" t="n">
        <v>23</v>
      </c>
      <c r="W16" s="22" t="n">
        <v>10.5</v>
      </c>
      <c r="X16" s="31" t="n">
        <f aca="false">+R16/$U16</f>
        <v>0.956521739130435</v>
      </c>
      <c r="Y16" s="24" t="n">
        <f aca="false">+S16/$U16</f>
        <v>0.0434782608695652</v>
      </c>
      <c r="Z16" s="32"/>
      <c r="AA16" s="33" t="n">
        <f aca="false">SUM(X16:Z16)</f>
        <v>1</v>
      </c>
      <c r="AB16" s="24"/>
      <c r="AC16" s="0" t="n">
        <v>10.75</v>
      </c>
      <c r="AD16" s="34" t="n">
        <v>10.5</v>
      </c>
      <c r="AE16" s="29" t="n">
        <f aca="false">+X16*$B13</f>
        <v>939858.173913044</v>
      </c>
      <c r="AF16" s="29" t="n">
        <f aca="false">+Y16*$B13</f>
        <v>42720.8260869565</v>
      </c>
      <c r="AG16" s="29" t="n">
        <f aca="false">+Z16*$B13</f>
        <v>0</v>
      </c>
      <c r="AH16" s="35" t="n">
        <f aca="false">SUM(AE16:AG16)</f>
        <v>982579</v>
      </c>
    </row>
    <row r="17" customFormat="false" ht="15" hidden="false" customHeight="false" outlineLevel="0" collapsed="false">
      <c r="A17" s="0" t="n">
        <v>12.5</v>
      </c>
      <c r="B17" s="0" t="n">
        <v>242287</v>
      </c>
      <c r="C17" s="0" t="n">
        <v>3261</v>
      </c>
      <c r="D17" s="0" t="n">
        <f aca="false">B17/3531352</f>
        <v>0.0686102659831136</v>
      </c>
      <c r="Q17" s="47" t="n">
        <v>11</v>
      </c>
      <c r="R17" s="0" t="n">
        <v>17</v>
      </c>
      <c r="S17" s="0" t="n">
        <v>4</v>
      </c>
      <c r="U17" s="50" t="n">
        <v>21</v>
      </c>
      <c r="W17" s="22" t="n">
        <v>11</v>
      </c>
      <c r="X17" s="31" t="n">
        <f aca="false">+R17/$U17</f>
        <v>0.80952380952381</v>
      </c>
      <c r="Y17" s="24" t="n">
        <f aca="false">+S17/$U17</f>
        <v>0.19047619047619</v>
      </c>
      <c r="Z17" s="32"/>
      <c r="AA17" s="33" t="n">
        <f aca="false">SUM(X17:Z17)</f>
        <v>1</v>
      </c>
      <c r="AB17" s="24"/>
      <c r="AC17" s="0" t="n">
        <v>11.25</v>
      </c>
      <c r="AD17" s="34" t="n">
        <v>11</v>
      </c>
      <c r="AE17" s="29" t="n">
        <f aca="false">+X17*$B14</f>
        <v>565219.238095238</v>
      </c>
      <c r="AF17" s="29" t="n">
        <f aca="false">+Y17*$B14</f>
        <v>132992.761904762</v>
      </c>
      <c r="AG17" s="29" t="n">
        <f aca="false">+Z17*$B14</f>
        <v>0</v>
      </c>
      <c r="AH17" s="35" t="n">
        <f aca="false">SUM(AE17:AG17)</f>
        <v>698212</v>
      </c>
    </row>
    <row r="18" customFormat="false" ht="15" hidden="false" customHeight="false" outlineLevel="0" collapsed="false">
      <c r="A18" s="0" t="n">
        <v>13</v>
      </c>
      <c r="B18" s="0" t="n">
        <v>47470</v>
      </c>
      <c r="C18" s="0" t="n">
        <v>729</v>
      </c>
      <c r="D18" s="0" t="n">
        <f aca="false">B18/3531352</f>
        <v>0.0134424435740192</v>
      </c>
      <c r="Q18" s="47" t="n">
        <v>11.5</v>
      </c>
      <c r="R18" s="0" t="n">
        <v>24</v>
      </c>
      <c r="U18" s="50" t="n">
        <v>24</v>
      </c>
      <c r="W18" s="22" t="n">
        <v>11.5</v>
      </c>
      <c r="X18" s="31" t="n">
        <f aca="false">+R18/$U18</f>
        <v>1</v>
      </c>
      <c r="Y18" s="24" t="n">
        <f aca="false">+S18/$U18</f>
        <v>0</v>
      </c>
      <c r="Z18" s="32"/>
      <c r="AA18" s="33" t="n">
        <f aca="false">SUM(X18:Z18)</f>
        <v>1</v>
      </c>
      <c r="AB18" s="24"/>
      <c r="AC18" s="0" t="n">
        <v>11.75</v>
      </c>
      <c r="AD18" s="34" t="n">
        <v>11.5</v>
      </c>
      <c r="AE18" s="29" t="n">
        <f aca="false">+X18*$B15</f>
        <v>506405</v>
      </c>
      <c r="AF18" s="29" t="n">
        <f aca="false">+Y18*$B15</f>
        <v>0</v>
      </c>
      <c r="AG18" s="29" t="n">
        <f aca="false">+Z18*$B15</f>
        <v>0</v>
      </c>
      <c r="AH18" s="35" t="n">
        <f aca="false">SUM(AE18:AG18)</f>
        <v>506405</v>
      </c>
    </row>
    <row r="19" customFormat="false" ht="15" hidden="false" customHeight="false" outlineLevel="0" collapsed="false">
      <c r="A19" s="0" t="n">
        <v>13.5</v>
      </c>
      <c r="B19" s="0" t="n">
        <v>0</v>
      </c>
      <c r="C19" s="0" t="n">
        <v>0</v>
      </c>
      <c r="D19" s="0" t="n">
        <f aca="false">B19/3531352</f>
        <v>0</v>
      </c>
      <c r="Q19" s="47" t="n">
        <v>12</v>
      </c>
      <c r="R19" s="0" t="n">
        <v>24</v>
      </c>
      <c r="U19" s="50" t="n">
        <v>24</v>
      </c>
      <c r="W19" s="22" t="n">
        <v>12</v>
      </c>
      <c r="X19" s="31" t="n">
        <f aca="false">+R19/$U19</f>
        <v>1</v>
      </c>
      <c r="Y19" s="24" t="n">
        <f aca="false">+S19/$U19</f>
        <v>0</v>
      </c>
      <c r="Z19" s="32"/>
      <c r="AA19" s="33" t="n">
        <f aca="false">SUM(X19:Z19)</f>
        <v>1</v>
      </c>
      <c r="AB19" s="24"/>
      <c r="AC19" s="0" t="n">
        <v>12.25</v>
      </c>
      <c r="AD19" s="34" t="n">
        <v>12</v>
      </c>
      <c r="AE19" s="29" t="n">
        <f aca="false">+X19*$B16</f>
        <v>325938</v>
      </c>
      <c r="AF19" s="29" t="n">
        <f aca="false">+Y19*$B16</f>
        <v>0</v>
      </c>
      <c r="AG19" s="29" t="n">
        <f aca="false">+Z19*$B16</f>
        <v>0</v>
      </c>
      <c r="AH19" s="35" t="n">
        <f aca="false">SUM(AE19:AG19)</f>
        <v>325938</v>
      </c>
    </row>
    <row r="20" customFormat="false" ht="15" hidden="false" customHeight="false" outlineLevel="0" collapsed="false">
      <c r="A20" s="0" t="n">
        <v>14</v>
      </c>
      <c r="B20" s="0" t="n">
        <v>0</v>
      </c>
      <c r="C20" s="0" t="n">
        <v>0</v>
      </c>
      <c r="D20" s="0" t="n">
        <f aca="false">B20/3531352</f>
        <v>0</v>
      </c>
      <c r="Q20" s="47" t="n">
        <v>12.5</v>
      </c>
      <c r="R20" s="0" t="n">
        <v>16</v>
      </c>
      <c r="S20" s="0" t="n">
        <v>6</v>
      </c>
      <c r="U20" s="50" t="n">
        <v>22</v>
      </c>
      <c r="W20" s="22" t="n">
        <v>12.5</v>
      </c>
      <c r="X20" s="31" t="n">
        <f aca="false">+R20/$U20</f>
        <v>0.727272727272727</v>
      </c>
      <c r="Y20" s="24" t="n">
        <f aca="false">+S20/$U20</f>
        <v>0.272727272727273</v>
      </c>
      <c r="Z20" s="32"/>
      <c r="AA20" s="33" t="n">
        <f aca="false">SUM(X20:Z20)</f>
        <v>1</v>
      </c>
      <c r="AB20" s="24"/>
      <c r="AC20" s="0" t="n">
        <v>12.75</v>
      </c>
      <c r="AD20" s="34" t="n">
        <v>12.5</v>
      </c>
      <c r="AE20" s="29" t="n">
        <f aca="false">+X20*$B17</f>
        <v>176208.727272727</v>
      </c>
      <c r="AF20" s="29" t="n">
        <f aca="false">+Y20*$B17</f>
        <v>66078.2727272727</v>
      </c>
      <c r="AG20" s="29" t="n">
        <f aca="false">+Z20*$B17</f>
        <v>0</v>
      </c>
      <c r="AH20" s="35" t="n">
        <f aca="false">SUM(AE20:AG20)</f>
        <v>242287</v>
      </c>
    </row>
    <row r="21" customFormat="false" ht="15" hidden="false" customHeight="false" outlineLevel="0" collapsed="false">
      <c r="A21" s="0" t="n">
        <v>14.5</v>
      </c>
      <c r="B21" s="0" t="n">
        <v>0</v>
      </c>
      <c r="C21" s="0" t="n">
        <v>0</v>
      </c>
      <c r="D21" s="0" t="n">
        <f aca="false">B21/3531352</f>
        <v>0</v>
      </c>
      <c r="Q21" s="47" t="n">
        <v>13</v>
      </c>
      <c r="R21" s="0" t="n">
        <v>10</v>
      </c>
      <c r="S21" s="0" t="n">
        <v>6</v>
      </c>
      <c r="U21" s="50" t="n">
        <v>16</v>
      </c>
      <c r="W21" s="22" t="n">
        <v>13</v>
      </c>
      <c r="X21" s="31" t="n">
        <f aca="false">+R21/$U21</f>
        <v>0.625</v>
      </c>
      <c r="Y21" s="24" t="n">
        <f aca="false">+S21/$U21</f>
        <v>0.375</v>
      </c>
      <c r="Z21" s="32"/>
      <c r="AA21" s="33" t="n">
        <f aca="false">SUM(X21:Z21)</f>
        <v>1</v>
      </c>
      <c r="AB21" s="24"/>
      <c r="AC21" s="0" t="n">
        <v>13.25</v>
      </c>
      <c r="AD21" s="34" t="n">
        <v>13</v>
      </c>
      <c r="AE21" s="29" t="n">
        <f aca="false">+X21*$B18</f>
        <v>29668.75</v>
      </c>
      <c r="AF21" s="29" t="n">
        <f aca="false">+Y21*$B18</f>
        <v>17801.25</v>
      </c>
      <c r="AG21" s="29" t="n">
        <f aca="false">+Z21*$B18</f>
        <v>0</v>
      </c>
      <c r="AH21" s="35" t="n">
        <f aca="false">SUM(AE21:AG21)</f>
        <v>47470</v>
      </c>
    </row>
    <row r="22" customFormat="false" ht="15" hidden="false" customHeight="false" outlineLevel="0" collapsed="false">
      <c r="A22" s="0" t="n">
        <v>15</v>
      </c>
      <c r="B22" s="0" t="n">
        <v>0</v>
      </c>
      <c r="C22" s="0" t="n">
        <v>0</v>
      </c>
      <c r="D22" s="0" t="n">
        <f aca="false">B22/3531352</f>
        <v>0</v>
      </c>
      <c r="Q22" s="47" t="n">
        <v>13.5</v>
      </c>
      <c r="U22" s="50"/>
      <c r="W22" s="22" t="n">
        <v>13.5</v>
      </c>
      <c r="X22" s="31"/>
      <c r="Y22" s="24"/>
      <c r="Z22" s="32"/>
      <c r="AA22" s="33"/>
      <c r="AB22" s="24"/>
      <c r="AC22" s="0" t="n">
        <v>13.75</v>
      </c>
      <c r="AD22" s="34" t="n">
        <v>13.5</v>
      </c>
      <c r="AE22" s="29" t="n">
        <f aca="false">+X22*$B19</f>
        <v>0</v>
      </c>
      <c r="AF22" s="29" t="n">
        <f aca="false">+Y22*$B19</f>
        <v>0</v>
      </c>
      <c r="AG22" s="29" t="n">
        <f aca="false">+Z22*$B19</f>
        <v>0</v>
      </c>
      <c r="AH22" s="35" t="n">
        <f aca="false">SUM(AE22:AG22)</f>
        <v>0</v>
      </c>
    </row>
    <row r="23" customFormat="false" ht="15" hidden="false" customHeight="false" outlineLevel="0" collapsed="false">
      <c r="A23" s="0" t="n">
        <v>15.5</v>
      </c>
      <c r="B23" s="0" t="n">
        <v>0</v>
      </c>
      <c r="C23" s="0" t="n">
        <v>0</v>
      </c>
      <c r="D23" s="0" t="n">
        <f aca="false">B23/3531352</f>
        <v>0</v>
      </c>
      <c r="Q23" s="47" t="n">
        <v>14</v>
      </c>
      <c r="U23" s="50"/>
      <c r="W23" s="22" t="n">
        <v>14</v>
      </c>
      <c r="X23" s="31"/>
      <c r="Y23" s="24"/>
      <c r="Z23" s="32"/>
      <c r="AA23" s="33"/>
      <c r="AB23" s="24"/>
      <c r="AC23" s="0" t="n">
        <v>14.25</v>
      </c>
      <c r="AD23" s="34" t="n">
        <v>14</v>
      </c>
      <c r="AE23" s="29" t="n">
        <f aca="false">+X23*$B20</f>
        <v>0</v>
      </c>
      <c r="AF23" s="29" t="n">
        <f aca="false">+Y23*$B20</f>
        <v>0</v>
      </c>
      <c r="AG23" s="29" t="n">
        <f aca="false">+Z23*$B20</f>
        <v>0</v>
      </c>
      <c r="AH23" s="35" t="n">
        <f aca="false">SUM(AE23:AG23)</f>
        <v>0</v>
      </c>
    </row>
    <row r="24" customFormat="false" ht="15" hidden="false" customHeight="false" outlineLevel="0" collapsed="false">
      <c r="A24" s="0" t="n">
        <v>16</v>
      </c>
      <c r="B24" s="0" t="n">
        <v>0</v>
      </c>
      <c r="C24" s="0" t="n">
        <v>0</v>
      </c>
      <c r="D24" s="0" t="n">
        <f aca="false">B24/3531352</f>
        <v>0</v>
      </c>
      <c r="Q24" s="47" t="n">
        <v>14.5</v>
      </c>
      <c r="U24" s="50"/>
      <c r="W24" s="22" t="n">
        <v>14.5</v>
      </c>
      <c r="X24" s="31"/>
      <c r="Y24" s="24"/>
      <c r="Z24" s="32"/>
      <c r="AA24" s="33"/>
      <c r="AB24" s="24"/>
      <c r="AC24" s="0" t="n">
        <v>14.75</v>
      </c>
      <c r="AD24" s="34" t="n">
        <v>14.5</v>
      </c>
      <c r="AE24" s="29" t="n">
        <f aca="false">+X24*$B21</f>
        <v>0</v>
      </c>
      <c r="AF24" s="29" t="n">
        <f aca="false">+Y24*$B21</f>
        <v>0</v>
      </c>
      <c r="AG24" s="29" t="n">
        <f aca="false">+Z24*$B21</f>
        <v>0</v>
      </c>
      <c r="AH24" s="35" t="n">
        <f aca="false">SUM(AE24:AG24)</f>
        <v>0</v>
      </c>
    </row>
    <row r="25" customFormat="false" ht="15" hidden="false" customHeight="false" outlineLevel="0" collapsed="false">
      <c r="A25" s="0" t="n">
        <v>16.5</v>
      </c>
      <c r="B25" s="0" t="n">
        <v>0</v>
      </c>
      <c r="C25" s="0" t="n">
        <v>0</v>
      </c>
      <c r="D25" s="0" t="n">
        <f aca="false">B25/3531352</f>
        <v>0</v>
      </c>
      <c r="Q25" s="47" t="n">
        <v>15</v>
      </c>
      <c r="U25" s="50"/>
      <c r="W25" s="22" t="n">
        <v>15</v>
      </c>
      <c r="X25" s="31"/>
      <c r="Y25" s="24"/>
      <c r="Z25" s="32"/>
      <c r="AA25" s="33"/>
      <c r="AB25" s="24"/>
      <c r="AC25" s="0" t="n">
        <v>15.25</v>
      </c>
      <c r="AD25" s="34" t="n">
        <v>15</v>
      </c>
      <c r="AE25" s="29" t="n">
        <f aca="false">+X25*$B22</f>
        <v>0</v>
      </c>
      <c r="AF25" s="29" t="n">
        <f aca="false">+Y25*$B22</f>
        <v>0</v>
      </c>
      <c r="AG25" s="29" t="n">
        <f aca="false">+Z25*$B22</f>
        <v>0</v>
      </c>
      <c r="AH25" s="35" t="n">
        <f aca="false">SUM(AE25:AG25)</f>
        <v>0</v>
      </c>
    </row>
    <row r="26" customFormat="false" ht="15" hidden="false" customHeight="false" outlineLevel="0" collapsed="false">
      <c r="A26" s="0" t="n">
        <v>17</v>
      </c>
      <c r="B26" s="0" t="n">
        <v>0</v>
      </c>
      <c r="C26" s="0" t="n">
        <v>0</v>
      </c>
      <c r="D26" s="0" t="n">
        <f aca="false">B26/3531352</f>
        <v>0</v>
      </c>
      <c r="Q26" s="47" t="n">
        <v>15.5</v>
      </c>
      <c r="U26" s="50"/>
      <c r="W26" s="22" t="n">
        <v>15.5</v>
      </c>
      <c r="X26" s="31"/>
      <c r="Y26" s="24"/>
      <c r="Z26" s="32"/>
      <c r="AA26" s="33"/>
      <c r="AB26" s="24"/>
      <c r="AC26" s="0" t="n">
        <v>15.75</v>
      </c>
      <c r="AD26" s="34" t="n">
        <v>15.5</v>
      </c>
      <c r="AE26" s="29" t="n">
        <f aca="false">+X26*$B23</f>
        <v>0</v>
      </c>
      <c r="AF26" s="29" t="n">
        <f aca="false">+Y26*$B23</f>
        <v>0</v>
      </c>
      <c r="AG26" s="29" t="n">
        <f aca="false">+Z26*$B23</f>
        <v>0</v>
      </c>
      <c r="AH26" s="35" t="n">
        <f aca="false">SUM(AE26:AG26)</f>
        <v>0</v>
      </c>
    </row>
    <row r="27" customFormat="false" ht="15" hidden="false" customHeight="false" outlineLevel="0" collapsed="false">
      <c r="A27" s="0" t="n">
        <v>17.5</v>
      </c>
      <c r="B27" s="0" t="n">
        <v>0</v>
      </c>
      <c r="C27" s="0" t="n">
        <v>0</v>
      </c>
      <c r="D27" s="0" t="n">
        <f aca="false">B27/3531352</f>
        <v>0</v>
      </c>
      <c r="Q27" s="47" t="n">
        <v>16</v>
      </c>
      <c r="U27" s="50"/>
      <c r="W27" s="22" t="n">
        <v>16</v>
      </c>
      <c r="X27" s="31"/>
      <c r="Y27" s="24"/>
      <c r="Z27" s="32"/>
      <c r="AA27" s="33"/>
      <c r="AB27" s="24"/>
      <c r="AC27" s="0" t="n">
        <v>16.25</v>
      </c>
      <c r="AD27" s="34" t="n">
        <v>16</v>
      </c>
      <c r="AE27" s="29" t="n">
        <f aca="false">+X27*$B24</f>
        <v>0</v>
      </c>
      <c r="AF27" s="29" t="n">
        <f aca="false">+Y27*$B24</f>
        <v>0</v>
      </c>
      <c r="AG27" s="29" t="n">
        <f aca="false">+Z27*$B24</f>
        <v>0</v>
      </c>
      <c r="AH27" s="35" t="n">
        <f aca="false">SUM(AE27:AG27)</f>
        <v>0</v>
      </c>
    </row>
    <row r="28" customFormat="false" ht="15" hidden="false" customHeight="false" outlineLevel="0" collapsed="false">
      <c r="A28" s="0" t="n">
        <v>18</v>
      </c>
      <c r="B28" s="0" t="n">
        <v>0</v>
      </c>
      <c r="C28" s="0" t="n">
        <v>0</v>
      </c>
      <c r="D28" s="0" t="n">
        <f aca="false">B28/3531352</f>
        <v>0</v>
      </c>
      <c r="Q28" s="47" t="n">
        <v>16.5</v>
      </c>
      <c r="U28" s="50"/>
      <c r="W28" s="22" t="n">
        <v>16.5</v>
      </c>
      <c r="X28" s="31"/>
      <c r="Y28" s="24"/>
      <c r="Z28" s="32"/>
      <c r="AA28" s="33"/>
      <c r="AB28" s="24"/>
      <c r="AC28" s="0" t="n">
        <v>16.75</v>
      </c>
      <c r="AD28" s="34" t="n">
        <v>16.5</v>
      </c>
      <c r="AE28" s="29" t="n">
        <f aca="false">+X28*$B25</f>
        <v>0</v>
      </c>
      <c r="AF28" s="29" t="n">
        <f aca="false">+Y28*$B25</f>
        <v>0</v>
      </c>
      <c r="AG28" s="29" t="n">
        <f aca="false">+Z28*$B25</f>
        <v>0</v>
      </c>
      <c r="AH28" s="35" t="n">
        <f aca="false">SUM(AE28:AG28)</f>
        <v>0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  <c r="D29" s="0" t="n">
        <f aca="false">B29/3531352</f>
        <v>0</v>
      </c>
      <c r="Q29" s="47" t="n">
        <v>17</v>
      </c>
      <c r="U29" s="50"/>
      <c r="W29" s="22" t="n">
        <v>17</v>
      </c>
      <c r="X29" s="31"/>
      <c r="Y29" s="24"/>
      <c r="Z29" s="32"/>
      <c r="AA29" s="33"/>
      <c r="AB29" s="24"/>
      <c r="AC29" s="0" t="n">
        <v>17.25</v>
      </c>
      <c r="AD29" s="34" t="n">
        <v>17</v>
      </c>
      <c r="AE29" s="29" t="n">
        <f aca="false">+X29*$B26</f>
        <v>0</v>
      </c>
      <c r="AF29" s="29" t="n">
        <f aca="false">+Y29*$B26</f>
        <v>0</v>
      </c>
      <c r="AG29" s="29" t="n">
        <f aca="false">+Z29*$B26</f>
        <v>0</v>
      </c>
      <c r="AH29" s="35" t="n">
        <f aca="false">SUM(AE29:AG29)</f>
        <v>0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  <c r="D30" s="0" t="n">
        <f aca="false">B30/3531352</f>
        <v>0</v>
      </c>
      <c r="Q30" s="47" t="n">
        <v>17.5</v>
      </c>
      <c r="U30" s="50"/>
      <c r="W30" s="22" t="n">
        <v>17.5</v>
      </c>
      <c r="X30" s="31"/>
      <c r="Y30" s="24"/>
      <c r="Z30" s="32"/>
      <c r="AA30" s="33"/>
      <c r="AB30" s="24"/>
      <c r="AC30" s="0" t="n">
        <v>17.75</v>
      </c>
      <c r="AD30" s="34" t="n">
        <v>17.5</v>
      </c>
      <c r="AE30" s="29" t="n">
        <f aca="false">+X30*$B27</f>
        <v>0</v>
      </c>
      <c r="AF30" s="29" t="n">
        <f aca="false">+Y30*$B27</f>
        <v>0</v>
      </c>
      <c r="AG30" s="29" t="n">
        <f aca="false">+Z30*$B27</f>
        <v>0</v>
      </c>
      <c r="AH30" s="35" t="n">
        <f aca="false">SUM(AE30:AG30)</f>
        <v>0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  <c r="D31" s="0" t="n">
        <f aca="false">B31/3531352</f>
        <v>0</v>
      </c>
      <c r="Q31" s="47" t="n">
        <v>18</v>
      </c>
      <c r="U31" s="50"/>
      <c r="W31" s="22" t="n">
        <v>18</v>
      </c>
      <c r="X31" s="31"/>
      <c r="Y31" s="24"/>
      <c r="Z31" s="32"/>
      <c r="AA31" s="33"/>
      <c r="AB31" s="24"/>
      <c r="AC31" s="0" t="n">
        <v>18.25</v>
      </c>
      <c r="AD31" s="34" t="n">
        <v>18</v>
      </c>
      <c r="AE31" s="29" t="n">
        <f aca="false">+X31*$B28</f>
        <v>0</v>
      </c>
      <c r="AF31" s="29" t="n">
        <f aca="false">+Y31*$B28</f>
        <v>0</v>
      </c>
      <c r="AG31" s="29" t="n">
        <f aca="false">+Z31*$B28</f>
        <v>0</v>
      </c>
      <c r="AH31" s="35" t="n">
        <f aca="false">SUM(AE31:AG31)</f>
        <v>0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  <c r="D32" s="0" t="n">
        <f aca="false">B32/3531352</f>
        <v>0</v>
      </c>
      <c r="Q32" s="44" t="s">
        <v>8</v>
      </c>
      <c r="R32" s="15" t="n">
        <v>151</v>
      </c>
      <c r="S32" s="15" t="n">
        <v>18</v>
      </c>
      <c r="T32" s="15"/>
      <c r="U32" s="38" t="n">
        <v>169</v>
      </c>
      <c r="W32" s="7" t="s">
        <v>8</v>
      </c>
      <c r="X32" s="15" t="n">
        <f aca="false">+R32/$U32</f>
        <v>0.893491124260355</v>
      </c>
      <c r="Y32" s="15" t="n">
        <f aca="false">+S32/$U32</f>
        <v>0.106508875739645</v>
      </c>
      <c r="Z32" s="15" t="n">
        <f aca="false">+T32/$U32</f>
        <v>0</v>
      </c>
      <c r="AA32" s="38" t="n">
        <f aca="false">SUM(X32:Z32)</f>
        <v>1</v>
      </c>
      <c r="AB32" s="16"/>
      <c r="AD32" s="11" t="s">
        <v>8</v>
      </c>
      <c r="AE32" s="18" t="n">
        <f aca="false">SUM(AE5:AE31)</f>
        <v>3257930.57678101</v>
      </c>
      <c r="AF32" s="18" t="n">
        <f aca="false">SUM(AF5:AF31)</f>
        <v>273421.423218991</v>
      </c>
      <c r="AG32" s="18" t="n">
        <f aca="false">SUM(AG5:AG31)</f>
        <v>0</v>
      </c>
      <c r="AH32" s="39" t="n">
        <f aca="false">SUM(AH5:AH31)</f>
        <v>3531352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  <c r="D33" s="0" t="n">
        <f aca="false">B33/3531352</f>
        <v>0</v>
      </c>
      <c r="AD33" s="39" t="s">
        <v>4</v>
      </c>
      <c r="AE33" s="40" t="n">
        <f aca="false">+AE32/$AH$32*100</f>
        <v>92.2573160868984</v>
      </c>
      <c r="AF33" s="40" t="n">
        <f aca="false">+AF32/$AH$32*100</f>
        <v>7.74268391310159</v>
      </c>
      <c r="AG33" s="40" t="n">
        <f aca="false">+AG32/$AH$32*100</f>
        <v>0</v>
      </c>
      <c r="AH33" s="41" t="n">
        <f aca="false">+AH32/$AH$32*100</f>
        <v>100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  <c r="D34" s="0" t="n">
        <f aca="false">B34/3531352</f>
        <v>0</v>
      </c>
      <c r="Q34" s="24"/>
      <c r="R34" s="24"/>
      <c r="S34" s="24"/>
      <c r="T34" s="24"/>
      <c r="U34" s="24"/>
      <c r="AD34" s="39" t="s">
        <v>9</v>
      </c>
      <c r="AE34" s="40" t="n">
        <f aca="false">SUMPRODUCT(AE5:AE31,$AC$5:$AC$31)/AE$32</f>
        <v>11.1316785630594</v>
      </c>
      <c r="AF34" s="40" t="n">
        <f aca="false">SUMPRODUCT(AF5:AF31,$AC$5:$AC$31)/AF$32</f>
        <v>11.5887336157023</v>
      </c>
      <c r="AG34" s="40"/>
      <c r="AH34" s="41" t="n">
        <f aca="false">SUMPRODUCT(AH5:AH31,$AC$5:$AC$31)/AH$32</f>
        <v>11.1670668910944</v>
      </c>
    </row>
    <row r="35" customFormat="false" ht="14.25" hidden="false" customHeight="true" outlineLevel="0" collapsed="false">
      <c r="A35" s="0" t="n">
        <v>21.5</v>
      </c>
      <c r="B35" s="0" t="n">
        <v>0</v>
      </c>
      <c r="C35" s="0" t="n">
        <v>0</v>
      </c>
      <c r="D35" s="0" t="n">
        <f aca="false">B35/3531352</f>
        <v>0</v>
      </c>
      <c r="Q35" s="55"/>
      <c r="R35" s="55"/>
      <c r="S35" s="55"/>
      <c r="T35" s="55"/>
      <c r="U35" s="55"/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  <c r="D36" s="0" t="n">
        <f aca="false">B36/3531352</f>
        <v>0</v>
      </c>
      <c r="Q36" s="24"/>
      <c r="R36" s="24"/>
      <c r="S36" s="24"/>
      <c r="T36" s="24"/>
      <c r="U36" s="24"/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  <c r="D37" s="0" t="n">
        <f aca="false">B37/3531352</f>
        <v>0</v>
      </c>
      <c r="Q37" s="56"/>
      <c r="R37" s="56"/>
      <c r="S37" s="56"/>
      <c r="T37" s="56"/>
      <c r="U37" s="56"/>
      <c r="AD37" s="0" t="s">
        <v>8</v>
      </c>
      <c r="AE37" s="0" t="n">
        <f aca="false">3257930.57678101/1000</f>
        <v>3257.93057678101</v>
      </c>
      <c r="AF37" s="0" t="n">
        <f aca="false">273421.423218991/1000</f>
        <v>273.421423218991</v>
      </c>
      <c r="AG37" s="0" t="n">
        <v>0</v>
      </c>
      <c r="AH37" s="0" t="n">
        <f aca="false">3531352/1000</f>
        <v>3531.352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  <c r="D38" s="0" t="n">
        <f aca="false">B38/3531352</f>
        <v>0</v>
      </c>
      <c r="Q38" s="56"/>
      <c r="R38" s="48"/>
      <c r="S38" s="48"/>
      <c r="T38" s="48"/>
      <c r="U38" s="56"/>
    </row>
    <row r="39" customFormat="false" ht="21" hidden="false" customHeight="false" outlineLevel="0" collapsed="false">
      <c r="A39" s="0" t="n">
        <v>23.5</v>
      </c>
      <c r="B39" s="0" t="n">
        <v>0</v>
      </c>
      <c r="C39" s="0" t="n">
        <v>0</v>
      </c>
      <c r="D39" s="0" t="n">
        <f aca="false">B39/3531352</f>
        <v>0</v>
      </c>
      <c r="Q39" s="57"/>
      <c r="R39" s="24"/>
      <c r="S39" s="24"/>
      <c r="T39" s="24"/>
      <c r="U39" s="16"/>
      <c r="AD39" s="3" t="s">
        <v>12</v>
      </c>
      <c r="AE39" s="3"/>
      <c r="AF39" s="3"/>
      <c r="AG39" s="3"/>
      <c r="AH39" s="3"/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  <c r="D40" s="0" t="n">
        <f aca="false">B40/3531352</f>
        <v>0</v>
      </c>
      <c r="Q40" s="57"/>
      <c r="R40" s="24"/>
      <c r="S40" s="24"/>
      <c r="T40" s="24"/>
      <c r="U40" s="16"/>
      <c r="AD40" s="6" t="s">
        <v>10</v>
      </c>
      <c r="AE40" s="6"/>
      <c r="AF40" s="6"/>
      <c r="AG40" s="6"/>
      <c r="AH40" s="6"/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  <c r="D41" s="0" t="n">
        <f aca="false">B41/3531352</f>
        <v>0</v>
      </c>
      <c r="Q41" s="57"/>
      <c r="R41" s="24"/>
      <c r="S41" s="24"/>
      <c r="T41" s="24"/>
      <c r="U41" s="16"/>
      <c r="AD41" s="11" t="s">
        <v>6</v>
      </c>
      <c r="AE41" s="12" t="s">
        <v>7</v>
      </c>
      <c r="AF41" s="12"/>
      <c r="AG41" s="12"/>
      <c r="AH41" s="11" t="s">
        <v>8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  <c r="D42" s="0" t="n">
        <f aca="false">B42/3531352</f>
        <v>0</v>
      </c>
      <c r="Q42" s="57"/>
      <c r="R42" s="24"/>
      <c r="S42" s="24"/>
      <c r="T42" s="24"/>
      <c r="U42" s="16"/>
      <c r="AD42" s="11"/>
      <c r="AE42" s="17" t="n">
        <v>1</v>
      </c>
      <c r="AF42" s="18" t="n">
        <v>2</v>
      </c>
      <c r="AG42" s="19" t="n">
        <v>3</v>
      </c>
      <c r="AH42" s="11"/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  <c r="D43" s="0" t="n">
        <f aca="false">B43/3531352</f>
        <v>0</v>
      </c>
      <c r="Q43" s="57"/>
      <c r="R43" s="24"/>
      <c r="S43" s="24"/>
      <c r="T43" s="24"/>
      <c r="U43" s="16"/>
      <c r="AD43" s="28" t="n">
        <v>5</v>
      </c>
      <c r="AE43" s="29"/>
      <c r="AF43" s="29"/>
      <c r="AG43" s="29"/>
      <c r="AH43" s="30"/>
    </row>
    <row r="44" customFormat="false" ht="15" hidden="false" customHeight="false" outlineLevel="0" collapsed="false">
      <c r="B44" s="0" t="n">
        <f aca="false">SUM(B2:B43)</f>
        <v>3531352</v>
      </c>
      <c r="C44" s="0" t="n">
        <f aca="false">SUM(C2:C43)</f>
        <v>30944</v>
      </c>
      <c r="Q44" s="57"/>
      <c r="R44" s="24"/>
      <c r="S44" s="24"/>
      <c r="T44" s="24"/>
      <c r="U44" s="16"/>
      <c r="AD44" s="34" t="n">
        <v>5.5</v>
      </c>
      <c r="AE44" s="29"/>
      <c r="AF44" s="29"/>
      <c r="AG44" s="29"/>
      <c r="AH44" s="35" t="n">
        <f aca="false">SUM(AE44:AG44)</f>
        <v>0</v>
      </c>
    </row>
    <row r="45" customFormat="false" ht="15" hidden="false" customHeight="false" outlineLevel="0" collapsed="false">
      <c r="Q45" s="57"/>
      <c r="R45" s="24"/>
      <c r="S45" s="24"/>
      <c r="T45" s="24"/>
      <c r="U45" s="16"/>
      <c r="AD45" s="34" t="n">
        <v>6</v>
      </c>
      <c r="AE45" s="29"/>
      <c r="AF45" s="29"/>
      <c r="AG45" s="29"/>
      <c r="AH45" s="35" t="n">
        <f aca="false">SUM(AE45:AG45)</f>
        <v>0</v>
      </c>
    </row>
    <row r="46" customFormat="false" ht="15" hidden="false" customHeight="false" outlineLevel="0" collapsed="false">
      <c r="Q46" s="57"/>
      <c r="R46" s="24"/>
      <c r="S46" s="24"/>
      <c r="T46" s="24"/>
      <c r="U46" s="16"/>
      <c r="AD46" s="34" t="n">
        <v>6.5</v>
      </c>
      <c r="AE46" s="29"/>
      <c r="AF46" s="29"/>
      <c r="AG46" s="29"/>
      <c r="AH46" s="35" t="n">
        <f aca="false">SUM(AE46:AG46)</f>
        <v>0</v>
      </c>
    </row>
    <row r="47" customFormat="false" ht="15" hidden="false" customHeight="false" outlineLevel="0" collapsed="false">
      <c r="Q47" s="57"/>
      <c r="R47" s="24"/>
      <c r="S47" s="24"/>
      <c r="T47" s="24"/>
      <c r="U47" s="16"/>
      <c r="AD47" s="34" t="n">
        <v>7</v>
      </c>
      <c r="AE47" s="29"/>
      <c r="AF47" s="29"/>
      <c r="AG47" s="29"/>
      <c r="AH47" s="35" t="n">
        <f aca="false">SUM(AE47:AG47)</f>
        <v>0</v>
      </c>
    </row>
    <row r="48" customFormat="false" ht="15" hidden="false" customHeight="false" outlineLevel="0" collapsed="false">
      <c r="Q48" s="57"/>
      <c r="R48" s="24"/>
      <c r="S48" s="24"/>
      <c r="T48" s="24"/>
      <c r="U48" s="16"/>
      <c r="AD48" s="34" t="n">
        <v>7.5</v>
      </c>
      <c r="AE48" s="29"/>
      <c r="AF48" s="29"/>
      <c r="AG48" s="29"/>
      <c r="AH48" s="35" t="n">
        <f aca="false">SUM(AE48:AG48)</f>
        <v>0</v>
      </c>
    </row>
    <row r="49" customFormat="false" ht="15" hidden="false" customHeight="false" outlineLevel="0" collapsed="false">
      <c r="Q49" s="57"/>
      <c r="R49" s="24"/>
      <c r="S49" s="24"/>
      <c r="T49" s="24"/>
      <c r="U49" s="16"/>
      <c r="AD49" s="34" t="n">
        <v>8</v>
      </c>
      <c r="AE49" s="29"/>
      <c r="AF49" s="29"/>
      <c r="AG49" s="29"/>
      <c r="AH49" s="35" t="n">
        <f aca="false">SUM(AE49:AG49)</f>
        <v>0</v>
      </c>
    </row>
    <row r="50" customFormat="false" ht="15" hidden="false" customHeight="false" outlineLevel="0" collapsed="false">
      <c r="Q50" s="57"/>
      <c r="R50" s="24"/>
      <c r="S50" s="24"/>
      <c r="T50" s="24"/>
      <c r="U50" s="16"/>
      <c r="AD50" s="34" t="n">
        <v>8.5</v>
      </c>
      <c r="AE50" s="29"/>
      <c r="AF50" s="29"/>
      <c r="AG50" s="29"/>
      <c r="AH50" s="35" t="n">
        <f aca="false">SUM(AE50:AG50)</f>
        <v>0</v>
      </c>
    </row>
    <row r="51" customFormat="false" ht="15" hidden="false" customHeight="false" outlineLevel="0" collapsed="false">
      <c r="Q51" s="57"/>
      <c r="R51" s="24"/>
      <c r="S51" s="24"/>
      <c r="T51" s="24"/>
      <c r="U51" s="16"/>
      <c r="AD51" s="34" t="n">
        <v>9</v>
      </c>
      <c r="AE51" s="29"/>
      <c r="AF51" s="29"/>
      <c r="AG51" s="29"/>
      <c r="AH51" s="35" t="n">
        <f aca="false">SUM(AE51:AG51)</f>
        <v>0</v>
      </c>
    </row>
    <row r="52" customFormat="false" ht="15" hidden="false" customHeight="false" outlineLevel="0" collapsed="false">
      <c r="Q52" s="57"/>
      <c r="R52" s="24"/>
      <c r="S52" s="24"/>
      <c r="T52" s="24"/>
      <c r="U52" s="16"/>
      <c r="AD52" s="34" t="n">
        <v>9.5</v>
      </c>
      <c r="AE52" s="29" t="n">
        <f aca="false">X14*C11</f>
        <v>1118.4375</v>
      </c>
      <c r="AF52" s="29" t="n">
        <f aca="false">Y14*C11</f>
        <v>74.5625</v>
      </c>
      <c r="AG52" s="29"/>
      <c r="AH52" s="35" t="n">
        <f aca="false">SUM(AE52:AG52)</f>
        <v>1193</v>
      </c>
    </row>
    <row r="53" customFormat="false" ht="15" hidden="false" customHeight="false" outlineLevel="0" collapsed="false">
      <c r="Q53" s="57"/>
      <c r="R53" s="24"/>
      <c r="S53" s="24"/>
      <c r="T53" s="24"/>
      <c r="U53" s="16"/>
      <c r="AD53" s="34" t="n">
        <v>10</v>
      </c>
      <c r="AE53" s="29" t="n">
        <f aca="false">X15*C12</f>
        <v>3245</v>
      </c>
      <c r="AF53" s="29" t="n">
        <f aca="false">Y15*C12</f>
        <v>0</v>
      </c>
      <c r="AG53" s="29"/>
      <c r="AH53" s="35" t="n">
        <f aca="false">SUM(AE53:AG53)</f>
        <v>3245</v>
      </c>
    </row>
    <row r="54" customFormat="false" ht="15" hidden="false" customHeight="false" outlineLevel="0" collapsed="false">
      <c r="Q54" s="57"/>
      <c r="R54" s="24"/>
      <c r="S54" s="24"/>
      <c r="T54" s="24"/>
      <c r="U54" s="16"/>
      <c r="AD54" s="34" t="n">
        <v>10.5</v>
      </c>
      <c r="AE54" s="29" t="n">
        <f aca="false">X16*C13</f>
        <v>7071.5652173913</v>
      </c>
      <c r="AF54" s="29" t="n">
        <f aca="false">Y16*C13</f>
        <v>321.434782608696</v>
      </c>
      <c r="AG54" s="29"/>
      <c r="AH54" s="35" t="n">
        <f aca="false">SUM(AE54:AG54)</f>
        <v>7393</v>
      </c>
    </row>
    <row r="55" customFormat="false" ht="15" hidden="false" customHeight="false" outlineLevel="0" collapsed="false">
      <c r="Q55" s="57"/>
      <c r="R55" s="24"/>
      <c r="S55" s="24"/>
      <c r="T55" s="24"/>
      <c r="U55" s="16"/>
      <c r="AD55" s="34" t="n">
        <v>11</v>
      </c>
      <c r="AE55" s="29" t="n">
        <f aca="false">X17*C14</f>
        <v>4966.42857142857</v>
      </c>
      <c r="AF55" s="29" t="n">
        <f aca="false">Y17*C14</f>
        <v>1168.57142857143</v>
      </c>
      <c r="AG55" s="29"/>
      <c r="AH55" s="35" t="n">
        <f aca="false">SUM(AE55:AG55)</f>
        <v>6135</v>
      </c>
    </row>
    <row r="56" customFormat="false" ht="15" hidden="false" customHeight="false" outlineLevel="0" collapsed="false">
      <c r="Q56" s="57"/>
      <c r="R56" s="24"/>
      <c r="S56" s="24"/>
      <c r="T56" s="24"/>
      <c r="U56" s="16"/>
      <c r="AD56" s="34" t="n">
        <v>11.5</v>
      </c>
      <c r="AE56" s="29" t="n">
        <f aca="false">X18*C15</f>
        <v>5160</v>
      </c>
      <c r="AF56" s="29" t="n">
        <f aca="false">Y18*C15</f>
        <v>0</v>
      </c>
      <c r="AG56" s="29"/>
      <c r="AH56" s="35" t="n">
        <f aca="false">SUM(AE56:AG56)</f>
        <v>5160</v>
      </c>
    </row>
    <row r="57" customFormat="false" ht="15" hidden="false" customHeight="false" outlineLevel="0" collapsed="false">
      <c r="Q57" s="57"/>
      <c r="R57" s="24"/>
      <c r="S57" s="24"/>
      <c r="T57" s="24"/>
      <c r="U57" s="16"/>
      <c r="AD57" s="34" t="n">
        <v>12</v>
      </c>
      <c r="AE57" s="29" t="n">
        <f aca="false">X19*C16</f>
        <v>3828</v>
      </c>
      <c r="AF57" s="29" t="n">
        <f aca="false">Y19*C16</f>
        <v>0</v>
      </c>
      <c r="AG57" s="29"/>
      <c r="AH57" s="35" t="n">
        <f aca="false">SUM(AE57:AG57)</f>
        <v>3828</v>
      </c>
    </row>
    <row r="58" customFormat="false" ht="15" hidden="false" customHeight="false" outlineLevel="0" collapsed="false">
      <c r="Q58" s="57"/>
      <c r="R58" s="24"/>
      <c r="S58" s="24"/>
      <c r="T58" s="24"/>
      <c r="U58" s="16"/>
      <c r="AD58" s="34" t="n">
        <v>12.5</v>
      </c>
      <c r="AE58" s="29" t="n">
        <f aca="false">X20*C17</f>
        <v>2371.63636363636</v>
      </c>
      <c r="AF58" s="29" t="n">
        <f aca="false">Y20*C17</f>
        <v>889.363636363636</v>
      </c>
      <c r="AG58" s="29"/>
      <c r="AH58" s="35" t="n">
        <f aca="false">SUM(AE58:AG58)</f>
        <v>3261</v>
      </c>
    </row>
    <row r="59" customFormat="false" ht="15" hidden="false" customHeight="false" outlineLevel="0" collapsed="false">
      <c r="Q59" s="57"/>
      <c r="R59" s="24"/>
      <c r="S59" s="24"/>
      <c r="T59" s="24"/>
      <c r="U59" s="16"/>
      <c r="AD59" s="34" t="n">
        <v>13</v>
      </c>
      <c r="AE59" s="29" t="n">
        <f aca="false">X21*C18</f>
        <v>455.625</v>
      </c>
      <c r="AF59" s="29" t="n">
        <f aca="false">Y21*C18</f>
        <v>273.375</v>
      </c>
      <c r="AG59" s="29"/>
      <c r="AH59" s="35" t="n">
        <f aca="false">SUM(AE59:AG59)</f>
        <v>729</v>
      </c>
    </row>
    <row r="60" customFormat="false" ht="15" hidden="false" customHeight="false" outlineLevel="0" collapsed="false">
      <c r="Q60" s="57"/>
      <c r="R60" s="24"/>
      <c r="S60" s="24"/>
      <c r="T60" s="24"/>
      <c r="U60" s="16"/>
      <c r="AD60" s="34" t="n">
        <v>13.5</v>
      </c>
      <c r="AE60" s="29"/>
      <c r="AF60" s="29"/>
      <c r="AG60" s="29"/>
      <c r="AH60" s="35" t="n">
        <f aca="false">SUM(AE60:AG60)</f>
        <v>0</v>
      </c>
    </row>
    <row r="61" customFormat="false" ht="15" hidden="false" customHeight="false" outlineLevel="0" collapsed="false">
      <c r="Q61" s="57"/>
      <c r="R61" s="24"/>
      <c r="S61" s="24"/>
      <c r="T61" s="24"/>
      <c r="U61" s="16"/>
      <c r="AD61" s="34" t="n">
        <v>14</v>
      </c>
      <c r="AE61" s="29"/>
      <c r="AF61" s="29"/>
      <c r="AG61" s="29"/>
      <c r="AH61" s="35" t="n">
        <f aca="false">SUM(AE61:AG61)</f>
        <v>0</v>
      </c>
    </row>
    <row r="62" customFormat="false" ht="15" hidden="false" customHeight="false" outlineLevel="0" collapsed="false">
      <c r="Q62" s="57"/>
      <c r="R62" s="24"/>
      <c r="S62" s="24"/>
      <c r="T62" s="24"/>
      <c r="U62" s="16"/>
      <c r="AD62" s="34" t="n">
        <v>14.5</v>
      </c>
      <c r="AE62" s="29"/>
      <c r="AF62" s="29"/>
      <c r="AG62" s="29"/>
      <c r="AH62" s="35" t="n">
        <f aca="false">SUM(AE62:AG62)</f>
        <v>0</v>
      </c>
    </row>
    <row r="63" customFormat="false" ht="15" hidden="false" customHeight="false" outlineLevel="0" collapsed="false">
      <c r="Q63" s="57"/>
      <c r="R63" s="24"/>
      <c r="S63" s="24"/>
      <c r="T63" s="24"/>
      <c r="U63" s="16"/>
      <c r="AD63" s="34" t="n">
        <v>15</v>
      </c>
      <c r="AE63" s="29"/>
      <c r="AF63" s="29"/>
      <c r="AG63" s="29"/>
      <c r="AH63" s="35" t="n">
        <f aca="false">SUM(AE63:AG63)</f>
        <v>0</v>
      </c>
    </row>
    <row r="64" customFormat="false" ht="15" hidden="false" customHeight="false" outlineLevel="0" collapsed="false">
      <c r="Q64" s="57"/>
      <c r="R64" s="24"/>
      <c r="S64" s="24"/>
      <c r="T64" s="24"/>
      <c r="U64" s="16"/>
      <c r="AD64" s="34" t="n">
        <v>15.5</v>
      </c>
      <c r="AE64" s="29"/>
      <c r="AF64" s="29"/>
      <c r="AG64" s="29"/>
      <c r="AH64" s="35" t="n">
        <f aca="false">SUM(AE64:AG64)</f>
        <v>0</v>
      </c>
    </row>
    <row r="65" customFormat="false" ht="15" hidden="false" customHeight="false" outlineLevel="0" collapsed="false">
      <c r="Q65" s="57"/>
      <c r="R65" s="24"/>
      <c r="S65" s="24"/>
      <c r="T65" s="24"/>
      <c r="U65" s="16"/>
      <c r="AD65" s="34" t="n">
        <v>16</v>
      </c>
      <c r="AE65" s="29"/>
      <c r="AF65" s="29"/>
      <c r="AG65" s="29"/>
      <c r="AH65" s="35" t="n">
        <f aca="false">SUM(AE65:AG65)</f>
        <v>0</v>
      </c>
    </row>
    <row r="66" customFormat="false" ht="15" hidden="false" customHeight="false" outlineLevel="0" collapsed="false">
      <c r="Q66" s="48"/>
      <c r="R66" s="16"/>
      <c r="S66" s="16"/>
      <c r="T66" s="16"/>
      <c r="U66" s="16"/>
      <c r="AD66" s="34" t="n">
        <v>16.5</v>
      </c>
      <c r="AE66" s="29"/>
      <c r="AF66" s="29"/>
      <c r="AG66" s="29"/>
      <c r="AH66" s="35" t="n">
        <f aca="false">SUM(AE66:AG66)</f>
        <v>0</v>
      </c>
    </row>
    <row r="67" customFormat="false" ht="15" hidden="false" customHeight="false" outlineLevel="0" collapsed="false">
      <c r="Q67" s="24"/>
      <c r="R67" s="24"/>
      <c r="S67" s="24"/>
      <c r="T67" s="24"/>
      <c r="U67" s="24"/>
      <c r="AD67" s="34" t="n">
        <v>17</v>
      </c>
      <c r="AE67" s="29"/>
      <c r="AF67" s="29"/>
      <c r="AG67" s="29"/>
      <c r="AH67" s="35" t="n">
        <f aca="false">SUM(AE67:AG67)</f>
        <v>0</v>
      </c>
    </row>
    <row r="68" customFormat="false" ht="15" hidden="false" customHeight="false" outlineLevel="0" collapsed="false">
      <c r="Q68" s="24"/>
      <c r="R68" s="24"/>
      <c r="S68" s="24"/>
      <c r="T68" s="24"/>
      <c r="U68" s="24"/>
      <c r="AD68" s="34" t="n">
        <v>17.5</v>
      </c>
      <c r="AE68" s="29"/>
      <c r="AF68" s="29"/>
      <c r="AG68" s="29"/>
      <c r="AH68" s="35" t="n">
        <f aca="false">SUM(AE68:AG68)</f>
        <v>0</v>
      </c>
    </row>
    <row r="69" customFormat="false" ht="15" hidden="false" customHeight="false" outlineLevel="0" collapsed="false">
      <c r="Q69" s="24"/>
      <c r="R69" s="24"/>
      <c r="S69" s="24"/>
      <c r="T69" s="24"/>
      <c r="U69" s="24"/>
      <c r="AD69" s="34" t="n">
        <v>18</v>
      </c>
      <c r="AE69" s="29"/>
      <c r="AF69" s="29"/>
      <c r="AG69" s="29"/>
      <c r="AH69" s="35" t="n">
        <f aca="false">SUM(AE69:AG69)</f>
        <v>0</v>
      </c>
    </row>
    <row r="70" customFormat="false" ht="15" hidden="false" customHeight="false" outlineLevel="0" collapsed="false">
      <c r="Q70" s="24"/>
      <c r="R70" s="24"/>
      <c r="S70" s="24"/>
      <c r="T70" s="24"/>
      <c r="U70" s="24"/>
      <c r="AD70" s="11" t="s">
        <v>8</v>
      </c>
      <c r="AE70" s="18" t="n">
        <f aca="false">SUM(AE43:AE69)</f>
        <v>28216.6926524562</v>
      </c>
      <c r="AF70" s="18" t="n">
        <f aca="false">SUM(AF43:AF69)</f>
        <v>2727.30734754376</v>
      </c>
      <c r="AG70" s="18" t="n">
        <f aca="false">SUM(AG43:AG69)</f>
        <v>0</v>
      </c>
      <c r="AH70" s="39" t="n">
        <f aca="false">SUM(AH43:AH69)</f>
        <v>30944</v>
      </c>
    </row>
    <row r="71" customFormat="false" ht="15" hidden="false" customHeight="false" outlineLevel="0" collapsed="false">
      <c r="Q71" s="24"/>
      <c r="R71" s="24"/>
      <c r="S71" s="24"/>
      <c r="T71" s="24"/>
      <c r="U71" s="24"/>
      <c r="AD71" s="39" t="s">
        <v>4</v>
      </c>
      <c r="AE71" s="40" t="n">
        <f aca="false">+AE70/$AH$70*100</f>
        <v>91.1863128634186</v>
      </c>
      <c r="AF71" s="40" t="n">
        <f aca="false">+AF70/$AH$70*100</f>
        <v>8.81368713658144</v>
      </c>
      <c r="AG71" s="40" t="n">
        <f aca="false">+AG70/$AH$70*100</f>
        <v>0</v>
      </c>
      <c r="AH71" s="41" t="n">
        <f aca="false">+AH70/$AH$32*100</f>
        <v>0.876264954612284</v>
      </c>
    </row>
    <row r="72" customFormat="false" ht="15" hidden="false" customHeight="false" outlineLevel="0" collapsed="false">
      <c r="Q72" s="24"/>
      <c r="R72" s="24"/>
      <c r="S72" s="24"/>
      <c r="T72" s="24"/>
      <c r="U72" s="24"/>
      <c r="AD72" s="58" t="s">
        <v>9</v>
      </c>
      <c r="AE72" s="51" t="n">
        <f aca="false">SUMPRODUCT(AE43:AE69,$AC$5:$AC$31)/AE$70</f>
        <v>11.3357033712825</v>
      </c>
      <c r="AF72" s="51" t="n">
        <f aca="false">SUMPRODUCT(AF43:AF69,$AC$5:$AC$31)/AF$70</f>
        <v>11.8396784294185</v>
      </c>
      <c r="AG72" s="51"/>
      <c r="AH72" s="51" t="n">
        <f aca="false">SUMPRODUCT(AH43:AH69,$AC$5:$AC$31)/AH$70</f>
        <v>11.3801221561531</v>
      </c>
    </row>
  </sheetData>
  <mergeCells count="18">
    <mergeCell ref="Q1:U1"/>
    <mergeCell ref="W1:AA1"/>
    <mergeCell ref="AD1:AH1"/>
    <mergeCell ref="AD2:AH2"/>
    <mergeCell ref="Q3:Q4"/>
    <mergeCell ref="R3:T3"/>
    <mergeCell ref="U3:U4"/>
    <mergeCell ref="W3:W4"/>
    <mergeCell ref="X3:Z3"/>
    <mergeCell ref="AA3:AA4"/>
    <mergeCell ref="AD3:AD4"/>
    <mergeCell ref="AE3:AG3"/>
    <mergeCell ref="AH3:AH4"/>
    <mergeCell ref="AD39:AH39"/>
    <mergeCell ref="AD40:AH40"/>
    <mergeCell ref="AD41:AD42"/>
    <mergeCell ref="AE41:AG41"/>
    <mergeCell ref="AH41:AH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O8" activeCellId="1" sqref="31:31 O8"/>
    </sheetView>
  </sheetViews>
  <sheetFormatPr defaultRowHeight="15"/>
  <cols>
    <col collapsed="false" hidden="false" max="28" min="1" style="0" width="8.57085020242915"/>
    <col collapsed="false" hidden="false" max="29" min="29" style="0" width="6"/>
    <col collapsed="false" hidden="false" max="33" min="30" style="0" width="8.57085020242915"/>
    <col collapsed="false" hidden="false" max="34" min="34" style="0" width="10.9271255060729"/>
    <col collapsed="false" hidden="false" max="1025" min="35" style="0" width="8.57085020242915"/>
  </cols>
  <sheetData>
    <row r="1" customFormat="false" ht="21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</v>
      </c>
      <c r="Q1" s="43" t="s">
        <v>13</v>
      </c>
      <c r="R1" s="43"/>
      <c r="S1" s="43"/>
      <c r="T1" s="43"/>
      <c r="U1" s="43"/>
      <c r="W1" s="43" t="s">
        <v>13</v>
      </c>
      <c r="X1" s="43"/>
      <c r="Y1" s="43"/>
      <c r="Z1" s="43"/>
      <c r="AA1" s="43"/>
      <c r="AB1" s="2"/>
      <c r="AD1" s="43" t="s">
        <v>13</v>
      </c>
      <c r="AE1" s="43"/>
      <c r="AF1" s="43"/>
      <c r="AG1" s="43"/>
      <c r="AH1" s="43"/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  <c r="D2" s="0" t="n">
        <f aca="false">+B2/$B$44</f>
        <v>0</v>
      </c>
      <c r="W2" s="2"/>
      <c r="X2" s="2"/>
      <c r="Y2" s="5" t="s">
        <v>4</v>
      </c>
      <c r="Z2" s="2"/>
      <c r="AA2" s="2"/>
      <c r="AB2" s="2"/>
      <c r="AD2" s="6" t="s">
        <v>5</v>
      </c>
      <c r="AE2" s="6"/>
      <c r="AF2" s="6"/>
      <c r="AG2" s="6"/>
      <c r="AH2" s="6"/>
    </row>
    <row r="3" customFormat="false" ht="15" hidden="false" customHeight="false" outlineLevel="0" collapsed="false">
      <c r="A3" s="0" t="n">
        <v>5.5</v>
      </c>
      <c r="B3" s="0" t="n">
        <v>90</v>
      </c>
      <c r="C3" s="0" t="n">
        <v>0</v>
      </c>
      <c r="D3" s="0" t="n">
        <f aca="false">+B3/$B$44</f>
        <v>0.000112186578745629</v>
      </c>
      <c r="Q3" s="44" t="s">
        <v>6</v>
      </c>
      <c r="R3" s="45" t="s">
        <v>7</v>
      </c>
      <c r="S3" s="45"/>
      <c r="T3" s="45"/>
      <c r="U3" s="44" t="s">
        <v>8</v>
      </c>
      <c r="W3" s="7" t="s">
        <v>6</v>
      </c>
      <c r="X3" s="9" t="s">
        <v>7</v>
      </c>
      <c r="Y3" s="9"/>
      <c r="Z3" s="9"/>
      <c r="AA3" s="7" t="s">
        <v>8</v>
      </c>
      <c r="AB3" s="10"/>
      <c r="AD3" s="11" t="s">
        <v>6</v>
      </c>
      <c r="AE3" s="12" t="s">
        <v>7</v>
      </c>
      <c r="AF3" s="12"/>
      <c r="AG3" s="12"/>
      <c r="AH3" s="11" t="s">
        <v>8</v>
      </c>
    </row>
    <row r="4" customFormat="false" ht="15" hidden="false" customHeight="false" outlineLevel="0" collapsed="false">
      <c r="A4" s="0" t="n">
        <v>6</v>
      </c>
      <c r="B4" s="0" t="n">
        <v>90</v>
      </c>
      <c r="C4" s="0" t="n">
        <v>0</v>
      </c>
      <c r="D4" s="0" t="n">
        <f aca="false">+B4/$B$44</f>
        <v>0.000112186578745629</v>
      </c>
      <c r="Q4" s="44"/>
      <c r="R4" s="46" t="n">
        <v>1</v>
      </c>
      <c r="S4" s="46" t="n">
        <v>2</v>
      </c>
      <c r="T4" s="46" t="n">
        <v>3</v>
      </c>
      <c r="U4" s="44"/>
      <c r="W4" s="7"/>
      <c r="X4" s="52" t="n">
        <v>1</v>
      </c>
      <c r="Y4" s="15" t="n">
        <v>2</v>
      </c>
      <c r="Z4" s="53" t="n">
        <v>3</v>
      </c>
      <c r="AA4" s="7"/>
      <c r="AB4" s="10"/>
      <c r="AD4" s="11"/>
      <c r="AE4" s="17" t="n">
        <v>1</v>
      </c>
      <c r="AF4" s="18" t="n">
        <v>2</v>
      </c>
      <c r="AG4" s="19" t="n">
        <v>3</v>
      </c>
      <c r="AH4" s="11"/>
    </row>
    <row r="5" customFormat="false" ht="15" hidden="false" customHeight="false" outlineLevel="0" collapsed="false">
      <c r="A5" s="0" t="n">
        <v>6.5</v>
      </c>
      <c r="B5" s="0" t="n">
        <v>494</v>
      </c>
      <c r="C5" s="0" t="n">
        <v>1</v>
      </c>
      <c r="D5" s="0" t="n">
        <f aca="false">+B5/$B$44</f>
        <v>0.000615779665559344</v>
      </c>
      <c r="Q5" s="47" t="n">
        <v>5</v>
      </c>
      <c r="R5" s="0" t="n">
        <v>0</v>
      </c>
      <c r="S5" s="0" t="n">
        <v>0</v>
      </c>
      <c r="T5" s="0" t="n">
        <v>0</v>
      </c>
      <c r="U5" s="50" t="n">
        <v>0</v>
      </c>
      <c r="W5" s="22" t="n">
        <v>5</v>
      </c>
      <c r="X5" s="31"/>
      <c r="Y5" s="31"/>
      <c r="Z5" s="31"/>
      <c r="AA5" s="33"/>
      <c r="AB5" s="27"/>
      <c r="AC5" s="0" t="n">
        <v>5.25</v>
      </c>
      <c r="AD5" s="28" t="n">
        <v>5</v>
      </c>
      <c r="AE5" s="29" t="n">
        <f aca="false">+X5*$B2</f>
        <v>0</v>
      </c>
      <c r="AF5" s="29" t="n">
        <f aca="false">+Y5*$B2</f>
        <v>0</v>
      </c>
      <c r="AG5" s="29" t="n">
        <f aca="false">+Z5*$B2</f>
        <v>0</v>
      </c>
      <c r="AH5" s="30"/>
    </row>
    <row r="6" customFormat="false" ht="15" hidden="false" customHeight="false" outlineLevel="0" collapsed="false">
      <c r="A6" s="0" t="n">
        <v>7</v>
      </c>
      <c r="B6" s="0" t="n">
        <v>763</v>
      </c>
      <c r="C6" s="0" t="n">
        <v>2</v>
      </c>
      <c r="D6" s="0" t="n">
        <f aca="false">+B6/$B$44</f>
        <v>0.000951092884254614</v>
      </c>
      <c r="Q6" s="47" t="n">
        <v>5.5</v>
      </c>
      <c r="R6" s="0" t="n">
        <v>1</v>
      </c>
      <c r="S6" s="0" t="n">
        <v>0</v>
      </c>
      <c r="T6" s="0" t="n">
        <v>0</v>
      </c>
      <c r="U6" s="50" t="n">
        <v>1</v>
      </c>
      <c r="W6" s="22" t="n">
        <v>5.5</v>
      </c>
      <c r="X6" s="31" t="n">
        <f aca="false">+R6/$U6</f>
        <v>1</v>
      </c>
      <c r="Y6" s="31" t="n">
        <f aca="false">+S6/$U6</f>
        <v>0</v>
      </c>
      <c r="Z6" s="31" t="n">
        <f aca="false">+T6/$U6</f>
        <v>0</v>
      </c>
      <c r="AA6" s="33" t="n">
        <f aca="false">SUM(X6:Z6)</f>
        <v>1</v>
      </c>
      <c r="AB6" s="24"/>
      <c r="AC6" s="0" t="n">
        <v>5.75</v>
      </c>
      <c r="AD6" s="34" t="n">
        <v>5.5</v>
      </c>
      <c r="AE6" s="29" t="n">
        <f aca="false">+X6*$B3</f>
        <v>90</v>
      </c>
      <c r="AF6" s="29" t="n">
        <f aca="false">+Y6*$B3</f>
        <v>0</v>
      </c>
      <c r="AG6" s="29" t="n">
        <f aca="false">+Z6*$B3</f>
        <v>0</v>
      </c>
      <c r="AH6" s="35" t="n">
        <f aca="false">SUM(AE6:AG6)</f>
        <v>90</v>
      </c>
    </row>
    <row r="7" customFormat="false" ht="15" hidden="false" customHeight="false" outlineLevel="0" collapsed="false">
      <c r="A7" s="0" t="n">
        <v>7.5</v>
      </c>
      <c r="B7" s="0" t="n">
        <v>1079</v>
      </c>
      <c r="C7" s="0" t="n">
        <v>3</v>
      </c>
      <c r="D7" s="0" t="n">
        <f aca="false">+B7/$B$44</f>
        <v>0.00134499242740593</v>
      </c>
      <c r="Q7" s="47" t="n">
        <v>6</v>
      </c>
      <c r="R7" s="0" t="n">
        <v>1</v>
      </c>
      <c r="S7" s="0" t="n">
        <v>0</v>
      </c>
      <c r="T7" s="0" t="n">
        <v>0</v>
      </c>
      <c r="U7" s="50" t="n">
        <v>1</v>
      </c>
      <c r="W7" s="22" t="n">
        <v>6</v>
      </c>
      <c r="X7" s="31" t="n">
        <f aca="false">+R7/$U7</f>
        <v>1</v>
      </c>
      <c r="Y7" s="31" t="n">
        <f aca="false">+S7/$U7</f>
        <v>0</v>
      </c>
      <c r="Z7" s="31" t="n">
        <f aca="false">+T7/$U7</f>
        <v>0</v>
      </c>
      <c r="AA7" s="33" t="n">
        <f aca="false">SUM(X7:Z7)</f>
        <v>1</v>
      </c>
      <c r="AB7" s="24"/>
      <c r="AC7" s="0" t="n">
        <v>6.25</v>
      </c>
      <c r="AD7" s="34" t="n">
        <v>6</v>
      </c>
      <c r="AE7" s="29" t="n">
        <f aca="false">+X7*$B4</f>
        <v>90</v>
      </c>
      <c r="AF7" s="29" t="n">
        <f aca="false">+Y7*$B4</f>
        <v>0</v>
      </c>
      <c r="AG7" s="29" t="n">
        <f aca="false">+Z7*$B4</f>
        <v>0</v>
      </c>
      <c r="AH7" s="35" t="n">
        <f aca="false">SUM(AE7:AG7)</f>
        <v>90</v>
      </c>
    </row>
    <row r="8" customFormat="false" ht="15" hidden="false" customHeight="false" outlineLevel="0" collapsed="false">
      <c r="A8" s="0" t="n">
        <v>8</v>
      </c>
      <c r="B8" s="0" t="n">
        <v>1168</v>
      </c>
      <c r="C8" s="0" t="n">
        <v>4</v>
      </c>
      <c r="D8" s="0" t="n">
        <f aca="false">+B8/$B$44</f>
        <v>0.00145593248860995</v>
      </c>
      <c r="Q8" s="47" t="n">
        <v>6.5</v>
      </c>
      <c r="R8" s="0" t="n">
        <v>8</v>
      </c>
      <c r="S8" s="0" t="n">
        <v>0</v>
      </c>
      <c r="T8" s="0" t="n">
        <v>0</v>
      </c>
      <c r="U8" s="50" t="n">
        <v>8</v>
      </c>
      <c r="W8" s="22" t="n">
        <v>6.5</v>
      </c>
      <c r="X8" s="31" t="n">
        <f aca="false">+R8/$U8</f>
        <v>1</v>
      </c>
      <c r="Y8" s="31" t="n">
        <f aca="false">+S8/$U8</f>
        <v>0</v>
      </c>
      <c r="Z8" s="31" t="n">
        <f aca="false">+T8/$U8</f>
        <v>0</v>
      </c>
      <c r="AA8" s="33" t="n">
        <f aca="false">SUM(X8:Z8)</f>
        <v>1</v>
      </c>
      <c r="AB8" s="24"/>
      <c r="AC8" s="0" t="n">
        <v>6.75</v>
      </c>
      <c r="AD8" s="34" t="n">
        <v>6.5</v>
      </c>
      <c r="AE8" s="29" t="n">
        <f aca="false">+X8*$B5</f>
        <v>494</v>
      </c>
      <c r="AF8" s="29" t="n">
        <f aca="false">+Y8*$B5</f>
        <v>0</v>
      </c>
      <c r="AG8" s="29" t="n">
        <f aca="false">+Z8*$B5</f>
        <v>0</v>
      </c>
      <c r="AH8" s="35" t="n">
        <f aca="false">SUM(AE8:AG8)</f>
        <v>494</v>
      </c>
    </row>
    <row r="9" customFormat="false" ht="15" hidden="false" customHeight="false" outlineLevel="0" collapsed="false">
      <c r="A9" s="0" t="n">
        <v>8.5</v>
      </c>
      <c r="B9" s="0" t="n">
        <v>1438</v>
      </c>
      <c r="C9" s="0" t="n">
        <v>5</v>
      </c>
      <c r="D9" s="0" t="n">
        <f aca="false">+B9/$B$44</f>
        <v>0.00179249222484683</v>
      </c>
      <c r="Q9" s="47" t="n">
        <v>7</v>
      </c>
      <c r="R9" s="0" t="n">
        <v>8</v>
      </c>
      <c r="S9" s="0" t="n">
        <v>0</v>
      </c>
      <c r="T9" s="0" t="n">
        <v>0</v>
      </c>
      <c r="U9" s="50" t="n">
        <v>8</v>
      </c>
      <c r="W9" s="22" t="n">
        <v>7</v>
      </c>
      <c r="X9" s="31" t="n">
        <f aca="false">+R9/$U9</f>
        <v>1</v>
      </c>
      <c r="Y9" s="31" t="n">
        <f aca="false">+S9/$U9</f>
        <v>0</v>
      </c>
      <c r="Z9" s="31" t="n">
        <f aca="false">+T9/$U9</f>
        <v>0</v>
      </c>
      <c r="AA9" s="33" t="n">
        <f aca="false">SUM(X9:Z9)</f>
        <v>1</v>
      </c>
      <c r="AB9" s="24"/>
      <c r="AC9" s="0" t="n">
        <v>7.25</v>
      </c>
      <c r="AD9" s="34" t="n">
        <v>7</v>
      </c>
      <c r="AE9" s="29" t="n">
        <f aca="false">+X9*$B6</f>
        <v>763</v>
      </c>
      <c r="AF9" s="29" t="n">
        <f aca="false">+Y9*$B6</f>
        <v>0</v>
      </c>
      <c r="AG9" s="29" t="n">
        <f aca="false">+Z9*$B6</f>
        <v>0</v>
      </c>
      <c r="AH9" s="35" t="n">
        <f aca="false">SUM(AE9:AG9)</f>
        <v>763</v>
      </c>
    </row>
    <row r="10" customFormat="false" ht="15" hidden="false" customHeight="false" outlineLevel="0" collapsed="false">
      <c r="A10" s="0" t="n">
        <v>9</v>
      </c>
      <c r="B10" s="0" t="n">
        <v>2561</v>
      </c>
      <c r="C10" s="0" t="n">
        <v>12</v>
      </c>
      <c r="D10" s="0" t="n">
        <f aca="false">+B10/$B$44</f>
        <v>0.00319233142408397</v>
      </c>
      <c r="Q10" s="47" t="n">
        <v>7.5</v>
      </c>
      <c r="R10" s="0" t="n">
        <v>7</v>
      </c>
      <c r="S10" s="0" t="n">
        <v>0</v>
      </c>
      <c r="T10" s="0" t="n">
        <v>0</v>
      </c>
      <c r="U10" s="50" t="n">
        <v>7</v>
      </c>
      <c r="W10" s="22" t="n">
        <v>7.5</v>
      </c>
      <c r="X10" s="31" t="n">
        <f aca="false">+R10/$U10</f>
        <v>1</v>
      </c>
      <c r="Y10" s="31" t="n">
        <f aca="false">+S10/$U10</f>
        <v>0</v>
      </c>
      <c r="Z10" s="31" t="n">
        <f aca="false">+T10/$U10</f>
        <v>0</v>
      </c>
      <c r="AA10" s="33" t="n">
        <f aca="false">SUM(X10:Z10)</f>
        <v>1</v>
      </c>
      <c r="AB10" s="24"/>
      <c r="AC10" s="0" t="n">
        <v>7.75</v>
      </c>
      <c r="AD10" s="34" t="n">
        <v>7.5</v>
      </c>
      <c r="AE10" s="29" t="n">
        <f aca="false">+X10*$B7</f>
        <v>1079</v>
      </c>
      <c r="AF10" s="29" t="n">
        <f aca="false">+Y10*$B7</f>
        <v>0</v>
      </c>
      <c r="AG10" s="29" t="n">
        <f aca="false">+Z10*$B7</f>
        <v>0</v>
      </c>
      <c r="AH10" s="35" t="n">
        <f aca="false">SUM(AE10:AG10)</f>
        <v>1079</v>
      </c>
    </row>
    <row r="11" customFormat="false" ht="15" hidden="false" customHeight="false" outlineLevel="0" collapsed="false">
      <c r="A11" s="0" t="n">
        <v>9.5</v>
      </c>
      <c r="B11" s="0" t="n">
        <v>4125</v>
      </c>
      <c r="C11" s="0" t="n">
        <v>22</v>
      </c>
      <c r="D11" s="0" t="n">
        <f aca="false">+B11/$B$44</f>
        <v>0.00514188485917468</v>
      </c>
      <c r="Q11" s="47" t="n">
        <v>8</v>
      </c>
      <c r="R11" s="0" t="n">
        <v>8</v>
      </c>
      <c r="S11" s="0" t="n">
        <v>0</v>
      </c>
      <c r="T11" s="0" t="n">
        <v>0</v>
      </c>
      <c r="U11" s="50" t="n">
        <v>8</v>
      </c>
      <c r="W11" s="22" t="n">
        <v>8</v>
      </c>
      <c r="X11" s="31" t="n">
        <f aca="false">+R11/$U11</f>
        <v>1</v>
      </c>
      <c r="Y11" s="31" t="n">
        <f aca="false">+S11/$U11</f>
        <v>0</v>
      </c>
      <c r="Z11" s="31" t="n">
        <f aca="false">+T11/$U11</f>
        <v>0</v>
      </c>
      <c r="AA11" s="33" t="n">
        <f aca="false">SUM(X11:Z11)</f>
        <v>1</v>
      </c>
      <c r="AB11" s="24"/>
      <c r="AC11" s="0" t="n">
        <v>8.25</v>
      </c>
      <c r="AD11" s="34" t="n">
        <v>8</v>
      </c>
      <c r="AE11" s="29" t="n">
        <f aca="false">+X11*$B8</f>
        <v>1168</v>
      </c>
      <c r="AF11" s="29" t="n">
        <f aca="false">+Y11*$B8</f>
        <v>0</v>
      </c>
      <c r="AG11" s="29" t="n">
        <f aca="false">+Z11*$B8</f>
        <v>0</v>
      </c>
      <c r="AH11" s="35" t="n">
        <f aca="false">SUM(AE11:AG11)</f>
        <v>1168</v>
      </c>
    </row>
    <row r="12" customFormat="false" ht="15" hidden="false" customHeight="false" outlineLevel="0" collapsed="false">
      <c r="A12" s="0" t="n">
        <v>10</v>
      </c>
      <c r="B12" s="0" t="n">
        <v>7700</v>
      </c>
      <c r="C12" s="0" t="n">
        <v>49</v>
      </c>
      <c r="D12" s="0" t="n">
        <f aca="false">+B12/$B$44</f>
        <v>0.0095981850704594</v>
      </c>
      <c r="Q12" s="47" t="n">
        <v>8.5</v>
      </c>
      <c r="R12" s="0" t="n">
        <v>10</v>
      </c>
      <c r="S12" s="0" t="n">
        <v>0</v>
      </c>
      <c r="T12" s="0" t="n">
        <v>0</v>
      </c>
      <c r="U12" s="50" t="n">
        <v>10</v>
      </c>
      <c r="W12" s="22" t="n">
        <v>8.5</v>
      </c>
      <c r="X12" s="31" t="n">
        <f aca="false">+R12/$U12</f>
        <v>1</v>
      </c>
      <c r="Y12" s="31" t="n">
        <f aca="false">+S12/$U12</f>
        <v>0</v>
      </c>
      <c r="Z12" s="31" t="n">
        <f aca="false">+T12/$U12</f>
        <v>0</v>
      </c>
      <c r="AA12" s="33" t="n">
        <f aca="false">SUM(X12:Z12)</f>
        <v>1</v>
      </c>
      <c r="AB12" s="24"/>
      <c r="AC12" s="0" t="n">
        <v>8.75</v>
      </c>
      <c r="AD12" s="34" t="n">
        <v>8.5</v>
      </c>
      <c r="AE12" s="29" t="n">
        <f aca="false">+X12*$B9</f>
        <v>1438</v>
      </c>
      <c r="AF12" s="29" t="n">
        <f aca="false">+Y12*$B9</f>
        <v>0</v>
      </c>
      <c r="AG12" s="29" t="n">
        <f aca="false">+Z12*$B9</f>
        <v>0</v>
      </c>
      <c r="AH12" s="35" t="n">
        <f aca="false">SUM(AE12:AG12)</f>
        <v>1438</v>
      </c>
    </row>
    <row r="13" customFormat="false" ht="15" hidden="false" customHeight="false" outlineLevel="0" collapsed="false">
      <c r="A13" s="0" t="n">
        <v>10.5</v>
      </c>
      <c r="B13" s="0" t="n">
        <v>77925</v>
      </c>
      <c r="C13" s="0" t="n">
        <v>586</v>
      </c>
      <c r="D13" s="0" t="n">
        <f aca="false">+B13/$B$44</f>
        <v>0.0971348794305908</v>
      </c>
      <c r="Q13" s="47" t="n">
        <v>9</v>
      </c>
      <c r="R13" s="0" t="n">
        <v>10</v>
      </c>
      <c r="S13" s="0" t="n">
        <v>0</v>
      </c>
      <c r="T13" s="0" t="n">
        <v>0</v>
      </c>
      <c r="U13" s="50" t="n">
        <v>10</v>
      </c>
      <c r="W13" s="22" t="n">
        <v>9</v>
      </c>
      <c r="X13" s="31" t="n">
        <f aca="false">+R13/$U13</f>
        <v>1</v>
      </c>
      <c r="Y13" s="31" t="n">
        <f aca="false">+S13/$U13</f>
        <v>0</v>
      </c>
      <c r="Z13" s="31" t="n">
        <f aca="false">+T13/$U13</f>
        <v>0</v>
      </c>
      <c r="AA13" s="33" t="n">
        <f aca="false">SUM(X13:Z13)</f>
        <v>1</v>
      </c>
      <c r="AB13" s="24"/>
      <c r="AC13" s="0" t="n">
        <v>9.25</v>
      </c>
      <c r="AD13" s="34" t="n">
        <v>9</v>
      </c>
      <c r="AE13" s="29" t="n">
        <f aca="false">+X13*$B10</f>
        <v>2561</v>
      </c>
      <c r="AF13" s="29" t="n">
        <f aca="false">+Y13*$B10</f>
        <v>0</v>
      </c>
      <c r="AG13" s="29" t="n">
        <f aca="false">+Z13*$B10</f>
        <v>0</v>
      </c>
      <c r="AH13" s="35" t="n">
        <f aca="false">SUM(AE13:AG13)</f>
        <v>2561</v>
      </c>
    </row>
    <row r="14" customFormat="false" ht="15" hidden="false" customHeight="false" outlineLevel="0" collapsed="false">
      <c r="A14" s="0" t="n">
        <v>11</v>
      </c>
      <c r="B14" s="0" t="n">
        <v>117570</v>
      </c>
      <c r="C14" s="0" t="n">
        <v>1033</v>
      </c>
      <c r="D14" s="0" t="n">
        <f aca="false">+B14/$B$44</f>
        <v>0.146553067368041</v>
      </c>
      <c r="Q14" s="47" t="n">
        <v>9.5</v>
      </c>
      <c r="R14" s="0" t="n">
        <v>17</v>
      </c>
      <c r="S14" s="0" t="n">
        <v>0</v>
      </c>
      <c r="T14" s="0" t="n">
        <v>0</v>
      </c>
      <c r="U14" s="50" t="n">
        <v>17</v>
      </c>
      <c r="W14" s="22" t="n">
        <v>9.5</v>
      </c>
      <c r="X14" s="31" t="n">
        <f aca="false">+R14/$U14</f>
        <v>1</v>
      </c>
      <c r="Y14" s="31" t="n">
        <f aca="false">+S14/$U14</f>
        <v>0</v>
      </c>
      <c r="Z14" s="31" t="n">
        <f aca="false">+T14/$U14</f>
        <v>0</v>
      </c>
      <c r="AA14" s="33" t="n">
        <f aca="false">SUM(X14:Z14)</f>
        <v>1</v>
      </c>
      <c r="AB14" s="24"/>
      <c r="AC14" s="0" t="n">
        <v>9.75</v>
      </c>
      <c r="AD14" s="34" t="n">
        <v>9.5</v>
      </c>
      <c r="AE14" s="29" t="n">
        <f aca="false">+X14*$B11</f>
        <v>4125</v>
      </c>
      <c r="AF14" s="29" t="n">
        <f aca="false">+Y14*$B11</f>
        <v>0</v>
      </c>
      <c r="AG14" s="29" t="n">
        <f aca="false">+Z14*$B11</f>
        <v>0</v>
      </c>
      <c r="AH14" s="35" t="n">
        <f aca="false">SUM(AE14:AG14)</f>
        <v>4125</v>
      </c>
    </row>
    <row r="15" customFormat="false" ht="15" hidden="false" customHeight="false" outlineLevel="0" collapsed="false">
      <c r="A15" s="0" t="n">
        <v>11.5</v>
      </c>
      <c r="B15" s="0" t="n">
        <v>114777</v>
      </c>
      <c r="C15" s="0" t="n">
        <v>1170</v>
      </c>
      <c r="D15" s="0" t="n">
        <f aca="false">+B15/$B$44</f>
        <v>0.143071543874301</v>
      </c>
      <c r="Q15" s="47" t="n">
        <v>10</v>
      </c>
      <c r="R15" s="0" t="n">
        <v>20</v>
      </c>
      <c r="S15" s="0" t="n">
        <v>0</v>
      </c>
      <c r="T15" s="0" t="n">
        <v>0</v>
      </c>
      <c r="U15" s="50" t="n">
        <v>20</v>
      </c>
      <c r="W15" s="22" t="n">
        <v>10</v>
      </c>
      <c r="X15" s="31" t="n">
        <f aca="false">+R15/$U15</f>
        <v>1</v>
      </c>
      <c r="Y15" s="31" t="n">
        <f aca="false">+S15/$U15</f>
        <v>0</v>
      </c>
      <c r="Z15" s="31" t="n">
        <f aca="false">+T15/$U15</f>
        <v>0</v>
      </c>
      <c r="AA15" s="33" t="n">
        <f aca="false">SUM(X15:Z15)</f>
        <v>1</v>
      </c>
      <c r="AB15" s="24"/>
      <c r="AC15" s="0" t="n">
        <v>10.25</v>
      </c>
      <c r="AD15" s="34" t="n">
        <v>10</v>
      </c>
      <c r="AE15" s="29" t="n">
        <f aca="false">+X15*$B12</f>
        <v>7700</v>
      </c>
      <c r="AF15" s="29" t="n">
        <f aca="false">+Y15*$B12</f>
        <v>0</v>
      </c>
      <c r="AG15" s="29" t="n">
        <f aca="false">+Z15*$B12</f>
        <v>0</v>
      </c>
      <c r="AH15" s="35" t="n">
        <f aca="false">SUM(AE15:AG15)</f>
        <v>7700</v>
      </c>
    </row>
    <row r="16" customFormat="false" ht="15" hidden="false" customHeight="false" outlineLevel="0" collapsed="false">
      <c r="A16" s="0" t="n">
        <v>12</v>
      </c>
      <c r="B16" s="0" t="n">
        <v>142203</v>
      </c>
      <c r="C16" s="0" t="n">
        <v>1671</v>
      </c>
      <c r="D16" s="0" t="n">
        <f aca="false">+B16/$B$44</f>
        <v>0.177258533970719</v>
      </c>
      <c r="Q16" s="47" t="n">
        <v>10.5</v>
      </c>
      <c r="R16" s="0" t="n">
        <v>29</v>
      </c>
      <c r="S16" s="0" t="n">
        <v>0</v>
      </c>
      <c r="T16" s="0" t="n">
        <v>0</v>
      </c>
      <c r="U16" s="50" t="n">
        <v>29</v>
      </c>
      <c r="W16" s="22" t="n">
        <v>10.5</v>
      </c>
      <c r="X16" s="31" t="n">
        <f aca="false">+R16/$U16</f>
        <v>1</v>
      </c>
      <c r="Y16" s="31" t="n">
        <f aca="false">+S16/$U16</f>
        <v>0</v>
      </c>
      <c r="Z16" s="31" t="n">
        <f aca="false">+T16/$U16</f>
        <v>0</v>
      </c>
      <c r="AA16" s="33" t="n">
        <f aca="false">SUM(X16:Z16)</f>
        <v>1</v>
      </c>
      <c r="AB16" s="24"/>
      <c r="AC16" s="0" t="n">
        <v>10.75</v>
      </c>
      <c r="AD16" s="34" t="n">
        <v>10.5</v>
      </c>
      <c r="AE16" s="29" t="n">
        <f aca="false">+X16*$B13</f>
        <v>77925</v>
      </c>
      <c r="AF16" s="29" t="n">
        <f aca="false">+Y16*$B13</f>
        <v>0</v>
      </c>
      <c r="AG16" s="29" t="n">
        <f aca="false">+Z16*$B13</f>
        <v>0</v>
      </c>
      <c r="AH16" s="35" t="n">
        <f aca="false">SUM(AE16:AG16)</f>
        <v>77925</v>
      </c>
    </row>
    <row r="17" customFormat="false" ht="15" hidden="false" customHeight="false" outlineLevel="0" collapsed="false">
      <c r="A17" s="0" t="n">
        <v>12.5</v>
      </c>
      <c r="B17" s="0" t="n">
        <v>103779</v>
      </c>
      <c r="C17" s="0" t="n">
        <v>1397</v>
      </c>
      <c r="D17" s="0" t="n">
        <f aca="false">+B17/$B$44</f>
        <v>0.129362343951585</v>
      </c>
      <c r="Q17" s="47" t="n">
        <v>11</v>
      </c>
      <c r="R17" s="0" t="n">
        <v>26</v>
      </c>
      <c r="S17" s="0" t="n">
        <v>0</v>
      </c>
      <c r="T17" s="0" t="n">
        <v>0</v>
      </c>
      <c r="U17" s="50" t="n">
        <v>26</v>
      </c>
      <c r="W17" s="22" t="n">
        <v>11</v>
      </c>
      <c r="X17" s="31" t="n">
        <f aca="false">+R17/$U17</f>
        <v>1</v>
      </c>
      <c r="Y17" s="31" t="n">
        <f aca="false">+S17/$U17</f>
        <v>0</v>
      </c>
      <c r="Z17" s="31" t="n">
        <f aca="false">+T17/$U17</f>
        <v>0</v>
      </c>
      <c r="AA17" s="33" t="n">
        <f aca="false">SUM(X17:Z17)</f>
        <v>1</v>
      </c>
      <c r="AB17" s="24"/>
      <c r="AC17" s="0" t="n">
        <v>11.25</v>
      </c>
      <c r="AD17" s="34" t="n">
        <v>11</v>
      </c>
      <c r="AE17" s="29" t="n">
        <f aca="false">+X17*$B14</f>
        <v>117570</v>
      </c>
      <c r="AF17" s="29" t="n">
        <f aca="false">+Y17*$B14</f>
        <v>0</v>
      </c>
      <c r="AG17" s="29" t="n">
        <f aca="false">+Z17*$B14</f>
        <v>0</v>
      </c>
      <c r="AH17" s="35" t="n">
        <f aca="false">SUM(AE17:AG17)</f>
        <v>117570</v>
      </c>
    </row>
    <row r="18" customFormat="false" ht="15" hidden="false" customHeight="false" outlineLevel="0" collapsed="false">
      <c r="A18" s="0" t="n">
        <v>13</v>
      </c>
      <c r="B18" s="0" t="n">
        <v>60226</v>
      </c>
      <c r="C18" s="0" t="n">
        <v>924</v>
      </c>
      <c r="D18" s="0" t="n">
        <f aca="false">+B18/$B$44</f>
        <v>0.075072765461492</v>
      </c>
      <c r="Q18" s="47" t="n">
        <v>11.5</v>
      </c>
      <c r="R18" s="0" t="n">
        <v>41</v>
      </c>
      <c r="S18" s="0" t="n">
        <v>0</v>
      </c>
      <c r="T18" s="0" t="n">
        <v>0</v>
      </c>
      <c r="U18" s="50" t="n">
        <v>41</v>
      </c>
      <c r="W18" s="22" t="n">
        <v>11.5</v>
      </c>
      <c r="X18" s="31" t="n">
        <f aca="false">+R18/$U18</f>
        <v>1</v>
      </c>
      <c r="Y18" s="31" t="n">
        <f aca="false">+S18/$U18</f>
        <v>0</v>
      </c>
      <c r="Z18" s="31" t="n">
        <f aca="false">+T18/$U18</f>
        <v>0</v>
      </c>
      <c r="AA18" s="33" t="n">
        <f aca="false">SUM(X18:Z18)</f>
        <v>1</v>
      </c>
      <c r="AB18" s="24"/>
      <c r="AC18" s="0" t="n">
        <v>11.75</v>
      </c>
      <c r="AD18" s="34" t="n">
        <v>11.5</v>
      </c>
      <c r="AE18" s="29" t="n">
        <f aca="false">+X18*$B15</f>
        <v>114777</v>
      </c>
      <c r="AF18" s="29" t="n">
        <f aca="false">+Y18*$B15</f>
        <v>0</v>
      </c>
      <c r="AG18" s="29" t="n">
        <f aca="false">+Z18*$B15</f>
        <v>0</v>
      </c>
      <c r="AH18" s="35" t="n">
        <f aca="false">SUM(AE18:AG18)</f>
        <v>114777</v>
      </c>
    </row>
    <row r="19" customFormat="false" ht="15" hidden="false" customHeight="false" outlineLevel="0" collapsed="false">
      <c r="A19" s="0" t="n">
        <v>13.5</v>
      </c>
      <c r="B19" s="0" t="n">
        <v>62118</v>
      </c>
      <c r="C19" s="0" t="n">
        <v>1083</v>
      </c>
      <c r="D19" s="0" t="n">
        <f aca="false">+B19/$B$44</f>
        <v>0.0774311766502334</v>
      </c>
      <c r="Q19" s="47" t="n">
        <v>12</v>
      </c>
      <c r="R19" s="0" t="n">
        <v>41</v>
      </c>
      <c r="S19" s="0" t="n">
        <v>0</v>
      </c>
      <c r="T19" s="0" t="n">
        <v>0</v>
      </c>
      <c r="U19" s="50" t="n">
        <v>41</v>
      </c>
      <c r="W19" s="22" t="n">
        <v>12</v>
      </c>
      <c r="X19" s="31" t="n">
        <f aca="false">+R19/$U19</f>
        <v>1</v>
      </c>
      <c r="Y19" s="31" t="n">
        <f aca="false">+S19/$U19</f>
        <v>0</v>
      </c>
      <c r="Z19" s="31" t="n">
        <f aca="false">+T19/$U19</f>
        <v>0</v>
      </c>
      <c r="AA19" s="33" t="n">
        <f aca="false">SUM(X19:Z19)</f>
        <v>1</v>
      </c>
      <c r="AB19" s="24"/>
      <c r="AC19" s="0" t="n">
        <v>12.25</v>
      </c>
      <c r="AD19" s="34" t="n">
        <v>12</v>
      </c>
      <c r="AE19" s="29" t="n">
        <f aca="false">+X19*$B16</f>
        <v>142203</v>
      </c>
      <c r="AF19" s="29" t="n">
        <f aca="false">+Y19*$B16</f>
        <v>0</v>
      </c>
      <c r="AG19" s="29" t="n">
        <f aca="false">+Z19*$B16</f>
        <v>0</v>
      </c>
      <c r="AH19" s="35" t="n">
        <f aca="false">SUM(AE19:AG19)</f>
        <v>142203</v>
      </c>
    </row>
    <row r="20" customFormat="false" ht="15" hidden="false" customHeight="false" outlineLevel="0" collapsed="false">
      <c r="A20" s="0" t="n">
        <v>14</v>
      </c>
      <c r="B20" s="0" t="n">
        <v>44002</v>
      </c>
      <c r="C20" s="0" t="n">
        <v>865</v>
      </c>
      <c r="D20" s="0" t="n">
        <f aca="false">+B20/$B$44</f>
        <v>0.0548492648662798</v>
      </c>
      <c r="Q20" s="47" t="n">
        <v>12.5</v>
      </c>
      <c r="R20" s="0" t="n">
        <v>44</v>
      </c>
      <c r="S20" s="0" t="n">
        <v>1</v>
      </c>
      <c r="T20" s="0" t="n">
        <v>0</v>
      </c>
      <c r="U20" s="50" t="n">
        <v>45</v>
      </c>
      <c r="W20" s="22" t="n">
        <v>12.5</v>
      </c>
      <c r="X20" s="31" t="n">
        <f aca="false">+R20/$U20</f>
        <v>0.977777777777778</v>
      </c>
      <c r="Y20" s="31" t="n">
        <f aca="false">+S20/$U20</f>
        <v>0.0222222222222222</v>
      </c>
      <c r="Z20" s="31" t="n">
        <f aca="false">+T20/$U20</f>
        <v>0</v>
      </c>
      <c r="AA20" s="33" t="n">
        <f aca="false">SUM(X20:Z20)</f>
        <v>1</v>
      </c>
      <c r="AB20" s="24"/>
      <c r="AC20" s="0" t="n">
        <v>12.75</v>
      </c>
      <c r="AD20" s="34" t="n">
        <v>12.5</v>
      </c>
      <c r="AE20" s="29" t="n">
        <f aca="false">+X20*$B17</f>
        <v>101472.8</v>
      </c>
      <c r="AF20" s="29" t="n">
        <f aca="false">+Y20*$B17</f>
        <v>2306.2</v>
      </c>
      <c r="AG20" s="29" t="n">
        <f aca="false">+Z20*$B17</f>
        <v>0</v>
      </c>
      <c r="AH20" s="35" t="n">
        <f aca="false">SUM(AE20:AG20)</f>
        <v>103779</v>
      </c>
    </row>
    <row r="21" customFormat="false" ht="15" hidden="false" customHeight="false" outlineLevel="0" collapsed="false">
      <c r="A21" s="0" t="n">
        <v>14.5</v>
      </c>
      <c r="B21" s="0" t="n">
        <v>21728</v>
      </c>
      <c r="C21" s="0" t="n">
        <v>481</v>
      </c>
      <c r="D21" s="0" t="n">
        <f aca="false">+B21/$B$44</f>
        <v>0.0270843331442782</v>
      </c>
      <c r="Q21" s="47" t="n">
        <v>13</v>
      </c>
      <c r="R21" s="0" t="n">
        <v>26</v>
      </c>
      <c r="S21" s="0" t="n">
        <v>4</v>
      </c>
      <c r="T21" s="0" t="n">
        <v>0</v>
      </c>
      <c r="U21" s="50" t="n">
        <v>30</v>
      </c>
      <c r="W21" s="22" t="n">
        <v>13</v>
      </c>
      <c r="X21" s="31" t="n">
        <f aca="false">+R21/$U21</f>
        <v>0.866666666666667</v>
      </c>
      <c r="Y21" s="31" t="n">
        <f aca="false">+S21/$U21</f>
        <v>0.133333333333333</v>
      </c>
      <c r="Z21" s="31" t="n">
        <f aca="false">+T21/$U21</f>
        <v>0</v>
      </c>
      <c r="AA21" s="33" t="n">
        <f aca="false">SUM(X21:Z21)</f>
        <v>1</v>
      </c>
      <c r="AB21" s="24"/>
      <c r="AC21" s="0" t="n">
        <v>13.25</v>
      </c>
      <c r="AD21" s="34" t="n">
        <v>13</v>
      </c>
      <c r="AE21" s="29" t="n">
        <f aca="false">+X21*$B18</f>
        <v>52195.8666666667</v>
      </c>
      <c r="AF21" s="29" t="n">
        <f aca="false">+Y21*$B18</f>
        <v>8030.13333333333</v>
      </c>
      <c r="AG21" s="29" t="n">
        <f aca="false">+Z21*$B18</f>
        <v>0</v>
      </c>
      <c r="AH21" s="35" t="n">
        <f aca="false">SUM(AE21:AG21)</f>
        <v>60226</v>
      </c>
    </row>
    <row r="22" customFormat="false" ht="15" hidden="false" customHeight="false" outlineLevel="0" collapsed="false">
      <c r="A22" s="0" t="n">
        <v>15</v>
      </c>
      <c r="B22" s="0" t="n">
        <v>14977</v>
      </c>
      <c r="C22" s="0" t="n">
        <v>371</v>
      </c>
      <c r="D22" s="0" t="n">
        <f aca="false">+B22/$B$44</f>
        <v>0.0186690932208144</v>
      </c>
      <c r="Q22" s="47" t="n">
        <v>13.5</v>
      </c>
      <c r="R22" s="0" t="n">
        <v>21</v>
      </c>
      <c r="S22" s="0" t="n">
        <v>8</v>
      </c>
      <c r="T22" s="0" t="n">
        <v>0</v>
      </c>
      <c r="U22" s="50" t="n">
        <v>29</v>
      </c>
      <c r="W22" s="22" t="n">
        <v>13.5</v>
      </c>
      <c r="X22" s="31" t="n">
        <f aca="false">+R22/$U22</f>
        <v>0.724137931034483</v>
      </c>
      <c r="Y22" s="31" t="n">
        <f aca="false">+S22/$U22</f>
        <v>0.275862068965517</v>
      </c>
      <c r="Z22" s="31" t="n">
        <f aca="false">+T22/$U22</f>
        <v>0</v>
      </c>
      <c r="AA22" s="33" t="n">
        <f aca="false">SUM(X22:Z22)</f>
        <v>1</v>
      </c>
      <c r="AB22" s="24"/>
      <c r="AC22" s="0" t="n">
        <v>13.75</v>
      </c>
      <c r="AD22" s="34" t="n">
        <v>13.5</v>
      </c>
      <c r="AE22" s="29" t="n">
        <f aca="false">+X22*$B19</f>
        <v>44982</v>
      </c>
      <c r="AF22" s="29" t="n">
        <f aca="false">+Y22*$B19</f>
        <v>17136</v>
      </c>
      <c r="AG22" s="29" t="n">
        <f aca="false">+Z22*$B19</f>
        <v>0</v>
      </c>
      <c r="AH22" s="35" t="n">
        <f aca="false">SUM(AE22:AG22)</f>
        <v>62118</v>
      </c>
    </row>
    <row r="23" customFormat="false" ht="15" hidden="false" customHeight="false" outlineLevel="0" collapsed="false">
      <c r="A23" s="0" t="n">
        <v>15.5</v>
      </c>
      <c r="B23" s="0" t="n">
        <v>11935</v>
      </c>
      <c r="C23" s="0" t="n">
        <v>330</v>
      </c>
      <c r="D23" s="0" t="n">
        <f aca="false">+B23/$B$44</f>
        <v>0.0148771868592121</v>
      </c>
      <c r="Q23" s="47" t="n">
        <v>14</v>
      </c>
      <c r="R23" s="0" t="n">
        <v>20</v>
      </c>
      <c r="S23" s="0" t="n">
        <v>10</v>
      </c>
      <c r="T23" s="0" t="n">
        <v>0</v>
      </c>
      <c r="U23" s="50" t="n">
        <v>30</v>
      </c>
      <c r="W23" s="22" t="n">
        <v>14</v>
      </c>
      <c r="X23" s="31" t="n">
        <f aca="false">+R23/$U23</f>
        <v>0.666666666666667</v>
      </c>
      <c r="Y23" s="31" t="n">
        <f aca="false">+S23/$U23</f>
        <v>0.333333333333333</v>
      </c>
      <c r="Z23" s="31" t="n">
        <f aca="false">+T23/$U23</f>
        <v>0</v>
      </c>
      <c r="AA23" s="33" t="n">
        <f aca="false">SUM(X23:Z23)</f>
        <v>1</v>
      </c>
      <c r="AB23" s="24"/>
      <c r="AC23" s="0" t="n">
        <v>14.25</v>
      </c>
      <c r="AD23" s="34" t="n">
        <v>14</v>
      </c>
      <c r="AE23" s="29" t="n">
        <f aca="false">+X23*$B20</f>
        <v>29334.6666666667</v>
      </c>
      <c r="AF23" s="29" t="n">
        <f aca="false">+Y23*$B20</f>
        <v>14667.3333333333</v>
      </c>
      <c r="AG23" s="29" t="n">
        <f aca="false">+Z23*$B20</f>
        <v>0</v>
      </c>
      <c r="AH23" s="35" t="n">
        <f aca="false">SUM(AE23:AG23)</f>
        <v>44002</v>
      </c>
    </row>
    <row r="24" customFormat="false" ht="15" hidden="false" customHeight="false" outlineLevel="0" collapsed="false">
      <c r="A24" s="0" t="n">
        <v>16</v>
      </c>
      <c r="B24" s="0" t="n">
        <v>6803</v>
      </c>
      <c r="C24" s="0" t="n">
        <v>210</v>
      </c>
      <c r="D24" s="0" t="n">
        <f aca="false">+B24/$B$44</f>
        <v>0.00848005883562797</v>
      </c>
      <c r="Q24" s="47" t="n">
        <v>14.5</v>
      </c>
      <c r="R24" s="0" t="n">
        <v>19</v>
      </c>
      <c r="S24" s="0" t="n">
        <v>7</v>
      </c>
      <c r="T24" s="0" t="n">
        <v>0</v>
      </c>
      <c r="U24" s="50" t="n">
        <v>26</v>
      </c>
      <c r="W24" s="22" t="n">
        <v>14.5</v>
      </c>
      <c r="X24" s="31" t="n">
        <f aca="false">+R24/$U24</f>
        <v>0.730769230769231</v>
      </c>
      <c r="Y24" s="31" t="n">
        <f aca="false">+S24/$U24</f>
        <v>0.269230769230769</v>
      </c>
      <c r="Z24" s="31" t="n">
        <f aca="false">+T24/$U24</f>
        <v>0</v>
      </c>
      <c r="AA24" s="33" t="n">
        <f aca="false">SUM(X24:Z24)</f>
        <v>1</v>
      </c>
      <c r="AB24" s="24"/>
      <c r="AC24" s="0" t="n">
        <v>14.75</v>
      </c>
      <c r="AD24" s="34" t="n">
        <v>14.5</v>
      </c>
      <c r="AE24" s="29" t="n">
        <f aca="false">+X24*$B21</f>
        <v>15878.1538461538</v>
      </c>
      <c r="AF24" s="29" t="n">
        <f aca="false">+Y24*$B21</f>
        <v>5849.84615384615</v>
      </c>
      <c r="AG24" s="29" t="n">
        <f aca="false">+Z24*$B21</f>
        <v>0</v>
      </c>
      <c r="AH24" s="35" t="n">
        <f aca="false">SUM(AE24:AG24)</f>
        <v>21728</v>
      </c>
    </row>
    <row r="25" customFormat="false" ht="15" hidden="false" customHeight="false" outlineLevel="0" collapsed="false">
      <c r="A25" s="0" t="n">
        <v>16.5</v>
      </c>
      <c r="B25" s="0" t="n">
        <v>1912</v>
      </c>
      <c r="C25" s="0" t="n">
        <v>66</v>
      </c>
      <c r="D25" s="0" t="n">
        <f aca="false">+B25/$B$44</f>
        <v>0.00238334153957382</v>
      </c>
      <c r="Q25" s="47" t="n">
        <v>15</v>
      </c>
      <c r="R25" s="0" t="n">
        <v>5</v>
      </c>
      <c r="S25" s="0" t="n">
        <v>13</v>
      </c>
      <c r="T25" s="0" t="n">
        <v>1</v>
      </c>
      <c r="U25" s="50" t="n">
        <v>19</v>
      </c>
      <c r="W25" s="22" t="n">
        <v>15</v>
      </c>
      <c r="X25" s="31" t="n">
        <f aca="false">+R25/$U25</f>
        <v>0.263157894736842</v>
      </c>
      <c r="Y25" s="31" t="n">
        <f aca="false">+S25/$U25</f>
        <v>0.68421052631579</v>
      </c>
      <c r="Z25" s="31" t="n">
        <f aca="false">+T25/$U25</f>
        <v>0.0526315789473684</v>
      </c>
      <c r="AA25" s="33" t="n">
        <f aca="false">SUM(X25:Z25)</f>
        <v>1</v>
      </c>
      <c r="AB25" s="24"/>
      <c r="AC25" s="0" t="n">
        <v>15.25</v>
      </c>
      <c r="AD25" s="34" t="n">
        <v>15</v>
      </c>
      <c r="AE25" s="29" t="n">
        <f aca="false">+X25*$B22</f>
        <v>3941.31578947368</v>
      </c>
      <c r="AF25" s="29" t="n">
        <f aca="false">+Y25*$B22</f>
        <v>10247.4210526316</v>
      </c>
      <c r="AG25" s="29" t="n">
        <f aca="false">+Z25*$B22</f>
        <v>788.263157894737</v>
      </c>
      <c r="AH25" s="35" t="n">
        <f aca="false">SUM(AE25:AG25)</f>
        <v>14977</v>
      </c>
    </row>
    <row r="26" customFormat="false" ht="15" hidden="false" customHeight="false" outlineLevel="0" collapsed="false">
      <c r="A26" s="0" t="n">
        <v>17</v>
      </c>
      <c r="B26" s="0" t="n">
        <v>2180</v>
      </c>
      <c r="C26" s="0" t="n">
        <v>82</v>
      </c>
      <c r="D26" s="0" t="n">
        <f aca="false">+B26/$B$44</f>
        <v>0.00271740824072747</v>
      </c>
      <c r="Q26" s="47" t="n">
        <v>15.5</v>
      </c>
      <c r="R26" s="0" t="n">
        <v>1</v>
      </c>
      <c r="S26" s="0" t="n">
        <v>10</v>
      </c>
      <c r="T26" s="0" t="n">
        <v>3</v>
      </c>
      <c r="U26" s="50" t="n">
        <v>14</v>
      </c>
      <c r="W26" s="22" t="n">
        <v>15.5</v>
      </c>
      <c r="X26" s="31" t="n">
        <f aca="false">+R26/$U26</f>
        <v>0.0714285714285714</v>
      </c>
      <c r="Y26" s="31" t="n">
        <f aca="false">+S26/$U26</f>
        <v>0.714285714285714</v>
      </c>
      <c r="Z26" s="31" t="n">
        <f aca="false">+T26/$U26</f>
        <v>0.214285714285714</v>
      </c>
      <c r="AA26" s="33" t="n">
        <f aca="false">SUM(X26:Z26)</f>
        <v>1</v>
      </c>
      <c r="AB26" s="24"/>
      <c r="AC26" s="0" t="n">
        <v>15.75</v>
      </c>
      <c r="AD26" s="34" t="n">
        <v>15.5</v>
      </c>
      <c r="AE26" s="29" t="n">
        <f aca="false">+X26*$B23</f>
        <v>852.5</v>
      </c>
      <c r="AF26" s="29" t="n">
        <f aca="false">+Y26*$B23</f>
        <v>8525</v>
      </c>
      <c r="AG26" s="29" t="n">
        <f aca="false">+Z26*$B23</f>
        <v>2557.5</v>
      </c>
      <c r="AH26" s="35" t="n">
        <f aca="false">SUM(AE26:AG26)</f>
        <v>11935</v>
      </c>
    </row>
    <row r="27" customFormat="false" ht="15" hidden="false" customHeight="false" outlineLevel="0" collapsed="false">
      <c r="A27" s="0" t="n">
        <v>17.5</v>
      </c>
      <c r="B27" s="0" t="n">
        <v>269</v>
      </c>
      <c r="C27" s="0" t="n">
        <v>11</v>
      </c>
      <c r="D27" s="0" t="n">
        <f aca="false">+B27/$B$44</f>
        <v>0.00033531321869527</v>
      </c>
      <c r="Q27" s="47" t="n">
        <v>16</v>
      </c>
      <c r="R27" s="0" t="n">
        <v>3</v>
      </c>
      <c r="S27" s="0" t="n">
        <v>8</v>
      </c>
      <c r="T27" s="0" t="n">
        <v>2</v>
      </c>
      <c r="U27" s="50" t="n">
        <v>13</v>
      </c>
      <c r="W27" s="22" t="n">
        <v>16</v>
      </c>
      <c r="X27" s="31" t="n">
        <f aca="false">+R27/$U27</f>
        <v>0.230769230769231</v>
      </c>
      <c r="Y27" s="31" t="n">
        <f aca="false">+S27/$U27</f>
        <v>0.615384615384615</v>
      </c>
      <c r="Z27" s="31" t="n">
        <f aca="false">+T27/$U27</f>
        <v>0.153846153846154</v>
      </c>
      <c r="AA27" s="33" t="n">
        <f aca="false">SUM(X27:Z27)</f>
        <v>1</v>
      </c>
      <c r="AB27" s="24"/>
      <c r="AC27" s="0" t="n">
        <v>16.25</v>
      </c>
      <c r="AD27" s="34" t="n">
        <v>16</v>
      </c>
      <c r="AE27" s="29" t="n">
        <f aca="false">+X27*$B24</f>
        <v>1569.92307692308</v>
      </c>
      <c r="AF27" s="29" t="n">
        <f aca="false">+Y27*$B24</f>
        <v>4186.46153846154</v>
      </c>
      <c r="AG27" s="29" t="n">
        <f aca="false">+Z27*$B24</f>
        <v>1046.61538461538</v>
      </c>
      <c r="AH27" s="35" t="n">
        <f aca="false">SUM(AE27:AG27)</f>
        <v>6803</v>
      </c>
    </row>
    <row r="28" customFormat="false" ht="15" hidden="false" customHeight="false" outlineLevel="0" collapsed="false">
      <c r="A28" s="0" t="n">
        <v>18</v>
      </c>
      <c r="B28" s="0" t="n">
        <v>323</v>
      </c>
      <c r="C28" s="0" t="n">
        <v>15</v>
      </c>
      <c r="D28" s="0" t="n">
        <f aca="false">+B28/$B$44</f>
        <v>0.000402625165942648</v>
      </c>
      <c r="Q28" s="47" t="n">
        <v>16.5</v>
      </c>
      <c r="R28" s="0" t="n">
        <v>1</v>
      </c>
      <c r="S28" s="0" t="n">
        <v>7</v>
      </c>
      <c r="T28" s="0" t="n">
        <v>5</v>
      </c>
      <c r="U28" s="50" t="n">
        <v>13</v>
      </c>
      <c r="W28" s="22" t="n">
        <v>16.5</v>
      </c>
      <c r="X28" s="31" t="n">
        <f aca="false">+R28/$U28</f>
        <v>0.0769230769230769</v>
      </c>
      <c r="Y28" s="31" t="n">
        <f aca="false">+S28/$U28</f>
        <v>0.538461538461538</v>
      </c>
      <c r="Z28" s="31" t="n">
        <f aca="false">+T28/$U28</f>
        <v>0.384615384615385</v>
      </c>
      <c r="AA28" s="33" t="n">
        <f aca="false">SUM(X28:Z28)</f>
        <v>1</v>
      </c>
      <c r="AB28" s="24"/>
      <c r="AC28" s="0" t="n">
        <v>16.75</v>
      </c>
      <c r="AD28" s="34" t="n">
        <v>16.5</v>
      </c>
      <c r="AE28" s="29" t="n">
        <f aca="false">+X28*$B25</f>
        <v>147.076923076923</v>
      </c>
      <c r="AF28" s="29" t="n">
        <f aca="false">+Y28*$B25</f>
        <v>1029.53846153846</v>
      </c>
      <c r="AG28" s="29" t="n">
        <f aca="false">+Z28*$B25</f>
        <v>735.384615384615</v>
      </c>
      <c r="AH28" s="35" t="n">
        <f aca="false">SUM(AE28:AG28)</f>
        <v>1912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  <c r="D29" s="0" t="n">
        <f aca="false">+B29/$B$44</f>
        <v>0</v>
      </c>
      <c r="Q29" s="47" t="n">
        <v>17</v>
      </c>
      <c r="R29" s="0" t="n">
        <v>2</v>
      </c>
      <c r="S29" s="0" t="n">
        <v>7</v>
      </c>
      <c r="T29" s="0" t="n">
        <v>2</v>
      </c>
      <c r="U29" s="50" t="n">
        <v>11</v>
      </c>
      <c r="W29" s="22" t="n">
        <v>17</v>
      </c>
      <c r="X29" s="31" t="n">
        <f aca="false">+R29/$U29</f>
        <v>0.181818181818182</v>
      </c>
      <c r="Y29" s="31" t="n">
        <f aca="false">+S29/$U29</f>
        <v>0.636363636363636</v>
      </c>
      <c r="Z29" s="31" t="n">
        <f aca="false">+T29/$U29</f>
        <v>0.181818181818182</v>
      </c>
      <c r="AA29" s="33" t="n">
        <f aca="false">SUM(X29:Z29)</f>
        <v>1</v>
      </c>
      <c r="AB29" s="24"/>
      <c r="AC29" s="0" t="n">
        <v>17.25</v>
      </c>
      <c r="AD29" s="34" t="n">
        <v>17</v>
      </c>
      <c r="AE29" s="29" t="n">
        <f aca="false">+X29*$B26</f>
        <v>396.363636363636</v>
      </c>
      <c r="AF29" s="29" t="n">
        <f aca="false">+Y29*$B26</f>
        <v>1387.27272727273</v>
      </c>
      <c r="AG29" s="29" t="n">
        <f aca="false">+Z29*$B26</f>
        <v>396.363636363636</v>
      </c>
      <c r="AH29" s="35" t="n">
        <f aca="false">SUM(AE29:AG29)</f>
        <v>2180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  <c r="D30" s="0" t="n">
        <f aca="false">+B30/$B$44</f>
        <v>0</v>
      </c>
      <c r="Q30" s="47" t="n">
        <v>17.5</v>
      </c>
      <c r="R30" s="0" t="n">
        <v>1</v>
      </c>
      <c r="S30" s="0" t="n">
        <v>5</v>
      </c>
      <c r="T30" s="0" t="n">
        <v>4</v>
      </c>
      <c r="U30" s="50" t="n">
        <v>10</v>
      </c>
      <c r="W30" s="22" t="n">
        <v>17.5</v>
      </c>
      <c r="X30" s="31" t="n">
        <f aca="false">+R30/$U30</f>
        <v>0.1</v>
      </c>
      <c r="Y30" s="31" t="n">
        <f aca="false">+S30/$U30</f>
        <v>0.5</v>
      </c>
      <c r="Z30" s="31" t="n">
        <f aca="false">+T30/$U30</f>
        <v>0.4</v>
      </c>
      <c r="AA30" s="33" t="n">
        <f aca="false">SUM(X30:Z30)</f>
        <v>1</v>
      </c>
      <c r="AB30" s="24"/>
      <c r="AC30" s="0" t="n">
        <v>17.75</v>
      </c>
      <c r="AD30" s="34" t="n">
        <v>17.5</v>
      </c>
      <c r="AE30" s="29" t="n">
        <f aca="false">+X30*$B27</f>
        <v>26.9</v>
      </c>
      <c r="AF30" s="29" t="n">
        <f aca="false">+Y30*$B27</f>
        <v>134.5</v>
      </c>
      <c r="AG30" s="29" t="n">
        <f aca="false">+Z30*$B27</f>
        <v>107.6</v>
      </c>
      <c r="AH30" s="35" t="n">
        <f aca="false">SUM(AE30:AG30)</f>
        <v>269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  <c r="D31" s="0" t="n">
        <f aca="false">+B31/$B$44</f>
        <v>0</v>
      </c>
      <c r="Q31" s="47" t="n">
        <v>18</v>
      </c>
      <c r="R31" s="0" t="n">
        <v>0</v>
      </c>
      <c r="S31" s="0" t="n">
        <v>4</v>
      </c>
      <c r="T31" s="0" t="n">
        <v>6</v>
      </c>
      <c r="U31" s="50" t="n">
        <v>10</v>
      </c>
      <c r="W31" s="22" t="n">
        <v>18</v>
      </c>
      <c r="X31" s="31" t="n">
        <f aca="false">+R31/$U31</f>
        <v>0</v>
      </c>
      <c r="Y31" s="31" t="n">
        <f aca="false">+S31/$U31</f>
        <v>0.4</v>
      </c>
      <c r="Z31" s="31" t="n">
        <f aca="false">+T31/$U31</f>
        <v>0.6</v>
      </c>
      <c r="AA31" s="33" t="n">
        <f aca="false">SUM(X31:Z31)</f>
        <v>1</v>
      </c>
      <c r="AB31" s="24"/>
      <c r="AC31" s="0" t="n">
        <v>18.25</v>
      </c>
      <c r="AD31" s="34" t="n">
        <v>18</v>
      </c>
      <c r="AE31" s="29" t="n">
        <f aca="false">+X31*$B28</f>
        <v>0</v>
      </c>
      <c r="AF31" s="29" t="n">
        <f aca="false">+Y31*$B28</f>
        <v>129.2</v>
      </c>
      <c r="AG31" s="29" t="n">
        <f aca="false">+Z31*$B28</f>
        <v>193.8</v>
      </c>
      <c r="AH31" s="35" t="n">
        <f aca="false">SUM(AE31:AG31)</f>
        <v>323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  <c r="D32" s="0" t="n">
        <f aca="false">+B32/$B$44</f>
        <v>0</v>
      </c>
      <c r="Q32" s="45" t="s">
        <v>8</v>
      </c>
      <c r="R32" s="52" t="n">
        <v>370</v>
      </c>
      <c r="S32" s="15" t="n">
        <v>84</v>
      </c>
      <c r="T32" s="53" t="n">
        <v>23</v>
      </c>
      <c r="U32" s="53" t="n">
        <v>477</v>
      </c>
      <c r="W32" s="7" t="s">
        <v>8</v>
      </c>
      <c r="X32" s="15" t="n">
        <f aca="false">+R32/$U32</f>
        <v>0.775681341719078</v>
      </c>
      <c r="Y32" s="15" t="n">
        <f aca="false">+S32/$U32</f>
        <v>0.176100628930818</v>
      </c>
      <c r="Z32" s="15" t="n">
        <f aca="false">+T32/$U32</f>
        <v>0.0482180293501048</v>
      </c>
      <c r="AA32" s="38" t="n">
        <f aca="false">SUM(X32:Z32)</f>
        <v>1</v>
      </c>
      <c r="AB32" s="16"/>
      <c r="AD32" s="11" t="s">
        <v>8</v>
      </c>
      <c r="AE32" s="18" t="n">
        <f aca="false">SUM(AE5:AE31)</f>
        <v>722780.566605325</v>
      </c>
      <c r="AF32" s="18" t="n">
        <f aca="false">SUM(AF5:AF31)</f>
        <v>73628.9066004171</v>
      </c>
      <c r="AG32" s="18" t="n">
        <f aca="false">SUM(AG5:AG31)</f>
        <v>5825.52679425837</v>
      </c>
      <c r="AH32" s="39" t="n">
        <f aca="false">SUM(AH5:AH31)</f>
        <v>802235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  <c r="D33" s="0" t="n">
        <f aca="false">+B33/$B$44</f>
        <v>0</v>
      </c>
      <c r="AD33" s="39" t="s">
        <v>4</v>
      </c>
      <c r="AE33" s="40" t="n">
        <f aca="false">+AE32/$AH$32*100</f>
        <v>90.095865501421</v>
      </c>
      <c r="AF33" s="40" t="n">
        <f aca="false">+AF32/$AH$32*100</f>
        <v>9.1779723647581</v>
      </c>
      <c r="AG33" s="40" t="n">
        <f aca="false">+AG32/$AH$32*100</f>
        <v>0.726162133820934</v>
      </c>
      <c r="AH33" s="41" t="n">
        <f aca="false">+AH32/$AH$32*100</f>
        <v>100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  <c r="D34" s="0" t="n">
        <f aca="false">+B34/$B$44</f>
        <v>0</v>
      </c>
      <c r="AD34" s="39" t="s">
        <v>9</v>
      </c>
      <c r="AE34" s="40" t="n">
        <f aca="false">SUMPRODUCT(AE5:AE31,$AC$5:$AC$31)/AE$32</f>
        <v>12.1741678402751</v>
      </c>
      <c r="AF34" s="40" t="n">
        <f aca="false">SUMPRODUCT(AF5:AF31,$AC$5:$AC$31)/AF$32</f>
        <v>14.5487759729775</v>
      </c>
      <c r="AG34" s="40" t="n">
        <f aca="false">SUMPRODUCT(AG5:AG31,$AC$5:$AC$31)/AG$32</f>
        <v>16.1205769897785</v>
      </c>
      <c r="AH34" s="41" t="n">
        <f aca="false">SUMPRODUCT(AH5:AH31,$AC$5:$AC$31)/AH$32</f>
        <v>12.4207660473552</v>
      </c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  <c r="D35" s="0" t="n">
        <f aca="false">+B35/$B$44</f>
        <v>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  <c r="D36" s="0" t="n">
        <f aca="false">+B36/$B$44</f>
        <v>0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  <c r="D37" s="0" t="n">
        <f aca="false">+B37/$B$44</f>
        <v>0</v>
      </c>
      <c r="AD37" s="0" t="s">
        <v>8</v>
      </c>
      <c r="AE37" s="0" t="n">
        <f aca="false">722780.566605325/1000</f>
        <v>722.780566605325</v>
      </c>
      <c r="AF37" s="0" t="n">
        <f aca="false">73628.9066004171/1000</f>
        <v>73.6289066004171</v>
      </c>
      <c r="AG37" s="0" t="n">
        <f aca="false">5825.52679425837/1000</f>
        <v>5.82552679425837</v>
      </c>
      <c r="AH37" s="0" t="n">
        <f aca="false">802235/1000</f>
        <v>802.235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  <c r="D38" s="0" t="n">
        <f aca="false">+B38/$B$44</f>
        <v>0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  <c r="D39" s="0" t="n">
        <f aca="false">+B39/$B$44</f>
        <v>0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  <c r="D40" s="0" t="n">
        <f aca="false">+B40/$B$44</f>
        <v>0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  <c r="D41" s="0" t="n">
        <f aca="false">+B41/$B$44</f>
        <v>0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  <c r="D42" s="0" t="n">
        <f aca="false">+B42/$B$44</f>
        <v>0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  <c r="D43" s="0" t="n">
        <f aca="false">+B43/$B$44</f>
        <v>0</v>
      </c>
    </row>
    <row r="44" customFormat="false" ht="15" hidden="false" customHeight="false" outlineLevel="0" collapsed="false">
      <c r="B44" s="0" t="n">
        <f aca="false">SUM(B2:B43)</f>
        <v>802235</v>
      </c>
      <c r="C44" s="0" t="n">
        <f aca="false">SUM(C2:C43)</f>
        <v>10393</v>
      </c>
      <c r="D44" s="0" t="n">
        <f aca="false">SUM(D2:D43)</f>
        <v>1</v>
      </c>
    </row>
  </sheetData>
  <mergeCells count="13">
    <mergeCell ref="Q1:U1"/>
    <mergeCell ref="W1:AA1"/>
    <mergeCell ref="AD1:AH1"/>
    <mergeCell ref="AD2:AH2"/>
    <mergeCell ref="Q3:Q4"/>
    <mergeCell ref="R3:T3"/>
    <mergeCell ref="U3:U4"/>
    <mergeCell ref="W3:W4"/>
    <mergeCell ref="X3:Z3"/>
    <mergeCell ref="AA3:AA4"/>
    <mergeCell ref="AD3:AD4"/>
    <mergeCell ref="AE3:AG3"/>
    <mergeCell ref="AH3:A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90"/>
  <sheetViews>
    <sheetView windowProtection="false"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L48" activeCellId="1" sqref="31:31 L48"/>
    </sheetView>
  </sheetViews>
  <sheetFormatPr defaultRowHeight="15"/>
  <cols>
    <col collapsed="false" hidden="false" max="28" min="1" style="0" width="8.57085020242915"/>
    <col collapsed="false" hidden="false" max="29" min="29" style="0" width="8.03238866396761"/>
    <col collapsed="false" hidden="false" max="33" min="30" style="0" width="8.57085020242915"/>
    <col collapsed="false" hidden="false" max="34" min="34" style="0" width="10.0688259109312"/>
    <col collapsed="false" hidden="false" max="1025" min="35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  <c r="E1" s="0" t="s">
        <v>2</v>
      </c>
      <c r="F1" s="0" t="s">
        <v>1</v>
      </c>
      <c r="G1" s="0" t="s">
        <v>2</v>
      </c>
      <c r="H1" s="0" t="s">
        <v>0</v>
      </c>
      <c r="I1" s="0" t="s">
        <v>14</v>
      </c>
      <c r="J1" s="0" t="s">
        <v>15</v>
      </c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5</v>
      </c>
      <c r="I2" s="0" t="n">
        <f aca="false">B2+D2+F2</f>
        <v>0</v>
      </c>
      <c r="J2" s="0" t="n">
        <f aca="false">C2+E2+G2</f>
        <v>0</v>
      </c>
    </row>
    <row r="3" customFormat="false" ht="15" hidden="false" customHeight="false" outlineLevel="0" collapsed="false">
      <c r="A3" s="0" t="n">
        <v>5.5</v>
      </c>
      <c r="B3" s="0" t="n">
        <v>90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5.5</v>
      </c>
      <c r="I3" s="0" t="n">
        <f aca="false">B3+D3+F3</f>
        <v>90</v>
      </c>
      <c r="J3" s="0" t="n">
        <f aca="false">C3+E3+G3</f>
        <v>0</v>
      </c>
    </row>
    <row r="4" customFormat="false" ht="15" hidden="false" customHeight="false" outlineLevel="0" collapsed="false">
      <c r="A4" s="0" t="n">
        <v>6</v>
      </c>
      <c r="B4" s="0" t="n">
        <v>90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6</v>
      </c>
      <c r="I4" s="0" t="n">
        <f aca="false">B4+D4+F4</f>
        <v>90</v>
      </c>
      <c r="J4" s="0" t="n">
        <f aca="false">C4+E4+G4</f>
        <v>0</v>
      </c>
    </row>
    <row r="5" customFormat="false" ht="15" hidden="false" customHeight="false" outlineLevel="0" collapsed="false">
      <c r="A5" s="0" t="n">
        <v>6.5</v>
      </c>
      <c r="B5" s="0" t="n">
        <v>494</v>
      </c>
      <c r="C5" s="0" t="n">
        <v>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6.5</v>
      </c>
      <c r="I5" s="0" t="n">
        <f aca="false">B5+D5+F5</f>
        <v>494</v>
      </c>
      <c r="J5" s="0" t="n">
        <f aca="false">C5+E5+G5</f>
        <v>1</v>
      </c>
    </row>
    <row r="6" customFormat="false" ht="15" hidden="false" customHeight="false" outlineLevel="0" collapsed="false">
      <c r="A6" s="0" t="n">
        <v>7</v>
      </c>
      <c r="B6" s="0" t="n">
        <v>763</v>
      </c>
      <c r="C6" s="0" t="n">
        <v>2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7</v>
      </c>
      <c r="I6" s="0" t="n">
        <f aca="false">B6+D6+F6</f>
        <v>763</v>
      </c>
      <c r="J6" s="0" t="n">
        <f aca="false">C6+E6+G6</f>
        <v>2</v>
      </c>
    </row>
    <row r="7" customFormat="false" ht="15" hidden="false" customHeight="false" outlineLevel="0" collapsed="false">
      <c r="A7" s="0" t="n">
        <v>7.5</v>
      </c>
      <c r="B7" s="0" t="n">
        <v>1079</v>
      </c>
      <c r="C7" s="0" t="n">
        <v>3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7.5</v>
      </c>
      <c r="I7" s="0" t="n">
        <f aca="false">B7+D7+F7</f>
        <v>1079</v>
      </c>
      <c r="J7" s="0" t="n">
        <f aca="false">C7+E7+G7</f>
        <v>3</v>
      </c>
    </row>
    <row r="8" customFormat="false" ht="15" hidden="false" customHeight="false" outlineLevel="0" collapsed="false">
      <c r="A8" s="0" t="n">
        <v>8</v>
      </c>
      <c r="B8" s="0" t="n">
        <v>1168</v>
      </c>
      <c r="C8" s="0" t="n">
        <v>4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8</v>
      </c>
      <c r="I8" s="0" t="n">
        <f aca="false">B8+D8+F8</f>
        <v>1168</v>
      </c>
      <c r="J8" s="0" t="n">
        <f aca="false">C8+E8+G8</f>
        <v>4</v>
      </c>
    </row>
    <row r="9" customFormat="false" ht="15" hidden="false" customHeight="false" outlineLevel="0" collapsed="false">
      <c r="A9" s="0" t="n">
        <v>8.5</v>
      </c>
      <c r="B9" s="0" t="n">
        <v>1438</v>
      </c>
      <c r="C9" s="0" t="n">
        <v>5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8.5</v>
      </c>
      <c r="I9" s="0" t="n">
        <f aca="false">B9+D9+F9</f>
        <v>1438</v>
      </c>
      <c r="J9" s="0" t="n">
        <f aca="false">C9+E9+G9</f>
        <v>5</v>
      </c>
    </row>
    <row r="10" customFormat="false" ht="15" hidden="false" customHeight="false" outlineLevel="0" collapsed="false">
      <c r="A10" s="0" t="n">
        <v>9</v>
      </c>
      <c r="B10" s="0" t="n">
        <v>2561</v>
      </c>
      <c r="C10" s="0" t="n">
        <v>12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9</v>
      </c>
      <c r="I10" s="0" t="n">
        <f aca="false">B10+D10+F10</f>
        <v>2561</v>
      </c>
      <c r="J10" s="0" t="n">
        <f aca="false">C10+E10+G10</f>
        <v>12</v>
      </c>
    </row>
    <row r="11" customFormat="false" ht="15" hidden="false" customHeight="false" outlineLevel="0" collapsed="false">
      <c r="A11" s="0" t="n">
        <v>9.5</v>
      </c>
      <c r="B11" s="0" t="n">
        <v>4125</v>
      </c>
      <c r="C11" s="0" t="n">
        <v>22</v>
      </c>
      <c r="D11" s="0" t="n">
        <v>0</v>
      </c>
      <c r="E11" s="0" t="n">
        <v>0</v>
      </c>
      <c r="F11" s="0" t="n">
        <v>221253</v>
      </c>
      <c r="G11" s="0" t="n">
        <v>1193</v>
      </c>
      <c r="H11" s="0" t="n">
        <v>9.5</v>
      </c>
      <c r="I11" s="0" t="n">
        <f aca="false">B11+D11+F11</f>
        <v>225378</v>
      </c>
      <c r="J11" s="0" t="n">
        <f aca="false">C11+E11+G11</f>
        <v>1215</v>
      </c>
    </row>
    <row r="12" customFormat="false" ht="15" hidden="false" customHeight="false" outlineLevel="0" collapsed="false">
      <c r="A12" s="0" t="n">
        <v>10</v>
      </c>
      <c r="B12" s="0" t="n">
        <v>7700</v>
      </c>
      <c r="C12" s="0" t="n">
        <v>49</v>
      </c>
      <c r="D12" s="0" t="n">
        <v>0</v>
      </c>
      <c r="E12" s="0" t="n">
        <v>0</v>
      </c>
      <c r="F12" s="0" t="n">
        <v>507208</v>
      </c>
      <c r="G12" s="0" t="n">
        <v>3245</v>
      </c>
      <c r="H12" s="0" t="n">
        <v>10</v>
      </c>
      <c r="I12" s="0" t="n">
        <f aca="false">B12+D12+F12</f>
        <v>514908</v>
      </c>
      <c r="J12" s="0" t="n">
        <f aca="false">C12+E12+G12</f>
        <v>3294</v>
      </c>
    </row>
    <row r="13" customFormat="false" ht="15" hidden="false" customHeight="false" outlineLevel="0" collapsed="false">
      <c r="A13" s="0" t="n">
        <v>10.5</v>
      </c>
      <c r="B13" s="0" t="n">
        <v>77925</v>
      </c>
      <c r="C13" s="0" t="n">
        <v>586</v>
      </c>
      <c r="D13" s="0" t="n">
        <v>0</v>
      </c>
      <c r="E13" s="0" t="n">
        <v>0</v>
      </c>
      <c r="F13" s="0" t="n">
        <v>982579</v>
      </c>
      <c r="G13" s="0" t="n">
        <v>7393</v>
      </c>
      <c r="H13" s="0" t="n">
        <v>10.5</v>
      </c>
      <c r="I13" s="0" t="n">
        <f aca="false">B13+D13+F13</f>
        <v>1060504</v>
      </c>
      <c r="J13" s="0" t="n">
        <f aca="false">C13+E13+G13</f>
        <v>7979</v>
      </c>
    </row>
    <row r="14" customFormat="false" ht="15" hidden="false" customHeight="false" outlineLevel="0" collapsed="false">
      <c r="A14" s="0" t="n">
        <v>11</v>
      </c>
      <c r="B14" s="0" t="n">
        <v>114448</v>
      </c>
      <c r="C14" s="0" t="n">
        <v>1006</v>
      </c>
      <c r="D14" s="0" t="n">
        <v>3122</v>
      </c>
      <c r="E14" s="0" t="n">
        <v>27</v>
      </c>
      <c r="F14" s="0" t="n">
        <v>698212</v>
      </c>
      <c r="G14" s="0" t="n">
        <v>6135</v>
      </c>
      <c r="H14" s="0" t="n">
        <v>11</v>
      </c>
      <c r="I14" s="0" t="n">
        <f aca="false">B14+D14+F14</f>
        <v>815782</v>
      </c>
      <c r="J14" s="0" t="n">
        <f aca="false">C14+E14+G14</f>
        <v>7168</v>
      </c>
    </row>
    <row r="15" customFormat="false" ht="15" hidden="false" customHeight="false" outlineLevel="0" collapsed="false">
      <c r="A15" s="0" t="n">
        <v>11.5</v>
      </c>
      <c r="B15" s="0" t="n">
        <v>95258</v>
      </c>
      <c r="C15" s="0" t="n">
        <v>971</v>
      </c>
      <c r="D15" s="0" t="n">
        <v>19519</v>
      </c>
      <c r="E15" s="0" t="n">
        <v>199</v>
      </c>
      <c r="F15" s="0" t="n">
        <v>506405</v>
      </c>
      <c r="G15" s="0" t="n">
        <v>5160</v>
      </c>
      <c r="H15" s="0" t="n">
        <v>11.5</v>
      </c>
      <c r="I15" s="0" t="n">
        <f aca="false">B15+D15+F15</f>
        <v>621182</v>
      </c>
      <c r="J15" s="0" t="n">
        <f aca="false">C15+E15+G15</f>
        <v>6330</v>
      </c>
    </row>
    <row r="16" customFormat="false" ht="15" hidden="false" customHeight="false" outlineLevel="0" collapsed="false">
      <c r="A16" s="0" t="n">
        <v>12</v>
      </c>
      <c r="B16" s="0" t="n">
        <v>92207</v>
      </c>
      <c r="C16" s="0" t="n">
        <v>1084</v>
      </c>
      <c r="D16" s="0" t="n">
        <v>49996</v>
      </c>
      <c r="E16" s="0" t="n">
        <v>587</v>
      </c>
      <c r="F16" s="0" t="n">
        <v>325938</v>
      </c>
      <c r="G16" s="0" t="n">
        <v>3828</v>
      </c>
      <c r="H16" s="0" t="n">
        <v>12</v>
      </c>
      <c r="I16" s="0" t="n">
        <f aca="false">B16+D16+F16</f>
        <v>468141</v>
      </c>
      <c r="J16" s="0" t="n">
        <f aca="false">C16+E16+G16</f>
        <v>5499</v>
      </c>
    </row>
    <row r="17" customFormat="false" ht="15" hidden="false" customHeight="false" outlineLevel="0" collapsed="false">
      <c r="A17" s="0" t="n">
        <v>12.5</v>
      </c>
      <c r="B17" s="0" t="n">
        <v>62454</v>
      </c>
      <c r="C17" s="0" t="n">
        <v>841</v>
      </c>
      <c r="D17" s="0" t="n">
        <v>41325</v>
      </c>
      <c r="E17" s="0" t="n">
        <v>556</v>
      </c>
      <c r="F17" s="0" t="n">
        <v>242287</v>
      </c>
      <c r="G17" s="0" t="n">
        <v>3261</v>
      </c>
      <c r="H17" s="0" t="n">
        <v>12.5</v>
      </c>
      <c r="I17" s="0" t="n">
        <f aca="false">B17+D17+F17</f>
        <v>346066</v>
      </c>
      <c r="J17" s="0" t="n">
        <f aca="false">C17+E17+G17</f>
        <v>4658</v>
      </c>
    </row>
    <row r="18" customFormat="false" ht="15" hidden="false" customHeight="false" outlineLevel="0" collapsed="false">
      <c r="A18" s="0" t="n">
        <v>13</v>
      </c>
      <c r="B18" s="0" t="n">
        <v>47565</v>
      </c>
      <c r="C18" s="0" t="n">
        <v>730</v>
      </c>
      <c r="D18" s="0" t="n">
        <v>12661</v>
      </c>
      <c r="E18" s="0" t="n">
        <v>194</v>
      </c>
      <c r="F18" s="0" t="n">
        <v>47470</v>
      </c>
      <c r="G18" s="0" t="n">
        <v>729</v>
      </c>
      <c r="H18" s="0" t="n">
        <v>13</v>
      </c>
      <c r="I18" s="0" t="n">
        <f aca="false">B18+D18+F18</f>
        <v>107696</v>
      </c>
      <c r="J18" s="0" t="n">
        <f aca="false">C18+E18+G18</f>
        <v>1653</v>
      </c>
    </row>
    <row r="19" customFormat="false" ht="15" hidden="false" customHeight="false" outlineLevel="0" collapsed="false">
      <c r="A19" s="0" t="n">
        <v>13.5</v>
      </c>
      <c r="B19" s="0" t="n">
        <v>45374</v>
      </c>
      <c r="C19" s="0" t="n">
        <v>791</v>
      </c>
      <c r="D19" s="0" t="n">
        <v>16744</v>
      </c>
      <c r="E19" s="0" t="n">
        <v>292</v>
      </c>
      <c r="F19" s="0" t="n">
        <v>0</v>
      </c>
      <c r="G19" s="0" t="n">
        <v>0</v>
      </c>
      <c r="H19" s="0" t="n">
        <v>13.5</v>
      </c>
      <c r="I19" s="0" t="n">
        <f aca="false">B19+D19+F19</f>
        <v>62118</v>
      </c>
      <c r="J19" s="0" t="n">
        <f aca="false">C19+E19+G19</f>
        <v>1083</v>
      </c>
    </row>
    <row r="20" customFormat="false" ht="15" hidden="false" customHeight="false" outlineLevel="0" collapsed="false">
      <c r="A20" s="0" t="n">
        <v>14</v>
      </c>
      <c r="B20" s="0" t="n">
        <v>35015</v>
      </c>
      <c r="C20" s="0" t="n">
        <v>688</v>
      </c>
      <c r="D20" s="0" t="n">
        <v>8987</v>
      </c>
      <c r="E20" s="0" t="n">
        <v>177</v>
      </c>
      <c r="F20" s="0" t="n">
        <v>0</v>
      </c>
      <c r="G20" s="0" t="n">
        <v>0</v>
      </c>
      <c r="H20" s="0" t="n">
        <v>14</v>
      </c>
      <c r="I20" s="0" t="n">
        <f aca="false">B20+D20+F20</f>
        <v>44002</v>
      </c>
      <c r="J20" s="0" t="n">
        <f aca="false">C20+E20+G20</f>
        <v>865</v>
      </c>
    </row>
    <row r="21" customFormat="false" ht="15" hidden="false" customHeight="false" outlineLevel="0" collapsed="false">
      <c r="A21" s="0" t="n">
        <v>14.5</v>
      </c>
      <c r="B21" s="0" t="n">
        <v>18464</v>
      </c>
      <c r="C21" s="0" t="n">
        <v>409</v>
      </c>
      <c r="D21" s="0" t="n">
        <v>3264</v>
      </c>
      <c r="E21" s="0" t="n">
        <v>72</v>
      </c>
      <c r="F21" s="0" t="n">
        <v>0</v>
      </c>
      <c r="G21" s="0" t="n">
        <v>0</v>
      </c>
      <c r="H21" s="0" t="n">
        <v>14.5</v>
      </c>
      <c r="I21" s="0" t="n">
        <f aca="false">B21+D21+F21</f>
        <v>21728</v>
      </c>
      <c r="J21" s="0" t="n">
        <f aca="false">C21+E21+G21</f>
        <v>481</v>
      </c>
    </row>
    <row r="22" customFormat="false" ht="15" hidden="false" customHeight="false" outlineLevel="0" collapsed="false">
      <c r="A22" s="0" t="n">
        <v>15</v>
      </c>
      <c r="B22" s="0" t="n">
        <v>13337</v>
      </c>
      <c r="C22" s="0" t="n">
        <v>330</v>
      </c>
      <c r="D22" s="0" t="n">
        <v>1640</v>
      </c>
      <c r="E22" s="0" t="n">
        <v>41</v>
      </c>
      <c r="F22" s="0" t="n">
        <v>0</v>
      </c>
      <c r="G22" s="0" t="n">
        <v>0</v>
      </c>
      <c r="H22" s="0" t="n">
        <v>15</v>
      </c>
      <c r="I22" s="0" t="n">
        <f aca="false">B22+D22+F22</f>
        <v>14977</v>
      </c>
      <c r="J22" s="0" t="n">
        <f aca="false">C22+E22+G22</f>
        <v>371</v>
      </c>
    </row>
    <row r="23" customFormat="false" ht="15" hidden="false" customHeight="false" outlineLevel="0" collapsed="false">
      <c r="A23" s="0" t="n">
        <v>15.5</v>
      </c>
      <c r="B23" s="0" t="n">
        <v>11525</v>
      </c>
      <c r="C23" s="0" t="n">
        <v>319</v>
      </c>
      <c r="D23" s="0" t="n">
        <v>410</v>
      </c>
      <c r="E23" s="0" t="n">
        <v>11</v>
      </c>
      <c r="F23" s="0" t="n">
        <v>0</v>
      </c>
      <c r="G23" s="0" t="n">
        <v>0</v>
      </c>
      <c r="H23" s="0" t="n">
        <v>15.5</v>
      </c>
      <c r="I23" s="0" t="n">
        <f aca="false">B23+D23+F23</f>
        <v>11935</v>
      </c>
      <c r="J23" s="0" t="n">
        <f aca="false">C23+E23+G23</f>
        <v>330</v>
      </c>
    </row>
    <row r="24" customFormat="false" ht="15" hidden="false" customHeight="false" outlineLevel="0" collapsed="false">
      <c r="A24" s="0" t="n">
        <v>16</v>
      </c>
      <c r="B24" s="0" t="n">
        <v>6803</v>
      </c>
      <c r="C24" s="0" t="n">
        <v>210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16</v>
      </c>
      <c r="I24" s="0" t="n">
        <f aca="false">B24+D24+F24</f>
        <v>6803</v>
      </c>
      <c r="J24" s="0" t="n">
        <f aca="false">C24+E24+G24</f>
        <v>210</v>
      </c>
    </row>
    <row r="25" customFormat="false" ht="15" hidden="false" customHeight="false" outlineLevel="0" collapsed="false">
      <c r="A25" s="0" t="n">
        <v>16.5</v>
      </c>
      <c r="B25" s="0" t="n">
        <v>1912</v>
      </c>
      <c r="C25" s="0" t="n">
        <v>66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16.5</v>
      </c>
      <c r="I25" s="0" t="n">
        <f aca="false">B25+D25+F25</f>
        <v>1912</v>
      </c>
      <c r="J25" s="0" t="n">
        <f aca="false">C25+E25+G25</f>
        <v>66</v>
      </c>
    </row>
    <row r="26" customFormat="false" ht="15" hidden="false" customHeight="false" outlineLevel="0" collapsed="false">
      <c r="A26" s="0" t="n">
        <v>17</v>
      </c>
      <c r="B26" s="0" t="n">
        <v>2180</v>
      </c>
      <c r="C26" s="0" t="n">
        <v>82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17</v>
      </c>
      <c r="I26" s="0" t="n">
        <f aca="false">B26+D26+F26</f>
        <v>2180</v>
      </c>
      <c r="J26" s="0" t="n">
        <f aca="false">C26+E26+G26</f>
        <v>82</v>
      </c>
    </row>
    <row r="27" customFormat="false" ht="15" hidden="false" customHeight="false" outlineLevel="0" collapsed="false">
      <c r="A27" s="0" t="n">
        <v>17.5</v>
      </c>
      <c r="B27" s="0" t="n">
        <v>269</v>
      </c>
      <c r="C27" s="0" t="n">
        <v>11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17.5</v>
      </c>
      <c r="I27" s="0" t="n">
        <f aca="false">B27+D27+F27</f>
        <v>269</v>
      </c>
      <c r="J27" s="0" t="n">
        <f aca="false">C27+E27+G27</f>
        <v>11</v>
      </c>
    </row>
    <row r="28" customFormat="false" ht="15" hidden="false" customHeight="false" outlineLevel="0" collapsed="false">
      <c r="A28" s="0" t="n">
        <v>18</v>
      </c>
      <c r="B28" s="0" t="n">
        <v>323</v>
      </c>
      <c r="C28" s="0" t="n">
        <v>15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18</v>
      </c>
      <c r="I28" s="0" t="n">
        <f aca="false">B28+D28+F28</f>
        <v>323</v>
      </c>
      <c r="J28" s="0" t="n">
        <f aca="false">C28+E28+G28</f>
        <v>15</v>
      </c>
    </row>
    <row r="29" customFormat="false" ht="15" hidden="false" customHeight="false" outlineLevel="0" collapsed="false">
      <c r="A29" s="0" t="n">
        <v>18.5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18.5</v>
      </c>
      <c r="I29" s="0" t="n">
        <f aca="false">B29+D29+F29</f>
        <v>0</v>
      </c>
      <c r="J29" s="0" t="n">
        <f aca="false">C29+E29+G29</f>
        <v>0</v>
      </c>
    </row>
    <row r="30" customFormat="false" ht="15" hidden="false" customHeight="false" outlineLevel="0" collapsed="false">
      <c r="A30" s="0" t="n">
        <v>19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19</v>
      </c>
      <c r="I30" s="0" t="n">
        <f aca="false">B30+D30+F30</f>
        <v>0</v>
      </c>
      <c r="J30" s="0" t="n">
        <f aca="false">C30+E30+G30</f>
        <v>0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19.5</v>
      </c>
      <c r="I31" s="0" t="n">
        <f aca="false">B31+D31+F31</f>
        <v>0</v>
      </c>
      <c r="J31" s="0" t="n">
        <f aca="false">C31+E31+G31</f>
        <v>0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20</v>
      </c>
      <c r="I32" s="0" t="n">
        <f aca="false">B32+D32+F32</f>
        <v>0</v>
      </c>
      <c r="J32" s="0" t="n">
        <f aca="false">C32+E32+G32</f>
        <v>0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20.5</v>
      </c>
      <c r="I33" s="0" t="n">
        <f aca="false">B33+D33+F33</f>
        <v>0</v>
      </c>
      <c r="J33" s="0" t="n">
        <f aca="false">C33+E33+G33</f>
        <v>0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21</v>
      </c>
      <c r="I34" s="0" t="n">
        <f aca="false">B34+D34+F34</f>
        <v>0</v>
      </c>
      <c r="J34" s="0" t="n">
        <f aca="false">C34+E34+G34</f>
        <v>0</v>
      </c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21.5</v>
      </c>
      <c r="I35" s="0" t="n">
        <f aca="false">B35+D35+F35</f>
        <v>0</v>
      </c>
      <c r="J35" s="0" t="n">
        <f aca="false">C35+E35+G35</f>
        <v>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22</v>
      </c>
      <c r="I36" s="0" t="n">
        <f aca="false">B36+D36+F36</f>
        <v>0</v>
      </c>
      <c r="J36" s="0" t="n">
        <f aca="false">C36+E36+G36</f>
        <v>0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22.5</v>
      </c>
      <c r="I37" s="0" t="n">
        <f aca="false">B37+D37+F37</f>
        <v>0</v>
      </c>
      <c r="J37" s="0" t="n">
        <f aca="false">C37+E37+G37</f>
        <v>0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23</v>
      </c>
      <c r="I38" s="0" t="n">
        <f aca="false">B38+D38+F38</f>
        <v>0</v>
      </c>
      <c r="J38" s="0" t="n">
        <f aca="false">C38+E38+G38</f>
        <v>0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23.5</v>
      </c>
      <c r="I39" s="0" t="n">
        <f aca="false">B39+D39+F39</f>
        <v>0</v>
      </c>
      <c r="J39" s="0" t="n">
        <f aca="false">C39+E39+G39</f>
        <v>0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24</v>
      </c>
      <c r="I40" s="0" t="n">
        <f aca="false">B40+D40+F40</f>
        <v>0</v>
      </c>
      <c r="J40" s="0" t="n">
        <f aca="false">C40+E40+G40</f>
        <v>0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24.5</v>
      </c>
      <c r="I41" s="0" t="n">
        <f aca="false">B41+D41+F41</f>
        <v>0</v>
      </c>
      <c r="J41" s="0" t="n">
        <f aca="false">C41+E41+G41</f>
        <v>0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25</v>
      </c>
      <c r="I42" s="0" t="n">
        <f aca="false">B42+D42+F42</f>
        <v>0</v>
      </c>
      <c r="J42" s="0" t="n">
        <f aca="false">C42+E42+G42</f>
        <v>0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25.5</v>
      </c>
      <c r="I43" s="0" t="n">
        <f aca="false">B43+D43+F43</f>
        <v>0</v>
      </c>
      <c r="J43" s="0" t="n">
        <f aca="false">C43+E43+G43</f>
        <v>0</v>
      </c>
    </row>
    <row r="44" customFormat="false" ht="15" hidden="false" customHeight="false" outlineLevel="0" collapsed="false">
      <c r="B44" s="0" t="n">
        <f aca="false">SUM(B2:B43)</f>
        <v>644567</v>
      </c>
      <c r="C44" s="0" t="n">
        <f aca="false">SUM(C2:C43)</f>
        <v>8237</v>
      </c>
      <c r="D44" s="0" t="n">
        <f aca="false">SUM(D2:D43)</f>
        <v>157668</v>
      </c>
      <c r="E44" s="0" t="n">
        <f aca="false">SUM(E2:E43)</f>
        <v>2156</v>
      </c>
      <c r="F44" s="0" t="n">
        <f aca="false">SUM(F2:F43)</f>
        <v>3531352</v>
      </c>
      <c r="G44" s="0" t="n">
        <f aca="false">SUM(G2:G43)</f>
        <v>30944</v>
      </c>
      <c r="I44" s="0" t="n">
        <f aca="false">B44+D44+F44</f>
        <v>4333587</v>
      </c>
      <c r="J44" s="0" t="n">
        <f aca="false">C44+E44+G44</f>
        <v>41337</v>
      </c>
    </row>
    <row r="47" customFormat="false" ht="21" hidden="false" customHeight="false" outlineLevel="0" collapsed="false">
      <c r="A47" s="0" t="s">
        <v>0</v>
      </c>
      <c r="B47" s="0" t="s">
        <v>14</v>
      </c>
      <c r="C47" s="0" t="s">
        <v>15</v>
      </c>
      <c r="Q47" s="43" t="s">
        <v>16</v>
      </c>
      <c r="R47" s="43"/>
      <c r="S47" s="43"/>
      <c r="T47" s="43"/>
      <c r="U47" s="43"/>
      <c r="W47" s="43" t="s">
        <v>16</v>
      </c>
      <c r="X47" s="43"/>
      <c r="Y47" s="43"/>
      <c r="Z47" s="43"/>
      <c r="AA47" s="43"/>
      <c r="AB47" s="2"/>
      <c r="AD47" s="43" t="s">
        <v>16</v>
      </c>
      <c r="AE47" s="43"/>
      <c r="AF47" s="43"/>
      <c r="AG47" s="43"/>
      <c r="AH47" s="43"/>
    </row>
    <row r="48" customFormat="false" ht="15" hidden="false" customHeight="false" outlineLevel="0" collapsed="false">
      <c r="A48" s="0" t="n">
        <v>5</v>
      </c>
      <c r="B48" s="0" t="n">
        <v>0</v>
      </c>
      <c r="C48" s="0" t="n">
        <v>0</v>
      </c>
      <c r="W48" s="2"/>
      <c r="X48" s="2"/>
      <c r="Y48" s="5" t="s">
        <v>4</v>
      </c>
      <c r="Z48" s="2"/>
      <c r="AA48" s="2"/>
      <c r="AB48" s="2"/>
      <c r="AD48" s="6" t="s">
        <v>5</v>
      </c>
      <c r="AE48" s="6"/>
      <c r="AF48" s="6"/>
      <c r="AG48" s="6"/>
      <c r="AH48" s="6"/>
    </row>
    <row r="49" customFormat="false" ht="15" hidden="false" customHeight="false" outlineLevel="0" collapsed="false">
      <c r="A49" s="0" t="n">
        <v>5.5</v>
      </c>
      <c r="B49" s="0" t="n">
        <v>90</v>
      </c>
      <c r="C49" s="0" t="n">
        <v>0</v>
      </c>
      <c r="Q49" s="44" t="s">
        <v>6</v>
      </c>
      <c r="R49" s="45" t="s">
        <v>7</v>
      </c>
      <c r="S49" s="45"/>
      <c r="T49" s="45"/>
      <c r="U49" s="44" t="s">
        <v>8</v>
      </c>
      <c r="W49" s="7" t="s">
        <v>6</v>
      </c>
      <c r="X49" s="9" t="s">
        <v>7</v>
      </c>
      <c r="Y49" s="9"/>
      <c r="Z49" s="9"/>
      <c r="AA49" s="7" t="s">
        <v>8</v>
      </c>
      <c r="AB49" s="10"/>
      <c r="AD49" s="11" t="s">
        <v>6</v>
      </c>
      <c r="AE49" s="12" t="s">
        <v>7</v>
      </c>
      <c r="AF49" s="12"/>
      <c r="AG49" s="12"/>
      <c r="AH49" s="11" t="s">
        <v>8</v>
      </c>
    </row>
    <row r="50" customFormat="false" ht="15" hidden="false" customHeight="false" outlineLevel="0" collapsed="false">
      <c r="A50" s="0" t="n">
        <v>6</v>
      </c>
      <c r="B50" s="0" t="n">
        <v>90</v>
      </c>
      <c r="C50" s="0" t="n">
        <v>0</v>
      </c>
      <c r="Q50" s="44"/>
      <c r="R50" s="46" t="n">
        <v>1</v>
      </c>
      <c r="S50" s="46" t="n">
        <v>2</v>
      </c>
      <c r="T50" s="46" t="n">
        <v>3</v>
      </c>
      <c r="U50" s="44"/>
      <c r="W50" s="7"/>
      <c r="X50" s="52" t="n">
        <v>1</v>
      </c>
      <c r="Y50" s="15" t="n">
        <v>2</v>
      </c>
      <c r="Z50" s="53" t="n">
        <v>3</v>
      </c>
      <c r="AA50" s="7"/>
      <c r="AB50" s="10"/>
      <c r="AD50" s="11"/>
      <c r="AE50" s="17" t="n">
        <v>1</v>
      </c>
      <c r="AF50" s="18" t="n">
        <v>2</v>
      </c>
      <c r="AG50" s="19" t="n">
        <v>3</v>
      </c>
      <c r="AH50" s="11"/>
    </row>
    <row r="51" customFormat="false" ht="15" hidden="false" customHeight="false" outlineLevel="0" collapsed="false">
      <c r="A51" s="0" t="n">
        <v>6.5</v>
      </c>
      <c r="B51" s="0" t="n">
        <v>494</v>
      </c>
      <c r="C51" s="0" t="n">
        <v>1</v>
      </c>
      <c r="Q51" s="47" t="n">
        <v>5</v>
      </c>
      <c r="R51" s="0" t="n">
        <v>0</v>
      </c>
      <c r="S51" s="0" t="n">
        <v>0</v>
      </c>
      <c r="T51" s="0" t="n">
        <v>0</v>
      </c>
      <c r="U51" s="50" t="n">
        <v>0</v>
      </c>
      <c r="W51" s="59" t="n">
        <v>5</v>
      </c>
      <c r="X51" s="24"/>
      <c r="Y51" s="24"/>
      <c r="Z51" s="24"/>
      <c r="AA51" s="26"/>
      <c r="AB51" s="27"/>
      <c r="AC51" s="0" t="n">
        <v>5.25</v>
      </c>
      <c r="AD51" s="28" t="n">
        <v>5</v>
      </c>
      <c r="AE51" s="29" t="n">
        <f aca="false">+X51*$B48</f>
        <v>0</v>
      </c>
      <c r="AF51" s="29" t="n">
        <f aca="false">+Y51*$B48</f>
        <v>0</v>
      </c>
      <c r="AG51" s="29" t="n">
        <f aca="false">+Z51*$B48</f>
        <v>0</v>
      </c>
      <c r="AH51" s="35" t="n">
        <f aca="false">SUM(AE51:AG51)</f>
        <v>0</v>
      </c>
    </row>
    <row r="52" customFormat="false" ht="15" hidden="false" customHeight="false" outlineLevel="0" collapsed="false">
      <c r="A52" s="0" t="n">
        <v>7</v>
      </c>
      <c r="B52" s="0" t="n">
        <v>763</v>
      </c>
      <c r="C52" s="0" t="n">
        <v>2</v>
      </c>
      <c r="Q52" s="47" t="n">
        <v>5.5</v>
      </c>
      <c r="R52" s="0" t="n">
        <v>1</v>
      </c>
      <c r="S52" s="0" t="n">
        <v>0</v>
      </c>
      <c r="T52" s="0" t="n">
        <v>0</v>
      </c>
      <c r="U52" s="50" t="n">
        <v>1</v>
      </c>
      <c r="W52" s="20" t="n">
        <v>5.5</v>
      </c>
      <c r="X52" s="24" t="n">
        <f aca="false">+R52/$U52</f>
        <v>1</v>
      </c>
      <c r="Y52" s="24" t="n">
        <f aca="false">+S52/$U52</f>
        <v>0</v>
      </c>
      <c r="Z52" s="24" t="n">
        <f aca="false">+T52/$U52</f>
        <v>0</v>
      </c>
      <c r="AA52" s="33" t="n">
        <f aca="false">SUM(X52:Z52)</f>
        <v>1</v>
      </c>
      <c r="AB52" s="24"/>
      <c r="AC52" s="0" t="n">
        <v>5.75</v>
      </c>
      <c r="AD52" s="34" t="n">
        <v>5.5</v>
      </c>
      <c r="AE52" s="29" t="n">
        <f aca="false">+X52*$B49</f>
        <v>90</v>
      </c>
      <c r="AF52" s="29" t="n">
        <f aca="false">+Y52*$B49</f>
        <v>0</v>
      </c>
      <c r="AG52" s="29" t="n">
        <f aca="false">+Z52*$B49</f>
        <v>0</v>
      </c>
      <c r="AH52" s="35" t="n">
        <f aca="false">SUM(AE52:AG52)</f>
        <v>90</v>
      </c>
    </row>
    <row r="53" customFormat="false" ht="15" hidden="false" customHeight="false" outlineLevel="0" collapsed="false">
      <c r="A53" s="0" t="n">
        <v>7.5</v>
      </c>
      <c r="B53" s="0" t="n">
        <v>1079</v>
      </c>
      <c r="C53" s="0" t="n">
        <v>3</v>
      </c>
      <c r="Q53" s="47" t="n">
        <v>6</v>
      </c>
      <c r="R53" s="0" t="n">
        <v>1</v>
      </c>
      <c r="S53" s="0" t="n">
        <v>0</v>
      </c>
      <c r="T53" s="0" t="n">
        <v>0</v>
      </c>
      <c r="U53" s="50" t="n">
        <v>1</v>
      </c>
      <c r="W53" s="20" t="n">
        <v>6</v>
      </c>
      <c r="X53" s="24" t="n">
        <f aca="false">+R53/$U53</f>
        <v>1</v>
      </c>
      <c r="Y53" s="24" t="n">
        <f aca="false">+S53/$U53</f>
        <v>0</v>
      </c>
      <c r="Z53" s="24" t="n">
        <f aca="false">+T53/$U53</f>
        <v>0</v>
      </c>
      <c r="AA53" s="33" t="n">
        <f aca="false">SUM(X53:Z53)</f>
        <v>1</v>
      </c>
      <c r="AB53" s="24"/>
      <c r="AC53" s="0" t="n">
        <v>6.25</v>
      </c>
      <c r="AD53" s="34" t="n">
        <v>6</v>
      </c>
      <c r="AE53" s="29" t="n">
        <f aca="false">+X53*$B50</f>
        <v>90</v>
      </c>
      <c r="AF53" s="29" t="n">
        <f aca="false">+Y53*$B50</f>
        <v>0</v>
      </c>
      <c r="AG53" s="29" t="n">
        <f aca="false">+Z53*$B50</f>
        <v>0</v>
      </c>
      <c r="AH53" s="35" t="n">
        <f aca="false">SUM(AE53:AG53)</f>
        <v>90</v>
      </c>
    </row>
    <row r="54" customFormat="false" ht="15" hidden="false" customHeight="false" outlineLevel="0" collapsed="false">
      <c r="A54" s="0" t="n">
        <v>8</v>
      </c>
      <c r="B54" s="0" t="n">
        <v>1168</v>
      </c>
      <c r="C54" s="0" t="n">
        <v>4</v>
      </c>
      <c r="Q54" s="47" t="n">
        <v>6.5</v>
      </c>
      <c r="R54" s="0" t="n">
        <v>8</v>
      </c>
      <c r="S54" s="0" t="n">
        <v>0</v>
      </c>
      <c r="T54" s="0" t="n">
        <v>0</v>
      </c>
      <c r="U54" s="50" t="n">
        <v>8</v>
      </c>
      <c r="W54" s="20" t="n">
        <v>6.5</v>
      </c>
      <c r="X54" s="24" t="n">
        <f aca="false">+R54/$U54</f>
        <v>1</v>
      </c>
      <c r="Y54" s="24" t="n">
        <f aca="false">+S54/$U54</f>
        <v>0</v>
      </c>
      <c r="Z54" s="24" t="n">
        <f aca="false">+T54/$U54</f>
        <v>0</v>
      </c>
      <c r="AA54" s="33" t="n">
        <f aca="false">SUM(X54:Z54)</f>
        <v>1</v>
      </c>
      <c r="AB54" s="24"/>
      <c r="AC54" s="0" t="n">
        <v>6.75</v>
      </c>
      <c r="AD54" s="34" t="n">
        <v>6.5</v>
      </c>
      <c r="AE54" s="29" t="n">
        <f aca="false">+X54*$B51</f>
        <v>494</v>
      </c>
      <c r="AF54" s="29" t="n">
        <f aca="false">+Y54*$B51</f>
        <v>0</v>
      </c>
      <c r="AG54" s="29" t="n">
        <f aca="false">+Z54*$B51</f>
        <v>0</v>
      </c>
      <c r="AH54" s="35" t="n">
        <f aca="false">SUM(AE54:AG54)</f>
        <v>494</v>
      </c>
    </row>
    <row r="55" customFormat="false" ht="15" hidden="false" customHeight="false" outlineLevel="0" collapsed="false">
      <c r="A55" s="0" t="n">
        <v>8.5</v>
      </c>
      <c r="B55" s="0" t="n">
        <v>1438</v>
      </c>
      <c r="C55" s="0" t="n">
        <v>5</v>
      </c>
      <c r="Q55" s="47" t="n">
        <v>7</v>
      </c>
      <c r="R55" s="0" t="n">
        <v>8</v>
      </c>
      <c r="S55" s="0" t="n">
        <v>0</v>
      </c>
      <c r="T55" s="0" t="n">
        <v>0</v>
      </c>
      <c r="U55" s="50" t="n">
        <v>8</v>
      </c>
      <c r="W55" s="20" t="n">
        <v>7</v>
      </c>
      <c r="X55" s="24" t="n">
        <f aca="false">+R55/$U55</f>
        <v>1</v>
      </c>
      <c r="Y55" s="24" t="n">
        <f aca="false">+S55/$U55</f>
        <v>0</v>
      </c>
      <c r="Z55" s="24" t="n">
        <f aca="false">+T55/$U55</f>
        <v>0</v>
      </c>
      <c r="AA55" s="33" t="n">
        <f aca="false">SUM(X55:Z55)</f>
        <v>1</v>
      </c>
      <c r="AB55" s="24"/>
      <c r="AC55" s="0" t="n">
        <v>7.25</v>
      </c>
      <c r="AD55" s="34" t="n">
        <v>7</v>
      </c>
      <c r="AE55" s="29" t="n">
        <f aca="false">+X55*$B52</f>
        <v>763</v>
      </c>
      <c r="AF55" s="29" t="n">
        <f aca="false">+Y55*$B52</f>
        <v>0</v>
      </c>
      <c r="AG55" s="29" t="n">
        <f aca="false">+Z55*$B52</f>
        <v>0</v>
      </c>
      <c r="AH55" s="35" t="n">
        <f aca="false">SUM(AE55:AG55)</f>
        <v>763</v>
      </c>
    </row>
    <row r="56" customFormat="false" ht="15" hidden="false" customHeight="false" outlineLevel="0" collapsed="false">
      <c r="A56" s="0" t="n">
        <v>9</v>
      </c>
      <c r="B56" s="0" t="n">
        <v>2561</v>
      </c>
      <c r="C56" s="0" t="n">
        <v>12</v>
      </c>
      <c r="Q56" s="47" t="n">
        <v>7.5</v>
      </c>
      <c r="R56" s="0" t="n">
        <v>7</v>
      </c>
      <c r="S56" s="0" t="n">
        <v>0</v>
      </c>
      <c r="T56" s="0" t="n">
        <v>0</v>
      </c>
      <c r="U56" s="50" t="n">
        <v>7</v>
      </c>
      <c r="W56" s="20" t="n">
        <v>7.5</v>
      </c>
      <c r="X56" s="24" t="n">
        <f aca="false">+R56/$U56</f>
        <v>1</v>
      </c>
      <c r="Y56" s="24" t="n">
        <f aca="false">+S56/$U56</f>
        <v>0</v>
      </c>
      <c r="Z56" s="24" t="n">
        <f aca="false">+T56/$U56</f>
        <v>0</v>
      </c>
      <c r="AA56" s="33" t="n">
        <f aca="false">SUM(X56:Z56)</f>
        <v>1</v>
      </c>
      <c r="AB56" s="24"/>
      <c r="AC56" s="0" t="n">
        <v>7.75</v>
      </c>
      <c r="AD56" s="34" t="n">
        <v>7.5</v>
      </c>
      <c r="AE56" s="29" t="n">
        <f aca="false">+X56*$B53</f>
        <v>1079</v>
      </c>
      <c r="AF56" s="29" t="n">
        <f aca="false">+Y56*$B53</f>
        <v>0</v>
      </c>
      <c r="AG56" s="29" t="n">
        <f aca="false">+Z56*$B53</f>
        <v>0</v>
      </c>
      <c r="AH56" s="35" t="n">
        <f aca="false">SUM(AE56:AG56)</f>
        <v>1079</v>
      </c>
    </row>
    <row r="57" customFormat="false" ht="15" hidden="false" customHeight="false" outlineLevel="0" collapsed="false">
      <c r="A57" s="0" t="n">
        <v>9.5</v>
      </c>
      <c r="B57" s="0" t="n">
        <v>225378</v>
      </c>
      <c r="C57" s="0" t="n">
        <v>1215</v>
      </c>
      <c r="Q57" s="47" t="n">
        <v>8</v>
      </c>
      <c r="R57" s="0" t="n">
        <v>8</v>
      </c>
      <c r="S57" s="0" t="n">
        <v>0</v>
      </c>
      <c r="T57" s="0" t="n">
        <v>0</v>
      </c>
      <c r="U57" s="50" t="n">
        <v>8</v>
      </c>
      <c r="W57" s="20" t="n">
        <v>8</v>
      </c>
      <c r="X57" s="24" t="n">
        <f aca="false">+R57/$U57</f>
        <v>1</v>
      </c>
      <c r="Y57" s="24" t="n">
        <f aca="false">+S57/$U57</f>
        <v>0</v>
      </c>
      <c r="Z57" s="24" t="n">
        <f aca="false">+T57/$U57</f>
        <v>0</v>
      </c>
      <c r="AA57" s="33" t="n">
        <f aca="false">SUM(X57:Z57)</f>
        <v>1</v>
      </c>
      <c r="AB57" s="24"/>
      <c r="AC57" s="0" t="n">
        <v>8.25</v>
      </c>
      <c r="AD57" s="34" t="n">
        <v>8</v>
      </c>
      <c r="AE57" s="29" t="n">
        <f aca="false">+X57*$B54</f>
        <v>1168</v>
      </c>
      <c r="AF57" s="29" t="n">
        <f aca="false">+Y57*$B54</f>
        <v>0</v>
      </c>
      <c r="AG57" s="29" t="n">
        <f aca="false">+Z57*$B54</f>
        <v>0</v>
      </c>
      <c r="AH57" s="35" t="n">
        <f aca="false">SUM(AE57:AG57)</f>
        <v>1168</v>
      </c>
    </row>
    <row r="58" customFormat="false" ht="15" hidden="false" customHeight="false" outlineLevel="0" collapsed="false">
      <c r="A58" s="0" t="n">
        <v>10</v>
      </c>
      <c r="B58" s="0" t="n">
        <v>514908</v>
      </c>
      <c r="C58" s="0" t="n">
        <v>3294</v>
      </c>
      <c r="Q58" s="47" t="n">
        <v>8.5</v>
      </c>
      <c r="R58" s="0" t="n">
        <v>10</v>
      </c>
      <c r="S58" s="0" t="n">
        <v>0</v>
      </c>
      <c r="T58" s="0" t="n">
        <v>0</v>
      </c>
      <c r="U58" s="50" t="n">
        <v>10</v>
      </c>
      <c r="W58" s="20" t="n">
        <v>8.5</v>
      </c>
      <c r="X58" s="24" t="n">
        <f aca="false">+R58/$U58</f>
        <v>1</v>
      </c>
      <c r="Y58" s="24" t="n">
        <f aca="false">+S58/$U58</f>
        <v>0</v>
      </c>
      <c r="Z58" s="24" t="n">
        <f aca="false">+T58/$U58</f>
        <v>0</v>
      </c>
      <c r="AA58" s="33" t="n">
        <f aca="false">SUM(X58:Z58)</f>
        <v>1</v>
      </c>
      <c r="AB58" s="24"/>
      <c r="AC58" s="0" t="n">
        <v>8.75</v>
      </c>
      <c r="AD58" s="34" t="n">
        <v>8.5</v>
      </c>
      <c r="AE58" s="29" t="n">
        <f aca="false">+X58*$B55</f>
        <v>1438</v>
      </c>
      <c r="AF58" s="29" t="n">
        <f aca="false">+Y58*$B55</f>
        <v>0</v>
      </c>
      <c r="AG58" s="29" t="n">
        <f aca="false">+Z58*$B55</f>
        <v>0</v>
      </c>
      <c r="AH58" s="35" t="n">
        <f aca="false">SUM(AE58:AG58)</f>
        <v>1438</v>
      </c>
    </row>
    <row r="59" customFormat="false" ht="15" hidden="false" customHeight="false" outlineLevel="0" collapsed="false">
      <c r="A59" s="0" t="n">
        <v>10.5</v>
      </c>
      <c r="B59" s="0" t="n">
        <v>1060504</v>
      </c>
      <c r="C59" s="0" t="n">
        <v>7979</v>
      </c>
      <c r="Q59" s="47" t="n">
        <v>9</v>
      </c>
      <c r="R59" s="0" t="n">
        <v>10</v>
      </c>
      <c r="S59" s="0" t="n">
        <v>0</v>
      </c>
      <c r="T59" s="0" t="n">
        <v>0</v>
      </c>
      <c r="U59" s="50" t="n">
        <v>10</v>
      </c>
      <c r="W59" s="20" t="n">
        <v>9</v>
      </c>
      <c r="X59" s="24" t="n">
        <f aca="false">+R59/$U59</f>
        <v>1</v>
      </c>
      <c r="Y59" s="24" t="n">
        <f aca="false">+S59/$U59</f>
        <v>0</v>
      </c>
      <c r="Z59" s="24" t="n">
        <f aca="false">+T59/$U59</f>
        <v>0</v>
      </c>
      <c r="AA59" s="33" t="n">
        <f aca="false">SUM(X59:Z59)</f>
        <v>1</v>
      </c>
      <c r="AB59" s="24"/>
      <c r="AC59" s="0" t="n">
        <v>9.25</v>
      </c>
      <c r="AD59" s="34" t="n">
        <v>9</v>
      </c>
      <c r="AE59" s="29" t="n">
        <f aca="false">+X59*$B56</f>
        <v>2561</v>
      </c>
      <c r="AF59" s="29" t="n">
        <f aca="false">+Y59*$B56</f>
        <v>0</v>
      </c>
      <c r="AG59" s="29" t="n">
        <f aca="false">+Z59*$B56</f>
        <v>0</v>
      </c>
      <c r="AH59" s="35" t="n">
        <f aca="false">SUM(AE59:AG59)</f>
        <v>2561</v>
      </c>
    </row>
    <row r="60" customFormat="false" ht="15" hidden="false" customHeight="false" outlineLevel="0" collapsed="false">
      <c r="A60" s="0" t="n">
        <v>11</v>
      </c>
      <c r="B60" s="0" t="n">
        <v>815782</v>
      </c>
      <c r="C60" s="0" t="n">
        <v>7168</v>
      </c>
      <c r="Q60" s="47" t="n">
        <v>9.5</v>
      </c>
      <c r="R60" s="0" t="n">
        <v>32</v>
      </c>
      <c r="S60" s="0" t="n">
        <v>1</v>
      </c>
      <c r="T60" s="0" t="n">
        <v>0</v>
      </c>
      <c r="U60" s="50" t="n">
        <v>33</v>
      </c>
      <c r="W60" s="20" t="n">
        <v>9.5</v>
      </c>
      <c r="X60" s="24" t="n">
        <f aca="false">+R60/$U60</f>
        <v>0.96969696969697</v>
      </c>
      <c r="Y60" s="24" t="n">
        <f aca="false">+S60/$U60</f>
        <v>0.0303030303030303</v>
      </c>
      <c r="Z60" s="24" t="n">
        <f aca="false">+T60/$U60</f>
        <v>0</v>
      </c>
      <c r="AA60" s="33" t="n">
        <f aca="false">SUM(X60:Z60)</f>
        <v>1</v>
      </c>
      <c r="AB60" s="24"/>
      <c r="AC60" s="0" t="n">
        <v>9.75</v>
      </c>
      <c r="AD60" s="34" t="n">
        <v>9.5</v>
      </c>
      <c r="AE60" s="29" t="n">
        <f aca="false">+X60*$B57</f>
        <v>218548.363636364</v>
      </c>
      <c r="AF60" s="29" t="n">
        <f aca="false">+Y60*$B57</f>
        <v>6829.63636363636</v>
      </c>
      <c r="AG60" s="29" t="n">
        <f aca="false">+Z60*$B57</f>
        <v>0</v>
      </c>
      <c r="AH60" s="35" t="n">
        <f aca="false">SUM(AE60:AG60)</f>
        <v>225378</v>
      </c>
    </row>
    <row r="61" customFormat="false" ht="15" hidden="false" customHeight="false" outlineLevel="0" collapsed="false">
      <c r="A61" s="0" t="n">
        <v>11.5</v>
      </c>
      <c r="B61" s="0" t="n">
        <v>621182</v>
      </c>
      <c r="C61" s="0" t="n">
        <v>6330</v>
      </c>
      <c r="Q61" s="47" t="n">
        <v>10</v>
      </c>
      <c r="R61" s="0" t="n">
        <v>43</v>
      </c>
      <c r="S61" s="0" t="n">
        <v>0</v>
      </c>
      <c r="T61" s="0" t="n">
        <v>0</v>
      </c>
      <c r="U61" s="50" t="n">
        <v>43</v>
      </c>
      <c r="W61" s="20" t="n">
        <v>10</v>
      </c>
      <c r="X61" s="24" t="n">
        <f aca="false">+R61/$U61</f>
        <v>1</v>
      </c>
      <c r="Y61" s="24" t="n">
        <f aca="false">+S61/$U61</f>
        <v>0</v>
      </c>
      <c r="Z61" s="24" t="n">
        <f aca="false">+T61/$U61</f>
        <v>0</v>
      </c>
      <c r="AA61" s="33" t="n">
        <f aca="false">SUM(X61:Z61)</f>
        <v>1</v>
      </c>
      <c r="AB61" s="24"/>
      <c r="AC61" s="0" t="n">
        <v>10.25</v>
      </c>
      <c r="AD61" s="34" t="n">
        <v>10</v>
      </c>
      <c r="AE61" s="29" t="n">
        <f aca="false">+X61*$B58</f>
        <v>514908</v>
      </c>
      <c r="AF61" s="29" t="n">
        <f aca="false">+Y61*$B58</f>
        <v>0</v>
      </c>
      <c r="AG61" s="29" t="n">
        <f aca="false">+Z61*$B58</f>
        <v>0</v>
      </c>
      <c r="AH61" s="35" t="n">
        <f aca="false">SUM(AE61:AG61)</f>
        <v>514908</v>
      </c>
    </row>
    <row r="62" customFormat="false" ht="15" hidden="false" customHeight="false" outlineLevel="0" collapsed="false">
      <c r="A62" s="0" t="n">
        <v>12</v>
      </c>
      <c r="B62" s="0" t="n">
        <v>468141</v>
      </c>
      <c r="C62" s="0" t="n">
        <v>5499</v>
      </c>
      <c r="Q62" s="47" t="n">
        <v>10.5</v>
      </c>
      <c r="R62" s="0" t="n">
        <v>51</v>
      </c>
      <c r="S62" s="0" t="n">
        <v>1</v>
      </c>
      <c r="T62" s="0" t="n">
        <v>0</v>
      </c>
      <c r="U62" s="50" t="n">
        <v>52</v>
      </c>
      <c r="W62" s="20" t="n">
        <v>10.5</v>
      </c>
      <c r="X62" s="24" t="n">
        <f aca="false">+R62/$U62</f>
        <v>0.980769230769231</v>
      </c>
      <c r="Y62" s="24" t="n">
        <f aca="false">+S62/$U62</f>
        <v>0.0192307692307692</v>
      </c>
      <c r="Z62" s="24" t="n">
        <f aca="false">+T62/$U62</f>
        <v>0</v>
      </c>
      <c r="AA62" s="33" t="n">
        <f aca="false">SUM(X62:Z62)</f>
        <v>1</v>
      </c>
      <c r="AB62" s="24"/>
      <c r="AC62" s="0" t="n">
        <v>10.75</v>
      </c>
      <c r="AD62" s="34" t="n">
        <v>10.5</v>
      </c>
      <c r="AE62" s="29" t="n">
        <f aca="false">+X62*$B59</f>
        <v>1040109.69230769</v>
      </c>
      <c r="AF62" s="29" t="n">
        <f aca="false">+Y62*$B59</f>
        <v>20394.3076923077</v>
      </c>
      <c r="AG62" s="29" t="n">
        <f aca="false">+Z62*$B59</f>
        <v>0</v>
      </c>
      <c r="AH62" s="35" t="n">
        <f aca="false">SUM(AE62:AG62)</f>
        <v>1060504</v>
      </c>
    </row>
    <row r="63" customFormat="false" ht="15" hidden="false" customHeight="false" outlineLevel="0" collapsed="false">
      <c r="A63" s="0" t="n">
        <v>12.5</v>
      </c>
      <c r="B63" s="0" t="n">
        <v>346066</v>
      </c>
      <c r="C63" s="0" t="n">
        <v>4658</v>
      </c>
      <c r="Q63" s="47" t="n">
        <v>11</v>
      </c>
      <c r="R63" s="0" t="n">
        <v>43</v>
      </c>
      <c r="S63" s="0" t="n">
        <v>4</v>
      </c>
      <c r="T63" s="0" t="n">
        <v>0</v>
      </c>
      <c r="U63" s="50" t="n">
        <v>47</v>
      </c>
      <c r="W63" s="20" t="n">
        <v>11</v>
      </c>
      <c r="X63" s="24" t="n">
        <f aca="false">+R63/$U63</f>
        <v>0.914893617021277</v>
      </c>
      <c r="Y63" s="24" t="n">
        <f aca="false">+S63/$U63</f>
        <v>0.0851063829787234</v>
      </c>
      <c r="Z63" s="24" t="n">
        <f aca="false">+T63/$U63</f>
        <v>0</v>
      </c>
      <c r="AA63" s="33" t="n">
        <f aca="false">SUM(X63:Z63)</f>
        <v>1</v>
      </c>
      <c r="AB63" s="24"/>
      <c r="AC63" s="0" t="n">
        <v>11.25</v>
      </c>
      <c r="AD63" s="34" t="n">
        <v>11</v>
      </c>
      <c r="AE63" s="29" t="n">
        <f aca="false">+X63*$B60</f>
        <v>746353.744680851</v>
      </c>
      <c r="AF63" s="29" t="n">
        <f aca="false">+Y63*$B60</f>
        <v>69428.2553191489</v>
      </c>
      <c r="AG63" s="29" t="n">
        <f aca="false">+Z63*$B60</f>
        <v>0</v>
      </c>
      <c r="AH63" s="35" t="n">
        <f aca="false">SUM(AE63:AG63)</f>
        <v>815782</v>
      </c>
    </row>
    <row r="64" customFormat="false" ht="15" hidden="false" customHeight="false" outlineLevel="0" collapsed="false">
      <c r="A64" s="0" t="n">
        <v>13</v>
      </c>
      <c r="B64" s="0" t="n">
        <v>107696</v>
      </c>
      <c r="C64" s="0" t="n">
        <v>1653</v>
      </c>
      <c r="Q64" s="47" t="n">
        <v>11.5</v>
      </c>
      <c r="R64" s="0" t="n">
        <v>65</v>
      </c>
      <c r="S64" s="0" t="n">
        <v>0</v>
      </c>
      <c r="T64" s="0" t="n">
        <v>0</v>
      </c>
      <c r="U64" s="50" t="n">
        <v>65</v>
      </c>
      <c r="W64" s="20" t="n">
        <v>11.5</v>
      </c>
      <c r="X64" s="24" t="n">
        <f aca="false">+R64/$U64</f>
        <v>1</v>
      </c>
      <c r="Y64" s="24" t="n">
        <f aca="false">+S64/$U64</f>
        <v>0</v>
      </c>
      <c r="Z64" s="24" t="n">
        <f aca="false">+T64/$U64</f>
        <v>0</v>
      </c>
      <c r="AA64" s="33" t="n">
        <f aca="false">SUM(X64:Z64)</f>
        <v>1</v>
      </c>
      <c r="AB64" s="24"/>
      <c r="AC64" s="0" t="n">
        <v>11.75</v>
      </c>
      <c r="AD64" s="34" t="n">
        <v>11.5</v>
      </c>
      <c r="AE64" s="29" t="n">
        <f aca="false">+X64*$B61</f>
        <v>621182</v>
      </c>
      <c r="AF64" s="29" t="n">
        <f aca="false">+Y64*$B61</f>
        <v>0</v>
      </c>
      <c r="AG64" s="29" t="n">
        <f aca="false">+Z64*$B61</f>
        <v>0</v>
      </c>
      <c r="AH64" s="35" t="n">
        <f aca="false">SUM(AE64:AG64)</f>
        <v>621182</v>
      </c>
    </row>
    <row r="65" customFormat="false" ht="15" hidden="false" customHeight="false" outlineLevel="0" collapsed="false">
      <c r="A65" s="0" t="n">
        <v>13.5</v>
      </c>
      <c r="B65" s="0" t="n">
        <v>62118</v>
      </c>
      <c r="C65" s="0" t="n">
        <v>1083</v>
      </c>
      <c r="Q65" s="47" t="n">
        <v>12</v>
      </c>
      <c r="R65" s="0" t="n">
        <v>65</v>
      </c>
      <c r="S65" s="0" t="n">
        <v>0</v>
      </c>
      <c r="T65" s="0" t="n">
        <v>0</v>
      </c>
      <c r="U65" s="50" t="n">
        <v>65</v>
      </c>
      <c r="W65" s="20" t="n">
        <v>12</v>
      </c>
      <c r="X65" s="24" t="n">
        <f aca="false">+R65/$U65</f>
        <v>1</v>
      </c>
      <c r="Y65" s="24" t="n">
        <f aca="false">+S65/$U65</f>
        <v>0</v>
      </c>
      <c r="Z65" s="24" t="n">
        <f aca="false">+T65/$U65</f>
        <v>0</v>
      </c>
      <c r="AA65" s="33" t="n">
        <f aca="false">SUM(X65:Z65)</f>
        <v>1</v>
      </c>
      <c r="AB65" s="24"/>
      <c r="AC65" s="0" t="n">
        <v>12.25</v>
      </c>
      <c r="AD65" s="34" t="n">
        <v>12</v>
      </c>
      <c r="AE65" s="29" t="n">
        <f aca="false">+X65*$B62</f>
        <v>468141</v>
      </c>
      <c r="AF65" s="29" t="n">
        <f aca="false">+Y65*$B62</f>
        <v>0</v>
      </c>
      <c r="AG65" s="29" t="n">
        <f aca="false">+Z65*$B62</f>
        <v>0</v>
      </c>
      <c r="AH65" s="35" t="n">
        <f aca="false">SUM(AE65:AG65)</f>
        <v>468141</v>
      </c>
    </row>
    <row r="66" customFormat="false" ht="15" hidden="false" customHeight="false" outlineLevel="0" collapsed="false">
      <c r="A66" s="0" t="n">
        <v>14</v>
      </c>
      <c r="B66" s="0" t="n">
        <v>44002</v>
      </c>
      <c r="C66" s="0" t="n">
        <v>865</v>
      </c>
      <c r="Q66" s="47" t="n">
        <v>12.5</v>
      </c>
      <c r="R66" s="0" t="n">
        <v>60</v>
      </c>
      <c r="S66" s="0" t="n">
        <v>7</v>
      </c>
      <c r="T66" s="0" t="n">
        <v>0</v>
      </c>
      <c r="U66" s="50" t="n">
        <v>67</v>
      </c>
      <c r="W66" s="20" t="n">
        <v>12.5</v>
      </c>
      <c r="X66" s="24" t="n">
        <f aca="false">+R66/$U66</f>
        <v>0.895522388059701</v>
      </c>
      <c r="Y66" s="24" t="n">
        <f aca="false">+S66/$U66</f>
        <v>0.104477611940299</v>
      </c>
      <c r="Z66" s="24" t="n">
        <f aca="false">+T66/$U66</f>
        <v>0</v>
      </c>
      <c r="AA66" s="33" t="n">
        <f aca="false">SUM(X66:Z66)</f>
        <v>1</v>
      </c>
      <c r="AB66" s="24"/>
      <c r="AC66" s="0" t="n">
        <v>12.75</v>
      </c>
      <c r="AD66" s="34" t="n">
        <v>12.5</v>
      </c>
      <c r="AE66" s="29" t="n">
        <f aca="false">+X66*$B63</f>
        <v>309909.850746269</v>
      </c>
      <c r="AF66" s="29" t="n">
        <f aca="false">+Y66*$B63</f>
        <v>36156.1492537313</v>
      </c>
      <c r="AG66" s="29" t="n">
        <f aca="false">+Z66*$B63</f>
        <v>0</v>
      </c>
      <c r="AH66" s="35" t="n">
        <f aca="false">SUM(AE66:AG66)</f>
        <v>346066</v>
      </c>
    </row>
    <row r="67" customFormat="false" ht="15" hidden="false" customHeight="false" outlineLevel="0" collapsed="false">
      <c r="A67" s="0" t="n">
        <v>14.5</v>
      </c>
      <c r="B67" s="0" t="n">
        <v>21728</v>
      </c>
      <c r="C67" s="0" t="n">
        <v>481</v>
      </c>
      <c r="Q67" s="47" t="n">
        <v>13</v>
      </c>
      <c r="R67" s="0" t="n">
        <v>36</v>
      </c>
      <c r="S67" s="0" t="n">
        <v>10</v>
      </c>
      <c r="T67" s="0" t="n">
        <v>0</v>
      </c>
      <c r="U67" s="50" t="n">
        <v>46</v>
      </c>
      <c r="W67" s="20" t="n">
        <v>13</v>
      </c>
      <c r="X67" s="24" t="n">
        <f aca="false">+R67/$U67</f>
        <v>0.782608695652174</v>
      </c>
      <c r="Y67" s="24" t="n">
        <f aca="false">+S67/$U67</f>
        <v>0.217391304347826</v>
      </c>
      <c r="Z67" s="24" t="n">
        <f aca="false">+T67/$U67</f>
        <v>0</v>
      </c>
      <c r="AA67" s="33" t="n">
        <f aca="false">SUM(X67:Z67)</f>
        <v>1</v>
      </c>
      <c r="AB67" s="24"/>
      <c r="AC67" s="0" t="n">
        <v>13.25</v>
      </c>
      <c r="AD67" s="34" t="n">
        <v>13</v>
      </c>
      <c r="AE67" s="29" t="n">
        <f aca="false">+X67*$B64</f>
        <v>84283.8260869565</v>
      </c>
      <c r="AF67" s="29" t="n">
        <f aca="false">+Y67*$B64</f>
        <v>23412.1739130435</v>
      </c>
      <c r="AG67" s="29" t="n">
        <f aca="false">+Z67*$B64</f>
        <v>0</v>
      </c>
      <c r="AH67" s="35" t="n">
        <f aca="false">SUM(AE67:AG67)</f>
        <v>107696</v>
      </c>
    </row>
    <row r="68" customFormat="false" ht="15" hidden="false" customHeight="false" outlineLevel="0" collapsed="false">
      <c r="A68" s="0" t="n">
        <v>15</v>
      </c>
      <c r="B68" s="0" t="n">
        <v>14977</v>
      </c>
      <c r="C68" s="0" t="n">
        <v>371</v>
      </c>
      <c r="Q68" s="47" t="n">
        <v>13.5</v>
      </c>
      <c r="R68" s="0" t="n">
        <v>21</v>
      </c>
      <c r="S68" s="0" t="n">
        <v>8</v>
      </c>
      <c r="T68" s="0" t="n">
        <v>0</v>
      </c>
      <c r="U68" s="50" t="n">
        <v>29</v>
      </c>
      <c r="W68" s="20" t="n">
        <v>13.5</v>
      </c>
      <c r="X68" s="24" t="n">
        <f aca="false">+R68/$U68</f>
        <v>0.724137931034483</v>
      </c>
      <c r="Y68" s="24" t="n">
        <f aca="false">+S68/$U68</f>
        <v>0.275862068965517</v>
      </c>
      <c r="Z68" s="24" t="n">
        <f aca="false">+T68/$U68</f>
        <v>0</v>
      </c>
      <c r="AA68" s="33" t="n">
        <f aca="false">SUM(X68:Z68)</f>
        <v>1</v>
      </c>
      <c r="AB68" s="24"/>
      <c r="AC68" s="0" t="n">
        <v>13.75</v>
      </c>
      <c r="AD68" s="34" t="n">
        <v>13.5</v>
      </c>
      <c r="AE68" s="29" t="n">
        <f aca="false">+X68*$B65</f>
        <v>44982</v>
      </c>
      <c r="AF68" s="29" t="n">
        <f aca="false">+Y68*$B65</f>
        <v>17136</v>
      </c>
      <c r="AG68" s="29" t="n">
        <f aca="false">+Z68*$B65</f>
        <v>0</v>
      </c>
      <c r="AH68" s="35" t="n">
        <f aca="false">SUM(AE68:AG68)</f>
        <v>62118</v>
      </c>
    </row>
    <row r="69" customFormat="false" ht="15" hidden="false" customHeight="false" outlineLevel="0" collapsed="false">
      <c r="A69" s="0" t="n">
        <v>15.5</v>
      </c>
      <c r="B69" s="0" t="n">
        <v>11935</v>
      </c>
      <c r="C69" s="0" t="n">
        <v>330</v>
      </c>
      <c r="Q69" s="47" t="n">
        <v>14</v>
      </c>
      <c r="R69" s="0" t="n">
        <v>20</v>
      </c>
      <c r="S69" s="0" t="n">
        <v>10</v>
      </c>
      <c r="T69" s="0" t="n">
        <v>0</v>
      </c>
      <c r="U69" s="50" t="n">
        <v>30</v>
      </c>
      <c r="W69" s="20" t="n">
        <v>14</v>
      </c>
      <c r="X69" s="24" t="n">
        <f aca="false">+R69/$U69</f>
        <v>0.666666666666667</v>
      </c>
      <c r="Y69" s="24" t="n">
        <f aca="false">+S69/$U69</f>
        <v>0.333333333333333</v>
      </c>
      <c r="Z69" s="24" t="n">
        <f aca="false">+T69/$U69</f>
        <v>0</v>
      </c>
      <c r="AA69" s="33" t="n">
        <f aca="false">SUM(X69:Z69)</f>
        <v>1</v>
      </c>
      <c r="AB69" s="24"/>
      <c r="AC69" s="0" t="n">
        <v>14.25</v>
      </c>
      <c r="AD69" s="34" t="n">
        <v>14</v>
      </c>
      <c r="AE69" s="29" t="n">
        <f aca="false">+X69*$B66</f>
        <v>29334.6666666667</v>
      </c>
      <c r="AF69" s="29" t="n">
        <f aca="false">+Y69*$B66</f>
        <v>14667.3333333333</v>
      </c>
      <c r="AG69" s="29" t="n">
        <f aca="false">+Z69*$B66</f>
        <v>0</v>
      </c>
      <c r="AH69" s="35" t="n">
        <f aca="false">SUM(AE69:AG69)</f>
        <v>44002</v>
      </c>
    </row>
    <row r="70" customFormat="false" ht="15" hidden="false" customHeight="false" outlineLevel="0" collapsed="false">
      <c r="A70" s="0" t="n">
        <v>16</v>
      </c>
      <c r="B70" s="0" t="n">
        <v>6803</v>
      </c>
      <c r="C70" s="0" t="n">
        <v>210</v>
      </c>
      <c r="Q70" s="47" t="n">
        <v>14.5</v>
      </c>
      <c r="R70" s="0" t="n">
        <v>19</v>
      </c>
      <c r="S70" s="0" t="n">
        <v>7</v>
      </c>
      <c r="T70" s="0" t="n">
        <v>0</v>
      </c>
      <c r="U70" s="50" t="n">
        <v>26</v>
      </c>
      <c r="W70" s="20" t="n">
        <v>14.5</v>
      </c>
      <c r="X70" s="24" t="n">
        <f aca="false">+R70/$U70</f>
        <v>0.730769230769231</v>
      </c>
      <c r="Y70" s="24" t="n">
        <f aca="false">+S70/$U70</f>
        <v>0.269230769230769</v>
      </c>
      <c r="Z70" s="24" t="n">
        <f aca="false">+T70/$U70</f>
        <v>0</v>
      </c>
      <c r="AA70" s="33" t="n">
        <f aca="false">SUM(X70:Z70)</f>
        <v>1</v>
      </c>
      <c r="AB70" s="24"/>
      <c r="AC70" s="0" t="n">
        <v>14.75</v>
      </c>
      <c r="AD70" s="34" t="n">
        <v>14.5</v>
      </c>
      <c r="AE70" s="29" t="n">
        <f aca="false">+X70*$B67</f>
        <v>15878.1538461538</v>
      </c>
      <c r="AF70" s="29" t="n">
        <f aca="false">+Y70*$B67</f>
        <v>5849.84615384615</v>
      </c>
      <c r="AG70" s="29" t="n">
        <f aca="false">+Z70*$B67</f>
        <v>0</v>
      </c>
      <c r="AH70" s="35" t="n">
        <f aca="false">SUM(AE70:AG70)</f>
        <v>21728</v>
      </c>
    </row>
    <row r="71" customFormat="false" ht="15" hidden="false" customHeight="false" outlineLevel="0" collapsed="false">
      <c r="A71" s="0" t="n">
        <v>16.5</v>
      </c>
      <c r="B71" s="0" t="n">
        <v>1912</v>
      </c>
      <c r="C71" s="0" t="n">
        <v>66</v>
      </c>
      <c r="Q71" s="47" t="n">
        <v>15</v>
      </c>
      <c r="R71" s="0" t="n">
        <v>5</v>
      </c>
      <c r="S71" s="0" t="n">
        <v>13</v>
      </c>
      <c r="T71" s="0" t="n">
        <v>1</v>
      </c>
      <c r="U71" s="50" t="n">
        <v>19</v>
      </c>
      <c r="W71" s="20" t="n">
        <v>15</v>
      </c>
      <c r="X71" s="24" t="n">
        <f aca="false">+R71/$U71</f>
        <v>0.263157894736842</v>
      </c>
      <c r="Y71" s="24" t="n">
        <f aca="false">+S71/$U71</f>
        <v>0.68421052631579</v>
      </c>
      <c r="Z71" s="24" t="n">
        <f aca="false">+T71/$U71</f>
        <v>0.0526315789473684</v>
      </c>
      <c r="AA71" s="33" t="n">
        <f aca="false">SUM(X71:Z71)</f>
        <v>1</v>
      </c>
      <c r="AB71" s="24"/>
      <c r="AC71" s="0" t="n">
        <v>15.25</v>
      </c>
      <c r="AD71" s="34" t="n">
        <v>15</v>
      </c>
      <c r="AE71" s="29" t="n">
        <f aca="false">+X71*$B68</f>
        <v>3941.31578947368</v>
      </c>
      <c r="AF71" s="29" t="n">
        <f aca="false">+Y71*$B68</f>
        <v>10247.4210526316</v>
      </c>
      <c r="AG71" s="29" t="n">
        <f aca="false">+Z71*$B68</f>
        <v>788.263157894737</v>
      </c>
      <c r="AH71" s="35" t="n">
        <f aca="false">SUM(AE71:AG71)</f>
        <v>14977</v>
      </c>
    </row>
    <row r="72" customFormat="false" ht="15" hidden="false" customHeight="false" outlineLevel="0" collapsed="false">
      <c r="A72" s="0" t="n">
        <v>17</v>
      </c>
      <c r="B72" s="0" t="n">
        <v>2180</v>
      </c>
      <c r="C72" s="0" t="n">
        <v>82</v>
      </c>
      <c r="Q72" s="47" t="n">
        <v>15.5</v>
      </c>
      <c r="R72" s="0" t="n">
        <v>1</v>
      </c>
      <c r="S72" s="0" t="n">
        <v>10</v>
      </c>
      <c r="T72" s="0" t="n">
        <v>3</v>
      </c>
      <c r="U72" s="50" t="n">
        <v>14</v>
      </c>
      <c r="W72" s="20" t="n">
        <v>15.5</v>
      </c>
      <c r="X72" s="24" t="n">
        <f aca="false">+R72/$U72</f>
        <v>0.0714285714285714</v>
      </c>
      <c r="Y72" s="24" t="n">
        <f aca="false">+S72/$U72</f>
        <v>0.714285714285714</v>
      </c>
      <c r="Z72" s="24" t="n">
        <f aca="false">+T72/$U72</f>
        <v>0.214285714285714</v>
      </c>
      <c r="AA72" s="33" t="n">
        <f aca="false">SUM(X72:Z72)</f>
        <v>1</v>
      </c>
      <c r="AB72" s="24"/>
      <c r="AC72" s="0" t="n">
        <v>15.75</v>
      </c>
      <c r="AD72" s="34" t="n">
        <v>15.5</v>
      </c>
      <c r="AE72" s="29" t="n">
        <f aca="false">+X72*$B69</f>
        <v>852.5</v>
      </c>
      <c r="AF72" s="29" t="n">
        <f aca="false">+Y72*$B69</f>
        <v>8525</v>
      </c>
      <c r="AG72" s="29" t="n">
        <f aca="false">+Z72*$B69</f>
        <v>2557.5</v>
      </c>
      <c r="AH72" s="35" t="n">
        <f aca="false">SUM(AE72:AG72)</f>
        <v>11935</v>
      </c>
    </row>
    <row r="73" customFormat="false" ht="15" hidden="false" customHeight="false" outlineLevel="0" collapsed="false">
      <c r="A73" s="0" t="n">
        <v>17.5</v>
      </c>
      <c r="B73" s="0" t="n">
        <v>269</v>
      </c>
      <c r="C73" s="0" t="n">
        <v>11</v>
      </c>
      <c r="Q73" s="47" t="n">
        <v>16</v>
      </c>
      <c r="R73" s="0" t="n">
        <v>3</v>
      </c>
      <c r="S73" s="0" t="n">
        <v>8</v>
      </c>
      <c r="T73" s="0" t="n">
        <v>2</v>
      </c>
      <c r="U73" s="50" t="n">
        <v>13</v>
      </c>
      <c r="W73" s="20" t="n">
        <v>16</v>
      </c>
      <c r="X73" s="24" t="n">
        <f aca="false">+R73/$U73</f>
        <v>0.230769230769231</v>
      </c>
      <c r="Y73" s="24" t="n">
        <f aca="false">+S73/$U73</f>
        <v>0.615384615384615</v>
      </c>
      <c r="Z73" s="24" t="n">
        <f aca="false">+T73/$U73</f>
        <v>0.153846153846154</v>
      </c>
      <c r="AA73" s="33" t="n">
        <f aca="false">SUM(X73:Z73)</f>
        <v>1</v>
      </c>
      <c r="AB73" s="24"/>
      <c r="AC73" s="0" t="n">
        <v>16.25</v>
      </c>
      <c r="AD73" s="34" t="n">
        <v>16</v>
      </c>
      <c r="AE73" s="29" t="n">
        <f aca="false">+X73*$B70</f>
        <v>1569.92307692308</v>
      </c>
      <c r="AF73" s="29" t="n">
        <f aca="false">+Y73*$B70</f>
        <v>4186.46153846154</v>
      </c>
      <c r="AG73" s="29" t="n">
        <f aca="false">+Z73*$B70</f>
        <v>1046.61538461538</v>
      </c>
      <c r="AH73" s="35" t="n">
        <f aca="false">SUM(AE73:AG73)</f>
        <v>6803</v>
      </c>
    </row>
    <row r="74" customFormat="false" ht="15" hidden="false" customHeight="false" outlineLevel="0" collapsed="false">
      <c r="A74" s="0" t="n">
        <v>18</v>
      </c>
      <c r="B74" s="0" t="n">
        <v>323</v>
      </c>
      <c r="C74" s="0" t="n">
        <v>15</v>
      </c>
      <c r="Q74" s="47" t="n">
        <v>16.5</v>
      </c>
      <c r="R74" s="0" t="n">
        <v>1</v>
      </c>
      <c r="S74" s="0" t="n">
        <v>7</v>
      </c>
      <c r="T74" s="0" t="n">
        <v>5</v>
      </c>
      <c r="U74" s="50" t="n">
        <v>13</v>
      </c>
      <c r="W74" s="20" t="n">
        <v>16.5</v>
      </c>
      <c r="X74" s="24" t="n">
        <f aca="false">+R74/$U74</f>
        <v>0.0769230769230769</v>
      </c>
      <c r="Y74" s="24" t="n">
        <f aca="false">+S74/$U74</f>
        <v>0.538461538461538</v>
      </c>
      <c r="Z74" s="24" t="n">
        <f aca="false">+T74/$U74</f>
        <v>0.384615384615385</v>
      </c>
      <c r="AA74" s="33" t="n">
        <f aca="false">SUM(X74:Z74)</f>
        <v>1</v>
      </c>
      <c r="AB74" s="24"/>
      <c r="AC74" s="0" t="n">
        <v>16.75</v>
      </c>
      <c r="AD74" s="34" t="n">
        <v>16.5</v>
      </c>
      <c r="AE74" s="29" t="n">
        <f aca="false">+X74*$B71</f>
        <v>147.076923076923</v>
      </c>
      <c r="AF74" s="29" t="n">
        <f aca="false">+Y74*$B71</f>
        <v>1029.53846153846</v>
      </c>
      <c r="AG74" s="29" t="n">
        <f aca="false">+Z74*$B71</f>
        <v>735.384615384615</v>
      </c>
      <c r="AH74" s="35" t="n">
        <f aca="false">SUM(AE74:AG74)</f>
        <v>1912</v>
      </c>
    </row>
    <row r="75" customFormat="false" ht="15" hidden="false" customHeight="false" outlineLevel="0" collapsed="false">
      <c r="A75" s="0" t="n">
        <v>18.5</v>
      </c>
      <c r="B75" s="0" t="n">
        <v>0</v>
      </c>
      <c r="C75" s="0" t="n">
        <v>0</v>
      </c>
      <c r="Q75" s="47" t="n">
        <v>17</v>
      </c>
      <c r="R75" s="0" t="n">
        <v>2</v>
      </c>
      <c r="S75" s="0" t="n">
        <v>7</v>
      </c>
      <c r="T75" s="0" t="n">
        <v>2</v>
      </c>
      <c r="U75" s="50" t="n">
        <v>11</v>
      </c>
      <c r="W75" s="20" t="n">
        <v>17</v>
      </c>
      <c r="X75" s="24" t="n">
        <f aca="false">+R75/$U75</f>
        <v>0.181818181818182</v>
      </c>
      <c r="Y75" s="24" t="n">
        <f aca="false">+S75/$U75</f>
        <v>0.636363636363636</v>
      </c>
      <c r="Z75" s="24" t="n">
        <f aca="false">+T75/$U75</f>
        <v>0.181818181818182</v>
      </c>
      <c r="AA75" s="33" t="n">
        <f aca="false">SUM(X75:Z75)</f>
        <v>1</v>
      </c>
      <c r="AB75" s="24"/>
      <c r="AC75" s="0" t="n">
        <v>17.25</v>
      </c>
      <c r="AD75" s="34" t="n">
        <v>17</v>
      </c>
      <c r="AE75" s="29" t="n">
        <f aca="false">+X75*$B72</f>
        <v>396.363636363636</v>
      </c>
      <c r="AF75" s="29" t="n">
        <f aca="false">+Y75*$B72</f>
        <v>1387.27272727273</v>
      </c>
      <c r="AG75" s="29" t="n">
        <f aca="false">+Z75*$B72</f>
        <v>396.363636363636</v>
      </c>
      <c r="AH75" s="35" t="n">
        <f aca="false">SUM(AE75:AG75)</f>
        <v>2180</v>
      </c>
    </row>
    <row r="76" customFormat="false" ht="15" hidden="false" customHeight="false" outlineLevel="0" collapsed="false">
      <c r="A76" s="0" t="n">
        <v>19</v>
      </c>
      <c r="B76" s="0" t="n">
        <v>0</v>
      </c>
      <c r="C76" s="0" t="n">
        <v>0</v>
      </c>
      <c r="Q76" s="47" t="n">
        <v>17.5</v>
      </c>
      <c r="R76" s="0" t="n">
        <v>1</v>
      </c>
      <c r="S76" s="0" t="n">
        <v>5</v>
      </c>
      <c r="T76" s="0" t="n">
        <v>4</v>
      </c>
      <c r="U76" s="50" t="n">
        <v>10</v>
      </c>
      <c r="W76" s="20" t="n">
        <v>17.5</v>
      </c>
      <c r="X76" s="24" t="n">
        <f aca="false">+R76/$U76</f>
        <v>0.1</v>
      </c>
      <c r="Y76" s="24" t="n">
        <f aca="false">+S76/$U76</f>
        <v>0.5</v>
      </c>
      <c r="Z76" s="24" t="n">
        <f aca="false">+T76/$U76</f>
        <v>0.4</v>
      </c>
      <c r="AA76" s="33" t="n">
        <f aca="false">SUM(X76:Z76)</f>
        <v>1</v>
      </c>
      <c r="AB76" s="24"/>
      <c r="AC76" s="0" t="n">
        <v>17.75</v>
      </c>
      <c r="AD76" s="34" t="n">
        <v>17.5</v>
      </c>
      <c r="AE76" s="29" t="n">
        <f aca="false">+X76*$B73</f>
        <v>26.9</v>
      </c>
      <c r="AF76" s="29" t="n">
        <f aca="false">+Y76*$B73</f>
        <v>134.5</v>
      </c>
      <c r="AG76" s="29" t="n">
        <f aca="false">+Z76*$B73</f>
        <v>107.6</v>
      </c>
      <c r="AH76" s="35" t="n">
        <f aca="false">SUM(AE76:AG76)</f>
        <v>269</v>
      </c>
    </row>
    <row r="77" customFormat="false" ht="15" hidden="false" customHeight="false" outlineLevel="0" collapsed="false">
      <c r="A77" s="0" t="n">
        <v>19.5</v>
      </c>
      <c r="B77" s="0" t="n">
        <v>0</v>
      </c>
      <c r="C77" s="0" t="n">
        <v>0</v>
      </c>
      <c r="Q77" s="47" t="n">
        <v>18</v>
      </c>
      <c r="R77" s="0" t="n">
        <v>0</v>
      </c>
      <c r="S77" s="0" t="n">
        <v>4</v>
      </c>
      <c r="T77" s="0" t="n">
        <v>6</v>
      </c>
      <c r="U77" s="50" t="n">
        <v>10</v>
      </c>
      <c r="W77" s="20" t="n">
        <v>18</v>
      </c>
      <c r="X77" s="24" t="n">
        <f aca="false">+R77/$U77</f>
        <v>0</v>
      </c>
      <c r="Y77" s="24" t="n">
        <f aca="false">+S77/$U77</f>
        <v>0.4</v>
      </c>
      <c r="Z77" s="24" t="n">
        <f aca="false">+T77/$U77</f>
        <v>0.6</v>
      </c>
      <c r="AA77" s="33" t="n">
        <f aca="false">SUM(X77:Z77)</f>
        <v>1</v>
      </c>
      <c r="AB77" s="24"/>
      <c r="AC77" s="0" t="n">
        <v>18.25</v>
      </c>
      <c r="AD77" s="34" t="n">
        <v>18</v>
      </c>
      <c r="AE77" s="29" t="n">
        <f aca="false">+X77*$B74</f>
        <v>0</v>
      </c>
      <c r="AF77" s="29" t="n">
        <f aca="false">+Y77*$B74</f>
        <v>129.2</v>
      </c>
      <c r="AG77" s="29" t="n">
        <f aca="false">+Z77*$B74</f>
        <v>193.8</v>
      </c>
      <c r="AH77" s="35" t="n">
        <f aca="false">SUM(AE77:AG77)</f>
        <v>323</v>
      </c>
    </row>
    <row r="78" customFormat="false" ht="15" hidden="false" customHeight="false" outlineLevel="0" collapsed="false">
      <c r="A78" s="0" t="n">
        <v>20</v>
      </c>
      <c r="B78" s="0" t="n">
        <v>0</v>
      </c>
      <c r="C78" s="0" t="n">
        <v>0</v>
      </c>
      <c r="Q78" s="44" t="s">
        <v>8</v>
      </c>
      <c r="R78" s="15" t="n">
        <v>521</v>
      </c>
      <c r="S78" s="15" t="n">
        <v>102</v>
      </c>
      <c r="T78" s="15" t="n">
        <v>23</v>
      </c>
      <c r="U78" s="38" t="n">
        <v>646</v>
      </c>
      <c r="W78" s="7" t="s">
        <v>8</v>
      </c>
      <c r="X78" s="15" t="n">
        <f aca="false">+R78/$U78</f>
        <v>0.806501547987616</v>
      </c>
      <c r="Y78" s="15" t="n">
        <f aca="false">+S78/$U78</f>
        <v>0.157894736842105</v>
      </c>
      <c r="Z78" s="15" t="n">
        <f aca="false">+T78/$U78</f>
        <v>0.0356037151702786</v>
      </c>
      <c r="AA78" s="38" t="n">
        <f aca="false">SUM(X78:Z78)</f>
        <v>1</v>
      </c>
      <c r="AB78" s="16"/>
      <c r="AD78" s="11" t="s">
        <v>8</v>
      </c>
      <c r="AE78" s="17" t="n">
        <f aca="false">SUM(AE51:AE77)</f>
        <v>4108248.37739679</v>
      </c>
      <c r="AF78" s="18" t="n">
        <f aca="false">SUM(AF51:AF77)</f>
        <v>219513.095808952</v>
      </c>
      <c r="AG78" s="19" t="n">
        <f aca="false">SUM(AG51:AG77)</f>
        <v>5825.52679425837</v>
      </c>
      <c r="AH78" s="19" t="n">
        <f aca="false">SUM(AH51:AH77)</f>
        <v>4333587</v>
      </c>
    </row>
    <row r="79" customFormat="false" ht="15" hidden="false" customHeight="false" outlineLevel="0" collapsed="false">
      <c r="A79" s="0" t="n">
        <v>20.5</v>
      </c>
      <c r="B79" s="0" t="n">
        <v>0</v>
      </c>
      <c r="C79" s="0" t="n">
        <v>0</v>
      </c>
      <c r="AD79" s="39" t="s">
        <v>4</v>
      </c>
      <c r="AE79" s="60" t="n">
        <f aca="false">+AE78/$AH$78*100</f>
        <v>94.8001823292526</v>
      </c>
      <c r="AF79" s="61" t="n">
        <f aca="false">+AF78/$AH$78*100</f>
        <v>5.0653903062048</v>
      </c>
      <c r="AG79" s="62" t="n">
        <f aca="false">+AG78/$AH$78*100</f>
        <v>0.134427364542546</v>
      </c>
      <c r="AH79" s="41" t="n">
        <f aca="false">+AH78/$AH$78*100</f>
        <v>100</v>
      </c>
    </row>
    <row r="80" customFormat="false" ht="15" hidden="false" customHeight="false" outlineLevel="0" collapsed="false">
      <c r="A80" s="0" t="n">
        <v>21</v>
      </c>
      <c r="B80" s="0" t="n">
        <v>0</v>
      </c>
      <c r="C80" s="0" t="n">
        <v>0</v>
      </c>
      <c r="AD80" s="17" t="s">
        <v>9</v>
      </c>
      <c r="AE80" s="63" t="n">
        <f aca="false">SUMPRODUCT(AE51:AE77,$AC$51:$AC$77)/AE$78</f>
        <v>11.3264333432983</v>
      </c>
      <c r="AF80" s="40" t="n">
        <f aca="false">SUMPRODUCT(AF51:AF77,$AC$51:$AC$77)/AF$78</f>
        <v>12.6348042347461</v>
      </c>
      <c r="AG80" s="40" t="n">
        <f aca="false">SUMPRODUCT(AG51:AG77,$AC$51:$AC$77)/AG$78</f>
        <v>16.1205769897785</v>
      </c>
      <c r="AH80" s="41" t="n">
        <f aca="false">SUMPRODUCT(AH51:AH77,$AC$51:$AC$77)/AH$78</f>
        <v>11.3991520765592</v>
      </c>
    </row>
    <row r="81" customFormat="false" ht="15" hidden="false" customHeight="false" outlineLevel="0" collapsed="false">
      <c r="A81" s="0" t="n">
        <v>21.5</v>
      </c>
      <c r="B81" s="0" t="n">
        <v>0</v>
      </c>
      <c r="C81" s="0" t="n">
        <v>0</v>
      </c>
    </row>
    <row r="82" customFormat="false" ht="15" hidden="false" customHeight="false" outlineLevel="0" collapsed="false">
      <c r="A82" s="0" t="n">
        <v>22</v>
      </c>
      <c r="B82" s="0" t="n">
        <v>0</v>
      </c>
      <c r="C82" s="0" t="n">
        <v>0</v>
      </c>
    </row>
    <row r="83" customFormat="false" ht="15" hidden="false" customHeight="false" outlineLevel="0" collapsed="false">
      <c r="A83" s="0" t="n">
        <v>22.5</v>
      </c>
      <c r="B83" s="0" t="n">
        <v>0</v>
      </c>
      <c r="C83" s="0" t="n">
        <v>0</v>
      </c>
      <c r="AD83" s="0" t="s">
        <v>8</v>
      </c>
      <c r="AE83" s="0" t="n">
        <f aca="false">4108248.37739679/1000</f>
        <v>4108.24837739679</v>
      </c>
      <c r="AF83" s="0" t="n">
        <f aca="false">219513.095808952/1000</f>
        <v>219.513095808952</v>
      </c>
      <c r="AG83" s="0" t="n">
        <f aca="false">5825.52679425837/1000</f>
        <v>5.82552679425837</v>
      </c>
      <c r="AH83" s="0" t="n">
        <f aca="false">4333587/1000</f>
        <v>4333.587</v>
      </c>
    </row>
    <row r="84" customFormat="false" ht="15" hidden="false" customHeight="false" outlineLevel="0" collapsed="false">
      <c r="A84" s="0" t="n">
        <v>23</v>
      </c>
      <c r="B84" s="0" t="n">
        <v>0</v>
      </c>
      <c r="C84" s="0" t="n">
        <v>0</v>
      </c>
    </row>
    <row r="85" customFormat="false" ht="15" hidden="false" customHeight="false" outlineLevel="0" collapsed="false">
      <c r="A85" s="0" t="n">
        <v>23.5</v>
      </c>
      <c r="B85" s="0" t="n">
        <v>0</v>
      </c>
      <c r="C85" s="0" t="n">
        <v>0</v>
      </c>
    </row>
    <row r="86" customFormat="false" ht="15" hidden="false" customHeight="false" outlineLevel="0" collapsed="false">
      <c r="A86" s="0" t="n">
        <v>24</v>
      </c>
      <c r="B86" s="0" t="n">
        <v>0</v>
      </c>
      <c r="C86" s="0" t="n">
        <v>0</v>
      </c>
    </row>
    <row r="87" customFormat="false" ht="15" hidden="false" customHeight="false" outlineLevel="0" collapsed="false">
      <c r="A87" s="0" t="n">
        <v>24.5</v>
      </c>
      <c r="B87" s="0" t="n">
        <v>0</v>
      </c>
      <c r="C87" s="0" t="n">
        <v>0</v>
      </c>
    </row>
    <row r="88" customFormat="false" ht="15" hidden="false" customHeight="false" outlineLevel="0" collapsed="false">
      <c r="A88" s="0" t="n">
        <v>25</v>
      </c>
      <c r="B88" s="0" t="n">
        <v>0</v>
      </c>
      <c r="C88" s="0" t="n">
        <v>0</v>
      </c>
    </row>
    <row r="89" customFormat="false" ht="15" hidden="false" customHeight="false" outlineLevel="0" collapsed="false">
      <c r="A89" s="0" t="n">
        <v>25.5</v>
      </c>
      <c r="B89" s="0" t="n">
        <v>0</v>
      </c>
      <c r="C89" s="0" t="n">
        <v>0</v>
      </c>
    </row>
    <row r="90" customFormat="false" ht="15" hidden="false" customHeight="false" outlineLevel="0" collapsed="false">
      <c r="B90" s="0" t="n">
        <v>4333587</v>
      </c>
      <c r="C90" s="0" t="n">
        <v>41337</v>
      </c>
    </row>
  </sheetData>
  <mergeCells count="13">
    <mergeCell ref="Q47:U47"/>
    <mergeCell ref="W47:AA47"/>
    <mergeCell ref="AD47:AH47"/>
    <mergeCell ref="AD48:AH48"/>
    <mergeCell ref="Q49:Q50"/>
    <mergeCell ref="R49:T49"/>
    <mergeCell ref="U49:U50"/>
    <mergeCell ref="W49:W50"/>
    <mergeCell ref="X49:Z49"/>
    <mergeCell ref="AA49:AA50"/>
    <mergeCell ref="AD49:AD50"/>
    <mergeCell ref="AE49:AG49"/>
    <mergeCell ref="AH49:AH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31:31 F1"/>
    </sheetView>
  </sheetViews>
  <sheetFormatPr defaultRowHeight="15"/>
  <cols>
    <col collapsed="false" hidden="false" max="6" min="1" style="0" width="8.57085020242915"/>
    <col collapsed="false" hidden="false" max="7" min="7" style="0" width="12.2105263157895"/>
    <col collapsed="false" hidden="false" max="10" min="8" style="0" width="8.57085020242915"/>
    <col collapsed="false" hidden="false" max="11" min="11" style="0" width="12.1052631578947"/>
    <col collapsed="false" hidden="false" max="1025" min="12" style="0" width="8.57085020242915"/>
  </cols>
  <sheetData>
    <row r="1" customFormat="false" ht="21" hidden="false" customHeight="false" outlineLevel="0" collapsed="false">
      <c r="A1" s="64" t="s">
        <v>3</v>
      </c>
      <c r="B1" s="64"/>
      <c r="C1" s="64"/>
      <c r="D1" s="64"/>
      <c r="E1" s="64"/>
    </row>
    <row r="2" customFormat="false" ht="15" hidden="false" customHeight="false" outlineLevel="0" collapsed="false">
      <c r="A2" s="65"/>
      <c r="B2" s="65"/>
      <c r="C2" s="65"/>
      <c r="D2" s="65"/>
      <c r="E2" s="65"/>
    </row>
    <row r="3" customFormat="false" ht="15" hidden="false" customHeight="false" outlineLevel="0" collapsed="false">
      <c r="A3" s="66" t="s">
        <v>6</v>
      </c>
      <c r="B3" s="67" t="s">
        <v>7</v>
      </c>
      <c r="C3" s="67"/>
      <c r="D3" s="67"/>
      <c r="E3" s="66" t="s">
        <v>8</v>
      </c>
      <c r="H3" s="48" t="s">
        <v>17</v>
      </c>
      <c r="I3" s="48"/>
      <c r="J3" s="48"/>
      <c r="K3" s="48"/>
    </row>
    <row r="4" customFormat="false" ht="15" hidden="false" customHeight="false" outlineLevel="0" collapsed="false">
      <c r="A4" s="66"/>
      <c r="B4" s="68" t="n">
        <v>1</v>
      </c>
      <c r="C4" s="68" t="n">
        <v>2</v>
      </c>
      <c r="D4" s="68" t="n">
        <v>3</v>
      </c>
      <c r="E4" s="66"/>
      <c r="H4" s="2" t="s">
        <v>0</v>
      </c>
      <c r="I4" s="2" t="s">
        <v>1</v>
      </c>
      <c r="J4" s="2" t="s">
        <v>2</v>
      </c>
      <c r="K4" s="69" t="s">
        <v>18</v>
      </c>
    </row>
    <row r="5" customFormat="false" ht="15" hidden="false" customHeight="false" outlineLevel="0" collapsed="false">
      <c r="A5" s="70" t="n">
        <v>5</v>
      </c>
      <c r="B5" s="65"/>
      <c r="C5" s="65"/>
      <c r="D5" s="65"/>
      <c r="E5" s="71"/>
      <c r="H5" s="72" t="n">
        <v>5</v>
      </c>
      <c r="I5" s="0" t="n">
        <v>0</v>
      </c>
      <c r="J5" s="0" t="n">
        <v>0</v>
      </c>
      <c r="K5" s="0" t="n">
        <f aca="false">I5/644567</f>
        <v>0</v>
      </c>
    </row>
    <row r="6" customFormat="false" ht="15" hidden="false" customHeight="false" outlineLevel="0" collapsed="false">
      <c r="A6" s="70" t="n">
        <v>5.5</v>
      </c>
      <c r="B6" s="65" t="n">
        <v>1</v>
      </c>
      <c r="C6" s="65"/>
      <c r="D6" s="65"/>
      <c r="E6" s="71" t="n">
        <v>1</v>
      </c>
      <c r="H6" s="72" t="n">
        <v>5.5</v>
      </c>
      <c r="I6" s="0" t="n">
        <v>90</v>
      </c>
      <c r="J6" s="0" t="n">
        <v>0</v>
      </c>
      <c r="K6" s="0" t="n">
        <f aca="false">I6/644567</f>
        <v>0.000139628618902302</v>
      </c>
    </row>
    <row r="7" customFormat="false" ht="15" hidden="false" customHeight="false" outlineLevel="0" collapsed="false">
      <c r="A7" s="70" t="n">
        <v>6</v>
      </c>
      <c r="B7" s="73" t="n">
        <v>1</v>
      </c>
      <c r="C7" s="65"/>
      <c r="D7" s="65"/>
      <c r="E7" s="71" t="n">
        <v>1</v>
      </c>
      <c r="H7" s="72" t="n">
        <v>6</v>
      </c>
      <c r="I7" s="0" t="n">
        <v>90</v>
      </c>
      <c r="J7" s="0" t="n">
        <v>0</v>
      </c>
      <c r="K7" s="0" t="n">
        <f aca="false">I7/644567</f>
        <v>0.000139628618902302</v>
      </c>
    </row>
    <row r="8" customFormat="false" ht="15" hidden="false" customHeight="false" outlineLevel="0" collapsed="false">
      <c r="A8" s="70" t="n">
        <v>6.5</v>
      </c>
      <c r="B8" s="65" t="n">
        <v>8</v>
      </c>
      <c r="C8" s="65"/>
      <c r="D8" s="65"/>
      <c r="E8" s="71" t="n">
        <v>8</v>
      </c>
      <c r="H8" s="72" t="n">
        <v>6.5</v>
      </c>
      <c r="I8" s="0" t="n">
        <v>494</v>
      </c>
      <c r="J8" s="0" t="n">
        <v>1</v>
      </c>
      <c r="K8" s="0" t="n">
        <f aca="false">I8/644567</f>
        <v>0.000766405974863746</v>
      </c>
    </row>
    <row r="9" customFormat="false" ht="15" hidden="false" customHeight="false" outlineLevel="0" collapsed="false">
      <c r="A9" s="70" t="n">
        <v>7</v>
      </c>
      <c r="B9" s="65" t="n">
        <v>8</v>
      </c>
      <c r="C9" s="65"/>
      <c r="D9" s="65"/>
      <c r="E9" s="71" t="n">
        <v>8</v>
      </c>
      <c r="H9" s="72" t="n">
        <v>7</v>
      </c>
      <c r="I9" s="0" t="n">
        <v>763</v>
      </c>
      <c r="J9" s="0" t="n">
        <v>2</v>
      </c>
      <c r="K9" s="0" t="n">
        <f aca="false">I9/644567</f>
        <v>0.00118374040247174</v>
      </c>
    </row>
    <row r="10" customFormat="false" ht="15" hidden="false" customHeight="false" outlineLevel="0" collapsed="false">
      <c r="A10" s="70" t="n">
        <v>7.5</v>
      </c>
      <c r="B10" s="65" t="n">
        <v>7</v>
      </c>
      <c r="C10" s="65"/>
      <c r="D10" s="65"/>
      <c r="E10" s="71" t="n">
        <v>7</v>
      </c>
      <c r="H10" s="72" t="n">
        <v>7.5</v>
      </c>
      <c r="I10" s="0" t="n">
        <v>1079</v>
      </c>
      <c r="J10" s="0" t="n">
        <v>3</v>
      </c>
      <c r="K10" s="0" t="n">
        <f aca="false">I10/644567</f>
        <v>0.00167399199772871</v>
      </c>
    </row>
    <row r="11" customFormat="false" ht="15" hidden="false" customHeight="false" outlineLevel="0" collapsed="false">
      <c r="A11" s="70" t="n">
        <v>8</v>
      </c>
      <c r="B11" s="65" t="n">
        <v>8</v>
      </c>
      <c r="C11" s="65"/>
      <c r="D11" s="65"/>
      <c r="E11" s="71" t="n">
        <v>8</v>
      </c>
      <c r="H11" s="72" t="n">
        <v>8</v>
      </c>
      <c r="I11" s="0" t="n">
        <v>1168</v>
      </c>
      <c r="J11" s="0" t="n">
        <v>4</v>
      </c>
      <c r="K11" s="0" t="n">
        <f aca="false">I11/644567</f>
        <v>0.0018120691875321</v>
      </c>
    </row>
    <row r="12" customFormat="false" ht="15" hidden="false" customHeight="false" outlineLevel="0" collapsed="false">
      <c r="A12" s="70" t="n">
        <v>8.5</v>
      </c>
      <c r="B12" s="65" t="n">
        <v>10</v>
      </c>
      <c r="C12" s="65"/>
      <c r="D12" s="65"/>
      <c r="E12" s="71" t="n">
        <v>10</v>
      </c>
      <c r="H12" s="72" t="n">
        <v>8.5</v>
      </c>
      <c r="I12" s="0" t="n">
        <v>1438</v>
      </c>
      <c r="J12" s="0" t="n">
        <v>5</v>
      </c>
      <c r="K12" s="0" t="n">
        <f aca="false">I12/644567</f>
        <v>0.002230955044239</v>
      </c>
    </row>
    <row r="13" customFormat="false" ht="15" hidden="false" customHeight="false" outlineLevel="0" collapsed="false">
      <c r="A13" s="70" t="n">
        <v>9</v>
      </c>
      <c r="B13" s="65" t="n">
        <v>10</v>
      </c>
      <c r="C13" s="65"/>
      <c r="D13" s="65"/>
      <c r="E13" s="71" t="n">
        <v>10</v>
      </c>
      <c r="H13" s="72" t="n">
        <v>9</v>
      </c>
      <c r="I13" s="0" t="n">
        <v>2561</v>
      </c>
      <c r="J13" s="0" t="n">
        <v>12</v>
      </c>
      <c r="K13" s="0" t="n">
        <f aca="false">I13/644567</f>
        <v>0.00397320992231994</v>
      </c>
    </row>
    <row r="14" customFormat="false" ht="15" hidden="false" customHeight="false" outlineLevel="0" collapsed="false">
      <c r="A14" s="70" t="n">
        <v>9.5</v>
      </c>
      <c r="B14" s="65" t="n">
        <v>17</v>
      </c>
      <c r="C14" s="65"/>
      <c r="D14" s="65"/>
      <c r="E14" s="71" t="n">
        <v>17</v>
      </c>
      <c r="H14" s="72" t="n">
        <v>9.5</v>
      </c>
      <c r="I14" s="0" t="n">
        <v>4125</v>
      </c>
      <c r="J14" s="0" t="n">
        <v>22</v>
      </c>
      <c r="K14" s="0" t="n">
        <f aca="false">I14/644567</f>
        <v>0.00639964503302217</v>
      </c>
    </row>
    <row r="15" customFormat="false" ht="15" hidden="false" customHeight="false" outlineLevel="0" collapsed="false">
      <c r="A15" s="70" t="n">
        <v>10</v>
      </c>
      <c r="B15" s="65" t="n">
        <v>20</v>
      </c>
      <c r="C15" s="65"/>
      <c r="D15" s="65"/>
      <c r="E15" s="71" t="n">
        <v>20</v>
      </c>
      <c r="H15" s="72" t="n">
        <v>10</v>
      </c>
      <c r="I15" s="0" t="n">
        <v>7700</v>
      </c>
      <c r="J15" s="0" t="n">
        <v>49</v>
      </c>
      <c r="K15" s="0" t="n">
        <f aca="false">I15/644567</f>
        <v>0.0119460040616414</v>
      </c>
    </row>
    <row r="16" customFormat="false" ht="15" hidden="false" customHeight="false" outlineLevel="0" collapsed="false">
      <c r="A16" s="70" t="n">
        <v>10.5</v>
      </c>
      <c r="B16" s="65" t="n">
        <v>29</v>
      </c>
      <c r="C16" s="65"/>
      <c r="D16" s="65"/>
      <c r="E16" s="71" t="n">
        <v>29</v>
      </c>
      <c r="H16" s="72" t="n">
        <v>10.5</v>
      </c>
      <c r="I16" s="0" t="n">
        <v>77925</v>
      </c>
      <c r="J16" s="0" t="n">
        <v>586</v>
      </c>
      <c r="K16" s="0" t="n">
        <f aca="false">I16/644567</f>
        <v>0.12089511253291</v>
      </c>
    </row>
    <row r="17" customFormat="false" ht="15" hidden="false" customHeight="false" outlineLevel="0" collapsed="false">
      <c r="A17" s="70" t="n">
        <v>11</v>
      </c>
      <c r="B17" s="65" t="n">
        <v>21</v>
      </c>
      <c r="C17" s="65"/>
      <c r="D17" s="65"/>
      <c r="E17" s="71" t="n">
        <v>21</v>
      </c>
      <c r="H17" s="72" t="n">
        <v>11</v>
      </c>
      <c r="I17" s="0" t="n">
        <v>114448</v>
      </c>
      <c r="J17" s="0" t="n">
        <v>1006</v>
      </c>
      <c r="K17" s="0" t="n">
        <f aca="false">I17/644567</f>
        <v>0.177557957512563</v>
      </c>
    </row>
    <row r="18" customFormat="false" ht="15" hidden="false" customHeight="false" outlineLevel="0" collapsed="false">
      <c r="A18" s="70" t="n">
        <v>11.5</v>
      </c>
      <c r="B18" s="65" t="n">
        <v>21</v>
      </c>
      <c r="C18" s="65"/>
      <c r="D18" s="65"/>
      <c r="E18" s="71" t="n">
        <v>21</v>
      </c>
      <c r="H18" s="72" t="n">
        <v>11.5</v>
      </c>
      <c r="I18" s="0" t="n">
        <v>95258</v>
      </c>
      <c r="J18" s="0" t="n">
        <v>971</v>
      </c>
      <c r="K18" s="0" t="n">
        <f aca="false">I18/644567</f>
        <v>0.147786033104394</v>
      </c>
    </row>
    <row r="19" customFormat="false" ht="15" hidden="false" customHeight="false" outlineLevel="0" collapsed="false">
      <c r="A19" s="70" t="n">
        <v>12</v>
      </c>
      <c r="B19" s="65" t="n">
        <v>21</v>
      </c>
      <c r="C19" s="65"/>
      <c r="D19" s="65"/>
      <c r="E19" s="71" t="n">
        <v>21</v>
      </c>
      <c r="H19" s="72" t="n">
        <v>12</v>
      </c>
      <c r="I19" s="0" t="n">
        <v>92207</v>
      </c>
      <c r="J19" s="0" t="n">
        <v>1084</v>
      </c>
      <c r="K19" s="0" t="n">
        <f aca="false">I19/644567</f>
        <v>0.143052622923606</v>
      </c>
    </row>
    <row r="20" customFormat="false" ht="15" hidden="false" customHeight="false" outlineLevel="0" collapsed="false">
      <c r="A20" s="70" t="n">
        <v>12.5</v>
      </c>
      <c r="B20" s="65" t="n">
        <v>24</v>
      </c>
      <c r="C20" s="65" t="n">
        <v>1</v>
      </c>
      <c r="D20" s="65"/>
      <c r="E20" s="71" t="n">
        <v>25</v>
      </c>
      <c r="H20" s="72" t="n">
        <v>12.5</v>
      </c>
      <c r="I20" s="0" t="n">
        <v>62454</v>
      </c>
      <c r="J20" s="0" t="n">
        <v>841</v>
      </c>
      <c r="K20" s="0" t="n">
        <f aca="false">I20/644567</f>
        <v>0.096892952943604</v>
      </c>
    </row>
    <row r="21" customFormat="false" ht="15" hidden="false" customHeight="false" outlineLevel="0" collapsed="false">
      <c r="A21" s="70" t="n">
        <v>13</v>
      </c>
      <c r="B21" s="65" t="n">
        <v>18</v>
      </c>
      <c r="C21" s="65" t="n">
        <v>2</v>
      </c>
      <c r="D21" s="65"/>
      <c r="E21" s="71" t="n">
        <v>20</v>
      </c>
      <c r="H21" s="72" t="n">
        <v>13</v>
      </c>
      <c r="I21" s="0" t="n">
        <v>47565</v>
      </c>
      <c r="J21" s="0" t="n">
        <v>730</v>
      </c>
      <c r="K21" s="0" t="n">
        <f aca="false">I21/644567</f>
        <v>0.0737937250898665</v>
      </c>
    </row>
    <row r="22" customFormat="false" ht="15" hidden="false" customHeight="false" outlineLevel="0" collapsed="false">
      <c r="A22" s="70" t="n">
        <v>13.5</v>
      </c>
      <c r="B22" s="65" t="n">
        <v>15</v>
      </c>
      <c r="C22" s="65" t="n">
        <v>4</v>
      </c>
      <c r="D22" s="65"/>
      <c r="E22" s="71" t="n">
        <v>19</v>
      </c>
      <c r="H22" s="72" t="n">
        <v>13.5</v>
      </c>
      <c r="I22" s="0" t="n">
        <v>45374</v>
      </c>
      <c r="J22" s="0" t="n">
        <v>791</v>
      </c>
      <c r="K22" s="0" t="n">
        <f aca="false">I22/644567</f>
        <v>0.0703945439341449</v>
      </c>
    </row>
    <row r="23" customFormat="false" ht="15" hidden="false" customHeight="false" outlineLevel="0" collapsed="false">
      <c r="A23" s="70" t="n">
        <v>14</v>
      </c>
      <c r="B23" s="65" t="n">
        <v>17</v>
      </c>
      <c r="C23" s="65" t="n">
        <v>3</v>
      </c>
      <c r="D23" s="65"/>
      <c r="E23" s="71" t="n">
        <v>20</v>
      </c>
      <c r="H23" s="72" t="n">
        <v>14</v>
      </c>
      <c r="I23" s="0" t="n">
        <v>35015</v>
      </c>
      <c r="J23" s="0" t="n">
        <v>688</v>
      </c>
      <c r="K23" s="0" t="n">
        <f aca="false">I23/644567</f>
        <v>0.05432328989849</v>
      </c>
    </row>
    <row r="24" customFormat="false" ht="15" hidden="false" customHeight="false" outlineLevel="0" collapsed="false">
      <c r="A24" s="70" t="n">
        <v>14.5</v>
      </c>
      <c r="B24" s="65" t="n">
        <v>17</v>
      </c>
      <c r="C24" s="65" t="n">
        <v>1</v>
      </c>
      <c r="D24" s="65"/>
      <c r="E24" s="71" t="n">
        <v>18</v>
      </c>
      <c r="H24" s="72" t="n">
        <v>14.5</v>
      </c>
      <c r="I24" s="0" t="n">
        <v>18464</v>
      </c>
      <c r="J24" s="0" t="n">
        <v>409</v>
      </c>
      <c r="K24" s="0" t="n">
        <f aca="false">I24/644567</f>
        <v>0.0286455868823567</v>
      </c>
    </row>
    <row r="25" customFormat="false" ht="15" hidden="false" customHeight="false" outlineLevel="0" collapsed="false">
      <c r="A25" s="70" t="n">
        <v>15</v>
      </c>
      <c r="B25" s="65" t="n">
        <v>5</v>
      </c>
      <c r="C25" s="65" t="n">
        <v>9</v>
      </c>
      <c r="D25" s="65" t="n">
        <v>1</v>
      </c>
      <c r="E25" s="71" t="n">
        <v>15</v>
      </c>
      <c r="H25" s="72" t="n">
        <v>15</v>
      </c>
      <c r="I25" s="0" t="n">
        <v>13337</v>
      </c>
      <c r="J25" s="0" t="n">
        <v>330</v>
      </c>
      <c r="K25" s="0" t="n">
        <f aca="false">I25/644567</f>
        <v>0.0206914098922222</v>
      </c>
    </row>
    <row r="26" customFormat="false" ht="15" hidden="false" customHeight="false" outlineLevel="0" collapsed="false">
      <c r="A26" s="70" t="n">
        <v>15.5</v>
      </c>
      <c r="B26" s="65" t="n">
        <v>1</v>
      </c>
      <c r="C26" s="65" t="n">
        <v>9</v>
      </c>
      <c r="D26" s="65" t="n">
        <v>3</v>
      </c>
      <c r="E26" s="71" t="n">
        <v>13</v>
      </c>
      <c r="H26" s="72" t="n">
        <v>15.5</v>
      </c>
      <c r="I26" s="0" t="n">
        <v>11525</v>
      </c>
      <c r="J26" s="0" t="n">
        <v>319</v>
      </c>
      <c r="K26" s="0" t="n">
        <f aca="false">I26/644567</f>
        <v>0.0178802203649892</v>
      </c>
    </row>
    <row r="27" customFormat="false" ht="15" hidden="false" customHeight="false" outlineLevel="0" collapsed="false">
      <c r="A27" s="70" t="n">
        <v>16</v>
      </c>
      <c r="B27" s="65" t="n">
        <v>3</v>
      </c>
      <c r="C27" s="65" t="n">
        <v>8</v>
      </c>
      <c r="D27" s="65" t="n">
        <v>2</v>
      </c>
      <c r="E27" s="71" t="n">
        <v>13</v>
      </c>
      <c r="H27" s="72" t="n">
        <v>16</v>
      </c>
      <c r="I27" s="0" t="n">
        <v>6803</v>
      </c>
      <c r="J27" s="0" t="n">
        <v>210</v>
      </c>
      <c r="K27" s="0" t="n">
        <f aca="false">I27/644567</f>
        <v>0.0105543721599151</v>
      </c>
    </row>
    <row r="28" customFormat="false" ht="15" hidden="false" customHeight="false" outlineLevel="0" collapsed="false">
      <c r="A28" s="70" t="n">
        <v>16.5</v>
      </c>
      <c r="B28" s="65" t="n">
        <v>1</v>
      </c>
      <c r="C28" s="65" t="n">
        <v>7</v>
      </c>
      <c r="D28" s="65" t="n">
        <v>5</v>
      </c>
      <c r="E28" s="71" t="n">
        <v>13</v>
      </c>
      <c r="H28" s="72" t="n">
        <v>16.5</v>
      </c>
      <c r="I28" s="0" t="n">
        <v>1912</v>
      </c>
      <c r="J28" s="0" t="n">
        <v>66</v>
      </c>
      <c r="K28" s="0" t="n">
        <f aca="false">I28/644567</f>
        <v>0.00296633243712446</v>
      </c>
    </row>
    <row r="29" customFormat="false" ht="15" hidden="false" customHeight="false" outlineLevel="0" collapsed="false">
      <c r="A29" s="70" t="n">
        <v>17</v>
      </c>
      <c r="B29" s="65" t="n">
        <v>2</v>
      </c>
      <c r="C29" s="65" t="n">
        <v>7</v>
      </c>
      <c r="D29" s="65" t="n">
        <v>2</v>
      </c>
      <c r="E29" s="71" t="n">
        <v>11</v>
      </c>
      <c r="H29" s="72" t="n">
        <v>17</v>
      </c>
      <c r="I29" s="0" t="n">
        <v>2180</v>
      </c>
      <c r="J29" s="0" t="n">
        <v>82</v>
      </c>
      <c r="K29" s="0" t="n">
        <f aca="false">I29/644567</f>
        <v>0.00338211543563353</v>
      </c>
    </row>
    <row r="30" customFormat="false" ht="15" hidden="false" customHeight="false" outlineLevel="0" collapsed="false">
      <c r="A30" s="70" t="n">
        <v>17.5</v>
      </c>
      <c r="B30" s="65" t="n">
        <v>1</v>
      </c>
      <c r="C30" s="65" t="n">
        <v>5</v>
      </c>
      <c r="D30" s="65" t="n">
        <v>4</v>
      </c>
      <c r="E30" s="71" t="n">
        <v>10</v>
      </c>
      <c r="H30" s="72" t="n">
        <v>17.5</v>
      </c>
      <c r="I30" s="0" t="n">
        <v>269</v>
      </c>
      <c r="J30" s="0" t="n">
        <v>11</v>
      </c>
      <c r="K30" s="0" t="n">
        <f aca="false">I30/644567</f>
        <v>0.000417334427607991</v>
      </c>
    </row>
    <row r="31" customFormat="false" ht="15" hidden="false" customHeight="false" outlineLevel="0" collapsed="false">
      <c r="A31" s="70" t="n">
        <v>18</v>
      </c>
      <c r="B31" s="65"/>
      <c r="C31" s="65" t="n">
        <v>4</v>
      </c>
      <c r="D31" s="65" t="n">
        <v>6</v>
      </c>
      <c r="E31" s="71" t="n">
        <v>10</v>
      </c>
      <c r="H31" s="72" t="n">
        <v>18</v>
      </c>
      <c r="I31" s="0" t="n">
        <v>323</v>
      </c>
      <c r="J31" s="0" t="n">
        <v>15</v>
      </c>
      <c r="K31" s="0" t="n">
        <f aca="false">I31/644567</f>
        <v>0.000501111598949372</v>
      </c>
    </row>
    <row r="32" customFormat="false" ht="15" hidden="false" customHeight="false" outlineLevel="0" collapsed="false">
      <c r="A32" s="74" t="s">
        <v>8</v>
      </c>
      <c r="B32" s="75" t="n">
        <f aca="false">SUM(B5:B31)</f>
        <v>286</v>
      </c>
      <c r="C32" s="76" t="n">
        <f aca="false">SUM(C5:C31)</f>
        <v>60</v>
      </c>
      <c r="D32" s="76" t="n">
        <f aca="false">SUM(D5:D31)</f>
        <v>23</v>
      </c>
      <c r="E32" s="77" t="n">
        <f aca="false">SUM(E5:E31)</f>
        <v>369</v>
      </c>
      <c r="I32" s="0" t="n">
        <v>644567</v>
      </c>
      <c r="J32" s="0" t="n">
        <v>8237</v>
      </c>
    </row>
    <row r="35" customFormat="false" ht="21" hidden="false" customHeight="false" outlineLevel="0" collapsed="false">
      <c r="A35" s="43" t="s">
        <v>11</v>
      </c>
      <c r="B35" s="43"/>
      <c r="C35" s="43"/>
      <c r="D35" s="43"/>
      <c r="E35" s="43"/>
    </row>
    <row r="37" customFormat="false" ht="15" hidden="false" customHeight="false" outlineLevel="0" collapsed="false">
      <c r="A37" s="44" t="s">
        <v>6</v>
      </c>
      <c r="B37" s="45" t="s">
        <v>7</v>
      </c>
      <c r="C37" s="45"/>
      <c r="D37" s="45"/>
      <c r="E37" s="44" t="s">
        <v>8</v>
      </c>
      <c r="H37" s="48" t="s">
        <v>19</v>
      </c>
      <c r="I37" s="48"/>
      <c r="J37" s="48"/>
      <c r="K37" s="48"/>
    </row>
    <row r="38" customFormat="false" ht="15" hidden="false" customHeight="false" outlineLevel="0" collapsed="false">
      <c r="A38" s="44"/>
      <c r="B38" s="46" t="n">
        <v>1</v>
      </c>
      <c r="C38" s="46" t="n">
        <v>2</v>
      </c>
      <c r="D38" s="46" t="n">
        <v>3</v>
      </c>
      <c r="E38" s="44"/>
      <c r="H38" s="2" t="s">
        <v>0</v>
      </c>
      <c r="I38" s="2" t="s">
        <v>1</v>
      </c>
      <c r="J38" s="2" t="s">
        <v>2</v>
      </c>
      <c r="K38" s="69" t="s">
        <v>18</v>
      </c>
    </row>
    <row r="39" customFormat="false" ht="15" hidden="false" customHeight="false" outlineLevel="0" collapsed="false">
      <c r="A39" s="47" t="n">
        <v>5</v>
      </c>
      <c r="B39" s="48"/>
      <c r="C39" s="48"/>
      <c r="D39" s="48"/>
      <c r="E39" s="49"/>
      <c r="H39" s="0" t="n">
        <v>5</v>
      </c>
      <c r="I39" s="0" t="n">
        <v>0</v>
      </c>
      <c r="J39" s="0" t="n">
        <v>0</v>
      </c>
      <c r="K39" s="0" t="n">
        <f aca="false">I39/157668</f>
        <v>0</v>
      </c>
    </row>
    <row r="40" customFormat="false" ht="15" hidden="false" customHeight="false" outlineLevel="0" collapsed="false">
      <c r="A40" s="47" t="n">
        <v>5.5</v>
      </c>
      <c r="E40" s="50"/>
      <c r="H40" s="0" t="n">
        <v>5.5</v>
      </c>
      <c r="I40" s="0" t="n">
        <v>0</v>
      </c>
      <c r="J40" s="0" t="n">
        <v>0</v>
      </c>
      <c r="K40" s="0" t="n">
        <f aca="false">I40/157668</f>
        <v>0</v>
      </c>
    </row>
    <row r="41" customFormat="false" ht="15" hidden="false" customHeight="false" outlineLevel="0" collapsed="false">
      <c r="A41" s="47" t="n">
        <v>6</v>
      </c>
      <c r="E41" s="50"/>
      <c r="H41" s="0" t="n">
        <v>6</v>
      </c>
      <c r="I41" s="0" t="n">
        <v>0</v>
      </c>
      <c r="J41" s="0" t="n">
        <v>0</v>
      </c>
      <c r="K41" s="0" t="n">
        <f aca="false">I41/157668</f>
        <v>0</v>
      </c>
    </row>
    <row r="42" customFormat="false" ht="15" hidden="false" customHeight="false" outlineLevel="0" collapsed="false">
      <c r="A42" s="47" t="n">
        <v>6.5</v>
      </c>
      <c r="E42" s="50"/>
      <c r="H42" s="0" t="n">
        <v>6.5</v>
      </c>
      <c r="I42" s="0" t="n">
        <v>0</v>
      </c>
      <c r="J42" s="0" t="n">
        <v>0</v>
      </c>
      <c r="K42" s="0" t="n">
        <f aca="false">I42/157668</f>
        <v>0</v>
      </c>
    </row>
    <row r="43" customFormat="false" ht="15" hidden="false" customHeight="false" outlineLevel="0" collapsed="false">
      <c r="A43" s="47" t="n">
        <v>7</v>
      </c>
      <c r="E43" s="50"/>
      <c r="H43" s="0" t="n">
        <v>7</v>
      </c>
      <c r="I43" s="0" t="n">
        <v>0</v>
      </c>
      <c r="J43" s="0" t="n">
        <v>0</v>
      </c>
      <c r="K43" s="0" t="n">
        <f aca="false">I43/157668</f>
        <v>0</v>
      </c>
    </row>
    <row r="44" customFormat="false" ht="15" hidden="false" customHeight="false" outlineLevel="0" collapsed="false">
      <c r="A44" s="47" t="n">
        <v>7.5</v>
      </c>
      <c r="E44" s="50"/>
      <c r="H44" s="0" t="n">
        <v>7.5</v>
      </c>
      <c r="I44" s="0" t="n">
        <v>0</v>
      </c>
      <c r="J44" s="0" t="n">
        <v>0</v>
      </c>
      <c r="K44" s="0" t="n">
        <f aca="false">I44/157668</f>
        <v>0</v>
      </c>
    </row>
    <row r="45" customFormat="false" ht="15" hidden="false" customHeight="false" outlineLevel="0" collapsed="false">
      <c r="A45" s="47" t="n">
        <v>8</v>
      </c>
      <c r="E45" s="50"/>
      <c r="H45" s="0" t="n">
        <v>8</v>
      </c>
      <c r="I45" s="0" t="n">
        <v>0</v>
      </c>
      <c r="J45" s="0" t="n">
        <v>0</v>
      </c>
      <c r="K45" s="0" t="n">
        <f aca="false">I45/157668</f>
        <v>0</v>
      </c>
    </row>
    <row r="46" customFormat="false" ht="15" hidden="false" customHeight="false" outlineLevel="0" collapsed="false">
      <c r="A46" s="47" t="n">
        <v>8.5</v>
      </c>
      <c r="E46" s="50"/>
      <c r="H46" s="0" t="n">
        <v>8.5</v>
      </c>
      <c r="I46" s="0" t="n">
        <v>0</v>
      </c>
      <c r="J46" s="0" t="n">
        <v>0</v>
      </c>
      <c r="K46" s="0" t="n">
        <f aca="false">I46/157668</f>
        <v>0</v>
      </c>
    </row>
    <row r="47" customFormat="false" ht="15" hidden="false" customHeight="false" outlineLevel="0" collapsed="false">
      <c r="A47" s="47" t="n">
        <v>9</v>
      </c>
      <c r="E47" s="50"/>
      <c r="H47" s="0" t="n">
        <v>9</v>
      </c>
      <c r="I47" s="0" t="n">
        <v>0</v>
      </c>
      <c r="J47" s="0" t="n">
        <v>0</v>
      </c>
      <c r="K47" s="0" t="n">
        <f aca="false">I47/157668</f>
        <v>0</v>
      </c>
    </row>
    <row r="48" customFormat="false" ht="15" hidden="false" customHeight="false" outlineLevel="0" collapsed="false">
      <c r="A48" s="47" t="n">
        <v>9.5</v>
      </c>
      <c r="E48" s="50"/>
      <c r="H48" s="0" t="n">
        <v>9.5</v>
      </c>
      <c r="I48" s="0" t="n">
        <v>0</v>
      </c>
      <c r="J48" s="0" t="n">
        <v>0</v>
      </c>
      <c r="K48" s="0" t="n">
        <f aca="false">I48/157668</f>
        <v>0</v>
      </c>
    </row>
    <row r="49" customFormat="false" ht="15" hidden="false" customHeight="false" outlineLevel="0" collapsed="false">
      <c r="A49" s="47" t="n">
        <v>10</v>
      </c>
      <c r="E49" s="50"/>
      <c r="H49" s="0" t="n">
        <v>10</v>
      </c>
      <c r="I49" s="0" t="n">
        <v>0</v>
      </c>
      <c r="J49" s="0" t="n">
        <v>0</v>
      </c>
      <c r="K49" s="0" t="n">
        <f aca="false">I49/157668</f>
        <v>0</v>
      </c>
    </row>
    <row r="50" customFormat="false" ht="15" hidden="false" customHeight="false" outlineLevel="0" collapsed="false">
      <c r="A50" s="47" t="n">
        <v>10.5</v>
      </c>
      <c r="E50" s="50"/>
      <c r="H50" s="0" t="n">
        <v>10.5</v>
      </c>
      <c r="I50" s="0" t="n">
        <v>0</v>
      </c>
      <c r="J50" s="0" t="n">
        <v>0</v>
      </c>
      <c r="K50" s="0" t="n">
        <f aca="false">I50/157668</f>
        <v>0</v>
      </c>
    </row>
    <row r="51" customFormat="false" ht="15" hidden="false" customHeight="false" outlineLevel="0" collapsed="false">
      <c r="A51" s="47" t="n">
        <v>11</v>
      </c>
      <c r="B51" s="0" t="n">
        <v>5</v>
      </c>
      <c r="E51" s="50" t="n">
        <v>5</v>
      </c>
      <c r="H51" s="0" t="n">
        <v>11</v>
      </c>
      <c r="I51" s="0" t="n">
        <v>3122</v>
      </c>
      <c r="J51" s="0" t="n">
        <v>27</v>
      </c>
      <c r="K51" s="0" t="n">
        <f aca="false">I51/157668</f>
        <v>0.0198011010477713</v>
      </c>
    </row>
    <row r="52" customFormat="false" ht="15" hidden="false" customHeight="false" outlineLevel="0" collapsed="false">
      <c r="A52" s="47" t="n">
        <v>11.5</v>
      </c>
      <c r="B52" s="0" t="n">
        <v>20</v>
      </c>
      <c r="E52" s="50" t="n">
        <v>20</v>
      </c>
      <c r="H52" s="0" t="n">
        <v>11.5</v>
      </c>
      <c r="I52" s="0" t="n">
        <v>19519</v>
      </c>
      <c r="J52" s="0" t="n">
        <v>199</v>
      </c>
      <c r="K52" s="0" t="n">
        <f aca="false">I52/157668</f>
        <v>0.123798107415582</v>
      </c>
    </row>
    <row r="53" customFormat="false" ht="15" hidden="false" customHeight="false" outlineLevel="0" collapsed="false">
      <c r="A53" s="47" t="n">
        <v>12</v>
      </c>
      <c r="B53" s="0" t="n">
        <v>20</v>
      </c>
      <c r="E53" s="50" t="n">
        <v>20</v>
      </c>
      <c r="H53" s="0" t="n">
        <v>12</v>
      </c>
      <c r="I53" s="0" t="n">
        <v>49996</v>
      </c>
      <c r="J53" s="0" t="n">
        <v>587</v>
      </c>
      <c r="K53" s="0" t="n">
        <f aca="false">I53/157668</f>
        <v>0.317096684171804</v>
      </c>
    </row>
    <row r="54" customFormat="false" ht="15" hidden="false" customHeight="false" outlineLevel="0" collapsed="false">
      <c r="A54" s="47" t="n">
        <v>12.5</v>
      </c>
      <c r="B54" s="0" t="n">
        <v>20</v>
      </c>
      <c r="E54" s="50" t="n">
        <v>20</v>
      </c>
      <c r="H54" s="0" t="n">
        <v>12.5</v>
      </c>
      <c r="I54" s="0" t="n">
        <v>41325</v>
      </c>
      <c r="J54" s="0" t="n">
        <v>556</v>
      </c>
      <c r="K54" s="0" t="n">
        <f aca="false">I54/157668</f>
        <v>0.262101377578202</v>
      </c>
    </row>
    <row r="55" customFormat="false" ht="15" hidden="false" customHeight="false" outlineLevel="0" collapsed="false">
      <c r="A55" s="47" t="n">
        <v>13</v>
      </c>
      <c r="B55" s="0" t="n">
        <v>8</v>
      </c>
      <c r="C55" s="0" t="n">
        <v>2</v>
      </c>
      <c r="E55" s="50" t="n">
        <v>10</v>
      </c>
      <c r="H55" s="0" t="n">
        <v>13</v>
      </c>
      <c r="I55" s="0" t="n">
        <v>12661</v>
      </c>
      <c r="J55" s="0" t="n">
        <v>194</v>
      </c>
      <c r="K55" s="0" t="n">
        <f aca="false">I55/157668</f>
        <v>0.080301646497704</v>
      </c>
    </row>
    <row r="56" customFormat="false" ht="15" hidden="false" customHeight="false" outlineLevel="0" collapsed="false">
      <c r="A56" s="47" t="n">
        <v>13.5</v>
      </c>
      <c r="B56" s="0" t="n">
        <v>6</v>
      </c>
      <c r="C56" s="0" t="n">
        <v>4</v>
      </c>
      <c r="E56" s="50" t="n">
        <v>10</v>
      </c>
      <c r="H56" s="0" t="n">
        <v>13.5</v>
      </c>
      <c r="I56" s="0" t="n">
        <v>16744</v>
      </c>
      <c r="J56" s="0" t="n">
        <v>292</v>
      </c>
      <c r="K56" s="0" t="n">
        <f aca="false">I56/157668</f>
        <v>0.106197833422128</v>
      </c>
    </row>
    <row r="57" customFormat="false" ht="15" hidden="false" customHeight="false" outlineLevel="0" collapsed="false">
      <c r="A57" s="47" t="n">
        <v>14</v>
      </c>
      <c r="B57" s="0" t="n">
        <v>3</v>
      </c>
      <c r="C57" s="0" t="n">
        <v>7</v>
      </c>
      <c r="E57" s="50" t="n">
        <v>10</v>
      </c>
      <c r="H57" s="0" t="n">
        <v>14</v>
      </c>
      <c r="I57" s="0" t="n">
        <v>8987</v>
      </c>
      <c r="J57" s="0" t="n">
        <v>177</v>
      </c>
      <c r="K57" s="0" t="n">
        <f aca="false">I57/157668</f>
        <v>0.056999517974478</v>
      </c>
    </row>
    <row r="58" customFormat="false" ht="15" hidden="false" customHeight="false" outlineLevel="0" collapsed="false">
      <c r="A58" s="47" t="n">
        <v>14.5</v>
      </c>
      <c r="B58" s="0" t="n">
        <v>2</v>
      </c>
      <c r="C58" s="0" t="n">
        <v>6</v>
      </c>
      <c r="E58" s="50" t="n">
        <v>8</v>
      </c>
      <c r="H58" s="0" t="n">
        <v>14.5</v>
      </c>
      <c r="I58" s="0" t="n">
        <v>3264</v>
      </c>
      <c r="J58" s="0" t="n">
        <v>72</v>
      </c>
      <c r="K58" s="0" t="n">
        <f aca="false">I58/157668</f>
        <v>0.0207017276809498</v>
      </c>
    </row>
    <row r="59" customFormat="false" ht="15" hidden="false" customHeight="false" outlineLevel="0" collapsed="false">
      <c r="A59" s="47" t="n">
        <v>15</v>
      </c>
      <c r="C59" s="0" t="n">
        <v>4</v>
      </c>
      <c r="E59" s="50" t="n">
        <v>4</v>
      </c>
      <c r="H59" s="0" t="n">
        <v>15</v>
      </c>
      <c r="I59" s="0" t="n">
        <v>1640</v>
      </c>
      <c r="J59" s="0" t="n">
        <v>41</v>
      </c>
      <c r="K59" s="0" t="n">
        <f aca="false">I59/157668</f>
        <v>0.0104016033691047</v>
      </c>
    </row>
    <row r="60" customFormat="false" ht="15" hidden="false" customHeight="false" outlineLevel="0" collapsed="false">
      <c r="A60" s="47" t="n">
        <v>15.5</v>
      </c>
      <c r="C60" s="78" t="n">
        <v>1</v>
      </c>
      <c r="D60" s="78"/>
      <c r="E60" s="79" t="n">
        <v>1</v>
      </c>
      <c r="H60" s="0" t="n">
        <v>15.5</v>
      </c>
      <c r="I60" s="0" t="n">
        <v>410</v>
      </c>
      <c r="J60" s="0" t="n">
        <v>11</v>
      </c>
      <c r="K60" s="0" t="n">
        <f aca="false">I60/157668</f>
        <v>0.00260040084227617</v>
      </c>
    </row>
    <row r="61" customFormat="false" ht="15" hidden="false" customHeight="false" outlineLevel="0" collapsed="false">
      <c r="A61" s="47" t="n">
        <v>16</v>
      </c>
      <c r="C61" s="4"/>
      <c r="D61" s="4"/>
      <c r="E61" s="21"/>
      <c r="H61" s="0" t="n">
        <v>16</v>
      </c>
      <c r="I61" s="0" t="n">
        <v>0</v>
      </c>
      <c r="J61" s="0" t="n">
        <v>0</v>
      </c>
      <c r="K61" s="0" t="n">
        <f aca="false">I61/157668</f>
        <v>0</v>
      </c>
    </row>
    <row r="62" customFormat="false" ht="15" hidden="false" customHeight="false" outlineLevel="0" collapsed="false">
      <c r="A62" s="47" t="n">
        <v>16.5</v>
      </c>
      <c r="E62" s="50"/>
      <c r="H62" s="0" t="n">
        <v>16.5</v>
      </c>
      <c r="I62" s="0" t="n">
        <v>0</v>
      </c>
      <c r="J62" s="0" t="n">
        <v>0</v>
      </c>
      <c r="K62" s="0" t="n">
        <f aca="false">I62/157668</f>
        <v>0</v>
      </c>
    </row>
    <row r="63" customFormat="false" ht="15" hidden="false" customHeight="false" outlineLevel="0" collapsed="false">
      <c r="A63" s="47" t="n">
        <v>17</v>
      </c>
      <c r="E63" s="50"/>
      <c r="H63" s="0" t="n">
        <v>17</v>
      </c>
      <c r="I63" s="0" t="n">
        <v>0</v>
      </c>
      <c r="J63" s="0" t="n">
        <v>0</v>
      </c>
      <c r="K63" s="0" t="n">
        <f aca="false">I63/157668</f>
        <v>0</v>
      </c>
    </row>
    <row r="64" customFormat="false" ht="15" hidden="false" customHeight="false" outlineLevel="0" collapsed="false">
      <c r="A64" s="47" t="n">
        <v>17.5</v>
      </c>
      <c r="E64" s="50"/>
      <c r="H64" s="0" t="n">
        <v>17.5</v>
      </c>
      <c r="I64" s="0" t="n">
        <v>0</v>
      </c>
      <c r="J64" s="0" t="n">
        <v>0</v>
      </c>
      <c r="K64" s="0" t="n">
        <f aca="false">I64/157668</f>
        <v>0</v>
      </c>
    </row>
    <row r="65" customFormat="false" ht="15" hidden="false" customHeight="false" outlineLevel="0" collapsed="false">
      <c r="A65" s="47" t="n">
        <v>18</v>
      </c>
      <c r="E65" s="50"/>
      <c r="H65" s="0" t="n">
        <v>18</v>
      </c>
      <c r="I65" s="0" t="n">
        <v>0</v>
      </c>
      <c r="J65" s="0" t="n">
        <v>0</v>
      </c>
      <c r="K65" s="0" t="n">
        <f aca="false">I65/157668</f>
        <v>0</v>
      </c>
    </row>
    <row r="66" customFormat="false" ht="15" hidden="false" customHeight="false" outlineLevel="0" collapsed="false">
      <c r="A66" s="44" t="s">
        <v>8</v>
      </c>
      <c r="B66" s="75" t="n">
        <f aca="false">SUM(B39:B65)</f>
        <v>84</v>
      </c>
      <c r="C66" s="76" t="n">
        <f aca="false">SUM(C39:C65)</f>
        <v>24</v>
      </c>
      <c r="D66" s="76" t="n">
        <f aca="false">SUM(D39:D65)</f>
        <v>0</v>
      </c>
      <c r="E66" s="80" t="n">
        <f aca="false">SUM(E39:E65)</f>
        <v>108</v>
      </c>
      <c r="I66" s="0" t="n">
        <f aca="false">SUM(I39:I65)</f>
        <v>157668</v>
      </c>
      <c r="J66" s="0" t="n">
        <f aca="false">SUM(J39:J65)</f>
        <v>2156</v>
      </c>
    </row>
    <row r="69" customFormat="false" ht="21" hidden="false" customHeight="false" outlineLevel="0" collapsed="false">
      <c r="A69" s="43" t="s">
        <v>12</v>
      </c>
      <c r="B69" s="43"/>
      <c r="C69" s="43"/>
      <c r="D69" s="43"/>
      <c r="E69" s="43"/>
    </row>
    <row r="71" customFormat="false" ht="15" hidden="false" customHeight="false" outlineLevel="0" collapsed="false">
      <c r="A71" s="44" t="s">
        <v>6</v>
      </c>
      <c r="B71" s="45" t="s">
        <v>7</v>
      </c>
      <c r="C71" s="45"/>
      <c r="D71" s="45"/>
      <c r="E71" s="44" t="s">
        <v>8</v>
      </c>
    </row>
    <row r="72" customFormat="false" ht="15" hidden="false" customHeight="false" outlineLevel="0" collapsed="false">
      <c r="A72" s="44"/>
      <c r="B72" s="46" t="n">
        <v>1</v>
      </c>
      <c r="C72" s="46" t="n">
        <v>2</v>
      </c>
      <c r="D72" s="46" t="n">
        <v>3</v>
      </c>
      <c r="E72" s="44"/>
      <c r="H72" s="0" t="s">
        <v>0</v>
      </c>
      <c r="I72" s="0" t="s">
        <v>1</v>
      </c>
      <c r="J72" s="0" t="s">
        <v>2</v>
      </c>
    </row>
    <row r="73" customFormat="false" ht="15" hidden="false" customHeight="false" outlineLevel="0" collapsed="false">
      <c r="A73" s="47" t="n">
        <v>5</v>
      </c>
      <c r="E73" s="50"/>
      <c r="H73" s="0" t="n">
        <v>5</v>
      </c>
      <c r="I73" s="0" t="n">
        <v>0</v>
      </c>
      <c r="J73" s="0" t="n">
        <v>0</v>
      </c>
      <c r="K73" s="0" t="n">
        <f aca="false">I73/3531352</f>
        <v>0</v>
      </c>
    </row>
    <row r="74" customFormat="false" ht="15" hidden="false" customHeight="false" outlineLevel="0" collapsed="false">
      <c r="A74" s="47" t="n">
        <v>5.5</v>
      </c>
      <c r="E74" s="50"/>
      <c r="H74" s="0" t="n">
        <v>5.5</v>
      </c>
      <c r="I74" s="0" t="n">
        <v>0</v>
      </c>
      <c r="J74" s="0" t="n">
        <v>0</v>
      </c>
      <c r="K74" s="0" t="n">
        <f aca="false">I74/3531352</f>
        <v>0</v>
      </c>
    </row>
    <row r="75" customFormat="false" ht="15" hidden="false" customHeight="false" outlineLevel="0" collapsed="false">
      <c r="A75" s="47" t="n">
        <v>6</v>
      </c>
      <c r="E75" s="50"/>
      <c r="H75" s="0" t="n">
        <v>6</v>
      </c>
      <c r="I75" s="0" t="n">
        <v>0</v>
      </c>
      <c r="J75" s="0" t="n">
        <v>0</v>
      </c>
      <c r="K75" s="0" t="n">
        <f aca="false">I75/3531352</f>
        <v>0</v>
      </c>
    </row>
    <row r="76" customFormat="false" ht="15" hidden="false" customHeight="false" outlineLevel="0" collapsed="false">
      <c r="A76" s="47" t="n">
        <v>6.5</v>
      </c>
      <c r="E76" s="50"/>
      <c r="H76" s="0" t="n">
        <v>6.5</v>
      </c>
      <c r="I76" s="0" t="n">
        <v>0</v>
      </c>
      <c r="J76" s="0" t="n">
        <v>0</v>
      </c>
      <c r="K76" s="0" t="n">
        <f aca="false">I76/3531352</f>
        <v>0</v>
      </c>
    </row>
    <row r="77" customFormat="false" ht="15" hidden="false" customHeight="false" outlineLevel="0" collapsed="false">
      <c r="A77" s="47" t="n">
        <v>7</v>
      </c>
      <c r="E77" s="50"/>
      <c r="H77" s="0" t="n">
        <v>7</v>
      </c>
      <c r="I77" s="0" t="n">
        <v>0</v>
      </c>
      <c r="J77" s="0" t="n">
        <v>0</v>
      </c>
      <c r="K77" s="0" t="n">
        <f aca="false">I77/3531352</f>
        <v>0</v>
      </c>
    </row>
    <row r="78" customFormat="false" ht="15" hidden="false" customHeight="false" outlineLevel="0" collapsed="false">
      <c r="A78" s="47" t="n">
        <v>7.5</v>
      </c>
      <c r="E78" s="50"/>
      <c r="H78" s="0" t="n">
        <v>7.5</v>
      </c>
      <c r="I78" s="0" t="n">
        <v>0</v>
      </c>
      <c r="J78" s="0" t="n">
        <v>0</v>
      </c>
      <c r="K78" s="0" t="n">
        <f aca="false">I78/3531352</f>
        <v>0</v>
      </c>
    </row>
    <row r="79" customFormat="false" ht="15" hidden="false" customHeight="false" outlineLevel="0" collapsed="false">
      <c r="A79" s="47" t="n">
        <v>8</v>
      </c>
      <c r="E79" s="50"/>
      <c r="H79" s="0" t="n">
        <v>8</v>
      </c>
      <c r="I79" s="0" t="n">
        <v>0</v>
      </c>
      <c r="J79" s="0" t="n">
        <v>0</v>
      </c>
      <c r="K79" s="0" t="n">
        <f aca="false">I79/3531352</f>
        <v>0</v>
      </c>
    </row>
    <row r="80" customFormat="false" ht="15" hidden="false" customHeight="false" outlineLevel="0" collapsed="false">
      <c r="A80" s="47" t="n">
        <v>8.5</v>
      </c>
      <c r="E80" s="50"/>
      <c r="H80" s="0" t="n">
        <v>8.5</v>
      </c>
      <c r="I80" s="0" t="n">
        <v>0</v>
      </c>
      <c r="J80" s="0" t="n">
        <v>0</v>
      </c>
      <c r="K80" s="0" t="n">
        <f aca="false">I80/3531352</f>
        <v>0</v>
      </c>
    </row>
    <row r="81" customFormat="false" ht="15" hidden="false" customHeight="false" outlineLevel="0" collapsed="false">
      <c r="A81" s="47" t="n">
        <v>9</v>
      </c>
      <c r="E81" s="50"/>
      <c r="H81" s="0" t="n">
        <v>9</v>
      </c>
      <c r="I81" s="0" t="n">
        <v>0</v>
      </c>
      <c r="J81" s="0" t="n">
        <v>0</v>
      </c>
      <c r="K81" s="0" t="n">
        <f aca="false">I81/3531352</f>
        <v>0</v>
      </c>
    </row>
    <row r="82" customFormat="false" ht="15" hidden="false" customHeight="false" outlineLevel="0" collapsed="false">
      <c r="A82" s="47" t="n">
        <v>9.5</v>
      </c>
      <c r="B82" s="0" t="n">
        <v>15</v>
      </c>
      <c r="C82" s="0" t="n">
        <v>1</v>
      </c>
      <c r="E82" s="50" t="n">
        <v>16</v>
      </c>
      <c r="H82" s="0" t="n">
        <v>9.5</v>
      </c>
      <c r="I82" s="0" t="n">
        <v>221253</v>
      </c>
      <c r="J82" s="0" t="n">
        <v>1193</v>
      </c>
      <c r="K82" s="0" t="n">
        <f aca="false">I82/3531352</f>
        <v>0.0626539070588262</v>
      </c>
    </row>
    <row r="83" customFormat="false" ht="15" hidden="false" customHeight="false" outlineLevel="0" collapsed="false">
      <c r="A83" s="47" t="n">
        <v>10</v>
      </c>
      <c r="B83" s="0" t="n">
        <v>23</v>
      </c>
      <c r="E83" s="50" t="n">
        <v>23</v>
      </c>
      <c r="H83" s="0" t="n">
        <v>10</v>
      </c>
      <c r="I83" s="0" t="n">
        <v>507208</v>
      </c>
      <c r="J83" s="0" t="n">
        <v>3245</v>
      </c>
      <c r="K83" s="0" t="n">
        <f aca="false">I83/3531352</f>
        <v>0.143629975148328</v>
      </c>
    </row>
    <row r="84" customFormat="false" ht="15" hidden="false" customHeight="false" outlineLevel="0" collapsed="false">
      <c r="A84" s="47" t="n">
        <v>10.5</v>
      </c>
      <c r="B84" s="0" t="n">
        <v>22</v>
      </c>
      <c r="C84" s="0" t="n">
        <v>1</v>
      </c>
      <c r="E84" s="50" t="n">
        <v>23</v>
      </c>
      <c r="H84" s="0" t="n">
        <v>10.5</v>
      </c>
      <c r="I84" s="0" t="n">
        <v>982579</v>
      </c>
      <c r="J84" s="0" t="n">
        <v>7393</v>
      </c>
      <c r="K84" s="0" t="n">
        <f aca="false">I84/3531352</f>
        <v>0.278244423099142</v>
      </c>
    </row>
    <row r="85" customFormat="false" ht="15" hidden="false" customHeight="false" outlineLevel="0" collapsed="false">
      <c r="A85" s="47" t="n">
        <v>11</v>
      </c>
      <c r="B85" s="0" t="n">
        <v>17</v>
      </c>
      <c r="C85" s="0" t="n">
        <v>4</v>
      </c>
      <c r="E85" s="50" t="n">
        <v>21</v>
      </c>
      <c r="H85" s="0" t="n">
        <v>11</v>
      </c>
      <c r="I85" s="0" t="n">
        <v>698212</v>
      </c>
      <c r="J85" s="0" t="n">
        <v>6135</v>
      </c>
      <c r="K85" s="0" t="n">
        <f aca="false">I85/3531352</f>
        <v>0.19771804113552</v>
      </c>
    </row>
    <row r="86" customFormat="false" ht="15" hidden="false" customHeight="false" outlineLevel="0" collapsed="false">
      <c r="A86" s="47" t="n">
        <v>11.5</v>
      </c>
      <c r="B86" s="0" t="n">
        <v>24</v>
      </c>
      <c r="E86" s="50" t="n">
        <v>24</v>
      </c>
      <c r="H86" s="0" t="n">
        <v>11.5</v>
      </c>
      <c r="I86" s="0" t="n">
        <v>506405</v>
      </c>
      <c r="J86" s="0" t="n">
        <v>5160</v>
      </c>
      <c r="K86" s="0" t="n">
        <f aca="false">I86/3531352</f>
        <v>0.143402583486438</v>
      </c>
    </row>
    <row r="87" customFormat="false" ht="15" hidden="false" customHeight="false" outlineLevel="0" collapsed="false">
      <c r="A87" s="47" t="n">
        <v>12</v>
      </c>
      <c r="B87" s="0" t="n">
        <v>24</v>
      </c>
      <c r="E87" s="50" t="n">
        <v>24</v>
      </c>
      <c r="H87" s="0" t="n">
        <v>12</v>
      </c>
      <c r="I87" s="0" t="n">
        <v>325938</v>
      </c>
      <c r="J87" s="0" t="n">
        <v>3828</v>
      </c>
      <c r="K87" s="0" t="n">
        <f aca="false">I87/3531352</f>
        <v>0.0922983605146131</v>
      </c>
    </row>
    <row r="88" customFormat="false" ht="15" hidden="false" customHeight="false" outlineLevel="0" collapsed="false">
      <c r="A88" s="47" t="n">
        <v>12.5</v>
      </c>
      <c r="B88" s="0" t="n">
        <v>16</v>
      </c>
      <c r="C88" s="0" t="n">
        <v>6</v>
      </c>
      <c r="E88" s="50" t="n">
        <v>22</v>
      </c>
      <c r="H88" s="0" t="n">
        <v>12.5</v>
      </c>
      <c r="I88" s="0" t="n">
        <v>242287</v>
      </c>
      <c r="J88" s="0" t="n">
        <v>3261</v>
      </c>
      <c r="K88" s="0" t="n">
        <f aca="false">I88/3531352</f>
        <v>0.0686102659831136</v>
      </c>
    </row>
    <row r="89" customFormat="false" ht="15" hidden="false" customHeight="false" outlineLevel="0" collapsed="false">
      <c r="A89" s="47" t="n">
        <v>13</v>
      </c>
      <c r="B89" s="0" t="n">
        <v>10</v>
      </c>
      <c r="C89" s="0" t="n">
        <v>6</v>
      </c>
      <c r="E89" s="50" t="n">
        <v>16</v>
      </c>
      <c r="H89" s="0" t="n">
        <v>13</v>
      </c>
      <c r="I89" s="0" t="n">
        <v>47470</v>
      </c>
      <c r="J89" s="0" t="n">
        <v>729</v>
      </c>
      <c r="K89" s="0" t="n">
        <f aca="false">I89/3531352</f>
        <v>0.0134424435740192</v>
      </c>
    </row>
    <row r="90" customFormat="false" ht="15" hidden="false" customHeight="false" outlineLevel="0" collapsed="false">
      <c r="A90" s="47" t="n">
        <v>13.5</v>
      </c>
      <c r="E90" s="50"/>
      <c r="H90" s="0" t="n">
        <v>13.5</v>
      </c>
      <c r="I90" s="0" t="n">
        <v>0</v>
      </c>
      <c r="J90" s="0" t="n">
        <v>0</v>
      </c>
      <c r="K90" s="0" t="n">
        <f aca="false">I90/3531352</f>
        <v>0</v>
      </c>
    </row>
    <row r="91" customFormat="false" ht="15" hidden="false" customHeight="false" outlineLevel="0" collapsed="false">
      <c r="A91" s="47" t="n">
        <v>14</v>
      </c>
      <c r="E91" s="50"/>
      <c r="H91" s="0" t="n">
        <v>14</v>
      </c>
      <c r="I91" s="0" t="n">
        <v>0</v>
      </c>
      <c r="J91" s="0" t="n">
        <v>0</v>
      </c>
      <c r="K91" s="0" t="n">
        <f aca="false">I91/3531352</f>
        <v>0</v>
      </c>
    </row>
    <row r="92" customFormat="false" ht="15" hidden="false" customHeight="false" outlineLevel="0" collapsed="false">
      <c r="A92" s="47" t="n">
        <v>14.5</v>
      </c>
      <c r="E92" s="50"/>
      <c r="H92" s="0" t="n">
        <v>14.5</v>
      </c>
      <c r="I92" s="0" t="n">
        <v>0</v>
      </c>
      <c r="J92" s="0" t="n">
        <v>0</v>
      </c>
      <c r="K92" s="0" t="n">
        <f aca="false">I92/3531352</f>
        <v>0</v>
      </c>
    </row>
    <row r="93" customFormat="false" ht="15" hidden="false" customHeight="false" outlineLevel="0" collapsed="false">
      <c r="A93" s="47" t="n">
        <v>15</v>
      </c>
      <c r="E93" s="50"/>
      <c r="H93" s="0" t="n">
        <v>15</v>
      </c>
      <c r="I93" s="0" t="n">
        <v>0</v>
      </c>
      <c r="J93" s="0" t="n">
        <v>0</v>
      </c>
      <c r="K93" s="0" t="n">
        <f aca="false">I93/3531352</f>
        <v>0</v>
      </c>
    </row>
    <row r="94" customFormat="false" ht="15" hidden="false" customHeight="false" outlineLevel="0" collapsed="false">
      <c r="A94" s="47" t="n">
        <v>15.5</v>
      </c>
      <c r="E94" s="50"/>
      <c r="H94" s="0" t="n">
        <v>15.5</v>
      </c>
      <c r="I94" s="0" t="n">
        <v>0</v>
      </c>
      <c r="J94" s="0" t="n">
        <v>0</v>
      </c>
      <c r="K94" s="0" t="n">
        <f aca="false">I94/3531352</f>
        <v>0</v>
      </c>
    </row>
    <row r="95" customFormat="false" ht="15" hidden="false" customHeight="false" outlineLevel="0" collapsed="false">
      <c r="A95" s="47" t="n">
        <v>16</v>
      </c>
      <c r="E95" s="50"/>
      <c r="H95" s="0" t="n">
        <v>16</v>
      </c>
      <c r="I95" s="0" t="n">
        <v>0</v>
      </c>
      <c r="J95" s="0" t="n">
        <v>0</v>
      </c>
      <c r="K95" s="0" t="n">
        <f aca="false">I95/3531352</f>
        <v>0</v>
      </c>
    </row>
    <row r="96" customFormat="false" ht="15" hidden="false" customHeight="false" outlineLevel="0" collapsed="false">
      <c r="A96" s="47" t="n">
        <v>16.5</v>
      </c>
      <c r="E96" s="50"/>
      <c r="H96" s="0" t="n">
        <v>16.5</v>
      </c>
      <c r="I96" s="0" t="n">
        <v>0</v>
      </c>
      <c r="J96" s="0" t="n">
        <v>0</v>
      </c>
      <c r="K96" s="0" t="n">
        <f aca="false">I96/3531352</f>
        <v>0</v>
      </c>
    </row>
    <row r="97" customFormat="false" ht="15" hidden="false" customHeight="false" outlineLevel="0" collapsed="false">
      <c r="A97" s="47" t="n">
        <v>17</v>
      </c>
      <c r="E97" s="50"/>
      <c r="H97" s="0" t="n">
        <v>17</v>
      </c>
      <c r="I97" s="0" t="n">
        <v>0</v>
      </c>
      <c r="J97" s="0" t="n">
        <v>0</v>
      </c>
      <c r="K97" s="0" t="n">
        <f aca="false">I97/3531352</f>
        <v>0</v>
      </c>
    </row>
    <row r="98" customFormat="false" ht="15" hidden="false" customHeight="false" outlineLevel="0" collapsed="false">
      <c r="A98" s="47" t="n">
        <v>17.5</v>
      </c>
      <c r="E98" s="50"/>
      <c r="H98" s="0" t="n">
        <v>17.5</v>
      </c>
      <c r="I98" s="0" t="n">
        <v>0</v>
      </c>
      <c r="J98" s="0" t="n">
        <v>0</v>
      </c>
      <c r="K98" s="0" t="n">
        <f aca="false">I98/3531352</f>
        <v>0</v>
      </c>
    </row>
    <row r="99" customFormat="false" ht="15" hidden="false" customHeight="false" outlineLevel="0" collapsed="false">
      <c r="A99" s="47" t="n">
        <v>18</v>
      </c>
      <c r="E99" s="50"/>
      <c r="H99" s="0" t="n">
        <v>18</v>
      </c>
      <c r="I99" s="0" t="n">
        <v>0</v>
      </c>
      <c r="J99" s="0" t="n">
        <v>0</v>
      </c>
      <c r="K99" s="0" t="n">
        <f aca="false">I99/3531352</f>
        <v>0</v>
      </c>
    </row>
    <row r="100" customFormat="false" ht="15" hidden="false" customHeight="false" outlineLevel="0" collapsed="false">
      <c r="A100" s="44" t="s">
        <v>8</v>
      </c>
      <c r="B100" s="15" t="n">
        <v>151</v>
      </c>
      <c r="C100" s="15" t="n">
        <v>18</v>
      </c>
      <c r="D100" s="15"/>
      <c r="E100" s="38" t="n">
        <v>169</v>
      </c>
      <c r="I100" s="0" t="n">
        <f aca="false">SUM(I73:I99)</f>
        <v>3531352</v>
      </c>
      <c r="J100" s="0" t="n">
        <f aca="false">SUM(J73:J99)</f>
        <v>30944</v>
      </c>
    </row>
    <row r="103" customFormat="false" ht="21" hidden="false" customHeight="false" outlineLevel="0" collapsed="false">
      <c r="A103" s="43" t="s">
        <v>13</v>
      </c>
      <c r="B103" s="43"/>
      <c r="C103" s="43"/>
      <c r="D103" s="43"/>
      <c r="E103" s="43"/>
    </row>
    <row r="105" customFormat="false" ht="15" hidden="false" customHeight="false" outlineLevel="0" collapsed="false">
      <c r="A105" s="44" t="s">
        <v>6</v>
      </c>
      <c r="B105" s="45" t="s">
        <v>7</v>
      </c>
      <c r="C105" s="45"/>
      <c r="D105" s="45"/>
      <c r="E105" s="44" t="s">
        <v>8</v>
      </c>
    </row>
    <row r="106" customFormat="false" ht="15" hidden="false" customHeight="false" outlineLevel="0" collapsed="false">
      <c r="A106" s="44"/>
      <c r="B106" s="46" t="n">
        <v>1</v>
      </c>
      <c r="C106" s="46" t="n">
        <v>2</v>
      </c>
      <c r="D106" s="46" t="n">
        <v>3</v>
      </c>
      <c r="E106" s="44"/>
    </row>
    <row r="107" customFormat="false" ht="15" hidden="false" customHeight="false" outlineLevel="0" collapsed="false">
      <c r="A107" s="47" t="n">
        <v>5</v>
      </c>
      <c r="B107" s="0" t="n">
        <f aca="false">+B39+B5</f>
        <v>0</v>
      </c>
      <c r="C107" s="0" t="n">
        <f aca="false">+C39+C5</f>
        <v>0</v>
      </c>
      <c r="D107" s="0" t="n">
        <f aca="false">+D39+D5</f>
        <v>0</v>
      </c>
      <c r="E107" s="50" t="n">
        <f aca="false">SUM(B107:D107)</f>
        <v>0</v>
      </c>
    </row>
    <row r="108" customFormat="false" ht="15" hidden="false" customHeight="false" outlineLevel="0" collapsed="false">
      <c r="A108" s="47" t="n">
        <v>5.5</v>
      </c>
      <c r="B108" s="0" t="n">
        <f aca="false">+B40+B6</f>
        <v>1</v>
      </c>
      <c r="C108" s="0" t="n">
        <f aca="false">+C40+C6</f>
        <v>0</v>
      </c>
      <c r="D108" s="0" t="n">
        <f aca="false">+D40+D6</f>
        <v>0</v>
      </c>
      <c r="E108" s="50" t="n">
        <f aca="false">SUM(B108:D108)</f>
        <v>1</v>
      </c>
    </row>
    <row r="109" customFormat="false" ht="15" hidden="false" customHeight="false" outlineLevel="0" collapsed="false">
      <c r="A109" s="47" t="n">
        <v>6</v>
      </c>
      <c r="B109" s="0" t="n">
        <f aca="false">+B41+B7</f>
        <v>1</v>
      </c>
      <c r="C109" s="0" t="n">
        <f aca="false">+C41+C7</f>
        <v>0</v>
      </c>
      <c r="D109" s="0" t="n">
        <f aca="false">+D41+D7</f>
        <v>0</v>
      </c>
      <c r="E109" s="50" t="n">
        <f aca="false">SUM(B109:D109)</f>
        <v>1</v>
      </c>
    </row>
    <row r="110" customFormat="false" ht="15" hidden="false" customHeight="false" outlineLevel="0" collapsed="false">
      <c r="A110" s="47" t="n">
        <v>6.5</v>
      </c>
      <c r="B110" s="0" t="n">
        <f aca="false">+B42+B8</f>
        <v>8</v>
      </c>
      <c r="C110" s="0" t="n">
        <f aca="false">+C42+C8</f>
        <v>0</v>
      </c>
      <c r="D110" s="0" t="n">
        <f aca="false">+D42+D8</f>
        <v>0</v>
      </c>
      <c r="E110" s="50" t="n">
        <f aca="false">SUM(B110:D110)</f>
        <v>8</v>
      </c>
    </row>
    <row r="111" customFormat="false" ht="15" hidden="false" customHeight="false" outlineLevel="0" collapsed="false">
      <c r="A111" s="47" t="n">
        <v>7</v>
      </c>
      <c r="B111" s="0" t="n">
        <f aca="false">+B43+B9</f>
        <v>8</v>
      </c>
      <c r="C111" s="0" t="n">
        <f aca="false">+C43+C9</f>
        <v>0</v>
      </c>
      <c r="D111" s="0" t="n">
        <f aca="false">+D43+D9</f>
        <v>0</v>
      </c>
      <c r="E111" s="50" t="n">
        <f aca="false">SUM(B111:D111)</f>
        <v>8</v>
      </c>
    </row>
    <row r="112" customFormat="false" ht="15" hidden="false" customHeight="false" outlineLevel="0" collapsed="false">
      <c r="A112" s="47" t="n">
        <v>7.5</v>
      </c>
      <c r="B112" s="0" t="n">
        <f aca="false">+B44+B10</f>
        <v>7</v>
      </c>
      <c r="C112" s="0" t="n">
        <f aca="false">+C44+C10</f>
        <v>0</v>
      </c>
      <c r="D112" s="0" t="n">
        <f aca="false">+D44+D10</f>
        <v>0</v>
      </c>
      <c r="E112" s="50" t="n">
        <f aca="false">SUM(B112:D112)</f>
        <v>7</v>
      </c>
    </row>
    <row r="113" customFormat="false" ht="15" hidden="false" customHeight="false" outlineLevel="0" collapsed="false">
      <c r="A113" s="47" t="n">
        <v>8</v>
      </c>
      <c r="B113" s="0" t="n">
        <f aca="false">+B45+B11</f>
        <v>8</v>
      </c>
      <c r="C113" s="0" t="n">
        <f aca="false">+C45+C11</f>
        <v>0</v>
      </c>
      <c r="D113" s="0" t="n">
        <f aca="false">+D45+D11</f>
        <v>0</v>
      </c>
      <c r="E113" s="50" t="n">
        <f aca="false">SUM(B113:D113)</f>
        <v>8</v>
      </c>
    </row>
    <row r="114" customFormat="false" ht="15" hidden="false" customHeight="false" outlineLevel="0" collapsed="false">
      <c r="A114" s="47" t="n">
        <v>8.5</v>
      </c>
      <c r="B114" s="0" t="n">
        <f aca="false">+B46+B12</f>
        <v>10</v>
      </c>
      <c r="C114" s="0" t="n">
        <f aca="false">+C46+C12</f>
        <v>0</v>
      </c>
      <c r="D114" s="0" t="n">
        <f aca="false">+D46+D12</f>
        <v>0</v>
      </c>
      <c r="E114" s="50" t="n">
        <f aca="false">SUM(B114:D114)</f>
        <v>10</v>
      </c>
    </row>
    <row r="115" customFormat="false" ht="15" hidden="false" customHeight="false" outlineLevel="0" collapsed="false">
      <c r="A115" s="47" t="n">
        <v>9</v>
      </c>
      <c r="B115" s="0" t="n">
        <f aca="false">+B47+B13</f>
        <v>10</v>
      </c>
      <c r="C115" s="0" t="n">
        <f aca="false">+C47+C13</f>
        <v>0</v>
      </c>
      <c r="D115" s="0" t="n">
        <f aca="false">+D47+D13</f>
        <v>0</v>
      </c>
      <c r="E115" s="50" t="n">
        <f aca="false">SUM(B115:D115)</f>
        <v>10</v>
      </c>
    </row>
    <row r="116" customFormat="false" ht="15" hidden="false" customHeight="false" outlineLevel="0" collapsed="false">
      <c r="A116" s="47" t="n">
        <v>9.5</v>
      </c>
      <c r="B116" s="0" t="n">
        <f aca="false">+B48+B14</f>
        <v>17</v>
      </c>
      <c r="C116" s="0" t="n">
        <f aca="false">+C48+C14</f>
        <v>0</v>
      </c>
      <c r="D116" s="0" t="n">
        <f aca="false">+D48+D14</f>
        <v>0</v>
      </c>
      <c r="E116" s="50" t="n">
        <f aca="false">SUM(B116:D116)</f>
        <v>17</v>
      </c>
    </row>
    <row r="117" customFormat="false" ht="15" hidden="false" customHeight="false" outlineLevel="0" collapsed="false">
      <c r="A117" s="47" t="n">
        <v>10</v>
      </c>
      <c r="B117" s="0" t="n">
        <f aca="false">+B49+B15</f>
        <v>20</v>
      </c>
      <c r="C117" s="0" t="n">
        <f aca="false">+C49+C15</f>
        <v>0</v>
      </c>
      <c r="D117" s="0" t="n">
        <f aca="false">+D49+D15</f>
        <v>0</v>
      </c>
      <c r="E117" s="50" t="n">
        <f aca="false">SUM(B117:D117)</f>
        <v>20</v>
      </c>
    </row>
    <row r="118" customFormat="false" ht="15" hidden="false" customHeight="false" outlineLevel="0" collapsed="false">
      <c r="A118" s="47" t="n">
        <v>10.5</v>
      </c>
      <c r="B118" s="0" t="n">
        <f aca="false">+B50+B16</f>
        <v>29</v>
      </c>
      <c r="C118" s="0" t="n">
        <f aca="false">+C50+C16</f>
        <v>0</v>
      </c>
      <c r="D118" s="0" t="n">
        <f aca="false">+D50+D16</f>
        <v>0</v>
      </c>
      <c r="E118" s="50" t="n">
        <f aca="false">SUM(B118:D118)</f>
        <v>29</v>
      </c>
    </row>
    <row r="119" customFormat="false" ht="15" hidden="false" customHeight="false" outlineLevel="0" collapsed="false">
      <c r="A119" s="47" t="n">
        <v>11</v>
      </c>
      <c r="B119" s="0" t="n">
        <f aca="false">+B51+B17</f>
        <v>26</v>
      </c>
      <c r="C119" s="0" t="n">
        <f aca="false">+C51+C17</f>
        <v>0</v>
      </c>
      <c r="D119" s="0" t="n">
        <f aca="false">+D51+D17</f>
        <v>0</v>
      </c>
      <c r="E119" s="50" t="n">
        <f aca="false">SUM(B119:D119)</f>
        <v>26</v>
      </c>
    </row>
    <row r="120" customFormat="false" ht="15" hidden="false" customHeight="false" outlineLevel="0" collapsed="false">
      <c r="A120" s="47" t="n">
        <v>11.5</v>
      </c>
      <c r="B120" s="0" t="n">
        <f aca="false">+B52+B18</f>
        <v>41</v>
      </c>
      <c r="C120" s="0" t="n">
        <f aca="false">+C52+C18</f>
        <v>0</v>
      </c>
      <c r="D120" s="0" t="n">
        <f aca="false">+D52+D18</f>
        <v>0</v>
      </c>
      <c r="E120" s="50" t="n">
        <f aca="false">SUM(B120:D120)</f>
        <v>41</v>
      </c>
    </row>
    <row r="121" customFormat="false" ht="15" hidden="false" customHeight="false" outlineLevel="0" collapsed="false">
      <c r="A121" s="47" t="n">
        <v>12</v>
      </c>
      <c r="B121" s="0" t="n">
        <f aca="false">+B53+B19</f>
        <v>41</v>
      </c>
      <c r="C121" s="0" t="n">
        <f aca="false">+C53+C19</f>
        <v>0</v>
      </c>
      <c r="D121" s="0" t="n">
        <f aca="false">+D53+D19</f>
        <v>0</v>
      </c>
      <c r="E121" s="50" t="n">
        <f aca="false">SUM(B121:D121)</f>
        <v>41</v>
      </c>
    </row>
    <row r="122" customFormat="false" ht="15" hidden="false" customHeight="false" outlineLevel="0" collapsed="false">
      <c r="A122" s="47" t="n">
        <v>12.5</v>
      </c>
      <c r="B122" s="0" t="n">
        <f aca="false">+B54+B20</f>
        <v>44</v>
      </c>
      <c r="C122" s="0" t="n">
        <f aca="false">+C54+C20</f>
        <v>1</v>
      </c>
      <c r="D122" s="0" t="n">
        <f aca="false">+D54+D20</f>
        <v>0</v>
      </c>
      <c r="E122" s="50" t="n">
        <f aca="false">SUM(B122:D122)</f>
        <v>45</v>
      </c>
    </row>
    <row r="123" customFormat="false" ht="15" hidden="false" customHeight="false" outlineLevel="0" collapsed="false">
      <c r="A123" s="47" t="n">
        <v>13</v>
      </c>
      <c r="B123" s="0" t="n">
        <f aca="false">+B55+B21</f>
        <v>26</v>
      </c>
      <c r="C123" s="0" t="n">
        <f aca="false">+C55+C21</f>
        <v>4</v>
      </c>
      <c r="D123" s="0" t="n">
        <f aca="false">+D55+D21</f>
        <v>0</v>
      </c>
      <c r="E123" s="50" t="n">
        <f aca="false">SUM(B123:D123)</f>
        <v>30</v>
      </c>
    </row>
    <row r="124" customFormat="false" ht="15" hidden="false" customHeight="false" outlineLevel="0" collapsed="false">
      <c r="A124" s="47" t="n">
        <v>13.5</v>
      </c>
      <c r="B124" s="0" t="n">
        <f aca="false">+B56+B22</f>
        <v>21</v>
      </c>
      <c r="C124" s="0" t="n">
        <f aca="false">+C56+C22</f>
        <v>8</v>
      </c>
      <c r="D124" s="0" t="n">
        <f aca="false">+D56+D22</f>
        <v>0</v>
      </c>
      <c r="E124" s="50" t="n">
        <f aca="false">SUM(B124:D124)</f>
        <v>29</v>
      </c>
    </row>
    <row r="125" customFormat="false" ht="15" hidden="false" customHeight="false" outlineLevel="0" collapsed="false">
      <c r="A125" s="47" t="n">
        <v>14</v>
      </c>
      <c r="B125" s="0" t="n">
        <f aca="false">+B57+B23</f>
        <v>20</v>
      </c>
      <c r="C125" s="0" t="n">
        <f aca="false">+C57+C23</f>
        <v>10</v>
      </c>
      <c r="D125" s="0" t="n">
        <f aca="false">+D57+D23</f>
        <v>0</v>
      </c>
      <c r="E125" s="50" t="n">
        <f aca="false">SUM(B125:D125)</f>
        <v>30</v>
      </c>
    </row>
    <row r="126" customFormat="false" ht="15" hidden="false" customHeight="false" outlineLevel="0" collapsed="false">
      <c r="A126" s="47" t="n">
        <v>14.5</v>
      </c>
      <c r="B126" s="0" t="n">
        <f aca="false">+B58+B24</f>
        <v>19</v>
      </c>
      <c r="C126" s="0" t="n">
        <f aca="false">+C58+C24</f>
        <v>7</v>
      </c>
      <c r="D126" s="0" t="n">
        <f aca="false">+D58+D24</f>
        <v>0</v>
      </c>
      <c r="E126" s="50" t="n">
        <f aca="false">SUM(B126:D126)</f>
        <v>26</v>
      </c>
    </row>
    <row r="127" customFormat="false" ht="15" hidden="false" customHeight="false" outlineLevel="0" collapsed="false">
      <c r="A127" s="47" t="n">
        <v>15</v>
      </c>
      <c r="B127" s="0" t="n">
        <f aca="false">+B59+B25</f>
        <v>5</v>
      </c>
      <c r="C127" s="0" t="n">
        <f aca="false">+C59+C25</f>
        <v>13</v>
      </c>
      <c r="D127" s="0" t="n">
        <f aca="false">+D59+D25</f>
        <v>1</v>
      </c>
      <c r="E127" s="50" t="n">
        <f aca="false">SUM(B127:D127)</f>
        <v>19</v>
      </c>
    </row>
    <row r="128" customFormat="false" ht="15" hidden="false" customHeight="false" outlineLevel="0" collapsed="false">
      <c r="A128" s="47" t="n">
        <v>15.5</v>
      </c>
      <c r="B128" s="0" t="n">
        <f aca="false">+B60+B26</f>
        <v>1</v>
      </c>
      <c r="C128" s="0" t="n">
        <f aca="false">+C60+C26</f>
        <v>10</v>
      </c>
      <c r="D128" s="0" t="n">
        <f aca="false">+D60+D26</f>
        <v>3</v>
      </c>
      <c r="E128" s="50" t="n">
        <f aca="false">SUM(B128:D128)</f>
        <v>14</v>
      </c>
    </row>
    <row r="129" customFormat="false" ht="15" hidden="false" customHeight="false" outlineLevel="0" collapsed="false">
      <c r="A129" s="47" t="n">
        <v>16</v>
      </c>
      <c r="B129" s="0" t="n">
        <f aca="false">+B61+B27</f>
        <v>3</v>
      </c>
      <c r="C129" s="0" t="n">
        <f aca="false">+C61+C27</f>
        <v>8</v>
      </c>
      <c r="D129" s="0" t="n">
        <f aca="false">+D61+D27</f>
        <v>2</v>
      </c>
      <c r="E129" s="50" t="n">
        <f aca="false">SUM(B129:D129)</f>
        <v>13</v>
      </c>
    </row>
    <row r="130" customFormat="false" ht="15" hidden="false" customHeight="false" outlineLevel="0" collapsed="false">
      <c r="A130" s="47" t="n">
        <v>16.5</v>
      </c>
      <c r="B130" s="0" t="n">
        <f aca="false">+B62+B28</f>
        <v>1</v>
      </c>
      <c r="C130" s="0" t="n">
        <f aca="false">+C62+C28</f>
        <v>7</v>
      </c>
      <c r="D130" s="0" t="n">
        <f aca="false">+D62+D28</f>
        <v>5</v>
      </c>
      <c r="E130" s="50" t="n">
        <f aca="false">SUM(B130:D130)</f>
        <v>13</v>
      </c>
    </row>
    <row r="131" customFormat="false" ht="15" hidden="false" customHeight="false" outlineLevel="0" collapsed="false">
      <c r="A131" s="47" t="n">
        <v>17</v>
      </c>
      <c r="B131" s="0" t="n">
        <f aca="false">+B63+B29</f>
        <v>2</v>
      </c>
      <c r="C131" s="0" t="n">
        <f aca="false">+C63+C29</f>
        <v>7</v>
      </c>
      <c r="D131" s="0" t="n">
        <f aca="false">+D63+D29</f>
        <v>2</v>
      </c>
      <c r="E131" s="50" t="n">
        <f aca="false">SUM(B131:D131)</f>
        <v>11</v>
      </c>
    </row>
    <row r="132" customFormat="false" ht="15" hidden="false" customHeight="false" outlineLevel="0" collapsed="false">
      <c r="A132" s="47" t="n">
        <v>17.5</v>
      </c>
      <c r="B132" s="0" t="n">
        <f aca="false">+B64+B30</f>
        <v>1</v>
      </c>
      <c r="C132" s="0" t="n">
        <f aca="false">+C64+C30</f>
        <v>5</v>
      </c>
      <c r="D132" s="0" t="n">
        <f aca="false">+D64+D30</f>
        <v>4</v>
      </c>
      <c r="E132" s="50" t="n">
        <f aca="false">SUM(B132:D132)</f>
        <v>10</v>
      </c>
    </row>
    <row r="133" customFormat="false" ht="15" hidden="false" customHeight="false" outlineLevel="0" collapsed="false">
      <c r="A133" s="47" t="n">
        <v>18</v>
      </c>
      <c r="B133" s="0" t="n">
        <f aca="false">+B65+B31</f>
        <v>0</v>
      </c>
      <c r="C133" s="0" t="n">
        <f aca="false">+C65+C31</f>
        <v>4</v>
      </c>
      <c r="D133" s="0" t="n">
        <f aca="false">+D65+D31</f>
        <v>6</v>
      </c>
      <c r="E133" s="50" t="n">
        <f aca="false">SUM(B133:D133)</f>
        <v>10</v>
      </c>
    </row>
    <row r="134" customFormat="false" ht="15" hidden="false" customHeight="false" outlineLevel="0" collapsed="false">
      <c r="A134" s="45" t="s">
        <v>8</v>
      </c>
      <c r="B134" s="52" t="n">
        <f aca="false">SUM(B107:B133)</f>
        <v>370</v>
      </c>
      <c r="C134" s="15" t="n">
        <f aca="false">SUM(C107:C133)</f>
        <v>84</v>
      </c>
      <c r="D134" s="53" t="n">
        <f aca="false">SUM(D107:D133)</f>
        <v>23</v>
      </c>
      <c r="E134" s="53" t="n">
        <f aca="false">SUM(E107:E133)</f>
        <v>477</v>
      </c>
    </row>
    <row r="137" customFormat="false" ht="21" hidden="false" customHeight="false" outlineLevel="0" collapsed="false">
      <c r="A137" s="43" t="s">
        <v>16</v>
      </c>
      <c r="B137" s="43"/>
      <c r="C137" s="43"/>
      <c r="D137" s="43"/>
      <c r="E137" s="43"/>
    </row>
    <row r="139" customFormat="false" ht="15" hidden="false" customHeight="false" outlineLevel="0" collapsed="false">
      <c r="A139" s="44" t="s">
        <v>6</v>
      </c>
      <c r="B139" s="45" t="s">
        <v>7</v>
      </c>
      <c r="C139" s="45"/>
      <c r="D139" s="45"/>
      <c r="E139" s="44" t="s">
        <v>8</v>
      </c>
    </row>
    <row r="140" customFormat="false" ht="15" hidden="false" customHeight="false" outlineLevel="0" collapsed="false">
      <c r="A140" s="44"/>
      <c r="B140" s="46" t="n">
        <v>1</v>
      </c>
      <c r="C140" s="46" t="n">
        <v>2</v>
      </c>
      <c r="D140" s="46" t="n">
        <v>3</v>
      </c>
      <c r="E140" s="44"/>
      <c r="H140" s="0" t="s">
        <v>0</v>
      </c>
      <c r="I140" s="0" t="s">
        <v>14</v>
      </c>
      <c r="J140" s="0" t="s">
        <v>15</v>
      </c>
    </row>
    <row r="141" customFormat="false" ht="15" hidden="false" customHeight="false" outlineLevel="0" collapsed="false">
      <c r="A141" s="47" t="n">
        <v>5</v>
      </c>
      <c r="B141" s="0" t="n">
        <f aca="false">+B107+B73</f>
        <v>0</v>
      </c>
      <c r="C141" s="0" t="n">
        <f aca="false">+C107+C73</f>
        <v>0</v>
      </c>
      <c r="D141" s="0" t="n">
        <f aca="false">+D107+D73</f>
        <v>0</v>
      </c>
      <c r="E141" s="50" t="n">
        <f aca="false">SUM(B141:D141)</f>
        <v>0</v>
      </c>
      <c r="H141" s="0" t="n">
        <v>5</v>
      </c>
      <c r="I141" s="0" t="n">
        <v>0</v>
      </c>
      <c r="J141" s="0" t="n">
        <v>0</v>
      </c>
    </row>
    <row r="142" customFormat="false" ht="15" hidden="false" customHeight="false" outlineLevel="0" collapsed="false">
      <c r="A142" s="47" t="n">
        <v>5.5</v>
      </c>
      <c r="B142" s="0" t="n">
        <f aca="false">+B108+B74</f>
        <v>1</v>
      </c>
      <c r="C142" s="0" t="n">
        <f aca="false">+C108+C74</f>
        <v>0</v>
      </c>
      <c r="D142" s="0" t="n">
        <f aca="false">+D108+D74</f>
        <v>0</v>
      </c>
      <c r="E142" s="50" t="n">
        <f aca="false">SUM(B142:D142)</f>
        <v>1</v>
      </c>
      <c r="H142" s="0" t="n">
        <v>5.5</v>
      </c>
      <c r="I142" s="0" t="n">
        <v>90</v>
      </c>
      <c r="J142" s="0" t="n">
        <v>0</v>
      </c>
    </row>
    <row r="143" customFormat="false" ht="15" hidden="false" customHeight="false" outlineLevel="0" collapsed="false">
      <c r="A143" s="47" t="n">
        <v>6</v>
      </c>
      <c r="B143" s="0" t="n">
        <f aca="false">+B109+B75</f>
        <v>1</v>
      </c>
      <c r="C143" s="0" t="n">
        <f aca="false">+C109+C75</f>
        <v>0</v>
      </c>
      <c r="D143" s="0" t="n">
        <f aca="false">+D109+D75</f>
        <v>0</v>
      </c>
      <c r="E143" s="50" t="n">
        <f aca="false">SUM(B143:D143)</f>
        <v>1</v>
      </c>
      <c r="H143" s="0" t="n">
        <v>6</v>
      </c>
      <c r="I143" s="0" t="n">
        <v>90</v>
      </c>
      <c r="J143" s="0" t="n">
        <v>0</v>
      </c>
    </row>
    <row r="144" customFormat="false" ht="15" hidden="false" customHeight="false" outlineLevel="0" collapsed="false">
      <c r="A144" s="47" t="n">
        <v>6.5</v>
      </c>
      <c r="B144" s="0" t="n">
        <f aca="false">+B110+B76</f>
        <v>8</v>
      </c>
      <c r="C144" s="0" t="n">
        <f aca="false">+C110+C76</f>
        <v>0</v>
      </c>
      <c r="D144" s="0" t="n">
        <f aca="false">+D110+D76</f>
        <v>0</v>
      </c>
      <c r="E144" s="50" t="n">
        <f aca="false">SUM(B144:D144)</f>
        <v>8</v>
      </c>
      <c r="H144" s="0" t="n">
        <v>6.5</v>
      </c>
      <c r="I144" s="0" t="n">
        <v>494</v>
      </c>
      <c r="J144" s="0" t="n">
        <v>1</v>
      </c>
    </row>
    <row r="145" customFormat="false" ht="15" hidden="false" customHeight="false" outlineLevel="0" collapsed="false">
      <c r="A145" s="47" t="n">
        <v>7</v>
      </c>
      <c r="B145" s="0" t="n">
        <f aca="false">+B111+B77</f>
        <v>8</v>
      </c>
      <c r="C145" s="0" t="n">
        <f aca="false">+C111+C77</f>
        <v>0</v>
      </c>
      <c r="D145" s="0" t="n">
        <f aca="false">+D111+D77</f>
        <v>0</v>
      </c>
      <c r="E145" s="50" t="n">
        <f aca="false">SUM(B145:D145)</f>
        <v>8</v>
      </c>
      <c r="H145" s="0" t="n">
        <v>7</v>
      </c>
      <c r="I145" s="0" t="n">
        <v>763</v>
      </c>
      <c r="J145" s="0" t="n">
        <v>2</v>
      </c>
    </row>
    <row r="146" customFormat="false" ht="15" hidden="false" customHeight="false" outlineLevel="0" collapsed="false">
      <c r="A146" s="47" t="n">
        <v>7.5</v>
      </c>
      <c r="B146" s="0" t="n">
        <f aca="false">+B112+B78</f>
        <v>7</v>
      </c>
      <c r="C146" s="0" t="n">
        <f aca="false">+C112+C78</f>
        <v>0</v>
      </c>
      <c r="D146" s="0" t="n">
        <f aca="false">+D112+D78</f>
        <v>0</v>
      </c>
      <c r="E146" s="50" t="n">
        <f aca="false">SUM(B146:D146)</f>
        <v>7</v>
      </c>
      <c r="H146" s="0" t="n">
        <v>7.5</v>
      </c>
      <c r="I146" s="0" t="n">
        <v>1079</v>
      </c>
      <c r="J146" s="0" t="n">
        <v>3</v>
      </c>
    </row>
    <row r="147" customFormat="false" ht="15" hidden="false" customHeight="false" outlineLevel="0" collapsed="false">
      <c r="A147" s="47" t="n">
        <v>8</v>
      </c>
      <c r="B147" s="0" t="n">
        <f aca="false">+B113+B79</f>
        <v>8</v>
      </c>
      <c r="C147" s="0" t="n">
        <f aca="false">+C113+C79</f>
        <v>0</v>
      </c>
      <c r="D147" s="0" t="n">
        <f aca="false">+D113+D79</f>
        <v>0</v>
      </c>
      <c r="E147" s="50" t="n">
        <f aca="false">SUM(B147:D147)</f>
        <v>8</v>
      </c>
      <c r="H147" s="0" t="n">
        <v>8</v>
      </c>
      <c r="I147" s="0" t="n">
        <v>1168</v>
      </c>
      <c r="J147" s="0" t="n">
        <v>4</v>
      </c>
    </row>
    <row r="148" customFormat="false" ht="15" hidden="false" customHeight="false" outlineLevel="0" collapsed="false">
      <c r="A148" s="47" t="n">
        <v>8.5</v>
      </c>
      <c r="B148" s="0" t="n">
        <f aca="false">+B114+B80</f>
        <v>10</v>
      </c>
      <c r="C148" s="0" t="n">
        <f aca="false">+C114+C80</f>
        <v>0</v>
      </c>
      <c r="D148" s="0" t="n">
        <f aca="false">+D114+D80</f>
        <v>0</v>
      </c>
      <c r="E148" s="50" t="n">
        <f aca="false">SUM(B148:D148)</f>
        <v>10</v>
      </c>
      <c r="H148" s="0" t="n">
        <v>8.5</v>
      </c>
      <c r="I148" s="0" t="n">
        <v>1438</v>
      </c>
      <c r="J148" s="0" t="n">
        <v>5</v>
      </c>
    </row>
    <row r="149" customFormat="false" ht="15" hidden="false" customHeight="false" outlineLevel="0" collapsed="false">
      <c r="A149" s="47" t="n">
        <v>9</v>
      </c>
      <c r="B149" s="0" t="n">
        <f aca="false">+B115+B81</f>
        <v>10</v>
      </c>
      <c r="C149" s="0" t="n">
        <f aca="false">+C115+C81</f>
        <v>0</v>
      </c>
      <c r="D149" s="0" t="n">
        <f aca="false">+D115+D81</f>
        <v>0</v>
      </c>
      <c r="E149" s="50" t="n">
        <f aca="false">SUM(B149:D149)</f>
        <v>10</v>
      </c>
      <c r="H149" s="0" t="n">
        <v>9</v>
      </c>
      <c r="I149" s="0" t="n">
        <v>2561</v>
      </c>
      <c r="J149" s="0" t="n">
        <v>12</v>
      </c>
    </row>
    <row r="150" customFormat="false" ht="15" hidden="false" customHeight="false" outlineLevel="0" collapsed="false">
      <c r="A150" s="47" t="n">
        <v>9.5</v>
      </c>
      <c r="B150" s="0" t="n">
        <f aca="false">+B116+B82</f>
        <v>32</v>
      </c>
      <c r="C150" s="0" t="n">
        <f aca="false">+C116+C82</f>
        <v>1</v>
      </c>
      <c r="D150" s="0" t="n">
        <f aca="false">+D116+D82</f>
        <v>0</v>
      </c>
      <c r="E150" s="50" t="n">
        <f aca="false">SUM(B150:D150)</f>
        <v>33</v>
      </c>
      <c r="H150" s="0" t="n">
        <v>9.5</v>
      </c>
      <c r="I150" s="0" t="n">
        <v>225378</v>
      </c>
      <c r="J150" s="0" t="n">
        <v>1215</v>
      </c>
    </row>
    <row r="151" customFormat="false" ht="15" hidden="false" customHeight="false" outlineLevel="0" collapsed="false">
      <c r="A151" s="47" t="n">
        <v>10</v>
      </c>
      <c r="B151" s="0" t="n">
        <f aca="false">+B117+B83</f>
        <v>43</v>
      </c>
      <c r="C151" s="0" t="n">
        <f aca="false">+C117+C83</f>
        <v>0</v>
      </c>
      <c r="D151" s="0" t="n">
        <f aca="false">+D117+D83</f>
        <v>0</v>
      </c>
      <c r="E151" s="50" t="n">
        <f aca="false">SUM(B151:D151)</f>
        <v>43</v>
      </c>
      <c r="H151" s="0" t="n">
        <v>10</v>
      </c>
      <c r="I151" s="0" t="n">
        <v>514908</v>
      </c>
      <c r="J151" s="0" t="n">
        <v>3294</v>
      </c>
    </row>
    <row r="152" customFormat="false" ht="15" hidden="false" customHeight="false" outlineLevel="0" collapsed="false">
      <c r="A152" s="47" t="n">
        <v>10.5</v>
      </c>
      <c r="B152" s="0" t="n">
        <f aca="false">+B118+B84</f>
        <v>51</v>
      </c>
      <c r="C152" s="0" t="n">
        <f aca="false">+C118+C84</f>
        <v>1</v>
      </c>
      <c r="D152" s="0" t="n">
        <f aca="false">+D118+D84</f>
        <v>0</v>
      </c>
      <c r="E152" s="50" t="n">
        <f aca="false">SUM(B152:D152)</f>
        <v>52</v>
      </c>
      <c r="H152" s="0" t="n">
        <v>10.5</v>
      </c>
      <c r="I152" s="0" t="n">
        <v>1060504</v>
      </c>
      <c r="J152" s="0" t="n">
        <v>7979</v>
      </c>
    </row>
    <row r="153" customFormat="false" ht="15" hidden="false" customHeight="false" outlineLevel="0" collapsed="false">
      <c r="A153" s="47" t="n">
        <v>11</v>
      </c>
      <c r="B153" s="0" t="n">
        <f aca="false">+B119+B85</f>
        <v>43</v>
      </c>
      <c r="C153" s="0" t="n">
        <f aca="false">+C119+C85</f>
        <v>4</v>
      </c>
      <c r="D153" s="0" t="n">
        <f aca="false">+D119+D85</f>
        <v>0</v>
      </c>
      <c r="E153" s="50" t="n">
        <f aca="false">SUM(B153:D153)</f>
        <v>47</v>
      </c>
      <c r="H153" s="0" t="n">
        <v>11</v>
      </c>
      <c r="I153" s="0" t="n">
        <v>815782</v>
      </c>
      <c r="J153" s="0" t="n">
        <v>7168</v>
      </c>
    </row>
    <row r="154" customFormat="false" ht="15" hidden="false" customHeight="false" outlineLevel="0" collapsed="false">
      <c r="A154" s="47" t="n">
        <v>11.5</v>
      </c>
      <c r="B154" s="0" t="n">
        <f aca="false">+B120+B86</f>
        <v>65</v>
      </c>
      <c r="C154" s="0" t="n">
        <f aca="false">+C120+C86</f>
        <v>0</v>
      </c>
      <c r="D154" s="0" t="n">
        <f aca="false">+D120+D86</f>
        <v>0</v>
      </c>
      <c r="E154" s="50" t="n">
        <f aca="false">SUM(B154:D154)</f>
        <v>65</v>
      </c>
      <c r="H154" s="0" t="n">
        <v>11.5</v>
      </c>
      <c r="I154" s="0" t="n">
        <v>621182</v>
      </c>
      <c r="J154" s="0" t="n">
        <v>6330</v>
      </c>
    </row>
    <row r="155" customFormat="false" ht="15" hidden="false" customHeight="false" outlineLevel="0" collapsed="false">
      <c r="A155" s="47" t="n">
        <v>12</v>
      </c>
      <c r="B155" s="0" t="n">
        <f aca="false">+B121+B87</f>
        <v>65</v>
      </c>
      <c r="C155" s="0" t="n">
        <f aca="false">+C121+C87</f>
        <v>0</v>
      </c>
      <c r="D155" s="0" t="n">
        <f aca="false">+D121+D87</f>
        <v>0</v>
      </c>
      <c r="E155" s="50" t="n">
        <f aca="false">SUM(B155:D155)</f>
        <v>65</v>
      </c>
      <c r="H155" s="0" t="n">
        <v>12</v>
      </c>
      <c r="I155" s="0" t="n">
        <v>468141</v>
      </c>
      <c r="J155" s="0" t="n">
        <v>5499</v>
      </c>
    </row>
    <row r="156" customFormat="false" ht="15" hidden="false" customHeight="false" outlineLevel="0" collapsed="false">
      <c r="A156" s="47" t="n">
        <v>12.5</v>
      </c>
      <c r="B156" s="0" t="n">
        <f aca="false">+B122+B88</f>
        <v>60</v>
      </c>
      <c r="C156" s="0" t="n">
        <f aca="false">+C122+C88</f>
        <v>7</v>
      </c>
      <c r="D156" s="0" t="n">
        <f aca="false">+D122+D88</f>
        <v>0</v>
      </c>
      <c r="E156" s="50" t="n">
        <f aca="false">SUM(B156:D156)</f>
        <v>67</v>
      </c>
      <c r="H156" s="0" t="n">
        <v>12.5</v>
      </c>
      <c r="I156" s="0" t="n">
        <v>346066</v>
      </c>
      <c r="J156" s="0" t="n">
        <v>4658</v>
      </c>
    </row>
    <row r="157" customFormat="false" ht="15" hidden="false" customHeight="false" outlineLevel="0" collapsed="false">
      <c r="A157" s="47" t="n">
        <v>13</v>
      </c>
      <c r="B157" s="0" t="n">
        <f aca="false">+B123+B89</f>
        <v>36</v>
      </c>
      <c r="C157" s="0" t="n">
        <f aca="false">+C123+C89</f>
        <v>10</v>
      </c>
      <c r="D157" s="0" t="n">
        <f aca="false">+D123+D89</f>
        <v>0</v>
      </c>
      <c r="E157" s="50" t="n">
        <f aca="false">SUM(B157:D157)</f>
        <v>46</v>
      </c>
      <c r="H157" s="0" t="n">
        <v>13</v>
      </c>
      <c r="I157" s="0" t="n">
        <v>107696</v>
      </c>
      <c r="J157" s="0" t="n">
        <v>1653</v>
      </c>
    </row>
    <row r="158" customFormat="false" ht="15" hidden="false" customHeight="false" outlineLevel="0" collapsed="false">
      <c r="A158" s="47" t="n">
        <v>13.5</v>
      </c>
      <c r="B158" s="0" t="n">
        <f aca="false">+B124+B90</f>
        <v>21</v>
      </c>
      <c r="C158" s="0" t="n">
        <f aca="false">+C124+C90</f>
        <v>8</v>
      </c>
      <c r="D158" s="0" t="n">
        <f aca="false">+D124+D90</f>
        <v>0</v>
      </c>
      <c r="E158" s="50" t="n">
        <f aca="false">SUM(B158:D158)</f>
        <v>29</v>
      </c>
      <c r="H158" s="0" t="n">
        <v>13.5</v>
      </c>
      <c r="I158" s="0" t="n">
        <v>62118</v>
      </c>
      <c r="J158" s="0" t="n">
        <v>1083</v>
      </c>
    </row>
    <row r="159" customFormat="false" ht="15" hidden="false" customHeight="false" outlineLevel="0" collapsed="false">
      <c r="A159" s="47" t="n">
        <v>14</v>
      </c>
      <c r="B159" s="0" t="n">
        <f aca="false">+B125+B91</f>
        <v>20</v>
      </c>
      <c r="C159" s="0" t="n">
        <f aca="false">+C125+C91</f>
        <v>10</v>
      </c>
      <c r="D159" s="0" t="n">
        <f aca="false">+D125+D91</f>
        <v>0</v>
      </c>
      <c r="E159" s="50" t="n">
        <f aca="false">SUM(B159:D159)</f>
        <v>30</v>
      </c>
      <c r="H159" s="0" t="n">
        <v>14</v>
      </c>
      <c r="I159" s="0" t="n">
        <v>44002</v>
      </c>
      <c r="J159" s="0" t="n">
        <v>865</v>
      </c>
    </row>
    <row r="160" customFormat="false" ht="15" hidden="false" customHeight="false" outlineLevel="0" collapsed="false">
      <c r="A160" s="47" t="n">
        <v>14.5</v>
      </c>
      <c r="B160" s="0" t="n">
        <f aca="false">+B126+B92</f>
        <v>19</v>
      </c>
      <c r="C160" s="0" t="n">
        <f aca="false">+C126+C92</f>
        <v>7</v>
      </c>
      <c r="D160" s="0" t="n">
        <f aca="false">+D126+D92</f>
        <v>0</v>
      </c>
      <c r="E160" s="50" t="n">
        <f aca="false">SUM(B160:D160)</f>
        <v>26</v>
      </c>
      <c r="H160" s="0" t="n">
        <v>14.5</v>
      </c>
      <c r="I160" s="0" t="n">
        <v>21728</v>
      </c>
      <c r="J160" s="0" t="n">
        <v>481</v>
      </c>
    </row>
    <row r="161" customFormat="false" ht="15" hidden="false" customHeight="false" outlineLevel="0" collapsed="false">
      <c r="A161" s="47" t="n">
        <v>15</v>
      </c>
      <c r="B161" s="0" t="n">
        <f aca="false">+B127+B93</f>
        <v>5</v>
      </c>
      <c r="C161" s="0" t="n">
        <f aca="false">+C127+C93</f>
        <v>13</v>
      </c>
      <c r="D161" s="0" t="n">
        <f aca="false">+D127+D93</f>
        <v>1</v>
      </c>
      <c r="E161" s="50" t="n">
        <f aca="false">SUM(B161:D161)</f>
        <v>19</v>
      </c>
      <c r="H161" s="0" t="n">
        <v>15</v>
      </c>
      <c r="I161" s="0" t="n">
        <v>14977</v>
      </c>
      <c r="J161" s="0" t="n">
        <v>371</v>
      </c>
    </row>
    <row r="162" customFormat="false" ht="15" hidden="false" customHeight="false" outlineLevel="0" collapsed="false">
      <c r="A162" s="47" t="n">
        <v>15.5</v>
      </c>
      <c r="B162" s="0" t="n">
        <f aca="false">+B128+B94</f>
        <v>1</v>
      </c>
      <c r="C162" s="0" t="n">
        <f aca="false">+C128+C94</f>
        <v>10</v>
      </c>
      <c r="D162" s="0" t="n">
        <f aca="false">+D128+D94</f>
        <v>3</v>
      </c>
      <c r="E162" s="50" t="n">
        <f aca="false">SUM(B162:D162)</f>
        <v>14</v>
      </c>
      <c r="H162" s="0" t="n">
        <v>15.5</v>
      </c>
      <c r="I162" s="0" t="n">
        <v>11935</v>
      </c>
      <c r="J162" s="0" t="n">
        <v>330</v>
      </c>
    </row>
    <row r="163" customFormat="false" ht="15" hidden="false" customHeight="false" outlineLevel="0" collapsed="false">
      <c r="A163" s="47" t="n">
        <v>16</v>
      </c>
      <c r="B163" s="0" t="n">
        <f aca="false">+B129+B95</f>
        <v>3</v>
      </c>
      <c r="C163" s="0" t="n">
        <f aca="false">+C129+C95</f>
        <v>8</v>
      </c>
      <c r="D163" s="0" t="n">
        <f aca="false">+D129+D95</f>
        <v>2</v>
      </c>
      <c r="E163" s="50" t="n">
        <f aca="false">SUM(B163:D163)</f>
        <v>13</v>
      </c>
      <c r="H163" s="0" t="n">
        <v>16</v>
      </c>
      <c r="I163" s="0" t="n">
        <v>6803</v>
      </c>
      <c r="J163" s="0" t="n">
        <v>210</v>
      </c>
    </row>
    <row r="164" customFormat="false" ht="15" hidden="false" customHeight="false" outlineLevel="0" collapsed="false">
      <c r="A164" s="47" t="n">
        <v>16.5</v>
      </c>
      <c r="B164" s="0" t="n">
        <f aca="false">+B130+B96</f>
        <v>1</v>
      </c>
      <c r="C164" s="0" t="n">
        <f aca="false">+C130+C96</f>
        <v>7</v>
      </c>
      <c r="D164" s="0" t="n">
        <f aca="false">+D130+D96</f>
        <v>5</v>
      </c>
      <c r="E164" s="50" t="n">
        <f aca="false">SUM(B164:D164)</f>
        <v>13</v>
      </c>
      <c r="H164" s="0" t="n">
        <v>16.5</v>
      </c>
      <c r="I164" s="0" t="n">
        <v>1912</v>
      </c>
      <c r="J164" s="0" t="n">
        <v>66</v>
      </c>
    </row>
    <row r="165" customFormat="false" ht="15" hidden="false" customHeight="false" outlineLevel="0" collapsed="false">
      <c r="A165" s="47" t="n">
        <v>17</v>
      </c>
      <c r="B165" s="0" t="n">
        <f aca="false">+B131+B97</f>
        <v>2</v>
      </c>
      <c r="C165" s="0" t="n">
        <f aca="false">+C131+C97</f>
        <v>7</v>
      </c>
      <c r="D165" s="0" t="n">
        <f aca="false">+D131+D97</f>
        <v>2</v>
      </c>
      <c r="E165" s="50" t="n">
        <f aca="false">SUM(B165:D165)</f>
        <v>11</v>
      </c>
      <c r="H165" s="0" t="n">
        <v>17</v>
      </c>
      <c r="I165" s="0" t="n">
        <v>2180</v>
      </c>
      <c r="J165" s="0" t="n">
        <v>82</v>
      </c>
    </row>
    <row r="166" customFormat="false" ht="15" hidden="false" customHeight="false" outlineLevel="0" collapsed="false">
      <c r="A166" s="47" t="n">
        <v>17.5</v>
      </c>
      <c r="B166" s="0" t="n">
        <f aca="false">+B132+B98</f>
        <v>1</v>
      </c>
      <c r="C166" s="0" t="n">
        <f aca="false">+C132+C98</f>
        <v>5</v>
      </c>
      <c r="D166" s="0" t="n">
        <f aca="false">+D132+D98</f>
        <v>4</v>
      </c>
      <c r="E166" s="50" t="n">
        <f aca="false">SUM(B166:D166)</f>
        <v>10</v>
      </c>
      <c r="H166" s="0" t="n">
        <v>17.5</v>
      </c>
      <c r="I166" s="0" t="n">
        <v>269</v>
      </c>
      <c r="J166" s="0" t="n">
        <v>11</v>
      </c>
    </row>
    <row r="167" customFormat="false" ht="15" hidden="false" customHeight="false" outlineLevel="0" collapsed="false">
      <c r="A167" s="47" t="n">
        <v>18</v>
      </c>
      <c r="B167" s="0" t="n">
        <f aca="false">+B133+B99</f>
        <v>0</v>
      </c>
      <c r="C167" s="0" t="n">
        <f aca="false">+C133+C99</f>
        <v>4</v>
      </c>
      <c r="D167" s="0" t="n">
        <f aca="false">+D133+D99</f>
        <v>6</v>
      </c>
      <c r="E167" s="50" t="n">
        <f aca="false">SUM(B167:D167)</f>
        <v>10</v>
      </c>
      <c r="H167" s="0" t="n">
        <v>18</v>
      </c>
      <c r="I167" s="0" t="n">
        <v>323</v>
      </c>
      <c r="J167" s="0" t="n">
        <v>15</v>
      </c>
    </row>
    <row r="168" customFormat="false" ht="15" hidden="false" customHeight="false" outlineLevel="0" collapsed="false">
      <c r="A168" s="44" t="s">
        <v>8</v>
      </c>
      <c r="B168" s="15" t="n">
        <f aca="false">SUM(B141:B167)</f>
        <v>521</v>
      </c>
      <c r="C168" s="15" t="n">
        <f aca="false">SUM(C141:C167)</f>
        <v>102</v>
      </c>
      <c r="D168" s="15" t="n">
        <f aca="false">SUM(D141:D167)</f>
        <v>23</v>
      </c>
      <c r="E168" s="38" t="n">
        <f aca="false">SUM(E141:E167)</f>
        <v>646</v>
      </c>
      <c r="G168" s="69"/>
      <c r="I168" s="0" t="n">
        <v>4333587</v>
      </c>
      <c r="J168" s="0" t="n">
        <v>41337</v>
      </c>
    </row>
  </sheetData>
  <mergeCells count="22">
    <mergeCell ref="A1:E1"/>
    <mergeCell ref="A3:A4"/>
    <mergeCell ref="B3:D3"/>
    <mergeCell ref="E3:E4"/>
    <mergeCell ref="H3:K3"/>
    <mergeCell ref="A35:E35"/>
    <mergeCell ref="A37:A38"/>
    <mergeCell ref="B37:D37"/>
    <mergeCell ref="E37:E38"/>
    <mergeCell ref="H37:K37"/>
    <mergeCell ref="A69:E69"/>
    <mergeCell ref="A71:A72"/>
    <mergeCell ref="B71:D71"/>
    <mergeCell ref="E71:E72"/>
    <mergeCell ref="A103:E103"/>
    <mergeCell ref="A105:A106"/>
    <mergeCell ref="B105:D105"/>
    <mergeCell ref="E105:E106"/>
    <mergeCell ref="A137:E137"/>
    <mergeCell ref="A139:A140"/>
    <mergeCell ref="B139:D139"/>
    <mergeCell ref="E139:E1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2015-06-15T09:43:43Z</dcterms:created>
  <dc:creator>Victor Marques</dc:creator>
  <dc:description/>
  <dc:language>nl-NL</dc:language>
  <cp:lastModifiedBy/>
  <dcterms:modified xsi:type="dcterms:W3CDTF">2020-11-12T17:51:53Z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