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QUERON\surveys_consistency\DATOS\PELAGO\"/>
    </mc:Choice>
  </mc:AlternateContent>
  <xr:revisionPtr revIDLastSave="0" documentId="13_ncr:1_{21964010-88F5-4BF8-B200-6059CB850642}" xr6:coauthVersionLast="47" xr6:coauthVersionMax="47" xr10:uidLastSave="{00000000-0000-0000-0000-000000000000}"/>
  <bookViews>
    <workbookView xWindow="57480" yWindow="-120" windowWidth="29040" windowHeight="15720" tabRatio="533" activeTab="3" xr2:uid="{00000000-000D-0000-FFFF-FFFF00000000}"/>
  </bookViews>
  <sheets>
    <sheet name="OCN" sheetId="1" r:id="rId1"/>
    <sheet name="algarve" sheetId="2" r:id="rId2"/>
    <sheet name="cadiz" sheetId="3" r:id="rId3"/>
    <sheet name="algarve+cadiz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4" l="1"/>
  <c r="AE30" i="4"/>
  <c r="AI30" i="4"/>
  <c r="AH9" i="4"/>
  <c r="AJ21" i="4"/>
  <c r="AM21" i="4" s="1"/>
  <c r="AJ14" i="4"/>
  <c r="AL14" i="4" s="1"/>
  <c r="AJ9" i="4"/>
  <c r="AM9" i="4" s="1"/>
  <c r="AP30" i="4"/>
  <c r="AJ10" i="4"/>
  <c r="AM10" i="4" s="1"/>
  <c r="AJ11" i="4"/>
  <c r="AM11" i="4" s="1"/>
  <c r="AJ12" i="4"/>
  <c r="AL12" i="4" s="1"/>
  <c r="AJ13" i="4"/>
  <c r="AM13" i="4" s="1"/>
  <c r="AJ15" i="4"/>
  <c r="AM15" i="4" s="1"/>
  <c r="AJ16" i="4"/>
  <c r="AM16" i="4" s="1"/>
  <c r="AJ17" i="4"/>
  <c r="AM17" i="4" s="1"/>
  <c r="AJ18" i="4"/>
  <c r="AL18" i="4" s="1"/>
  <c r="AJ19" i="4"/>
  <c r="AM19" i="4" s="1"/>
  <c r="AJ20" i="4"/>
  <c r="AL20" i="4" s="1"/>
  <c r="AJ22" i="4"/>
  <c r="AM22" i="4" s="1"/>
  <c r="AJ23" i="4"/>
  <c r="AM23" i="4" s="1"/>
  <c r="AJ24" i="4"/>
  <c r="AL24" i="4" s="1"/>
  <c r="AJ25" i="4"/>
  <c r="AM25" i="4" s="1"/>
  <c r="AJ26" i="4"/>
  <c r="AL26" i="4" s="1"/>
  <c r="AJ27" i="4"/>
  <c r="AM27" i="4" s="1"/>
  <c r="AJ28" i="4"/>
  <c r="AM28" i="4" s="1"/>
  <c r="AJ29" i="4"/>
  <c r="AM29" i="4" s="1"/>
  <c r="AL9" i="4" l="1"/>
  <c r="AN26" i="4"/>
  <c r="AM26" i="4"/>
  <c r="AO21" i="4"/>
  <c r="AO17" i="4"/>
  <c r="AN12" i="4"/>
  <c r="AL21" i="4"/>
  <c r="AM12" i="4"/>
  <c r="AO11" i="4"/>
  <c r="AN17" i="4"/>
  <c r="AO25" i="4"/>
  <c r="AL17" i="4"/>
  <c r="AO24" i="4"/>
  <c r="AL11" i="4"/>
  <c r="AL10" i="4"/>
  <c r="AM18" i="4"/>
  <c r="AO10" i="4"/>
  <c r="AO22" i="4"/>
  <c r="AN10" i="4"/>
  <c r="AO20" i="4"/>
  <c r="AN20" i="4"/>
  <c r="AO14" i="4"/>
  <c r="AO28" i="4"/>
  <c r="AN24" i="4"/>
  <c r="AO18" i="4"/>
  <c r="AN14" i="4"/>
  <c r="AO26" i="4"/>
  <c r="AM24" i="4"/>
  <c r="AN18" i="4"/>
  <c r="AO12" i="4"/>
  <c r="AO16" i="4"/>
  <c r="AL23" i="4"/>
  <c r="AL16" i="4"/>
  <c r="AN16" i="4"/>
  <c r="AL29" i="4"/>
  <c r="AN9" i="4"/>
  <c r="AL28" i="4"/>
  <c r="AL22" i="4"/>
  <c r="AN28" i="4"/>
  <c r="AN22" i="4"/>
  <c r="AL27" i="4"/>
  <c r="AL15" i="4"/>
  <c r="AM20" i="4"/>
  <c r="AM14" i="4"/>
  <c r="AO29" i="4"/>
  <c r="AO27" i="4"/>
  <c r="AO23" i="4"/>
  <c r="AO19" i="4"/>
  <c r="AO15" i="4"/>
  <c r="AO13" i="4"/>
  <c r="AO9" i="4"/>
  <c r="AL25" i="4"/>
  <c r="AL19" i="4"/>
  <c r="AL13" i="4"/>
  <c r="AN29" i="4"/>
  <c r="AN27" i="4"/>
  <c r="AN25" i="4"/>
  <c r="AN23" i="4"/>
  <c r="AN21" i="4"/>
  <c r="AN19" i="4"/>
  <c r="AN15" i="4"/>
  <c r="AN13" i="4"/>
  <c r="AN11" i="4"/>
  <c r="AM30" i="4" l="1"/>
  <c r="AM31" i="4" s="1"/>
  <c r="AO30" i="4"/>
  <c r="AO31" i="4" s="1"/>
  <c r="AL30" i="4"/>
  <c r="AL31" i="4" s="1"/>
  <c r="AN30" i="4"/>
  <c r="AN31" i="4" s="1"/>
  <c r="AG10" i="4"/>
  <c r="AF11" i="4"/>
  <c r="AG11" i="4"/>
  <c r="AG13" i="4"/>
  <c r="AF14" i="4"/>
  <c r="AG14" i="4"/>
  <c r="AG16" i="4"/>
  <c r="AF17" i="4"/>
  <c r="AG17" i="4"/>
  <c r="AG19" i="4"/>
  <c r="AF20" i="4"/>
  <c r="AG20" i="4"/>
  <c r="AG22" i="4"/>
  <c r="AF23" i="4"/>
  <c r="AG23" i="4"/>
  <c r="AG25" i="4"/>
  <c r="AF26" i="4"/>
  <c r="AG26" i="4"/>
  <c r="AF28" i="4"/>
  <c r="AG28" i="4"/>
  <c r="AH28" i="4" s="1"/>
  <c r="AF29" i="4"/>
  <c r="AH29" i="4" s="1"/>
  <c r="AG29" i="4"/>
  <c r="AE13" i="4"/>
  <c r="AE14" i="4"/>
  <c r="AH14" i="4" s="1"/>
  <c r="AE15" i="4"/>
  <c r="AE19" i="4"/>
  <c r="AE20" i="4"/>
  <c r="AH20" i="4" s="1"/>
  <c r="AE21" i="4"/>
  <c r="AE25" i="4"/>
  <c r="AE26" i="4"/>
  <c r="AH26" i="4" s="1"/>
  <c r="AE27" i="4"/>
  <c r="AE28" i="4"/>
  <c r="AE29" i="4"/>
  <c r="Z9" i="4"/>
  <c r="AA9" i="4"/>
  <c r="Z10" i="4"/>
  <c r="AA10" i="4"/>
  <c r="Z11" i="4"/>
  <c r="AA11" i="4"/>
  <c r="Z12" i="4"/>
  <c r="AA12" i="4"/>
  <c r="Z13" i="4"/>
  <c r="AB13" i="4" s="1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B22" i="4" s="1"/>
  <c r="AA22" i="4"/>
  <c r="Z23" i="4"/>
  <c r="AA23" i="4"/>
  <c r="Z24" i="4"/>
  <c r="AA24" i="4"/>
  <c r="Z25" i="4"/>
  <c r="AA25" i="4"/>
  <c r="Z27" i="4"/>
  <c r="AA27" i="4"/>
  <c r="Y10" i="4"/>
  <c r="Y11" i="4"/>
  <c r="Y12" i="4"/>
  <c r="AB12" i="4" s="1"/>
  <c r="Y13" i="4"/>
  <c r="Y14" i="4"/>
  <c r="Y15" i="4"/>
  <c r="AB15" i="4" s="1"/>
  <c r="Y16" i="4"/>
  <c r="Y17" i="4"/>
  <c r="Y18" i="4"/>
  <c r="Y19" i="4"/>
  <c r="Y20" i="4"/>
  <c r="Y21" i="4"/>
  <c r="Y22" i="4"/>
  <c r="Y23" i="4"/>
  <c r="Y24" i="4"/>
  <c r="Y25" i="4"/>
  <c r="Y27" i="4"/>
  <c r="Y9" i="4"/>
  <c r="M9" i="4"/>
  <c r="S9" i="4" s="1"/>
  <c r="V25" i="4"/>
  <c r="V28" i="4"/>
  <c r="V29" i="4"/>
  <c r="C44" i="4"/>
  <c r="B44" i="4"/>
  <c r="N27" i="4"/>
  <c r="T27" i="4" s="1"/>
  <c r="V27" i="4" s="1"/>
  <c r="T26" i="4"/>
  <c r="V26" i="4" s="1"/>
  <c r="S26" i="4"/>
  <c r="N25" i="4"/>
  <c r="T25" i="4" s="1"/>
  <c r="M25" i="4"/>
  <c r="S25" i="4" s="1"/>
  <c r="S24" i="4"/>
  <c r="N24" i="4"/>
  <c r="T24" i="4" s="1"/>
  <c r="M24" i="4"/>
  <c r="O23" i="4"/>
  <c r="U23" i="4" s="1"/>
  <c r="N23" i="4"/>
  <c r="T23" i="4" s="1"/>
  <c r="M23" i="4"/>
  <c r="S23" i="4" s="1"/>
  <c r="V23" i="4" s="1"/>
  <c r="O22" i="4"/>
  <c r="U22" i="4" s="1"/>
  <c r="N22" i="4"/>
  <c r="T22" i="4" s="1"/>
  <c r="M22" i="4"/>
  <c r="S22" i="4" s="1"/>
  <c r="T21" i="4"/>
  <c r="O21" i="4"/>
  <c r="U21" i="4" s="1"/>
  <c r="N21" i="4"/>
  <c r="M21" i="4"/>
  <c r="S21" i="4" s="1"/>
  <c r="V21" i="4" s="1"/>
  <c r="T20" i="4"/>
  <c r="S20" i="4"/>
  <c r="V20" i="4" s="1"/>
  <c r="O20" i="4"/>
  <c r="U20" i="4" s="1"/>
  <c r="N20" i="4"/>
  <c r="M20" i="4"/>
  <c r="T19" i="4"/>
  <c r="S19" i="4"/>
  <c r="V19" i="4" s="1"/>
  <c r="O19" i="4"/>
  <c r="U19" i="4" s="1"/>
  <c r="N19" i="4"/>
  <c r="M19" i="4"/>
  <c r="S18" i="4"/>
  <c r="O18" i="4"/>
  <c r="U18" i="4" s="1"/>
  <c r="N18" i="4"/>
  <c r="T18" i="4" s="1"/>
  <c r="M18" i="4"/>
  <c r="O17" i="4"/>
  <c r="U17" i="4" s="1"/>
  <c r="N17" i="4"/>
  <c r="T17" i="4" s="1"/>
  <c r="M17" i="4"/>
  <c r="S17" i="4" s="1"/>
  <c r="V17" i="4" s="1"/>
  <c r="O16" i="4"/>
  <c r="U16" i="4" s="1"/>
  <c r="N16" i="4"/>
  <c r="T16" i="4" s="1"/>
  <c r="M16" i="4"/>
  <c r="S16" i="4" s="1"/>
  <c r="T15" i="4"/>
  <c r="O15" i="4"/>
  <c r="U15" i="4" s="1"/>
  <c r="N15" i="4"/>
  <c r="M15" i="4"/>
  <c r="S15" i="4" s="1"/>
  <c r="V15" i="4" s="1"/>
  <c r="T14" i="4"/>
  <c r="S14" i="4"/>
  <c r="V14" i="4" s="1"/>
  <c r="O14" i="4"/>
  <c r="U14" i="4" s="1"/>
  <c r="N14" i="4"/>
  <c r="M14" i="4"/>
  <c r="T13" i="4"/>
  <c r="S13" i="4"/>
  <c r="V13" i="4" s="1"/>
  <c r="O13" i="4"/>
  <c r="U13" i="4" s="1"/>
  <c r="U30" i="4" s="1"/>
  <c r="N13" i="4"/>
  <c r="M13" i="4"/>
  <c r="S12" i="4"/>
  <c r="O12" i="4"/>
  <c r="U12" i="4" s="1"/>
  <c r="N12" i="4"/>
  <c r="T12" i="4" s="1"/>
  <c r="M12" i="4"/>
  <c r="O11" i="4"/>
  <c r="U11" i="4" s="1"/>
  <c r="N11" i="4"/>
  <c r="T11" i="4" s="1"/>
  <c r="M11" i="4"/>
  <c r="S11" i="4" s="1"/>
  <c r="V11" i="4" s="1"/>
  <c r="O10" i="4"/>
  <c r="U10" i="4" s="1"/>
  <c r="N10" i="4"/>
  <c r="T10" i="4" s="1"/>
  <c r="M10" i="4"/>
  <c r="S10" i="4" s="1"/>
  <c r="T9" i="4"/>
  <c r="O9" i="4"/>
  <c r="U9" i="4" s="1"/>
  <c r="N9" i="4"/>
  <c r="C44" i="3"/>
  <c r="B44" i="3"/>
  <c r="C44" i="2"/>
  <c r="B44" i="2"/>
  <c r="C44" i="1"/>
  <c r="B44" i="1"/>
  <c r="V24" i="4" l="1"/>
  <c r="V12" i="4"/>
  <c r="V18" i="4"/>
  <c r="S30" i="4"/>
  <c r="V9" i="4"/>
  <c r="T30" i="4"/>
  <c r="V10" i="4"/>
  <c r="V16" i="4"/>
  <c r="V22" i="4"/>
  <c r="AH15" i="4"/>
  <c r="AB16" i="4"/>
  <c r="AB18" i="4"/>
  <c r="AB24" i="4"/>
  <c r="AB21" i="4"/>
  <c r="AE9" i="4"/>
  <c r="AE24" i="4"/>
  <c r="AE18" i="4"/>
  <c r="AH18" i="4" s="1"/>
  <c r="AE12" i="4"/>
  <c r="AH12" i="4" s="1"/>
  <c r="AF25" i="4"/>
  <c r="AH25" i="4" s="1"/>
  <c r="AF22" i="4"/>
  <c r="AF19" i="4"/>
  <c r="AH19" i="4" s="1"/>
  <c r="AF16" i="4"/>
  <c r="AF13" i="4"/>
  <c r="AH13" i="4" s="1"/>
  <c r="AF10" i="4"/>
  <c r="AB9" i="4"/>
  <c r="AB17" i="4"/>
  <c r="AB11" i="4"/>
  <c r="AE23" i="4"/>
  <c r="AH23" i="4" s="1"/>
  <c r="AE17" i="4"/>
  <c r="AH17" i="4" s="1"/>
  <c r="AE11" i="4"/>
  <c r="AH11" i="4" s="1"/>
  <c r="AG27" i="4"/>
  <c r="AG24" i="4"/>
  <c r="AG21" i="4"/>
  <c r="AH21" i="4" s="1"/>
  <c r="AG18" i="4"/>
  <c r="AG15" i="4"/>
  <c r="AG12" i="4"/>
  <c r="AG9" i="4"/>
  <c r="AB25" i="4"/>
  <c r="AB10" i="4"/>
  <c r="AE22" i="4"/>
  <c r="AH22" i="4" s="1"/>
  <c r="AE16" i="4"/>
  <c r="AH16" i="4" s="1"/>
  <c r="AE10" i="4"/>
  <c r="AF27" i="4"/>
  <c r="AH27" i="4" s="1"/>
  <c r="AF24" i="4"/>
  <c r="AF21" i="4"/>
  <c r="AF18" i="4"/>
  <c r="AF15" i="4"/>
  <c r="AF12" i="4"/>
  <c r="AF9" i="4"/>
  <c r="AB14" i="4"/>
  <c r="AB20" i="4"/>
  <c r="AB23" i="4"/>
  <c r="AB27" i="4"/>
  <c r="AB19" i="4"/>
  <c r="AF31" i="4" l="1"/>
  <c r="AF30" i="4"/>
  <c r="AQ30" i="4"/>
  <c r="AH10" i="4"/>
  <c r="AG30" i="4"/>
  <c r="AG31" i="4" s="1"/>
  <c r="AH24" i="4"/>
  <c r="V30" i="4"/>
  <c r="AH30" i="4" l="1"/>
  <c r="AH31" i="4" s="1"/>
</calcChain>
</file>

<file path=xl/sharedStrings.xml><?xml version="1.0" encoding="utf-8"?>
<sst xmlns="http://schemas.openxmlformats.org/spreadsheetml/2006/main" count="55" uniqueCount="21">
  <si>
    <t>L</t>
  </si>
  <si>
    <t>MIL</t>
  </si>
  <si>
    <t>TON</t>
  </si>
  <si>
    <t>Zona</t>
  </si>
  <si>
    <t>ALG+CAD</t>
  </si>
  <si>
    <t>Espécie</t>
  </si>
  <si>
    <t>ANE</t>
  </si>
  <si>
    <t>CL_COMP</t>
  </si>
  <si>
    <t>Grupo de Idade</t>
  </si>
  <si>
    <t>TOTAL</t>
  </si>
  <si>
    <t>Total</t>
  </si>
  <si>
    <t>Lmed</t>
  </si>
  <si>
    <t xml:space="preserve">Abundancia a la edad </t>
  </si>
  <si>
    <t>Biomasa a la edad</t>
  </si>
  <si>
    <t>Wmed</t>
  </si>
  <si>
    <t>Proporción edades</t>
  </si>
  <si>
    <t>parámetros 2014</t>
  </si>
  <si>
    <t>a=</t>
  </si>
  <si>
    <t>b=</t>
  </si>
  <si>
    <t>buscar parámetros correctos, son asumidos por ahora</t>
  </si>
  <si>
    <t>a*L^b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</si>
</sst>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"/>
    <numFmt numFmtId="165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58"/>
      </left>
      <right/>
      <top style="thin">
        <color indexed="58"/>
      </top>
      <bottom style="medium">
        <color indexed="64"/>
      </bottom>
      <diagonal/>
    </border>
    <border>
      <left style="thin">
        <color indexed="58"/>
      </left>
      <right style="medium">
        <color indexed="64"/>
      </right>
      <top style="thin">
        <color indexed="58"/>
      </top>
      <bottom style="medium">
        <color indexed="64"/>
      </bottom>
      <diagonal/>
    </border>
    <border>
      <left/>
      <right/>
      <top style="thin">
        <color indexed="58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3" xfId="0" applyFont="1" applyBorder="1"/>
    <xf numFmtId="0" fontId="1" fillId="0" borderId="1" xfId="0" applyFont="1" applyBorder="1"/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1" fillId="3" borderId="2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0" borderId="0" xfId="0" applyFont="1"/>
    <xf numFmtId="164" fontId="1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7" fillId="0" borderId="19" xfId="0" applyFont="1" applyBorder="1"/>
    <xf numFmtId="41" fontId="7" fillId="0" borderId="0" xfId="1" applyFont="1" applyFill="1" applyBorder="1"/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7" fillId="0" borderId="0" xfId="0" applyFont="1"/>
    <xf numFmtId="0" fontId="7" fillId="0" borderId="10" xfId="0" applyFont="1" applyBorder="1"/>
    <xf numFmtId="0" fontId="6" fillId="0" borderId="34" xfId="0" applyFont="1" applyBorder="1"/>
    <xf numFmtId="0" fontId="7" fillId="0" borderId="34" xfId="0" applyFont="1" applyBorder="1"/>
    <xf numFmtId="0" fontId="0" fillId="0" borderId="37" xfId="0" applyBorder="1"/>
    <xf numFmtId="165" fontId="8" fillId="0" borderId="0" xfId="0" applyNumberFormat="1" applyFont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164" fontId="8" fillId="0" borderId="36" xfId="0" applyNumberFormat="1" applyFont="1" applyBorder="1" applyAlignment="1">
      <alignment horizontal="center" vertical="center"/>
    </xf>
    <xf numFmtId="0" fontId="0" fillId="4" borderId="7" xfId="0" applyFill="1" applyBorder="1"/>
    <xf numFmtId="0" fontId="0" fillId="4" borderId="15" xfId="0" applyFill="1" applyBorder="1"/>
    <xf numFmtId="164" fontId="1" fillId="4" borderId="16" xfId="0" applyNumberFormat="1" applyFont="1" applyFill="1" applyBorder="1"/>
    <xf numFmtId="164" fontId="1" fillId="4" borderId="17" xfId="0" applyNumberFormat="1" applyFont="1" applyFill="1" applyBorder="1"/>
    <xf numFmtId="0" fontId="6" fillId="4" borderId="35" xfId="0" applyFont="1" applyFill="1" applyBorder="1"/>
    <xf numFmtId="0" fontId="6" fillId="4" borderId="7" xfId="0" applyFont="1" applyFill="1" applyBorder="1"/>
    <xf numFmtId="0" fontId="6" fillId="4" borderId="36" xfId="0" applyFont="1" applyFill="1" applyBorder="1"/>
    <xf numFmtId="164" fontId="9" fillId="4" borderId="30" xfId="0" applyNumberFormat="1" applyFont="1" applyFill="1" applyBorder="1" applyAlignment="1">
      <alignment horizontal="center" vertical="center"/>
    </xf>
    <xf numFmtId="164" fontId="9" fillId="4" borderId="28" xfId="0" applyNumberFormat="1" applyFont="1" applyFill="1" applyBorder="1" applyAlignment="1">
      <alignment horizontal="center" vertical="center"/>
    </xf>
    <xf numFmtId="164" fontId="9" fillId="4" borderId="29" xfId="0" applyNumberFormat="1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" fillId="4" borderId="14" xfId="0" applyFont="1" applyFill="1" applyBorder="1"/>
    <xf numFmtId="0" fontId="2" fillId="4" borderId="1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12" xfId="0" applyFont="1" applyFill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Relación logitud-peso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7976849964599115"/>
          <c:y val="0.17168999708369787"/>
          <c:w val="0.77783368019052124"/>
          <c:h val="0.6227774132400116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'algarve+cadiz'!$AK$9:$AK$29</c:f>
              <c:numCache>
                <c:formatCode>General</c:formatCode>
                <c:ptCount val="21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  <c:pt idx="20">
                  <c:v>18</c:v>
                </c:pt>
              </c:numCache>
            </c:numRef>
          </c:xVal>
          <c:yVal>
            <c:numRef>
              <c:f>'algarve+cadiz'!$AJ$9:$AJ$29</c:f>
              <c:numCache>
                <c:formatCode>0.0</c:formatCode>
                <c:ptCount val="21"/>
                <c:pt idx="0">
                  <c:v>2.8965384550411799</c:v>
                </c:pt>
                <c:pt idx="1">
                  <c:v>3.5635009342849986</c:v>
                </c:pt>
                <c:pt idx="2">
                  <c:v>4.3324030298644143</c:v>
                </c:pt>
                <c:pt idx="3">
                  <c:v>5.2118502968981346</c:v>
                </c:pt>
                <c:pt idx="4">
                  <c:v>6.2106507117140515</c:v>
                </c:pt>
                <c:pt idx="5">
                  <c:v>7.3378083939793095</c:v>
                </c:pt>
                <c:pt idx="6">
                  <c:v>8.6025178318700739</c:v>
                </c:pt>
                <c:pt idx="7">
                  <c:v>10.014158547608728</c:v>
                </c:pt>
                <c:pt idx="8">
                  <c:v>11.582290151038416</c:v>
                </c:pt>
                <c:pt idx="9">
                  <c:v>13.316647737157639</c:v>
                </c:pt>
                <c:pt idx="10">
                  <c:v>15.227137590195928</c:v>
                </c:pt>
                <c:pt idx="11">
                  <c:v>17.323833162233697</c:v>
                </c:pt>
                <c:pt idx="12">
                  <c:v>19.616971298825202</c:v>
                </c:pt>
                <c:pt idx="13">
                  <c:v>22.11694868777511</c:v>
                </c:pt>
                <c:pt idx="14">
                  <c:v>24.83431851030015</c:v>
                </c:pt>
                <c:pt idx="15">
                  <c:v>27.77978727639702</c:v>
                </c:pt>
                <c:pt idx="16">
                  <c:v>30.964211828427246</c:v>
                </c:pt>
                <c:pt idx="17">
                  <c:v>34.398596498793758</c:v>
                </c:pt>
                <c:pt idx="18">
                  <c:v>38.094090409177866</c:v>
                </c:pt>
                <c:pt idx="19">
                  <c:v>42.061984900176562</c:v>
                </c:pt>
                <c:pt idx="20">
                  <c:v>46.313711081365284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C-E24A-BD9A-002927CA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06127"/>
        <c:axId val="770546127"/>
      </c:scatterChart>
      <c:valAx>
        <c:axId val="770606127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Longitud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546127"/>
        <c:crosses val="autoZero"/>
        <c:crossBetween val="midCat"/>
      </c:valAx>
      <c:valAx>
        <c:axId val="7705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Peso</a:t>
                </a:r>
                <a:r>
                  <a:rPr lang="es-MX" baseline="0"/>
                  <a:t> (grs)</a:t>
                </a:r>
              </a:p>
            </c:rich>
          </c:tx>
          <c:layout>
            <c:manualLayout>
              <c:xMode val="edge"/>
              <c:yMode val="edge"/>
              <c:x val="4.0871934604904632E-2"/>
              <c:y val="0.38181722076407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60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228600</xdr:colOff>
      <xdr:row>34</xdr:row>
      <xdr:rowOff>101600</xdr:rowOff>
    </xdr:from>
    <xdr:to>
      <xdr:col>34</xdr:col>
      <xdr:colOff>190500</xdr:colOff>
      <xdr:row>48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9F7FAE-2F07-1197-A6D7-6484570EB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zoomScaleNormal="100" workbookViewId="0">
      <selection activeCell="I28" sqref="I28"/>
    </sheetView>
  </sheetViews>
  <sheetFormatPr baseColWidth="10" defaultColWidth="8.77734375" defaultRowHeight="14.4" x14ac:dyDescent="0.3"/>
  <cols>
    <col min="1" max="1025" width="8.44140625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0</v>
      </c>
      <c r="C2">
        <v>0</v>
      </c>
    </row>
    <row r="3" spans="1:3" x14ac:dyDescent="0.3">
      <c r="A3">
        <v>5.5</v>
      </c>
      <c r="B3">
        <v>0</v>
      </c>
      <c r="C3">
        <v>0</v>
      </c>
    </row>
    <row r="4" spans="1:3" x14ac:dyDescent="0.3">
      <c r="A4">
        <v>6</v>
      </c>
      <c r="B4">
        <v>0</v>
      </c>
      <c r="C4">
        <v>0</v>
      </c>
    </row>
    <row r="5" spans="1:3" x14ac:dyDescent="0.3">
      <c r="A5">
        <v>6.5</v>
      </c>
      <c r="B5">
        <v>0</v>
      </c>
      <c r="C5">
        <v>0</v>
      </c>
    </row>
    <row r="6" spans="1:3" x14ac:dyDescent="0.3">
      <c r="A6">
        <v>7</v>
      </c>
      <c r="B6">
        <v>0</v>
      </c>
      <c r="C6">
        <v>0</v>
      </c>
    </row>
    <row r="7" spans="1:3" x14ac:dyDescent="0.3">
      <c r="A7">
        <v>7.5</v>
      </c>
      <c r="B7">
        <v>0</v>
      </c>
      <c r="C7">
        <v>0</v>
      </c>
    </row>
    <row r="8" spans="1:3" x14ac:dyDescent="0.3">
      <c r="A8">
        <v>8</v>
      </c>
      <c r="B8">
        <v>0</v>
      </c>
      <c r="C8">
        <v>0</v>
      </c>
    </row>
    <row r="9" spans="1:3" x14ac:dyDescent="0.3">
      <c r="A9">
        <v>8.5</v>
      </c>
      <c r="B9">
        <v>5435</v>
      </c>
      <c r="C9">
        <v>20</v>
      </c>
    </row>
    <row r="10" spans="1:3" x14ac:dyDescent="0.3">
      <c r="A10">
        <v>9</v>
      </c>
      <c r="B10">
        <v>25011</v>
      </c>
      <c r="C10">
        <v>111</v>
      </c>
    </row>
    <row r="11" spans="1:3" x14ac:dyDescent="0.3">
      <c r="A11">
        <v>9.5</v>
      </c>
      <c r="B11">
        <v>195433</v>
      </c>
      <c r="C11">
        <v>1034</v>
      </c>
    </row>
    <row r="12" spans="1:3" x14ac:dyDescent="0.3">
      <c r="A12">
        <v>10</v>
      </c>
      <c r="B12">
        <v>739374</v>
      </c>
      <c r="C12">
        <v>4642</v>
      </c>
    </row>
    <row r="13" spans="1:3" x14ac:dyDescent="0.3">
      <c r="A13">
        <v>10.5</v>
      </c>
      <c r="B13">
        <v>915572</v>
      </c>
      <c r="C13">
        <v>6770</v>
      </c>
    </row>
    <row r="14" spans="1:3" x14ac:dyDescent="0.3">
      <c r="A14">
        <v>11</v>
      </c>
      <c r="B14">
        <v>580551</v>
      </c>
      <c r="C14">
        <v>5017</v>
      </c>
    </row>
    <row r="15" spans="1:3" x14ac:dyDescent="0.3">
      <c r="A15">
        <v>11.5</v>
      </c>
      <c r="B15">
        <v>580227</v>
      </c>
      <c r="C15">
        <v>5823</v>
      </c>
    </row>
    <row r="16" spans="1:3" x14ac:dyDescent="0.3">
      <c r="A16">
        <v>12</v>
      </c>
      <c r="B16">
        <v>459738</v>
      </c>
      <c r="C16">
        <v>5323</v>
      </c>
    </row>
    <row r="17" spans="1:3" x14ac:dyDescent="0.3">
      <c r="A17">
        <v>12.5</v>
      </c>
      <c r="B17">
        <v>344940</v>
      </c>
      <c r="C17">
        <v>4582</v>
      </c>
    </row>
    <row r="18" spans="1:3" x14ac:dyDescent="0.3">
      <c r="A18">
        <v>13</v>
      </c>
      <c r="B18">
        <v>303390</v>
      </c>
      <c r="C18">
        <v>4599</v>
      </c>
    </row>
    <row r="19" spans="1:3" x14ac:dyDescent="0.3">
      <c r="A19">
        <v>13.5</v>
      </c>
      <c r="B19">
        <v>171471</v>
      </c>
      <c r="C19">
        <v>2952</v>
      </c>
    </row>
    <row r="20" spans="1:3" x14ac:dyDescent="0.3">
      <c r="A20">
        <v>14</v>
      </c>
      <c r="B20">
        <v>143254</v>
      </c>
      <c r="C20">
        <v>2788</v>
      </c>
    </row>
    <row r="21" spans="1:3" x14ac:dyDescent="0.3">
      <c r="A21">
        <v>14.5</v>
      </c>
      <c r="B21">
        <v>88619</v>
      </c>
      <c r="C21">
        <v>1942</v>
      </c>
    </row>
    <row r="22" spans="1:3" x14ac:dyDescent="0.3">
      <c r="A22">
        <v>15</v>
      </c>
      <c r="B22">
        <v>48568</v>
      </c>
      <c r="C22">
        <v>1193</v>
      </c>
    </row>
    <row r="23" spans="1:3" x14ac:dyDescent="0.3">
      <c r="A23">
        <v>15.5</v>
      </c>
      <c r="B23">
        <v>51663</v>
      </c>
      <c r="C23">
        <v>1418</v>
      </c>
    </row>
    <row r="24" spans="1:3" x14ac:dyDescent="0.3">
      <c r="A24">
        <v>16</v>
      </c>
      <c r="B24">
        <v>130129</v>
      </c>
      <c r="C24">
        <v>3976</v>
      </c>
    </row>
    <row r="25" spans="1:3" x14ac:dyDescent="0.3">
      <c r="A25">
        <v>16.5</v>
      </c>
      <c r="B25">
        <v>30640</v>
      </c>
      <c r="C25">
        <v>1039</v>
      </c>
    </row>
    <row r="26" spans="1:3" x14ac:dyDescent="0.3">
      <c r="A26">
        <v>17</v>
      </c>
      <c r="B26">
        <v>15320</v>
      </c>
      <c r="C26">
        <v>574</v>
      </c>
    </row>
    <row r="27" spans="1:3" x14ac:dyDescent="0.3">
      <c r="A27">
        <v>17.5</v>
      </c>
      <c r="B27">
        <v>15320</v>
      </c>
      <c r="C27">
        <v>634</v>
      </c>
    </row>
    <row r="28" spans="1:3" x14ac:dyDescent="0.3">
      <c r="A28">
        <v>18</v>
      </c>
      <c r="B28">
        <v>0</v>
      </c>
      <c r="C28">
        <v>0</v>
      </c>
    </row>
    <row r="29" spans="1:3" x14ac:dyDescent="0.3">
      <c r="A29">
        <v>18.5</v>
      </c>
      <c r="B29">
        <v>0</v>
      </c>
      <c r="C29">
        <v>0</v>
      </c>
    </row>
    <row r="30" spans="1:3" x14ac:dyDescent="0.3">
      <c r="A30">
        <v>19</v>
      </c>
      <c r="B30">
        <v>0</v>
      </c>
      <c r="C30">
        <v>0</v>
      </c>
    </row>
    <row r="31" spans="1:3" x14ac:dyDescent="0.3">
      <c r="A31">
        <v>19.5</v>
      </c>
      <c r="B31">
        <v>0</v>
      </c>
      <c r="C31">
        <v>0</v>
      </c>
    </row>
    <row r="32" spans="1:3" x14ac:dyDescent="0.3">
      <c r="A32">
        <v>20</v>
      </c>
      <c r="B32">
        <v>0</v>
      </c>
      <c r="C32">
        <v>0</v>
      </c>
    </row>
    <row r="33" spans="1:3" x14ac:dyDescent="0.3">
      <c r="A33">
        <v>20.5</v>
      </c>
      <c r="B33">
        <v>0</v>
      </c>
      <c r="C33">
        <v>0</v>
      </c>
    </row>
    <row r="34" spans="1:3" x14ac:dyDescent="0.3">
      <c r="A34">
        <v>21</v>
      </c>
      <c r="B34">
        <v>0</v>
      </c>
      <c r="C34">
        <v>0</v>
      </c>
    </row>
    <row r="35" spans="1:3" x14ac:dyDescent="0.3">
      <c r="A35">
        <v>21.5</v>
      </c>
      <c r="B35">
        <v>0</v>
      </c>
      <c r="C35">
        <v>0</v>
      </c>
    </row>
    <row r="36" spans="1:3" x14ac:dyDescent="0.3">
      <c r="A36">
        <v>22</v>
      </c>
      <c r="B36">
        <v>0</v>
      </c>
      <c r="C36">
        <v>0</v>
      </c>
    </row>
    <row r="37" spans="1:3" x14ac:dyDescent="0.3">
      <c r="A37">
        <v>22.5</v>
      </c>
      <c r="B37">
        <v>0</v>
      </c>
      <c r="C37">
        <v>0</v>
      </c>
    </row>
    <row r="38" spans="1:3" x14ac:dyDescent="0.3">
      <c r="A38">
        <v>23</v>
      </c>
      <c r="B38">
        <v>0</v>
      </c>
      <c r="C38">
        <v>0</v>
      </c>
    </row>
    <row r="39" spans="1:3" x14ac:dyDescent="0.3">
      <c r="A39">
        <v>23.5</v>
      </c>
      <c r="B39">
        <v>0</v>
      </c>
      <c r="C39">
        <v>0</v>
      </c>
    </row>
    <row r="40" spans="1:3" x14ac:dyDescent="0.3">
      <c r="A40">
        <v>24</v>
      </c>
      <c r="B40">
        <v>0</v>
      </c>
      <c r="C40">
        <v>0</v>
      </c>
    </row>
    <row r="41" spans="1:3" x14ac:dyDescent="0.3">
      <c r="A41">
        <v>24.5</v>
      </c>
      <c r="B41">
        <v>0</v>
      </c>
      <c r="C41">
        <v>0</v>
      </c>
    </row>
    <row r="42" spans="1:3" x14ac:dyDescent="0.3">
      <c r="A42">
        <v>25</v>
      </c>
      <c r="B42">
        <v>0</v>
      </c>
      <c r="C42">
        <v>0</v>
      </c>
    </row>
    <row r="43" spans="1:3" x14ac:dyDescent="0.3">
      <c r="A43">
        <v>25.5</v>
      </c>
      <c r="B43">
        <v>0</v>
      </c>
      <c r="C43">
        <v>0</v>
      </c>
    </row>
    <row r="44" spans="1:3" x14ac:dyDescent="0.3">
      <c r="B44">
        <f>SUM(B2:B43)</f>
        <v>4844655</v>
      </c>
      <c r="C44">
        <f>SUM(C2:C43)</f>
        <v>54437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zoomScaleNormal="100" workbookViewId="0">
      <selection activeCell="M38" sqref="M38"/>
    </sheetView>
  </sheetViews>
  <sheetFormatPr baseColWidth="10" defaultColWidth="8.77734375" defaultRowHeight="14.4" x14ac:dyDescent="0.3"/>
  <cols>
    <col min="1" max="1025" width="8.44140625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0</v>
      </c>
      <c r="C2">
        <v>0</v>
      </c>
    </row>
    <row r="3" spans="1:3" x14ac:dyDescent="0.3">
      <c r="A3">
        <v>5.5</v>
      </c>
      <c r="B3">
        <v>0</v>
      </c>
      <c r="C3">
        <v>0</v>
      </c>
    </row>
    <row r="4" spans="1:3" x14ac:dyDescent="0.3">
      <c r="A4">
        <v>6</v>
      </c>
      <c r="B4">
        <v>0</v>
      </c>
      <c r="C4">
        <v>0</v>
      </c>
    </row>
    <row r="5" spans="1:3" x14ac:dyDescent="0.3">
      <c r="A5">
        <v>6.5</v>
      </c>
      <c r="B5">
        <v>0</v>
      </c>
      <c r="C5">
        <v>0</v>
      </c>
    </row>
    <row r="6" spans="1:3" x14ac:dyDescent="0.3">
      <c r="A6">
        <v>7</v>
      </c>
      <c r="B6">
        <v>0</v>
      </c>
      <c r="C6">
        <v>0</v>
      </c>
    </row>
    <row r="7" spans="1:3" x14ac:dyDescent="0.3">
      <c r="A7">
        <v>7.5</v>
      </c>
      <c r="B7">
        <v>0</v>
      </c>
      <c r="C7">
        <v>0</v>
      </c>
    </row>
    <row r="8" spans="1:3" x14ac:dyDescent="0.3">
      <c r="A8">
        <v>8</v>
      </c>
      <c r="B8">
        <v>0</v>
      </c>
      <c r="C8">
        <v>0</v>
      </c>
    </row>
    <row r="9" spans="1:3" x14ac:dyDescent="0.3">
      <c r="A9">
        <v>8.5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9.5</v>
      </c>
      <c r="B11">
        <v>0</v>
      </c>
      <c r="C11">
        <v>0</v>
      </c>
    </row>
    <row r="12" spans="1:3" x14ac:dyDescent="0.3">
      <c r="A12">
        <v>10</v>
      </c>
      <c r="B12">
        <v>0</v>
      </c>
      <c r="C12">
        <v>0</v>
      </c>
    </row>
    <row r="13" spans="1:3" x14ac:dyDescent="0.3">
      <c r="A13">
        <v>10.5</v>
      </c>
      <c r="B13">
        <v>10697</v>
      </c>
      <c r="C13">
        <v>79</v>
      </c>
    </row>
    <row r="14" spans="1:3" x14ac:dyDescent="0.3">
      <c r="A14">
        <v>11</v>
      </c>
      <c r="B14">
        <v>0</v>
      </c>
      <c r="C14">
        <v>0</v>
      </c>
    </row>
    <row r="15" spans="1:3" x14ac:dyDescent="0.3">
      <c r="A15">
        <v>11.5</v>
      </c>
      <c r="B15">
        <v>32091</v>
      </c>
      <c r="C15">
        <v>322</v>
      </c>
    </row>
    <row r="16" spans="1:3" x14ac:dyDescent="0.3">
      <c r="A16">
        <v>12</v>
      </c>
      <c r="B16">
        <v>32091</v>
      </c>
      <c r="C16">
        <v>372</v>
      </c>
    </row>
    <row r="17" spans="1:3" x14ac:dyDescent="0.3">
      <c r="A17">
        <v>12.5</v>
      </c>
      <c r="B17">
        <v>74908</v>
      </c>
      <c r="C17">
        <v>995</v>
      </c>
    </row>
    <row r="18" spans="1:3" x14ac:dyDescent="0.3">
      <c r="A18">
        <v>13</v>
      </c>
      <c r="B18">
        <v>32091</v>
      </c>
      <c r="C18">
        <v>486</v>
      </c>
    </row>
    <row r="19" spans="1:3" x14ac:dyDescent="0.3">
      <c r="A19">
        <v>13.5</v>
      </c>
      <c r="B19">
        <v>96302</v>
      </c>
      <c r="C19">
        <v>1658</v>
      </c>
    </row>
    <row r="20" spans="1:3" x14ac:dyDescent="0.3">
      <c r="A20">
        <v>14</v>
      </c>
      <c r="B20">
        <v>21394</v>
      </c>
      <c r="C20">
        <v>416</v>
      </c>
    </row>
    <row r="21" spans="1:3" x14ac:dyDescent="0.3">
      <c r="A21">
        <v>14.5</v>
      </c>
      <c r="B21">
        <v>0</v>
      </c>
      <c r="C21">
        <v>0</v>
      </c>
    </row>
    <row r="22" spans="1:3" x14ac:dyDescent="0.3">
      <c r="A22">
        <v>15</v>
      </c>
      <c r="B22">
        <v>0</v>
      </c>
      <c r="C22">
        <v>0</v>
      </c>
    </row>
    <row r="23" spans="1:3" x14ac:dyDescent="0.3">
      <c r="A23">
        <v>15.5</v>
      </c>
      <c r="B23">
        <v>0</v>
      </c>
      <c r="C23">
        <v>0</v>
      </c>
    </row>
    <row r="24" spans="1:3" x14ac:dyDescent="0.3">
      <c r="A24">
        <v>16</v>
      </c>
      <c r="B24">
        <v>0</v>
      </c>
      <c r="C24">
        <v>0</v>
      </c>
    </row>
    <row r="25" spans="1:3" x14ac:dyDescent="0.3">
      <c r="A25">
        <v>16.5</v>
      </c>
      <c r="B25">
        <v>0</v>
      </c>
      <c r="C25">
        <v>0</v>
      </c>
    </row>
    <row r="26" spans="1:3" x14ac:dyDescent="0.3">
      <c r="A26">
        <v>17</v>
      </c>
      <c r="B26">
        <v>0</v>
      </c>
      <c r="C26">
        <v>0</v>
      </c>
    </row>
    <row r="27" spans="1:3" x14ac:dyDescent="0.3">
      <c r="A27">
        <v>17.5</v>
      </c>
      <c r="B27">
        <v>0</v>
      </c>
      <c r="C27">
        <v>0</v>
      </c>
    </row>
    <row r="28" spans="1:3" x14ac:dyDescent="0.3">
      <c r="A28">
        <v>18</v>
      </c>
      <c r="B28">
        <v>0</v>
      </c>
      <c r="C28">
        <v>0</v>
      </c>
    </row>
    <row r="29" spans="1:3" x14ac:dyDescent="0.3">
      <c r="A29">
        <v>18.5</v>
      </c>
      <c r="B29">
        <v>0</v>
      </c>
      <c r="C29">
        <v>0</v>
      </c>
    </row>
    <row r="30" spans="1:3" x14ac:dyDescent="0.3">
      <c r="A30">
        <v>19</v>
      </c>
      <c r="B30">
        <v>0</v>
      </c>
      <c r="C30">
        <v>0</v>
      </c>
    </row>
    <row r="31" spans="1:3" x14ac:dyDescent="0.3">
      <c r="A31">
        <v>19.5</v>
      </c>
      <c r="B31">
        <v>0</v>
      </c>
      <c r="C31">
        <v>0</v>
      </c>
    </row>
    <row r="32" spans="1:3" x14ac:dyDescent="0.3">
      <c r="A32">
        <v>20</v>
      </c>
      <c r="B32">
        <v>0</v>
      </c>
      <c r="C32">
        <v>0</v>
      </c>
    </row>
    <row r="33" spans="1:3" x14ac:dyDescent="0.3">
      <c r="A33">
        <v>20.5</v>
      </c>
      <c r="B33">
        <v>0</v>
      </c>
      <c r="C33">
        <v>0</v>
      </c>
    </row>
    <row r="34" spans="1:3" x14ac:dyDescent="0.3">
      <c r="A34">
        <v>21</v>
      </c>
      <c r="B34">
        <v>0</v>
      </c>
      <c r="C34">
        <v>0</v>
      </c>
    </row>
    <row r="35" spans="1:3" x14ac:dyDescent="0.3">
      <c r="A35">
        <v>21.5</v>
      </c>
      <c r="B35">
        <v>0</v>
      </c>
      <c r="C35">
        <v>0</v>
      </c>
    </row>
    <row r="36" spans="1:3" x14ac:dyDescent="0.3">
      <c r="A36">
        <v>22</v>
      </c>
      <c r="B36">
        <v>0</v>
      </c>
      <c r="C36">
        <v>0</v>
      </c>
    </row>
    <row r="37" spans="1:3" x14ac:dyDescent="0.3">
      <c r="A37">
        <v>22.5</v>
      </c>
      <c r="B37">
        <v>0</v>
      </c>
      <c r="C37">
        <v>0</v>
      </c>
    </row>
    <row r="38" spans="1:3" x14ac:dyDescent="0.3">
      <c r="A38">
        <v>23</v>
      </c>
      <c r="B38">
        <v>0</v>
      </c>
      <c r="C38">
        <v>0</v>
      </c>
    </row>
    <row r="39" spans="1:3" x14ac:dyDescent="0.3">
      <c r="A39">
        <v>23.5</v>
      </c>
      <c r="B39">
        <v>0</v>
      </c>
      <c r="C39">
        <v>0</v>
      </c>
    </row>
    <row r="40" spans="1:3" x14ac:dyDescent="0.3">
      <c r="A40">
        <v>24</v>
      </c>
      <c r="B40">
        <v>0</v>
      </c>
      <c r="C40">
        <v>0</v>
      </c>
    </row>
    <row r="41" spans="1:3" x14ac:dyDescent="0.3">
      <c r="A41">
        <v>24.5</v>
      </c>
      <c r="B41">
        <v>0</v>
      </c>
      <c r="C41">
        <v>0</v>
      </c>
    </row>
    <row r="42" spans="1:3" x14ac:dyDescent="0.3">
      <c r="A42">
        <v>25</v>
      </c>
      <c r="B42">
        <v>0</v>
      </c>
      <c r="C42">
        <v>0</v>
      </c>
    </row>
    <row r="43" spans="1:3" x14ac:dyDescent="0.3">
      <c r="A43">
        <v>25.5</v>
      </c>
      <c r="B43">
        <v>0</v>
      </c>
      <c r="C43">
        <v>0</v>
      </c>
    </row>
    <row r="44" spans="1:3" x14ac:dyDescent="0.3">
      <c r="B44">
        <f>SUM(B2:B43)</f>
        <v>299574</v>
      </c>
      <c r="C44">
        <f>SUM(C2:C43)</f>
        <v>4328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"/>
  <sheetViews>
    <sheetView zoomScaleNormal="100" workbookViewId="0">
      <selection activeCell="A7" sqref="A7"/>
    </sheetView>
  </sheetViews>
  <sheetFormatPr baseColWidth="10" defaultColWidth="8.77734375" defaultRowHeight="14.4" x14ac:dyDescent="0.3"/>
  <cols>
    <col min="1" max="1025" width="8.44140625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0</v>
      </c>
      <c r="C2">
        <v>0</v>
      </c>
    </row>
    <row r="3" spans="1:3" x14ac:dyDescent="0.3">
      <c r="A3">
        <v>54.5</v>
      </c>
      <c r="B3">
        <v>0</v>
      </c>
      <c r="C3">
        <v>0</v>
      </c>
    </row>
    <row r="4" spans="1:3" x14ac:dyDescent="0.3">
      <c r="A4">
        <v>104</v>
      </c>
      <c r="B4">
        <v>0</v>
      </c>
      <c r="C4">
        <v>0</v>
      </c>
    </row>
    <row r="5" spans="1:3" x14ac:dyDescent="0.3">
      <c r="A5">
        <v>153.5</v>
      </c>
      <c r="B5">
        <v>0</v>
      </c>
      <c r="C5">
        <v>0</v>
      </c>
    </row>
    <row r="6" spans="1:3" x14ac:dyDescent="0.3">
      <c r="A6">
        <v>203</v>
      </c>
      <c r="B6">
        <v>0</v>
      </c>
      <c r="C6">
        <v>0</v>
      </c>
    </row>
    <row r="7" spans="1:3" x14ac:dyDescent="0.3">
      <c r="A7">
        <v>252.5</v>
      </c>
      <c r="B7">
        <v>0</v>
      </c>
      <c r="C7">
        <v>0</v>
      </c>
    </row>
    <row r="8" spans="1:3" x14ac:dyDescent="0.3">
      <c r="A8">
        <v>302</v>
      </c>
      <c r="B8">
        <v>4610</v>
      </c>
      <c r="C8">
        <v>14</v>
      </c>
    </row>
    <row r="9" spans="1:3" x14ac:dyDescent="0.3">
      <c r="A9">
        <v>351.5</v>
      </c>
      <c r="B9">
        <v>34692</v>
      </c>
      <c r="C9">
        <v>127</v>
      </c>
    </row>
    <row r="10" spans="1:3" x14ac:dyDescent="0.3">
      <c r="A10">
        <v>401</v>
      </c>
      <c r="B10">
        <v>85635</v>
      </c>
      <c r="C10">
        <v>378</v>
      </c>
    </row>
    <row r="11" spans="1:3" x14ac:dyDescent="0.3">
      <c r="A11">
        <v>450.5</v>
      </c>
      <c r="B11">
        <v>74638</v>
      </c>
      <c r="C11">
        <v>395</v>
      </c>
    </row>
    <row r="12" spans="1:3" x14ac:dyDescent="0.3">
      <c r="A12">
        <v>500</v>
      </c>
      <c r="B12">
        <v>82368</v>
      </c>
      <c r="C12">
        <v>517</v>
      </c>
    </row>
    <row r="13" spans="1:3" x14ac:dyDescent="0.3">
      <c r="A13">
        <v>549.5</v>
      </c>
      <c r="B13">
        <v>207208</v>
      </c>
      <c r="C13">
        <v>1532</v>
      </c>
    </row>
    <row r="14" spans="1:3" x14ac:dyDescent="0.3">
      <c r="A14">
        <v>599</v>
      </c>
      <c r="B14">
        <v>305365</v>
      </c>
      <c r="C14">
        <v>2639</v>
      </c>
    </row>
    <row r="15" spans="1:3" x14ac:dyDescent="0.3">
      <c r="A15">
        <v>648.5</v>
      </c>
      <c r="B15">
        <v>382865</v>
      </c>
      <c r="C15">
        <v>3842</v>
      </c>
    </row>
    <row r="16" spans="1:3" x14ac:dyDescent="0.3">
      <c r="A16">
        <v>698</v>
      </c>
      <c r="B16">
        <v>277012</v>
      </c>
      <c r="C16">
        <v>3207</v>
      </c>
    </row>
    <row r="17" spans="1:3" x14ac:dyDescent="0.3">
      <c r="A17">
        <v>747.5</v>
      </c>
      <c r="B17">
        <v>153647</v>
      </c>
      <c r="C17">
        <v>2041</v>
      </c>
    </row>
    <row r="18" spans="1:3" x14ac:dyDescent="0.3">
      <c r="A18">
        <v>797</v>
      </c>
      <c r="B18">
        <v>106655</v>
      </c>
      <c r="C18">
        <v>1617</v>
      </c>
    </row>
    <row r="19" spans="1:3" x14ac:dyDescent="0.3">
      <c r="A19">
        <v>846.5</v>
      </c>
      <c r="B19">
        <v>51645</v>
      </c>
      <c r="C19">
        <v>889</v>
      </c>
    </row>
    <row r="20" spans="1:3" x14ac:dyDescent="0.3">
      <c r="A20">
        <v>896</v>
      </c>
      <c r="B20">
        <v>48031</v>
      </c>
      <c r="C20">
        <v>935</v>
      </c>
    </row>
    <row r="21" spans="1:3" x14ac:dyDescent="0.3">
      <c r="A21">
        <v>945.5</v>
      </c>
      <c r="B21">
        <v>30437</v>
      </c>
      <c r="C21">
        <v>667</v>
      </c>
    </row>
    <row r="22" spans="1:3" x14ac:dyDescent="0.3">
      <c r="A22">
        <v>995</v>
      </c>
      <c r="B22">
        <v>2255</v>
      </c>
      <c r="C22">
        <v>55</v>
      </c>
    </row>
    <row r="23" spans="1:3" x14ac:dyDescent="0.3">
      <c r="A23">
        <v>1044.5</v>
      </c>
      <c r="B23">
        <v>7557</v>
      </c>
      <c r="C23">
        <v>208</v>
      </c>
    </row>
    <row r="24" spans="1:3" x14ac:dyDescent="0.3">
      <c r="A24">
        <v>1094</v>
      </c>
      <c r="B24">
        <v>1198</v>
      </c>
      <c r="C24">
        <v>37</v>
      </c>
    </row>
    <row r="25" spans="1:3" x14ac:dyDescent="0.3">
      <c r="A25">
        <v>1143.5</v>
      </c>
      <c r="B25">
        <v>0</v>
      </c>
      <c r="C25">
        <v>0</v>
      </c>
    </row>
    <row r="26" spans="1:3" x14ac:dyDescent="0.3">
      <c r="A26">
        <v>1193</v>
      </c>
      <c r="B26">
        <v>1198</v>
      </c>
      <c r="C26">
        <v>45</v>
      </c>
    </row>
    <row r="27" spans="1:3" x14ac:dyDescent="0.3">
      <c r="A27">
        <v>1242.5</v>
      </c>
      <c r="B27">
        <v>0</v>
      </c>
      <c r="C27">
        <v>0</v>
      </c>
    </row>
    <row r="28" spans="1:3" x14ac:dyDescent="0.3">
      <c r="A28">
        <v>1292</v>
      </c>
      <c r="B28">
        <v>0</v>
      </c>
      <c r="C28">
        <v>0</v>
      </c>
    </row>
    <row r="29" spans="1:3" x14ac:dyDescent="0.3">
      <c r="A29">
        <v>1341.5</v>
      </c>
      <c r="B29">
        <v>0</v>
      </c>
      <c r="C29">
        <v>0</v>
      </c>
    </row>
    <row r="30" spans="1:3" x14ac:dyDescent="0.3">
      <c r="A30">
        <v>1391</v>
      </c>
      <c r="B30">
        <v>0</v>
      </c>
      <c r="C30">
        <v>0</v>
      </c>
    </row>
    <row r="31" spans="1:3" x14ac:dyDescent="0.3">
      <c r="A31">
        <v>1440.5</v>
      </c>
      <c r="B31">
        <v>0</v>
      </c>
      <c r="C31">
        <v>0</v>
      </c>
    </row>
    <row r="32" spans="1:3" x14ac:dyDescent="0.3">
      <c r="A32">
        <v>1490</v>
      </c>
      <c r="B32">
        <v>0</v>
      </c>
      <c r="C32">
        <v>0</v>
      </c>
    </row>
    <row r="33" spans="1:3" x14ac:dyDescent="0.3">
      <c r="A33">
        <v>1539.5</v>
      </c>
      <c r="B33">
        <v>0</v>
      </c>
      <c r="C33">
        <v>0</v>
      </c>
    </row>
    <row r="34" spans="1:3" x14ac:dyDescent="0.3">
      <c r="A34">
        <v>1589</v>
      </c>
      <c r="B34">
        <v>0</v>
      </c>
      <c r="C34">
        <v>0</v>
      </c>
    </row>
    <row r="35" spans="1:3" x14ac:dyDescent="0.3">
      <c r="A35">
        <v>1638.5</v>
      </c>
      <c r="B35">
        <v>0</v>
      </c>
      <c r="C35">
        <v>0</v>
      </c>
    </row>
    <row r="36" spans="1:3" x14ac:dyDescent="0.3">
      <c r="A36">
        <v>1688</v>
      </c>
      <c r="B36">
        <v>0</v>
      </c>
      <c r="C36">
        <v>0</v>
      </c>
    </row>
    <row r="37" spans="1:3" x14ac:dyDescent="0.3">
      <c r="A37">
        <v>1737.5</v>
      </c>
      <c r="B37">
        <v>0</v>
      </c>
      <c r="C37">
        <v>0</v>
      </c>
    </row>
    <row r="38" spans="1:3" x14ac:dyDescent="0.3">
      <c r="A38">
        <v>1787</v>
      </c>
      <c r="B38">
        <v>0</v>
      </c>
      <c r="C38">
        <v>0</v>
      </c>
    </row>
    <row r="39" spans="1:3" x14ac:dyDescent="0.3">
      <c r="A39">
        <v>1836.5</v>
      </c>
      <c r="B39">
        <v>0</v>
      </c>
      <c r="C39">
        <v>0</v>
      </c>
    </row>
    <row r="40" spans="1:3" x14ac:dyDescent="0.3">
      <c r="A40">
        <v>1886</v>
      </c>
      <c r="B40">
        <v>0</v>
      </c>
      <c r="C40">
        <v>0</v>
      </c>
    </row>
    <row r="41" spans="1:3" x14ac:dyDescent="0.3">
      <c r="A41">
        <v>1935.5</v>
      </c>
      <c r="B41">
        <v>0</v>
      </c>
      <c r="C41">
        <v>0</v>
      </c>
    </row>
    <row r="42" spans="1:3" x14ac:dyDescent="0.3">
      <c r="A42">
        <v>1985</v>
      </c>
      <c r="B42">
        <v>0</v>
      </c>
      <c r="C42">
        <v>0</v>
      </c>
    </row>
    <row r="43" spans="1:3" x14ac:dyDescent="0.3">
      <c r="A43">
        <v>2034.5</v>
      </c>
      <c r="B43">
        <v>0</v>
      </c>
      <c r="C43">
        <v>0</v>
      </c>
    </row>
    <row r="44" spans="1:3" x14ac:dyDescent="0.3">
      <c r="B44">
        <f>SUM(B2:B43)</f>
        <v>1857016</v>
      </c>
      <c r="C44">
        <f>SUM(C2:C43)</f>
        <v>19145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4"/>
  <sheetViews>
    <sheetView tabSelected="1" topLeftCell="U1" zoomScale="90" zoomScaleNormal="90" workbookViewId="0">
      <selection activeCell="AL4" sqref="AL4"/>
    </sheetView>
  </sheetViews>
  <sheetFormatPr baseColWidth="10" defaultColWidth="8.77734375" defaultRowHeight="14.4" x14ac:dyDescent="0.3"/>
  <cols>
    <col min="1" max="30" width="8.44140625"/>
    <col min="31" max="31" width="10.77734375" bestFit="1" customWidth="1"/>
    <col min="32" max="34" width="8.44140625"/>
    <col min="36" max="36" width="9.6640625" bestFit="1" customWidth="1"/>
    <col min="37" max="37" width="8.77734375" bestFit="1" customWidth="1"/>
    <col min="38" max="38" width="11" bestFit="1" customWidth="1"/>
    <col min="39" max="39" width="8.77734375" bestFit="1" customWidth="1"/>
    <col min="40" max="41" width="9.6640625" bestFit="1" customWidth="1"/>
    <col min="42" max="1026" width="8.44140625"/>
  </cols>
  <sheetData>
    <row r="1" spans="1:41" x14ac:dyDescent="0.3">
      <c r="A1" t="s">
        <v>0</v>
      </c>
      <c r="B1" t="s">
        <v>1</v>
      </c>
      <c r="C1" t="s">
        <v>2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</row>
    <row r="2" spans="1:41" x14ac:dyDescent="0.3">
      <c r="A2">
        <v>5</v>
      </c>
      <c r="B2">
        <v>0</v>
      </c>
      <c r="C2">
        <v>0</v>
      </c>
    </row>
    <row r="3" spans="1:41" x14ac:dyDescent="0.3">
      <c r="A3">
        <v>5.5</v>
      </c>
      <c r="B3">
        <v>0</v>
      </c>
      <c r="C3">
        <v>0</v>
      </c>
      <c r="AK3" s="29" t="s">
        <v>17</v>
      </c>
      <c r="AL3">
        <v>2.3914000000000001E-3</v>
      </c>
      <c r="AM3" s="29" t="s">
        <v>18</v>
      </c>
      <c r="AN3">
        <v>3.4183086999999999</v>
      </c>
      <c r="AO3" s="27" t="s">
        <v>16</v>
      </c>
    </row>
    <row r="4" spans="1:41" x14ac:dyDescent="0.3">
      <c r="A4">
        <v>6</v>
      </c>
      <c r="B4">
        <v>0</v>
      </c>
      <c r="C4">
        <v>0</v>
      </c>
      <c r="F4" s="2" t="s">
        <v>3</v>
      </c>
      <c r="G4" s="2" t="s">
        <v>4</v>
      </c>
      <c r="L4" s="2" t="s">
        <v>3</v>
      </c>
      <c r="M4" s="2" t="s">
        <v>4</v>
      </c>
      <c r="AK4" s="34" t="s">
        <v>17</v>
      </c>
      <c r="AL4" s="35">
        <v>2.3710303062623697E-3</v>
      </c>
      <c r="AM4" s="34" t="s">
        <v>18</v>
      </c>
      <c r="AN4" s="35">
        <v>3.4182000000000001</v>
      </c>
      <c r="AO4" s="30" t="s">
        <v>19</v>
      </c>
    </row>
    <row r="5" spans="1:41" x14ac:dyDescent="0.3">
      <c r="A5">
        <v>6.5</v>
      </c>
      <c r="B5">
        <v>0</v>
      </c>
      <c r="C5">
        <v>0</v>
      </c>
      <c r="F5" s="2" t="s">
        <v>5</v>
      </c>
      <c r="G5" s="2" t="s">
        <v>6</v>
      </c>
      <c r="L5" s="2" t="s">
        <v>5</v>
      </c>
      <c r="M5" s="2" t="s">
        <v>6</v>
      </c>
    </row>
    <row r="6" spans="1:41" ht="18.600000000000001" thickBot="1" x14ac:dyDescent="0.4">
      <c r="A6">
        <v>7</v>
      </c>
      <c r="B6">
        <v>0</v>
      </c>
      <c r="C6">
        <v>0</v>
      </c>
      <c r="Y6" s="70" t="s">
        <v>15</v>
      </c>
      <c r="Z6" s="70"/>
      <c r="AA6" s="70"/>
      <c r="AB6" s="70"/>
      <c r="AE6" s="71" t="s">
        <v>12</v>
      </c>
      <c r="AF6" s="71"/>
      <c r="AG6" s="71"/>
      <c r="AH6" s="71"/>
      <c r="AL6" s="71" t="s">
        <v>13</v>
      </c>
      <c r="AM6" s="71"/>
      <c r="AN6" s="71"/>
      <c r="AO6" s="71"/>
    </row>
    <row r="7" spans="1:41" ht="15" thickBot="1" x14ac:dyDescent="0.35">
      <c r="A7">
        <v>7.5</v>
      </c>
      <c r="B7">
        <v>0</v>
      </c>
      <c r="C7">
        <v>0</v>
      </c>
      <c r="F7" s="60" t="s">
        <v>7</v>
      </c>
      <c r="G7" s="61" t="s">
        <v>8</v>
      </c>
      <c r="H7" s="61"/>
      <c r="I7" s="61"/>
      <c r="J7" s="60" t="s">
        <v>9</v>
      </c>
      <c r="L7" s="60" t="s">
        <v>7</v>
      </c>
      <c r="M7" s="61" t="s">
        <v>8</v>
      </c>
      <c r="N7" s="61"/>
      <c r="O7" s="61"/>
      <c r="P7" s="60" t="s">
        <v>9</v>
      </c>
      <c r="R7" s="60" t="s">
        <v>7</v>
      </c>
      <c r="S7" s="61" t="s">
        <v>8</v>
      </c>
      <c r="T7" s="61"/>
      <c r="U7" s="61"/>
      <c r="V7" s="60" t="s">
        <v>9</v>
      </c>
      <c r="X7" s="62" t="s">
        <v>7</v>
      </c>
      <c r="Y7" s="64" t="s">
        <v>8</v>
      </c>
      <c r="Z7" s="64"/>
      <c r="AA7" s="64"/>
      <c r="AB7" s="65" t="s">
        <v>9</v>
      </c>
      <c r="AD7" s="62" t="s">
        <v>7</v>
      </c>
      <c r="AE7" s="64" t="s">
        <v>8</v>
      </c>
      <c r="AF7" s="64"/>
      <c r="AG7" s="64"/>
      <c r="AH7" s="65" t="s">
        <v>9</v>
      </c>
      <c r="AI7" s="33"/>
      <c r="AK7" s="67" t="s">
        <v>7</v>
      </c>
      <c r="AL7" s="69" t="s">
        <v>8</v>
      </c>
      <c r="AM7" s="64"/>
      <c r="AN7" s="64"/>
      <c r="AO7" s="65" t="s">
        <v>9</v>
      </c>
    </row>
    <row r="8" spans="1:41" ht="15" thickBot="1" x14ac:dyDescent="0.35">
      <c r="A8">
        <v>8</v>
      </c>
      <c r="B8">
        <v>4610</v>
      </c>
      <c r="C8">
        <v>14</v>
      </c>
      <c r="F8" s="60"/>
      <c r="G8" s="3">
        <v>1</v>
      </c>
      <c r="H8" s="4">
        <v>2</v>
      </c>
      <c r="I8" s="5">
        <v>3</v>
      </c>
      <c r="J8" s="60"/>
      <c r="L8" s="60"/>
      <c r="M8" s="3">
        <v>1</v>
      </c>
      <c r="N8" s="4">
        <v>2</v>
      </c>
      <c r="O8" s="5">
        <v>3</v>
      </c>
      <c r="P8" s="60"/>
      <c r="R8" s="60"/>
      <c r="S8" s="3">
        <v>1</v>
      </c>
      <c r="T8" s="4">
        <v>2</v>
      </c>
      <c r="U8" s="5">
        <v>3</v>
      </c>
      <c r="V8" s="60"/>
      <c r="X8" s="63"/>
      <c r="Y8" s="24">
        <v>1</v>
      </c>
      <c r="Z8" s="25">
        <v>2</v>
      </c>
      <c r="AA8" s="26">
        <v>3</v>
      </c>
      <c r="AB8" s="66"/>
      <c r="AD8" s="63"/>
      <c r="AE8" s="24">
        <v>1</v>
      </c>
      <c r="AF8" s="25">
        <v>2</v>
      </c>
      <c r="AG8" s="26">
        <v>3</v>
      </c>
      <c r="AH8" s="66"/>
      <c r="AI8" s="33"/>
      <c r="AJ8" s="40" t="s">
        <v>20</v>
      </c>
      <c r="AK8" s="68"/>
      <c r="AL8" s="25">
        <v>1</v>
      </c>
      <c r="AM8" s="25">
        <v>2</v>
      </c>
      <c r="AN8" s="26">
        <v>3</v>
      </c>
      <c r="AO8" s="66"/>
    </row>
    <row r="9" spans="1:41" x14ac:dyDescent="0.3">
      <c r="A9">
        <v>8.5</v>
      </c>
      <c r="B9">
        <v>34692</v>
      </c>
      <c r="C9">
        <v>127</v>
      </c>
      <c r="F9" s="6">
        <v>8</v>
      </c>
      <c r="G9">
        <v>2</v>
      </c>
      <c r="J9" s="6">
        <v>2</v>
      </c>
      <c r="L9" s="6">
        <v>8</v>
      </c>
      <c r="M9">
        <f>+G9/$J9</f>
        <v>1</v>
      </c>
      <c r="N9">
        <f t="shared" ref="N9:N25" si="0">+H9/$J9</f>
        <v>0</v>
      </c>
      <c r="O9">
        <f t="shared" ref="O9:O23" si="1">I9/$J9</f>
        <v>0</v>
      </c>
      <c r="P9" s="6">
        <v>2</v>
      </c>
      <c r="R9" s="6">
        <v>8</v>
      </c>
      <c r="S9">
        <f t="shared" ref="S9:S23" si="2">M9*$B8</f>
        <v>4610</v>
      </c>
      <c r="T9">
        <f t="shared" ref="T9:T23" si="3">N9*$B8</f>
        <v>0</v>
      </c>
      <c r="U9">
        <f t="shared" ref="U9:U23" si="4">O9*$B8</f>
        <v>0</v>
      </c>
      <c r="V9" s="6">
        <f>+SUM(S9:U9)</f>
        <v>4610</v>
      </c>
      <c r="X9" s="20">
        <v>8</v>
      </c>
      <c r="Y9" s="54">
        <f>+G9/$J9</f>
        <v>1</v>
      </c>
      <c r="Z9" s="13">
        <f t="shared" ref="Z9:AA24" si="5">+H9/$J9</f>
        <v>0</v>
      </c>
      <c r="AA9" s="55">
        <f t="shared" si="5"/>
        <v>0</v>
      </c>
      <c r="AB9" s="14">
        <f>+SUM(Y9:AA9)</f>
        <v>1</v>
      </c>
      <c r="AD9" s="12">
        <v>8</v>
      </c>
      <c r="AE9" s="13">
        <f>+$B8*Y9</f>
        <v>4610</v>
      </c>
      <c r="AF9" s="13">
        <f t="shared" ref="AF9:AG24" si="6">+$B8*Z9</f>
        <v>0</v>
      </c>
      <c r="AG9" s="13">
        <f t="shared" si="6"/>
        <v>0</v>
      </c>
      <c r="AH9" s="14">
        <f>+SUM(AE9:AG9)</f>
        <v>4610</v>
      </c>
      <c r="AI9" s="2"/>
      <c r="AJ9" s="42">
        <f>$AL$4*((AK9)^$AN$4)</f>
        <v>2.8965384550411799</v>
      </c>
      <c r="AK9" s="38">
        <v>8</v>
      </c>
      <c r="AL9" s="36">
        <f>+AE9*$AJ9</f>
        <v>13353.04227773984</v>
      </c>
      <c r="AM9" s="31">
        <f t="shared" ref="AM9:AO24" si="7">+AF9*$AJ9</f>
        <v>0</v>
      </c>
      <c r="AN9" s="31">
        <f t="shared" si="7"/>
        <v>0</v>
      </c>
      <c r="AO9" s="37">
        <f t="shared" si="7"/>
        <v>13353.04227773984</v>
      </c>
    </row>
    <row r="10" spans="1:41" x14ac:dyDescent="0.3">
      <c r="A10">
        <v>9</v>
      </c>
      <c r="B10">
        <v>85635</v>
      </c>
      <c r="C10">
        <v>378</v>
      </c>
      <c r="F10" s="6">
        <v>8.5</v>
      </c>
      <c r="G10">
        <v>10</v>
      </c>
      <c r="J10" s="6">
        <v>10</v>
      </c>
      <c r="L10" s="6">
        <v>8.5</v>
      </c>
      <c r="M10">
        <f t="shared" ref="M10:M25" si="8">+G10/$J10</f>
        <v>1</v>
      </c>
      <c r="N10">
        <f t="shared" si="0"/>
        <v>0</v>
      </c>
      <c r="O10">
        <f t="shared" si="1"/>
        <v>0</v>
      </c>
      <c r="P10" s="6">
        <v>10</v>
      </c>
      <c r="R10" s="6">
        <v>8.5</v>
      </c>
      <c r="S10">
        <f t="shared" si="2"/>
        <v>34692</v>
      </c>
      <c r="T10">
        <f t="shared" si="3"/>
        <v>0</v>
      </c>
      <c r="U10">
        <f t="shared" si="4"/>
        <v>0</v>
      </c>
      <c r="V10" s="6">
        <f t="shared" ref="V10:V29" si="9">+SUM(S10:U10)</f>
        <v>34692</v>
      </c>
      <c r="X10" s="21">
        <v>8.5</v>
      </c>
      <c r="Y10" s="22">
        <f t="shared" ref="Y10:Y27" si="10">+G10/$J10</f>
        <v>1</v>
      </c>
      <c r="Z10">
        <f t="shared" si="5"/>
        <v>0</v>
      </c>
      <c r="AA10" s="23">
        <f t="shared" si="5"/>
        <v>0</v>
      </c>
      <c r="AB10" s="16">
        <f t="shared" ref="AB10:AB27" si="11">+SUM(Y10:AA10)</f>
        <v>1</v>
      </c>
      <c r="AD10" s="15">
        <v>8.5</v>
      </c>
      <c r="AE10">
        <f t="shared" ref="AE10:AE29" si="12">+$B9*Y10</f>
        <v>34692</v>
      </c>
      <c r="AF10">
        <f t="shared" si="6"/>
        <v>0</v>
      </c>
      <c r="AG10">
        <f t="shared" si="6"/>
        <v>0</v>
      </c>
      <c r="AH10" s="16">
        <f t="shared" ref="AH10:AH29" si="13">+SUM(AE10:AG10)</f>
        <v>34692</v>
      </c>
      <c r="AI10" s="2"/>
      <c r="AJ10" s="42">
        <f t="shared" ref="AJ10:AJ29" si="14">$AL$4*((AK10)^$AN$4)</f>
        <v>3.5635009342849986</v>
      </c>
      <c r="AK10" s="38">
        <v>8.5</v>
      </c>
      <c r="AL10" s="36">
        <f t="shared" ref="AL10:AL28" si="15">+AE10*$AJ10</f>
        <v>123624.97441221518</v>
      </c>
      <c r="AM10" s="31">
        <f t="shared" si="7"/>
        <v>0</v>
      </c>
      <c r="AN10" s="31">
        <f t="shared" si="7"/>
        <v>0</v>
      </c>
      <c r="AO10" s="37">
        <f t="shared" si="7"/>
        <v>123624.97441221518</v>
      </c>
    </row>
    <row r="11" spans="1:41" x14ac:dyDescent="0.3">
      <c r="A11">
        <v>9.5</v>
      </c>
      <c r="B11">
        <v>74638</v>
      </c>
      <c r="C11">
        <v>395</v>
      </c>
      <c r="F11" s="6">
        <v>9</v>
      </c>
      <c r="G11">
        <v>10</v>
      </c>
      <c r="J11" s="6">
        <v>10</v>
      </c>
      <c r="L11" s="6">
        <v>9</v>
      </c>
      <c r="M11">
        <f t="shared" si="8"/>
        <v>1</v>
      </c>
      <c r="N11">
        <f t="shared" si="0"/>
        <v>0</v>
      </c>
      <c r="O11">
        <f t="shared" si="1"/>
        <v>0</v>
      </c>
      <c r="P11" s="6">
        <v>10</v>
      </c>
      <c r="R11" s="6">
        <v>9</v>
      </c>
      <c r="S11">
        <f t="shared" si="2"/>
        <v>85635</v>
      </c>
      <c r="T11">
        <f t="shared" si="3"/>
        <v>0</v>
      </c>
      <c r="U11">
        <f t="shared" si="4"/>
        <v>0</v>
      </c>
      <c r="V11" s="6">
        <f t="shared" si="9"/>
        <v>85635</v>
      </c>
      <c r="X11" s="21">
        <v>9</v>
      </c>
      <c r="Y11" s="22">
        <f t="shared" si="10"/>
        <v>1</v>
      </c>
      <c r="Z11">
        <f t="shared" si="5"/>
        <v>0</v>
      </c>
      <c r="AA11" s="23">
        <f t="shared" si="5"/>
        <v>0</v>
      </c>
      <c r="AB11" s="16">
        <f t="shared" si="11"/>
        <v>1</v>
      </c>
      <c r="AD11" s="15">
        <v>9</v>
      </c>
      <c r="AE11">
        <f t="shared" si="12"/>
        <v>85635</v>
      </c>
      <c r="AF11">
        <f t="shared" si="6"/>
        <v>0</v>
      </c>
      <c r="AG11">
        <f t="shared" si="6"/>
        <v>0</v>
      </c>
      <c r="AH11" s="16">
        <f t="shared" si="13"/>
        <v>85635</v>
      </c>
      <c r="AI11" s="2"/>
      <c r="AJ11" s="42">
        <f t="shared" si="14"/>
        <v>4.3324030298644143</v>
      </c>
      <c r="AK11" s="38">
        <v>9</v>
      </c>
      <c r="AL11" s="36">
        <f t="shared" si="15"/>
        <v>371005.33346243913</v>
      </c>
      <c r="AM11" s="31">
        <f t="shared" si="7"/>
        <v>0</v>
      </c>
      <c r="AN11" s="31">
        <f t="shared" si="7"/>
        <v>0</v>
      </c>
      <c r="AO11" s="37">
        <f t="shared" si="7"/>
        <v>371005.33346243913</v>
      </c>
    </row>
    <row r="12" spans="1:41" x14ac:dyDescent="0.3">
      <c r="A12">
        <v>10</v>
      </c>
      <c r="B12">
        <v>82368</v>
      </c>
      <c r="C12">
        <v>517</v>
      </c>
      <c r="F12" s="6">
        <v>9.5</v>
      </c>
      <c r="G12">
        <v>19</v>
      </c>
      <c r="J12" s="6">
        <v>19</v>
      </c>
      <c r="L12" s="6">
        <v>9.5</v>
      </c>
      <c r="M12">
        <f t="shared" si="8"/>
        <v>1</v>
      </c>
      <c r="N12">
        <f t="shared" si="0"/>
        <v>0</v>
      </c>
      <c r="O12">
        <f t="shared" si="1"/>
        <v>0</v>
      </c>
      <c r="P12" s="6">
        <v>19</v>
      </c>
      <c r="R12" s="6">
        <v>9.5</v>
      </c>
      <c r="S12">
        <f t="shared" si="2"/>
        <v>74638</v>
      </c>
      <c r="T12">
        <f t="shared" si="3"/>
        <v>0</v>
      </c>
      <c r="U12">
        <f t="shared" si="4"/>
        <v>0</v>
      </c>
      <c r="V12" s="6">
        <f t="shared" si="9"/>
        <v>74638</v>
      </c>
      <c r="X12" s="21">
        <v>9.5</v>
      </c>
      <c r="Y12" s="22">
        <f t="shared" si="10"/>
        <v>1</v>
      </c>
      <c r="Z12">
        <f t="shared" si="5"/>
        <v>0</v>
      </c>
      <c r="AA12" s="23">
        <f t="shared" si="5"/>
        <v>0</v>
      </c>
      <c r="AB12" s="16">
        <f t="shared" si="11"/>
        <v>1</v>
      </c>
      <c r="AD12" s="15">
        <v>9.5</v>
      </c>
      <c r="AE12">
        <f t="shared" si="12"/>
        <v>74638</v>
      </c>
      <c r="AF12">
        <f t="shared" si="6"/>
        <v>0</v>
      </c>
      <c r="AG12">
        <f t="shared" si="6"/>
        <v>0</v>
      </c>
      <c r="AH12" s="16">
        <f t="shared" si="13"/>
        <v>74638</v>
      </c>
      <c r="AI12" s="2"/>
      <c r="AJ12" s="42">
        <f t="shared" si="14"/>
        <v>5.2118502968981346</v>
      </c>
      <c r="AK12" s="38">
        <v>9.5</v>
      </c>
      <c r="AL12" s="36">
        <f t="shared" si="15"/>
        <v>389002.08245988295</v>
      </c>
      <c r="AM12" s="31">
        <f t="shared" si="7"/>
        <v>0</v>
      </c>
      <c r="AN12" s="31">
        <f t="shared" si="7"/>
        <v>0</v>
      </c>
      <c r="AO12" s="37">
        <f t="shared" si="7"/>
        <v>389002.08245988295</v>
      </c>
    </row>
    <row r="13" spans="1:41" x14ac:dyDescent="0.3">
      <c r="A13">
        <v>10.5</v>
      </c>
      <c r="B13">
        <v>217905</v>
      </c>
      <c r="C13">
        <v>1611</v>
      </c>
      <c r="F13" s="6">
        <v>10</v>
      </c>
      <c r="G13">
        <v>10</v>
      </c>
      <c r="J13" s="6">
        <v>10</v>
      </c>
      <c r="L13" s="6">
        <v>10</v>
      </c>
      <c r="M13">
        <f t="shared" si="8"/>
        <v>1</v>
      </c>
      <c r="N13">
        <f t="shared" si="0"/>
        <v>0</v>
      </c>
      <c r="O13">
        <f t="shared" si="1"/>
        <v>0</v>
      </c>
      <c r="P13" s="6">
        <v>10</v>
      </c>
      <c r="R13" s="6">
        <v>10</v>
      </c>
      <c r="S13">
        <f t="shared" si="2"/>
        <v>82368</v>
      </c>
      <c r="T13">
        <f t="shared" si="3"/>
        <v>0</v>
      </c>
      <c r="U13">
        <f t="shared" si="4"/>
        <v>0</v>
      </c>
      <c r="V13" s="6">
        <f t="shared" si="9"/>
        <v>82368</v>
      </c>
      <c r="X13" s="21">
        <v>10</v>
      </c>
      <c r="Y13" s="22">
        <f t="shared" si="10"/>
        <v>1</v>
      </c>
      <c r="Z13">
        <f t="shared" si="5"/>
        <v>0</v>
      </c>
      <c r="AA13" s="23">
        <f t="shared" si="5"/>
        <v>0</v>
      </c>
      <c r="AB13" s="16">
        <f t="shared" si="11"/>
        <v>1</v>
      </c>
      <c r="AD13" s="15">
        <v>10</v>
      </c>
      <c r="AE13">
        <f t="shared" si="12"/>
        <v>82368</v>
      </c>
      <c r="AF13">
        <f t="shared" si="6"/>
        <v>0</v>
      </c>
      <c r="AG13">
        <f t="shared" si="6"/>
        <v>0</v>
      </c>
      <c r="AH13" s="16">
        <f t="shared" si="13"/>
        <v>82368</v>
      </c>
      <c r="AI13" s="2"/>
      <c r="AJ13" s="42">
        <f t="shared" si="14"/>
        <v>6.2106507117140515</v>
      </c>
      <c r="AK13" s="38">
        <v>10</v>
      </c>
      <c r="AL13" s="36">
        <f t="shared" si="15"/>
        <v>511558.87782246299</v>
      </c>
      <c r="AM13" s="31">
        <f t="shared" si="7"/>
        <v>0</v>
      </c>
      <c r="AN13" s="31">
        <f t="shared" si="7"/>
        <v>0</v>
      </c>
      <c r="AO13" s="37">
        <f t="shared" si="7"/>
        <v>511558.87782246299</v>
      </c>
    </row>
    <row r="14" spans="1:41" x14ac:dyDescent="0.3">
      <c r="A14">
        <v>11</v>
      </c>
      <c r="B14">
        <v>305365</v>
      </c>
      <c r="C14">
        <v>2639</v>
      </c>
      <c r="F14" s="6">
        <v>10.5</v>
      </c>
      <c r="G14">
        <v>11</v>
      </c>
      <c r="J14" s="6">
        <v>11</v>
      </c>
      <c r="L14" s="6">
        <v>10.5</v>
      </c>
      <c r="M14">
        <f t="shared" si="8"/>
        <v>1</v>
      </c>
      <c r="N14">
        <f t="shared" si="0"/>
        <v>0</v>
      </c>
      <c r="O14">
        <f t="shared" si="1"/>
        <v>0</v>
      </c>
      <c r="P14" s="6">
        <v>11</v>
      </c>
      <c r="R14" s="6">
        <v>10.5</v>
      </c>
      <c r="S14">
        <f t="shared" si="2"/>
        <v>217905</v>
      </c>
      <c r="T14">
        <f t="shared" si="3"/>
        <v>0</v>
      </c>
      <c r="U14">
        <f t="shared" si="4"/>
        <v>0</v>
      </c>
      <c r="V14" s="6">
        <f t="shared" si="9"/>
        <v>217905</v>
      </c>
      <c r="X14" s="21">
        <v>10.5</v>
      </c>
      <c r="Y14" s="22">
        <f t="shared" si="10"/>
        <v>1</v>
      </c>
      <c r="Z14">
        <f t="shared" si="5"/>
        <v>0</v>
      </c>
      <c r="AA14" s="23">
        <f t="shared" si="5"/>
        <v>0</v>
      </c>
      <c r="AB14" s="16">
        <f t="shared" si="11"/>
        <v>1</v>
      </c>
      <c r="AD14" s="15">
        <v>10.5</v>
      </c>
      <c r="AE14">
        <f t="shared" si="12"/>
        <v>217905</v>
      </c>
      <c r="AF14">
        <f t="shared" si="6"/>
        <v>0</v>
      </c>
      <c r="AG14">
        <f t="shared" si="6"/>
        <v>0</v>
      </c>
      <c r="AH14" s="16">
        <f t="shared" si="13"/>
        <v>217905</v>
      </c>
      <c r="AI14" s="2"/>
      <c r="AJ14" s="42">
        <f>$AL$4*((AK14)^$AN$4)</f>
        <v>7.3378083939793095</v>
      </c>
      <c r="AK14" s="38">
        <v>10.5</v>
      </c>
      <c r="AL14" s="36">
        <f t="shared" si="15"/>
        <v>1598945.1380900615</v>
      </c>
      <c r="AM14" s="31">
        <f t="shared" si="7"/>
        <v>0</v>
      </c>
      <c r="AN14" s="31">
        <f t="shared" si="7"/>
        <v>0</v>
      </c>
      <c r="AO14" s="37">
        <f t="shared" si="7"/>
        <v>1598945.1380900615</v>
      </c>
    </row>
    <row r="15" spans="1:41" x14ac:dyDescent="0.3">
      <c r="A15">
        <v>11.5</v>
      </c>
      <c r="B15">
        <v>414956</v>
      </c>
      <c r="C15">
        <v>4164</v>
      </c>
      <c r="F15" s="6">
        <v>11</v>
      </c>
      <c r="G15">
        <v>12</v>
      </c>
      <c r="J15" s="6">
        <v>12</v>
      </c>
      <c r="L15" s="6">
        <v>11</v>
      </c>
      <c r="M15">
        <f t="shared" si="8"/>
        <v>1</v>
      </c>
      <c r="N15">
        <f t="shared" si="0"/>
        <v>0</v>
      </c>
      <c r="O15">
        <f t="shared" si="1"/>
        <v>0</v>
      </c>
      <c r="P15" s="6">
        <v>12</v>
      </c>
      <c r="R15" s="6">
        <v>11</v>
      </c>
      <c r="S15">
        <f t="shared" si="2"/>
        <v>305365</v>
      </c>
      <c r="T15">
        <f t="shared" si="3"/>
        <v>0</v>
      </c>
      <c r="U15">
        <f t="shared" si="4"/>
        <v>0</v>
      </c>
      <c r="V15" s="6">
        <f t="shared" si="9"/>
        <v>305365</v>
      </c>
      <c r="X15" s="21">
        <v>11</v>
      </c>
      <c r="Y15" s="22">
        <f t="shared" si="10"/>
        <v>1</v>
      </c>
      <c r="Z15">
        <f t="shared" si="5"/>
        <v>0</v>
      </c>
      <c r="AA15" s="23">
        <f t="shared" si="5"/>
        <v>0</v>
      </c>
      <c r="AB15" s="16">
        <f t="shared" si="11"/>
        <v>1</v>
      </c>
      <c r="AD15" s="15">
        <v>11</v>
      </c>
      <c r="AE15">
        <f t="shared" si="12"/>
        <v>305365</v>
      </c>
      <c r="AF15">
        <f t="shared" si="6"/>
        <v>0</v>
      </c>
      <c r="AG15">
        <f t="shared" si="6"/>
        <v>0</v>
      </c>
      <c r="AH15" s="16">
        <f t="shared" si="13"/>
        <v>305365</v>
      </c>
      <c r="AI15" s="2"/>
      <c r="AJ15" s="42">
        <f t="shared" si="14"/>
        <v>8.6025178318700739</v>
      </c>
      <c r="AK15" s="38">
        <v>11</v>
      </c>
      <c r="AL15" s="36">
        <f t="shared" si="15"/>
        <v>2626907.8577290052</v>
      </c>
      <c r="AM15" s="31">
        <f t="shared" si="7"/>
        <v>0</v>
      </c>
      <c r="AN15" s="31">
        <f t="shared" si="7"/>
        <v>0</v>
      </c>
      <c r="AO15" s="37">
        <f t="shared" si="7"/>
        <v>2626907.8577290052</v>
      </c>
    </row>
    <row r="16" spans="1:41" x14ac:dyDescent="0.3">
      <c r="A16">
        <v>12</v>
      </c>
      <c r="B16">
        <v>309103</v>
      </c>
      <c r="C16">
        <v>3579</v>
      </c>
      <c r="F16" s="6">
        <v>11.5</v>
      </c>
      <c r="G16">
        <v>14</v>
      </c>
      <c r="J16" s="6">
        <v>14</v>
      </c>
      <c r="L16" s="6">
        <v>11.5</v>
      </c>
      <c r="M16">
        <f t="shared" si="8"/>
        <v>1</v>
      </c>
      <c r="N16">
        <f t="shared" si="0"/>
        <v>0</v>
      </c>
      <c r="O16">
        <f t="shared" si="1"/>
        <v>0</v>
      </c>
      <c r="P16" s="6">
        <v>14</v>
      </c>
      <c r="R16" s="6">
        <v>11.5</v>
      </c>
      <c r="S16">
        <f t="shared" si="2"/>
        <v>414956</v>
      </c>
      <c r="T16">
        <f t="shared" si="3"/>
        <v>0</v>
      </c>
      <c r="U16">
        <f t="shared" si="4"/>
        <v>0</v>
      </c>
      <c r="V16" s="6">
        <f t="shared" si="9"/>
        <v>414956</v>
      </c>
      <c r="X16" s="21">
        <v>11.5</v>
      </c>
      <c r="Y16" s="22">
        <f t="shared" si="10"/>
        <v>1</v>
      </c>
      <c r="Z16">
        <f t="shared" si="5"/>
        <v>0</v>
      </c>
      <c r="AA16" s="23">
        <f t="shared" si="5"/>
        <v>0</v>
      </c>
      <c r="AB16" s="16">
        <f t="shared" si="11"/>
        <v>1</v>
      </c>
      <c r="AD16" s="15">
        <v>11.5</v>
      </c>
      <c r="AE16">
        <f t="shared" si="12"/>
        <v>414956</v>
      </c>
      <c r="AF16">
        <f t="shared" si="6"/>
        <v>0</v>
      </c>
      <c r="AG16">
        <f t="shared" si="6"/>
        <v>0</v>
      </c>
      <c r="AH16" s="16">
        <f t="shared" si="13"/>
        <v>414956</v>
      </c>
      <c r="AI16" s="2"/>
      <c r="AJ16" s="42">
        <f t="shared" si="14"/>
        <v>10.014158547608728</v>
      </c>
      <c r="AK16" s="38">
        <v>11.5</v>
      </c>
      <c r="AL16" s="36">
        <f t="shared" si="15"/>
        <v>4155435.1742815273</v>
      </c>
      <c r="AM16" s="31">
        <f t="shared" si="7"/>
        <v>0</v>
      </c>
      <c r="AN16" s="31">
        <f t="shared" si="7"/>
        <v>0</v>
      </c>
      <c r="AO16" s="37">
        <f t="shared" si="7"/>
        <v>4155435.1742815273</v>
      </c>
    </row>
    <row r="17" spans="1:43" x14ac:dyDescent="0.3">
      <c r="A17">
        <v>12.5</v>
      </c>
      <c r="B17">
        <v>228555</v>
      </c>
      <c r="C17">
        <v>3036</v>
      </c>
      <c r="F17" s="6">
        <v>12</v>
      </c>
      <c r="G17">
        <v>15</v>
      </c>
      <c r="J17" s="6">
        <v>15</v>
      </c>
      <c r="L17" s="6">
        <v>12</v>
      </c>
      <c r="M17">
        <f t="shared" si="8"/>
        <v>1</v>
      </c>
      <c r="N17">
        <f t="shared" si="0"/>
        <v>0</v>
      </c>
      <c r="O17">
        <f t="shared" si="1"/>
        <v>0</v>
      </c>
      <c r="P17" s="6">
        <v>15</v>
      </c>
      <c r="R17" s="6">
        <v>12</v>
      </c>
      <c r="S17">
        <f t="shared" si="2"/>
        <v>309103</v>
      </c>
      <c r="T17">
        <f t="shared" si="3"/>
        <v>0</v>
      </c>
      <c r="U17">
        <f t="shared" si="4"/>
        <v>0</v>
      </c>
      <c r="V17" s="6">
        <f t="shared" si="9"/>
        <v>309103</v>
      </c>
      <c r="X17" s="21">
        <v>12</v>
      </c>
      <c r="Y17" s="22">
        <f t="shared" si="10"/>
        <v>1</v>
      </c>
      <c r="Z17">
        <f t="shared" si="5"/>
        <v>0</v>
      </c>
      <c r="AA17" s="23">
        <f t="shared" si="5"/>
        <v>0</v>
      </c>
      <c r="AB17" s="16">
        <f t="shared" si="11"/>
        <v>1</v>
      </c>
      <c r="AD17" s="15">
        <v>12</v>
      </c>
      <c r="AE17">
        <f t="shared" si="12"/>
        <v>309103</v>
      </c>
      <c r="AF17">
        <f t="shared" si="6"/>
        <v>0</v>
      </c>
      <c r="AG17">
        <f t="shared" si="6"/>
        <v>0</v>
      </c>
      <c r="AH17" s="16">
        <f t="shared" si="13"/>
        <v>309103</v>
      </c>
      <c r="AI17" s="2"/>
      <c r="AJ17" s="42">
        <f t="shared" si="14"/>
        <v>11.582290151038416</v>
      </c>
      <c r="AK17" s="38">
        <v>12</v>
      </c>
      <c r="AL17" s="36">
        <f t="shared" si="15"/>
        <v>3580120.6325564273</v>
      </c>
      <c r="AM17" s="31">
        <f t="shared" si="7"/>
        <v>0</v>
      </c>
      <c r="AN17" s="31">
        <f t="shared" si="7"/>
        <v>0</v>
      </c>
      <c r="AO17" s="37">
        <f t="shared" si="7"/>
        <v>3580120.6325564273</v>
      </c>
    </row>
    <row r="18" spans="1:43" x14ac:dyDescent="0.3">
      <c r="A18">
        <v>13</v>
      </c>
      <c r="B18">
        <v>138746</v>
      </c>
      <c r="C18">
        <v>2103</v>
      </c>
      <c r="F18" s="6">
        <v>12.5</v>
      </c>
      <c r="G18">
        <v>23</v>
      </c>
      <c r="J18" s="6">
        <v>23</v>
      </c>
      <c r="L18" s="6">
        <v>12.5</v>
      </c>
      <c r="M18">
        <f t="shared" si="8"/>
        <v>1</v>
      </c>
      <c r="N18">
        <f t="shared" si="0"/>
        <v>0</v>
      </c>
      <c r="O18">
        <f t="shared" si="1"/>
        <v>0</v>
      </c>
      <c r="P18" s="6">
        <v>23</v>
      </c>
      <c r="R18" s="6">
        <v>12.5</v>
      </c>
      <c r="S18">
        <f t="shared" si="2"/>
        <v>228555</v>
      </c>
      <c r="T18">
        <f t="shared" si="3"/>
        <v>0</v>
      </c>
      <c r="U18">
        <f t="shared" si="4"/>
        <v>0</v>
      </c>
      <c r="V18" s="6">
        <f t="shared" si="9"/>
        <v>228555</v>
      </c>
      <c r="X18" s="21">
        <v>12.5</v>
      </c>
      <c r="Y18" s="22">
        <f t="shared" si="10"/>
        <v>1</v>
      </c>
      <c r="Z18">
        <f t="shared" si="5"/>
        <v>0</v>
      </c>
      <c r="AA18" s="23">
        <f t="shared" si="5"/>
        <v>0</v>
      </c>
      <c r="AB18" s="16">
        <f t="shared" si="11"/>
        <v>1</v>
      </c>
      <c r="AD18" s="15">
        <v>12.5</v>
      </c>
      <c r="AE18">
        <f t="shared" si="12"/>
        <v>228555</v>
      </c>
      <c r="AF18">
        <f t="shared" si="6"/>
        <v>0</v>
      </c>
      <c r="AG18">
        <f t="shared" si="6"/>
        <v>0</v>
      </c>
      <c r="AH18" s="16">
        <f t="shared" si="13"/>
        <v>228555</v>
      </c>
      <c r="AI18" s="2"/>
      <c r="AJ18" s="42">
        <f t="shared" si="14"/>
        <v>13.316647737157639</v>
      </c>
      <c r="AK18" s="38">
        <v>12.5</v>
      </c>
      <c r="AL18" s="36">
        <f t="shared" si="15"/>
        <v>3043586.4235660643</v>
      </c>
      <c r="AM18" s="31">
        <f t="shared" si="7"/>
        <v>0</v>
      </c>
      <c r="AN18" s="31">
        <f t="shared" si="7"/>
        <v>0</v>
      </c>
      <c r="AO18" s="37">
        <f t="shared" si="7"/>
        <v>3043586.4235660643</v>
      </c>
    </row>
    <row r="19" spans="1:43" x14ac:dyDescent="0.3">
      <c r="A19">
        <v>13.5</v>
      </c>
      <c r="B19">
        <v>147947</v>
      </c>
      <c r="C19">
        <v>2547</v>
      </c>
      <c r="F19" s="6">
        <v>13</v>
      </c>
      <c r="G19">
        <v>15</v>
      </c>
      <c r="H19">
        <v>1</v>
      </c>
      <c r="J19" s="6">
        <v>16</v>
      </c>
      <c r="L19" s="6">
        <v>13</v>
      </c>
      <c r="M19">
        <f t="shared" si="8"/>
        <v>0.9375</v>
      </c>
      <c r="N19">
        <f t="shared" si="0"/>
        <v>6.25E-2</v>
      </c>
      <c r="O19">
        <f t="shared" si="1"/>
        <v>0</v>
      </c>
      <c r="P19" s="6">
        <v>16</v>
      </c>
      <c r="R19" s="6">
        <v>13</v>
      </c>
      <c r="S19">
        <f t="shared" si="2"/>
        <v>130074.375</v>
      </c>
      <c r="T19">
        <f t="shared" si="3"/>
        <v>8671.625</v>
      </c>
      <c r="U19">
        <f t="shared" si="4"/>
        <v>0</v>
      </c>
      <c r="V19" s="6">
        <f t="shared" si="9"/>
        <v>138746</v>
      </c>
      <c r="X19" s="21">
        <v>13</v>
      </c>
      <c r="Y19" s="22">
        <f t="shared" si="10"/>
        <v>0.9375</v>
      </c>
      <c r="Z19">
        <f t="shared" si="5"/>
        <v>6.25E-2</v>
      </c>
      <c r="AA19" s="23">
        <f t="shared" si="5"/>
        <v>0</v>
      </c>
      <c r="AB19" s="16">
        <f t="shared" si="11"/>
        <v>1</v>
      </c>
      <c r="AD19" s="15">
        <v>13</v>
      </c>
      <c r="AE19">
        <f t="shared" si="12"/>
        <v>130074.375</v>
      </c>
      <c r="AF19">
        <f t="shared" si="6"/>
        <v>8671.625</v>
      </c>
      <c r="AG19">
        <f t="shared" si="6"/>
        <v>0</v>
      </c>
      <c r="AH19" s="16">
        <f t="shared" si="13"/>
        <v>138746</v>
      </c>
      <c r="AI19" s="2"/>
      <c r="AJ19" s="42">
        <f t="shared" si="14"/>
        <v>15.227137590195928</v>
      </c>
      <c r="AK19" s="38">
        <v>13</v>
      </c>
      <c r="AL19" s="36">
        <f t="shared" si="15"/>
        <v>1980660.4050837415</v>
      </c>
      <c r="AM19" s="31">
        <f t="shared" si="7"/>
        <v>132044.02700558276</v>
      </c>
      <c r="AN19" s="31">
        <f t="shared" si="7"/>
        <v>0</v>
      </c>
      <c r="AO19" s="37">
        <f t="shared" si="7"/>
        <v>2112704.4320893241</v>
      </c>
    </row>
    <row r="20" spans="1:43" x14ac:dyDescent="0.3">
      <c r="A20">
        <v>14</v>
      </c>
      <c r="B20">
        <v>69425</v>
      </c>
      <c r="C20">
        <v>1351</v>
      </c>
      <c r="F20" s="6">
        <v>13.5</v>
      </c>
      <c r="G20">
        <v>22</v>
      </c>
      <c r="H20">
        <v>3</v>
      </c>
      <c r="J20" s="6">
        <v>25</v>
      </c>
      <c r="L20" s="6">
        <v>13.5</v>
      </c>
      <c r="M20">
        <f t="shared" si="8"/>
        <v>0.88</v>
      </c>
      <c r="N20">
        <f t="shared" si="0"/>
        <v>0.12</v>
      </c>
      <c r="O20">
        <f t="shared" si="1"/>
        <v>0</v>
      </c>
      <c r="P20" s="6">
        <v>25</v>
      </c>
      <c r="R20" s="6">
        <v>13.5</v>
      </c>
      <c r="S20">
        <f t="shared" si="2"/>
        <v>130193.36</v>
      </c>
      <c r="T20">
        <f t="shared" si="3"/>
        <v>17753.64</v>
      </c>
      <c r="U20">
        <f t="shared" si="4"/>
        <v>0</v>
      </c>
      <c r="V20" s="6">
        <f t="shared" si="9"/>
        <v>147947</v>
      </c>
      <c r="X20" s="21">
        <v>13.5</v>
      </c>
      <c r="Y20" s="22">
        <f t="shared" si="10"/>
        <v>0.88</v>
      </c>
      <c r="Z20">
        <f t="shared" si="5"/>
        <v>0.12</v>
      </c>
      <c r="AA20" s="23">
        <f t="shared" si="5"/>
        <v>0</v>
      </c>
      <c r="AB20" s="16">
        <f t="shared" si="11"/>
        <v>1</v>
      </c>
      <c r="AD20" s="15">
        <v>13.5</v>
      </c>
      <c r="AE20">
        <f t="shared" si="12"/>
        <v>130193.36</v>
      </c>
      <c r="AF20">
        <f t="shared" si="6"/>
        <v>17753.64</v>
      </c>
      <c r="AG20">
        <f t="shared" si="6"/>
        <v>0</v>
      </c>
      <c r="AH20" s="16">
        <f t="shared" si="13"/>
        <v>147947</v>
      </c>
      <c r="AI20" s="2"/>
      <c r="AJ20" s="42">
        <f t="shared" si="14"/>
        <v>17.323833162233697</v>
      </c>
      <c r="AK20" s="38">
        <v>13.5</v>
      </c>
      <c r="AL20" s="36">
        <f t="shared" si="15"/>
        <v>2255448.0474706301</v>
      </c>
      <c r="AM20" s="31">
        <f t="shared" si="7"/>
        <v>307561.09738235862</v>
      </c>
      <c r="AN20" s="31">
        <f t="shared" si="7"/>
        <v>0</v>
      </c>
      <c r="AO20" s="37">
        <f t="shared" si="7"/>
        <v>2563009.1448529889</v>
      </c>
    </row>
    <row r="21" spans="1:43" x14ac:dyDescent="0.3">
      <c r="A21">
        <v>14.5</v>
      </c>
      <c r="B21">
        <v>30437</v>
      </c>
      <c r="C21">
        <v>667</v>
      </c>
      <c r="F21" s="6">
        <v>14</v>
      </c>
      <c r="G21">
        <v>13</v>
      </c>
      <c r="H21">
        <v>1</v>
      </c>
      <c r="J21" s="6">
        <v>14</v>
      </c>
      <c r="L21" s="6">
        <v>14</v>
      </c>
      <c r="M21">
        <f t="shared" si="8"/>
        <v>0.9285714285714286</v>
      </c>
      <c r="N21">
        <f t="shared" si="0"/>
        <v>7.1428571428571425E-2</v>
      </c>
      <c r="O21">
        <f t="shared" si="1"/>
        <v>0</v>
      </c>
      <c r="P21" s="6">
        <v>14</v>
      </c>
      <c r="R21" s="6">
        <v>14</v>
      </c>
      <c r="S21">
        <f t="shared" si="2"/>
        <v>64466.071428571428</v>
      </c>
      <c r="T21">
        <f t="shared" si="3"/>
        <v>4958.9285714285716</v>
      </c>
      <c r="U21">
        <f t="shared" si="4"/>
        <v>0</v>
      </c>
      <c r="V21" s="6">
        <f t="shared" si="9"/>
        <v>69425</v>
      </c>
      <c r="X21" s="21">
        <v>14</v>
      </c>
      <c r="Y21" s="22">
        <f t="shared" si="10"/>
        <v>0.9285714285714286</v>
      </c>
      <c r="Z21">
        <f t="shared" si="5"/>
        <v>7.1428571428571425E-2</v>
      </c>
      <c r="AA21" s="23">
        <f t="shared" si="5"/>
        <v>0</v>
      </c>
      <c r="AB21" s="16">
        <f t="shared" si="11"/>
        <v>1</v>
      </c>
      <c r="AD21" s="15">
        <v>14</v>
      </c>
      <c r="AE21">
        <f t="shared" si="12"/>
        <v>64466.071428571428</v>
      </c>
      <c r="AF21">
        <f t="shared" si="6"/>
        <v>4958.9285714285716</v>
      </c>
      <c r="AG21">
        <f t="shared" si="6"/>
        <v>0</v>
      </c>
      <c r="AH21" s="16">
        <f t="shared" si="13"/>
        <v>69425</v>
      </c>
      <c r="AI21" s="2"/>
      <c r="AJ21" s="42">
        <f>$AL$4*((AK21)^$AN$4)</f>
        <v>19.616971298825202</v>
      </c>
      <c r="AK21" s="38">
        <v>14</v>
      </c>
      <c r="AL21" s="36">
        <f t="shared" si="15"/>
        <v>1264629.0729623011</v>
      </c>
      <c r="AM21" s="31">
        <f t="shared" si="7"/>
        <v>97279.159458638547</v>
      </c>
      <c r="AN21" s="31">
        <f t="shared" si="7"/>
        <v>0</v>
      </c>
      <c r="AO21" s="37">
        <f t="shared" si="7"/>
        <v>1361908.2324209397</v>
      </c>
    </row>
    <row r="22" spans="1:43" x14ac:dyDescent="0.3">
      <c r="A22">
        <v>15</v>
      </c>
      <c r="B22">
        <v>2255</v>
      </c>
      <c r="C22">
        <v>55</v>
      </c>
      <c r="F22" s="6">
        <v>14.5</v>
      </c>
      <c r="G22">
        <v>10</v>
      </c>
      <c r="I22">
        <v>1</v>
      </c>
      <c r="J22" s="6">
        <v>11</v>
      </c>
      <c r="L22" s="6">
        <v>14.5</v>
      </c>
      <c r="M22">
        <f t="shared" si="8"/>
        <v>0.90909090909090906</v>
      </c>
      <c r="N22">
        <f t="shared" si="0"/>
        <v>0</v>
      </c>
      <c r="O22">
        <f t="shared" si="1"/>
        <v>9.0909090909090912E-2</v>
      </c>
      <c r="P22" s="6">
        <v>11</v>
      </c>
      <c r="R22" s="6">
        <v>14.5</v>
      </c>
      <c r="S22">
        <f t="shared" si="2"/>
        <v>27670</v>
      </c>
      <c r="T22">
        <f t="shared" si="3"/>
        <v>0</v>
      </c>
      <c r="U22">
        <f t="shared" si="4"/>
        <v>2767</v>
      </c>
      <c r="V22" s="6">
        <f t="shared" si="9"/>
        <v>30437</v>
      </c>
      <c r="X22" s="21">
        <v>14.5</v>
      </c>
      <c r="Y22" s="22">
        <f t="shared" si="10"/>
        <v>0.90909090909090906</v>
      </c>
      <c r="Z22">
        <f t="shared" si="5"/>
        <v>0</v>
      </c>
      <c r="AA22" s="23">
        <f t="shared" si="5"/>
        <v>9.0909090909090912E-2</v>
      </c>
      <c r="AB22" s="16">
        <f t="shared" si="11"/>
        <v>1</v>
      </c>
      <c r="AD22" s="15">
        <v>14.5</v>
      </c>
      <c r="AE22">
        <f t="shared" si="12"/>
        <v>27670</v>
      </c>
      <c r="AF22">
        <f t="shared" si="6"/>
        <v>0</v>
      </c>
      <c r="AG22">
        <f t="shared" si="6"/>
        <v>2767</v>
      </c>
      <c r="AH22" s="16">
        <f t="shared" si="13"/>
        <v>30437</v>
      </c>
      <c r="AI22" s="2"/>
      <c r="AJ22" s="42">
        <f t="shared" si="14"/>
        <v>22.11694868777511</v>
      </c>
      <c r="AK22" s="38">
        <v>14.5</v>
      </c>
      <c r="AL22" s="36">
        <f t="shared" si="15"/>
        <v>611975.97019073728</v>
      </c>
      <c r="AM22" s="31">
        <f t="shared" si="7"/>
        <v>0</v>
      </c>
      <c r="AN22" s="31">
        <f t="shared" si="7"/>
        <v>61197.597019073728</v>
      </c>
      <c r="AO22" s="37">
        <f t="shared" si="7"/>
        <v>673173.56720981107</v>
      </c>
    </row>
    <row r="23" spans="1:43" x14ac:dyDescent="0.3">
      <c r="A23">
        <v>15.5</v>
      </c>
      <c r="B23">
        <v>7557</v>
      </c>
      <c r="C23">
        <v>208</v>
      </c>
      <c r="F23" s="6">
        <v>15</v>
      </c>
      <c r="G23">
        <v>8</v>
      </c>
      <c r="H23">
        <v>3</v>
      </c>
      <c r="J23" s="6">
        <v>11</v>
      </c>
      <c r="L23" s="6">
        <v>15</v>
      </c>
      <c r="M23">
        <f t="shared" si="8"/>
        <v>0.72727272727272729</v>
      </c>
      <c r="N23">
        <f t="shared" si="0"/>
        <v>0.27272727272727271</v>
      </c>
      <c r="O23">
        <f t="shared" si="1"/>
        <v>0</v>
      </c>
      <c r="P23" s="6">
        <v>11</v>
      </c>
      <c r="R23" s="6">
        <v>15</v>
      </c>
      <c r="S23">
        <f t="shared" si="2"/>
        <v>1640</v>
      </c>
      <c r="T23">
        <f t="shared" si="3"/>
        <v>615</v>
      </c>
      <c r="U23">
        <f t="shared" si="4"/>
        <v>0</v>
      </c>
      <c r="V23" s="6">
        <f t="shared" si="9"/>
        <v>2255</v>
      </c>
      <c r="X23" s="21">
        <v>15</v>
      </c>
      <c r="Y23" s="22">
        <f t="shared" si="10"/>
        <v>0.72727272727272729</v>
      </c>
      <c r="Z23">
        <f t="shared" si="5"/>
        <v>0.27272727272727271</v>
      </c>
      <c r="AA23" s="23">
        <f t="shared" si="5"/>
        <v>0</v>
      </c>
      <c r="AB23" s="16">
        <f t="shared" si="11"/>
        <v>1</v>
      </c>
      <c r="AD23" s="15">
        <v>15</v>
      </c>
      <c r="AE23">
        <f t="shared" si="12"/>
        <v>1640</v>
      </c>
      <c r="AF23">
        <f t="shared" si="6"/>
        <v>615</v>
      </c>
      <c r="AG23">
        <f t="shared" si="6"/>
        <v>0</v>
      </c>
      <c r="AH23" s="16">
        <f t="shared" si="13"/>
        <v>2255</v>
      </c>
      <c r="AI23" s="2"/>
      <c r="AJ23" s="42">
        <f t="shared" si="14"/>
        <v>24.83431851030015</v>
      </c>
      <c r="AK23" s="38">
        <v>15</v>
      </c>
      <c r="AL23" s="36">
        <f t="shared" si="15"/>
        <v>40728.282356892247</v>
      </c>
      <c r="AM23" s="31">
        <f t="shared" si="7"/>
        <v>15273.105883834593</v>
      </c>
      <c r="AN23" s="31">
        <f t="shared" si="7"/>
        <v>0</v>
      </c>
      <c r="AO23" s="37">
        <f t="shared" si="7"/>
        <v>56001.388240726839</v>
      </c>
    </row>
    <row r="24" spans="1:43" x14ac:dyDescent="0.3">
      <c r="A24">
        <v>16</v>
      </c>
      <c r="B24">
        <v>1198</v>
      </c>
      <c r="C24">
        <v>37</v>
      </c>
      <c r="F24" s="6">
        <v>15.5</v>
      </c>
      <c r="G24">
        <v>2</v>
      </c>
      <c r="H24">
        <v>3</v>
      </c>
      <c r="J24" s="6">
        <v>5</v>
      </c>
      <c r="L24" s="6">
        <v>15.5</v>
      </c>
      <c r="M24">
        <f t="shared" si="8"/>
        <v>0.4</v>
      </c>
      <c r="N24">
        <f t="shared" si="0"/>
        <v>0.6</v>
      </c>
      <c r="P24" s="6">
        <v>5</v>
      </c>
      <c r="R24" s="6">
        <v>15.5</v>
      </c>
      <c r="S24">
        <f t="shared" ref="S24:T26" si="16">M24*$B23</f>
        <v>3022.8</v>
      </c>
      <c r="T24">
        <f t="shared" si="16"/>
        <v>4534.2</v>
      </c>
      <c r="U24">
        <v>0</v>
      </c>
      <c r="V24" s="6">
        <f t="shared" si="9"/>
        <v>7557</v>
      </c>
      <c r="X24" s="21">
        <v>15.5</v>
      </c>
      <c r="Y24" s="22">
        <f t="shared" si="10"/>
        <v>0.4</v>
      </c>
      <c r="Z24">
        <f t="shared" si="5"/>
        <v>0.6</v>
      </c>
      <c r="AA24" s="23">
        <f t="shared" si="5"/>
        <v>0</v>
      </c>
      <c r="AB24" s="16">
        <f t="shared" si="11"/>
        <v>1</v>
      </c>
      <c r="AD24" s="15">
        <v>15.5</v>
      </c>
      <c r="AE24">
        <f t="shared" si="12"/>
        <v>3022.8</v>
      </c>
      <c r="AF24">
        <f t="shared" si="6"/>
        <v>4534.2</v>
      </c>
      <c r="AG24">
        <f t="shared" si="6"/>
        <v>0</v>
      </c>
      <c r="AH24" s="16">
        <f t="shared" si="13"/>
        <v>7557</v>
      </c>
      <c r="AI24" s="2"/>
      <c r="AJ24" s="42">
        <f t="shared" si="14"/>
        <v>27.77978727639702</v>
      </c>
      <c r="AK24" s="38">
        <v>15.5</v>
      </c>
      <c r="AL24" s="36">
        <f t="shared" si="15"/>
        <v>83972.740979092923</v>
      </c>
      <c r="AM24" s="31">
        <f t="shared" si="7"/>
        <v>125959.11146863936</v>
      </c>
      <c r="AN24" s="31">
        <f t="shared" si="7"/>
        <v>0</v>
      </c>
      <c r="AO24" s="37">
        <f t="shared" si="7"/>
        <v>209931.85244773226</v>
      </c>
    </row>
    <row r="25" spans="1:43" x14ac:dyDescent="0.3">
      <c r="A25">
        <v>16.5</v>
      </c>
      <c r="B25">
        <v>0</v>
      </c>
      <c r="C25">
        <v>0</v>
      </c>
      <c r="F25" s="6">
        <v>16</v>
      </c>
      <c r="G25">
        <v>1</v>
      </c>
      <c r="H25">
        <v>2</v>
      </c>
      <c r="J25" s="6">
        <v>3</v>
      </c>
      <c r="L25" s="6">
        <v>16</v>
      </c>
      <c r="M25">
        <f t="shared" si="8"/>
        <v>0.33333333333333331</v>
      </c>
      <c r="N25">
        <f t="shared" si="0"/>
        <v>0.66666666666666663</v>
      </c>
      <c r="P25" s="6">
        <v>3</v>
      </c>
      <c r="R25" s="6">
        <v>16</v>
      </c>
      <c r="S25">
        <f t="shared" si="16"/>
        <v>399.33333333333331</v>
      </c>
      <c r="T25">
        <f t="shared" si="16"/>
        <v>798.66666666666663</v>
      </c>
      <c r="U25">
        <v>0</v>
      </c>
      <c r="V25" s="6">
        <f t="shared" si="9"/>
        <v>1198</v>
      </c>
      <c r="X25" s="21">
        <v>16</v>
      </c>
      <c r="Y25" s="22">
        <f t="shared" si="10"/>
        <v>0.33333333333333331</v>
      </c>
      <c r="Z25">
        <f t="shared" ref="Z25:Z27" si="17">+H25/$J25</f>
        <v>0.66666666666666663</v>
      </c>
      <c r="AA25" s="23">
        <f t="shared" ref="AA25:AA27" si="18">+I25/$J25</f>
        <v>0</v>
      </c>
      <c r="AB25" s="16">
        <f t="shared" si="11"/>
        <v>1</v>
      </c>
      <c r="AD25" s="15">
        <v>16</v>
      </c>
      <c r="AE25">
        <f t="shared" si="12"/>
        <v>399.33333333333331</v>
      </c>
      <c r="AF25">
        <f t="shared" ref="AF25:AF29" si="19">+$B24*Z25</f>
        <v>798.66666666666663</v>
      </c>
      <c r="AG25">
        <f t="shared" ref="AG25:AG29" si="20">+$B24*AA25</f>
        <v>0</v>
      </c>
      <c r="AH25" s="16">
        <f t="shared" si="13"/>
        <v>1198</v>
      </c>
      <c r="AI25" s="2"/>
      <c r="AJ25" s="42">
        <f t="shared" si="14"/>
        <v>30.964211828427246</v>
      </c>
      <c r="AK25" s="38">
        <v>16</v>
      </c>
      <c r="AL25" s="36">
        <f t="shared" si="15"/>
        <v>12365.04192348528</v>
      </c>
      <c r="AM25" s="31">
        <f t="shared" ref="AM25:AM29" si="21">+AF25*$AJ25</f>
        <v>24730.08384697056</v>
      </c>
      <c r="AN25" s="31">
        <f t="shared" ref="AN25:AN29" si="22">+AG25*$AJ25</f>
        <v>0</v>
      </c>
      <c r="AO25" s="37">
        <f t="shared" ref="AO25:AO29" si="23">+AH25*$AJ25</f>
        <v>37095.125770455837</v>
      </c>
    </row>
    <row r="26" spans="1:43" x14ac:dyDescent="0.3">
      <c r="A26">
        <v>17</v>
      </c>
      <c r="B26">
        <v>1198</v>
      </c>
      <c r="C26">
        <v>45</v>
      </c>
      <c r="F26" s="6">
        <v>16.5</v>
      </c>
      <c r="J26" s="6"/>
      <c r="L26" s="6">
        <v>16.5</v>
      </c>
      <c r="P26" s="6"/>
      <c r="R26" s="6">
        <v>16.5</v>
      </c>
      <c r="S26">
        <f t="shared" si="16"/>
        <v>0</v>
      </c>
      <c r="T26">
        <f t="shared" si="16"/>
        <v>0</v>
      </c>
      <c r="U26">
        <v>0</v>
      </c>
      <c r="V26" s="6">
        <f t="shared" si="9"/>
        <v>0</v>
      </c>
      <c r="X26" s="21">
        <v>16.5</v>
      </c>
      <c r="Y26" s="22"/>
      <c r="AA26" s="23"/>
      <c r="AB26" s="16"/>
      <c r="AD26" s="15">
        <v>16.5</v>
      </c>
      <c r="AE26">
        <f t="shared" si="12"/>
        <v>0</v>
      </c>
      <c r="AF26">
        <f t="shared" si="19"/>
        <v>0</v>
      </c>
      <c r="AG26">
        <f t="shared" si="20"/>
        <v>0</v>
      </c>
      <c r="AH26" s="16">
        <f t="shared" si="13"/>
        <v>0</v>
      </c>
      <c r="AI26" s="2"/>
      <c r="AJ26" s="42">
        <f t="shared" si="14"/>
        <v>34.398596498793758</v>
      </c>
      <c r="AK26" s="38">
        <v>16.5</v>
      </c>
      <c r="AL26" s="36">
        <f t="shared" si="15"/>
        <v>0</v>
      </c>
      <c r="AM26" s="31">
        <f t="shared" si="21"/>
        <v>0</v>
      </c>
      <c r="AN26" s="31">
        <f t="shared" si="22"/>
        <v>0</v>
      </c>
      <c r="AO26" s="37">
        <f t="shared" si="23"/>
        <v>0</v>
      </c>
    </row>
    <row r="27" spans="1:43" x14ac:dyDescent="0.3">
      <c r="A27">
        <v>17.5</v>
      </c>
      <c r="B27">
        <v>0</v>
      </c>
      <c r="C27">
        <v>0</v>
      </c>
      <c r="F27" s="6">
        <v>17</v>
      </c>
      <c r="H27">
        <v>3</v>
      </c>
      <c r="J27" s="6">
        <v>3</v>
      </c>
      <c r="L27" s="6">
        <v>17</v>
      </c>
      <c r="N27">
        <f>+H27/$J27</f>
        <v>1</v>
      </c>
      <c r="P27" s="6">
        <v>3</v>
      </c>
      <c r="R27" s="6">
        <v>17</v>
      </c>
      <c r="S27">
        <v>0</v>
      </c>
      <c r="T27">
        <f>N27*$B26</f>
        <v>1198</v>
      </c>
      <c r="U27">
        <v>0</v>
      </c>
      <c r="V27" s="6">
        <f t="shared" si="9"/>
        <v>1198</v>
      </c>
      <c r="X27" s="21">
        <v>17</v>
      </c>
      <c r="Y27" s="22">
        <f t="shared" si="10"/>
        <v>0</v>
      </c>
      <c r="Z27">
        <f t="shared" si="17"/>
        <v>1</v>
      </c>
      <c r="AA27" s="23">
        <f t="shared" si="18"/>
        <v>0</v>
      </c>
      <c r="AB27" s="16">
        <f t="shared" si="11"/>
        <v>1</v>
      </c>
      <c r="AD27" s="15">
        <v>17</v>
      </c>
      <c r="AE27">
        <f t="shared" si="12"/>
        <v>0</v>
      </c>
      <c r="AF27">
        <f t="shared" si="19"/>
        <v>1198</v>
      </c>
      <c r="AG27">
        <f t="shared" si="20"/>
        <v>0</v>
      </c>
      <c r="AH27" s="16">
        <f t="shared" si="13"/>
        <v>1198</v>
      </c>
      <c r="AI27" s="2"/>
      <c r="AJ27" s="42">
        <f t="shared" si="14"/>
        <v>38.094090409177866</v>
      </c>
      <c r="AK27" s="38">
        <v>17</v>
      </c>
      <c r="AL27" s="36">
        <f t="shared" si="15"/>
        <v>0</v>
      </c>
      <c r="AM27" s="31">
        <f t="shared" si="21"/>
        <v>45636.720310195087</v>
      </c>
      <c r="AN27" s="31">
        <f t="shared" si="22"/>
        <v>0</v>
      </c>
      <c r="AO27" s="37">
        <f t="shared" si="23"/>
        <v>45636.720310195087</v>
      </c>
    </row>
    <row r="28" spans="1:43" x14ac:dyDescent="0.3">
      <c r="A28">
        <v>18</v>
      </c>
      <c r="B28">
        <v>0</v>
      </c>
      <c r="C28">
        <v>0</v>
      </c>
      <c r="F28" s="6">
        <v>17.5</v>
      </c>
      <c r="J28" s="6"/>
      <c r="L28" s="6">
        <v>17.5</v>
      </c>
      <c r="P28" s="6"/>
      <c r="R28" s="6">
        <v>17.5</v>
      </c>
      <c r="V28" s="6">
        <f t="shared" si="9"/>
        <v>0</v>
      </c>
      <c r="X28" s="21">
        <v>17.5</v>
      </c>
      <c r="Y28" s="22"/>
      <c r="AA28" s="23"/>
      <c r="AB28" s="16"/>
      <c r="AD28" s="15">
        <v>17.5</v>
      </c>
      <c r="AE28">
        <f t="shared" si="12"/>
        <v>0</v>
      </c>
      <c r="AF28">
        <f t="shared" si="19"/>
        <v>0</v>
      </c>
      <c r="AG28">
        <f t="shared" si="20"/>
        <v>0</v>
      </c>
      <c r="AH28" s="16">
        <f t="shared" si="13"/>
        <v>0</v>
      </c>
      <c r="AI28" s="2"/>
      <c r="AJ28" s="42">
        <f t="shared" si="14"/>
        <v>42.061984900176562</v>
      </c>
      <c r="AK28" s="38">
        <v>17.5</v>
      </c>
      <c r="AL28" s="36">
        <f t="shared" si="15"/>
        <v>0</v>
      </c>
      <c r="AM28" s="31">
        <f t="shared" si="21"/>
        <v>0</v>
      </c>
      <c r="AN28" s="31">
        <f t="shared" si="22"/>
        <v>0</v>
      </c>
      <c r="AO28" s="37">
        <f t="shared" si="23"/>
        <v>0</v>
      </c>
    </row>
    <row r="29" spans="1:43" ht="15" thickBot="1" x14ac:dyDescent="0.35">
      <c r="A29">
        <v>18.5</v>
      </c>
      <c r="B29">
        <v>0</v>
      </c>
      <c r="C29">
        <v>0</v>
      </c>
      <c r="F29">
        <v>18</v>
      </c>
      <c r="L29">
        <v>18</v>
      </c>
      <c r="R29">
        <v>18</v>
      </c>
      <c r="V29" s="6">
        <f t="shared" si="9"/>
        <v>0</v>
      </c>
      <c r="X29" s="17">
        <v>18</v>
      </c>
      <c r="Y29" s="56"/>
      <c r="Z29" s="18"/>
      <c r="AA29" s="57"/>
      <c r="AB29" s="19"/>
      <c r="AD29" s="17">
        <v>18</v>
      </c>
      <c r="AE29" s="18">
        <f t="shared" si="12"/>
        <v>0</v>
      </c>
      <c r="AF29" s="18">
        <f t="shared" si="19"/>
        <v>0</v>
      </c>
      <c r="AG29" s="18">
        <f t="shared" si="20"/>
        <v>0</v>
      </c>
      <c r="AH29" s="19">
        <f t="shared" si="13"/>
        <v>0</v>
      </c>
      <c r="AI29" s="2"/>
      <c r="AJ29" s="43">
        <f t="shared" si="14"/>
        <v>46.313711081365284</v>
      </c>
      <c r="AK29" s="39">
        <v>18</v>
      </c>
      <c r="AL29" s="36">
        <f>+AE29*$AJ29</f>
        <v>0</v>
      </c>
      <c r="AM29" s="31">
        <f t="shared" si="21"/>
        <v>0</v>
      </c>
      <c r="AN29" s="31">
        <f t="shared" si="22"/>
        <v>0</v>
      </c>
      <c r="AO29" s="37">
        <f t="shared" si="23"/>
        <v>0</v>
      </c>
    </row>
    <row r="30" spans="1:43" x14ac:dyDescent="0.3">
      <c r="A30">
        <v>19</v>
      </c>
      <c r="B30">
        <v>0</v>
      </c>
      <c r="C30">
        <v>0</v>
      </c>
      <c r="F30" s="1" t="s">
        <v>9</v>
      </c>
      <c r="G30" s="7">
        <v>197</v>
      </c>
      <c r="H30" s="7">
        <v>16</v>
      </c>
      <c r="I30" s="7">
        <v>1</v>
      </c>
      <c r="J30" s="8">
        <v>214</v>
      </c>
      <c r="L30" s="1" t="s">
        <v>9</v>
      </c>
      <c r="M30" s="7">
        <v>197</v>
      </c>
      <c r="N30" s="7">
        <v>16</v>
      </c>
      <c r="O30" s="7">
        <v>1</v>
      </c>
      <c r="P30" s="8">
        <v>214</v>
      </c>
      <c r="R30" s="10" t="s">
        <v>9</v>
      </c>
      <c r="S30" s="11">
        <f>+SUM(S9:S29)</f>
        <v>2115292.9397619045</v>
      </c>
      <c r="T30" s="11">
        <f t="shared" ref="T30:V30" si="24">+SUM(T9:T29)</f>
        <v>38530.060238095233</v>
      </c>
      <c r="U30" s="11">
        <f t="shared" si="24"/>
        <v>2767</v>
      </c>
      <c r="V30" s="11">
        <f t="shared" si="24"/>
        <v>2156590</v>
      </c>
      <c r="X30" s="33"/>
      <c r="Y30" s="2"/>
      <c r="Z30" s="2"/>
      <c r="AA30" s="2"/>
      <c r="AB30" s="2"/>
      <c r="AD30" s="58" t="s">
        <v>10</v>
      </c>
      <c r="AE30" s="44">
        <f>+SUM(AE9:AE29)</f>
        <v>2115292.9397619045</v>
      </c>
      <c r="AF30" s="44">
        <f t="shared" ref="AF30:AH30" si="25">+SUM(AF9:AF29)</f>
        <v>38530.060238095233</v>
      </c>
      <c r="AG30" s="44">
        <f t="shared" si="25"/>
        <v>2767</v>
      </c>
      <c r="AH30" s="45">
        <f t="shared" si="25"/>
        <v>2156590</v>
      </c>
      <c r="AI30">
        <f>+B44</f>
        <v>2156590</v>
      </c>
      <c r="AJ30" s="41"/>
      <c r="AK30" s="48" t="s">
        <v>10</v>
      </c>
      <c r="AL30" s="49">
        <f>+SUM(AL9:AL29)</f>
        <v>22663319.097624708</v>
      </c>
      <c r="AM30" s="49">
        <f t="shared" ref="AM30:AO30" si="26">+SUM(AM9:AM29)</f>
        <v>748483.30535621964</v>
      </c>
      <c r="AN30" s="49">
        <f t="shared" si="26"/>
        <v>61197.597019073728</v>
      </c>
      <c r="AO30" s="49">
        <f t="shared" si="26"/>
        <v>23473000.000000004</v>
      </c>
      <c r="AP30" s="32">
        <f>+C44</f>
        <v>23473</v>
      </c>
      <c r="AQ30" s="32">
        <f>+AO30/1000</f>
        <v>23473.000000000004</v>
      </c>
    </row>
    <row r="31" spans="1:43" ht="15" thickBot="1" x14ac:dyDescent="0.35">
      <c r="A31">
        <v>19.5</v>
      </c>
      <c r="B31">
        <v>0</v>
      </c>
      <c r="C31">
        <v>0</v>
      </c>
      <c r="AD31" s="59" t="s">
        <v>11</v>
      </c>
      <c r="AE31" s="46">
        <f>SUMPRODUCT(AE9:AE29, $AD$9:$AD$29)/AE30</f>
        <v>11.558948885389587</v>
      </c>
      <c r="AF31" s="46">
        <f t="shared" ref="AF31:AG31" si="27">SUMPRODUCT(AF9:AF29, $AD$9:$AD$29)/AF30</f>
        <v>13.871767351617544</v>
      </c>
      <c r="AG31" s="46">
        <f t="shared" si="27"/>
        <v>14.5</v>
      </c>
      <c r="AH31" s="47">
        <f>SUMPRODUCT(AH9:AH29, $AD$9:$AD$29)/AH30</f>
        <v>11.604043652247297</v>
      </c>
      <c r="AI31" s="28"/>
      <c r="AJ31" s="41"/>
      <c r="AK31" s="50" t="s">
        <v>14</v>
      </c>
      <c r="AL31" s="51">
        <f>IF(AE30&gt;0,AL30/AE30,0)</f>
        <v>10.714033348107176</v>
      </c>
      <c r="AM31" s="52">
        <f t="shared" ref="AM31:AO31" si="28">IF(AF30&gt;0,AM30/AF30,0)</f>
        <v>19.425957310499694</v>
      </c>
      <c r="AN31" s="52">
        <f t="shared" si="28"/>
        <v>22.11694868777511</v>
      </c>
      <c r="AO31" s="53">
        <f t="shared" si="28"/>
        <v>10.884312734455786</v>
      </c>
    </row>
    <row r="32" spans="1:43" x14ac:dyDescent="0.3">
      <c r="A32">
        <v>20</v>
      </c>
      <c r="B32">
        <v>0</v>
      </c>
      <c r="C32">
        <v>0</v>
      </c>
    </row>
    <row r="33" spans="1:3" x14ac:dyDescent="0.3">
      <c r="A33">
        <v>20.5</v>
      </c>
      <c r="B33">
        <v>0</v>
      </c>
      <c r="C33">
        <v>0</v>
      </c>
    </row>
    <row r="34" spans="1:3" x14ac:dyDescent="0.3">
      <c r="A34">
        <v>21</v>
      </c>
      <c r="B34">
        <v>0</v>
      </c>
      <c r="C34">
        <v>0</v>
      </c>
    </row>
    <row r="35" spans="1:3" x14ac:dyDescent="0.3">
      <c r="A35">
        <v>21.5</v>
      </c>
      <c r="B35">
        <v>0</v>
      </c>
      <c r="C35">
        <v>0</v>
      </c>
    </row>
    <row r="36" spans="1:3" x14ac:dyDescent="0.3">
      <c r="A36">
        <v>22</v>
      </c>
      <c r="B36">
        <v>0</v>
      </c>
      <c r="C36">
        <v>0</v>
      </c>
    </row>
    <row r="37" spans="1:3" x14ac:dyDescent="0.3">
      <c r="A37">
        <v>22.5</v>
      </c>
      <c r="B37">
        <v>0</v>
      </c>
      <c r="C37">
        <v>0</v>
      </c>
    </row>
    <row r="38" spans="1:3" x14ac:dyDescent="0.3">
      <c r="A38">
        <v>23</v>
      </c>
      <c r="B38">
        <v>0</v>
      </c>
      <c r="C38">
        <v>0</v>
      </c>
    </row>
    <row r="39" spans="1:3" x14ac:dyDescent="0.3">
      <c r="A39">
        <v>23.5</v>
      </c>
      <c r="B39">
        <v>0</v>
      </c>
      <c r="C39">
        <v>0</v>
      </c>
    </row>
    <row r="40" spans="1:3" x14ac:dyDescent="0.3">
      <c r="A40">
        <v>24</v>
      </c>
      <c r="B40">
        <v>0</v>
      </c>
      <c r="C40">
        <v>0</v>
      </c>
    </row>
    <row r="41" spans="1:3" x14ac:dyDescent="0.3">
      <c r="A41">
        <v>24.5</v>
      </c>
      <c r="B41">
        <v>0</v>
      </c>
      <c r="C41">
        <v>0</v>
      </c>
    </row>
    <row r="42" spans="1:3" x14ac:dyDescent="0.3">
      <c r="A42">
        <v>25</v>
      </c>
      <c r="B42">
        <v>0</v>
      </c>
      <c r="C42">
        <v>0</v>
      </c>
    </row>
    <row r="43" spans="1:3" x14ac:dyDescent="0.3">
      <c r="A43">
        <v>25.5</v>
      </c>
      <c r="B43">
        <v>0</v>
      </c>
      <c r="C43">
        <v>0</v>
      </c>
    </row>
    <row r="44" spans="1:3" x14ac:dyDescent="0.3">
      <c r="B44">
        <f>SUM(B2:B43)</f>
        <v>2156590</v>
      </c>
      <c r="C44" s="9">
        <f>SUM(C2:C43)</f>
        <v>23473</v>
      </c>
    </row>
  </sheetData>
  <mergeCells count="21">
    <mergeCell ref="AH7:AH8"/>
    <mergeCell ref="AK7:AK8"/>
    <mergeCell ref="AL7:AN7"/>
    <mergeCell ref="AO7:AO8"/>
    <mergeCell ref="Y6:AB6"/>
    <mergeCell ref="AE6:AH6"/>
    <mergeCell ref="AL6:AO6"/>
    <mergeCell ref="X7:X8"/>
    <mergeCell ref="Y7:AA7"/>
    <mergeCell ref="AB7:AB8"/>
    <mergeCell ref="AD7:AD8"/>
    <mergeCell ref="AE7:AG7"/>
    <mergeCell ref="P7:P8"/>
    <mergeCell ref="R7:R8"/>
    <mergeCell ref="S7:U7"/>
    <mergeCell ref="V7:V8"/>
    <mergeCell ref="F7:F8"/>
    <mergeCell ref="G7:I7"/>
    <mergeCell ref="J7:J8"/>
    <mergeCell ref="L7:L8"/>
    <mergeCell ref="M7:O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OCN</vt:lpstr>
      <vt:lpstr>algarve</vt:lpstr>
      <vt:lpstr>cadiz</vt:lpstr>
      <vt:lpstr>algarve+cadiz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Marques</dc:creator>
  <dc:description/>
  <cp:lastModifiedBy>Maria Zuñiga Basualto</cp:lastModifiedBy>
  <cp:revision>2</cp:revision>
  <dcterms:created xsi:type="dcterms:W3CDTF">2018-06-19T09:10:16Z</dcterms:created>
  <dcterms:modified xsi:type="dcterms:W3CDTF">2024-02-01T11:38:11Z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