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QUERON\surveys_consistency\DATOS\PELAGO\"/>
    </mc:Choice>
  </mc:AlternateContent>
  <xr:revisionPtr revIDLastSave="0" documentId="13_ncr:1_{B9E3B07C-43E8-4ADA-BE94-E29CA81A33F6}" xr6:coauthVersionLast="47" xr6:coauthVersionMax="47" xr10:uidLastSave="{00000000-0000-0000-0000-000000000000}"/>
  <bookViews>
    <workbookView xWindow="57480" yWindow="-120" windowWidth="29040" windowHeight="15720" tabRatio="300" xr2:uid="{00000000-000D-0000-FFFF-FFFF00000000}"/>
  </bookViews>
  <sheets>
    <sheet name="algarve+cad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" i="1" l="1"/>
  <c r="AA4" i="1" s="1"/>
  <c r="AD29" i="1"/>
  <c r="X5" i="1"/>
  <c r="AA5" i="1" s="1"/>
  <c r="X6" i="1"/>
  <c r="AC6" i="1" s="1"/>
  <c r="X7" i="1"/>
  <c r="AC7" i="1" s="1"/>
  <c r="X8" i="1"/>
  <c r="Z8" i="1" s="1"/>
  <c r="X9" i="1"/>
  <c r="Z9" i="1" s="1"/>
  <c r="X10" i="1"/>
  <c r="Z10" i="1" s="1"/>
  <c r="X11" i="1"/>
  <c r="AC11" i="1" s="1"/>
  <c r="X12" i="1"/>
  <c r="Z12" i="1" s="1"/>
  <c r="X13" i="1"/>
  <c r="AC13" i="1" s="1"/>
  <c r="X14" i="1"/>
  <c r="AC14" i="1" s="1"/>
  <c r="X15" i="1"/>
  <c r="AC15" i="1" s="1"/>
  <c r="X16" i="1"/>
  <c r="Z16" i="1" s="1"/>
  <c r="X17" i="1"/>
  <c r="AA17" i="1" s="1"/>
  <c r="X18" i="1"/>
  <c r="Z18" i="1" s="1"/>
  <c r="X19" i="1"/>
  <c r="AC19" i="1" s="1"/>
  <c r="X20" i="1"/>
  <c r="Z20" i="1" s="1"/>
  <c r="X21" i="1"/>
  <c r="Z21" i="1" s="1"/>
  <c r="X22" i="1"/>
  <c r="AA22" i="1" s="1"/>
  <c r="X23" i="1"/>
  <c r="AC23" i="1" s="1"/>
  <c r="X24" i="1"/>
  <c r="Z24" i="1" s="1"/>
  <c r="X25" i="1"/>
  <c r="AB25" i="1" s="1"/>
  <c r="X26" i="1"/>
  <c r="Z26" i="1" s="1"/>
  <c r="X27" i="1"/>
  <c r="Z27" i="1" s="1"/>
  <c r="X28" i="1"/>
  <c r="Z28" i="1" s="1"/>
  <c r="V6" i="1"/>
  <c r="V5" i="1"/>
  <c r="V4" i="1"/>
  <c r="AB28" i="1" l="1"/>
  <c r="AC27" i="1"/>
  <c r="AB19" i="1"/>
  <c r="AB14" i="1"/>
  <c r="AA11" i="1"/>
  <c r="AA14" i="1"/>
  <c r="AB13" i="1"/>
  <c r="AA13" i="1"/>
  <c r="AC12" i="1"/>
  <c r="AB11" i="1"/>
  <c r="Z11" i="1"/>
  <c r="Z14" i="1"/>
  <c r="Z13" i="1"/>
  <c r="AB12" i="1"/>
  <c r="AC28" i="1"/>
  <c r="AA26" i="1"/>
  <c r="AB23" i="1"/>
  <c r="AC18" i="1"/>
  <c r="AB4" i="1"/>
  <c r="AC10" i="1"/>
  <c r="AB27" i="1"/>
  <c r="AA15" i="1"/>
  <c r="AB10" i="1"/>
  <c r="AC26" i="1"/>
  <c r="AB26" i="1"/>
  <c r="AB18" i="1"/>
  <c r="AA18" i="1"/>
  <c r="AA27" i="1"/>
  <c r="Z15" i="1"/>
  <c r="AA10" i="1"/>
  <c r="AA23" i="1"/>
  <c r="AA19" i="1"/>
  <c r="Z19" i="1"/>
  <c r="AC4" i="1"/>
  <c r="AB15" i="1"/>
  <c r="AB7" i="1"/>
  <c r="Z7" i="1"/>
  <c r="AC22" i="1"/>
  <c r="AB22" i="1"/>
  <c r="AB6" i="1"/>
  <c r="Z22" i="1"/>
  <c r="Z6" i="1"/>
  <c r="AA6" i="1"/>
  <c r="Z4" i="1"/>
  <c r="Z29" i="1" s="1"/>
  <c r="AC25" i="1"/>
  <c r="AC21" i="1"/>
  <c r="AC17" i="1"/>
  <c r="AC9" i="1"/>
  <c r="AC5" i="1"/>
  <c r="AA7" i="1"/>
  <c r="Z23" i="1"/>
  <c r="AB17" i="1"/>
  <c r="AB5" i="1"/>
  <c r="AA25" i="1"/>
  <c r="AA9" i="1"/>
  <c r="Z25" i="1"/>
  <c r="Z5" i="1"/>
  <c r="AC24" i="1"/>
  <c r="AC16" i="1"/>
  <c r="AB16" i="1"/>
  <c r="AA28" i="1"/>
  <c r="AA24" i="1"/>
  <c r="AA20" i="1"/>
  <c r="AA16" i="1"/>
  <c r="AA12" i="1"/>
  <c r="AA8" i="1"/>
  <c r="AB21" i="1"/>
  <c r="AB9" i="1"/>
  <c r="AA21" i="1"/>
  <c r="Z17" i="1"/>
  <c r="AC20" i="1"/>
  <c r="AC8" i="1"/>
  <c r="AB24" i="1"/>
  <c r="AB20" i="1"/>
  <c r="AB8" i="1"/>
  <c r="C44" i="1"/>
  <c r="B44" i="1"/>
  <c r="W29" i="1" s="1"/>
  <c r="J28" i="1"/>
  <c r="M28" i="1" s="1"/>
  <c r="J27" i="1"/>
  <c r="O27" i="1" s="1"/>
  <c r="U27" i="1" s="1"/>
  <c r="J26" i="1"/>
  <c r="M26" i="1" s="1"/>
  <c r="J25" i="1"/>
  <c r="O25" i="1" s="1"/>
  <c r="J24" i="1"/>
  <c r="M24" i="1" s="1"/>
  <c r="J23" i="1"/>
  <c r="O23" i="1" s="1"/>
  <c r="U24" i="1" s="1"/>
  <c r="J22" i="1"/>
  <c r="M22" i="1" s="1"/>
  <c r="N21" i="1"/>
  <c r="T22" i="1" s="1"/>
  <c r="J21" i="1"/>
  <c r="O21" i="1" s="1"/>
  <c r="U22" i="1" s="1"/>
  <c r="J20" i="1"/>
  <c r="M20" i="1" s="1"/>
  <c r="J19" i="1"/>
  <c r="O19" i="1" s="1"/>
  <c r="U20" i="1" s="1"/>
  <c r="J18" i="1"/>
  <c r="M18" i="1" s="1"/>
  <c r="J17" i="1"/>
  <c r="O17" i="1" s="1"/>
  <c r="U18" i="1" s="1"/>
  <c r="O16" i="1"/>
  <c r="U17" i="1" s="1"/>
  <c r="N16" i="1"/>
  <c r="T17" i="1" s="1"/>
  <c r="J16" i="1"/>
  <c r="M16" i="1" s="1"/>
  <c r="J15" i="1"/>
  <c r="O15" i="1" s="1"/>
  <c r="U16" i="1" s="1"/>
  <c r="J14" i="1"/>
  <c r="M14" i="1" s="1"/>
  <c r="J13" i="1"/>
  <c r="O13" i="1" s="1"/>
  <c r="U14" i="1" s="1"/>
  <c r="J12" i="1"/>
  <c r="M12" i="1" s="1"/>
  <c r="J11" i="1"/>
  <c r="O11" i="1" s="1"/>
  <c r="U12" i="1" s="1"/>
  <c r="J10" i="1"/>
  <c r="M10" i="1" s="1"/>
  <c r="J9" i="1"/>
  <c r="O9" i="1" s="1"/>
  <c r="U10" i="1" s="1"/>
  <c r="J8" i="1"/>
  <c r="M8" i="1" s="1"/>
  <c r="J7" i="1"/>
  <c r="O7" i="1" s="1"/>
  <c r="U8" i="1" s="1"/>
  <c r="J6" i="1"/>
  <c r="M6" i="1" s="1"/>
  <c r="S7" i="1" s="1"/>
  <c r="AA29" i="1" l="1"/>
  <c r="AA30" i="1" s="1"/>
  <c r="AB29" i="1"/>
  <c r="AB30" i="1" s="1"/>
  <c r="AC29" i="1"/>
  <c r="AC30" i="1" s="1"/>
  <c r="Z30" i="1"/>
  <c r="M11" i="1"/>
  <c r="S12" i="1" s="1"/>
  <c r="M27" i="1"/>
  <c r="S27" i="1" s="1"/>
  <c r="M13" i="1"/>
  <c r="S14" i="1" s="1"/>
  <c r="N19" i="1"/>
  <c r="T20" i="1" s="1"/>
  <c r="N27" i="1"/>
  <c r="T27" i="1" s="1"/>
  <c r="O6" i="1"/>
  <c r="U7" i="1" s="1"/>
  <c r="V7" i="1" s="1"/>
  <c r="N28" i="1"/>
  <c r="T28" i="1" s="1"/>
  <c r="O12" i="1"/>
  <c r="U13" i="1" s="1"/>
  <c r="M23" i="1"/>
  <c r="S24" i="1" s="1"/>
  <c r="V24" i="1" s="1"/>
  <c r="N18" i="1"/>
  <c r="T19" i="1" s="1"/>
  <c r="J29" i="1"/>
  <c r="M29" i="1" s="1"/>
  <c r="O22" i="1"/>
  <c r="U23" i="1" s="1"/>
  <c r="N13" i="1"/>
  <c r="T14" i="1" s="1"/>
  <c r="N24" i="1"/>
  <c r="T25" i="1" s="1"/>
  <c r="O8" i="1"/>
  <c r="U9" i="1" s="1"/>
  <c r="M19" i="1"/>
  <c r="S20" i="1" s="1"/>
  <c r="N14" i="1"/>
  <c r="T15" i="1" s="1"/>
  <c r="O20" i="1"/>
  <c r="U21" i="1" s="1"/>
  <c r="N11" i="1"/>
  <c r="T12" i="1" s="1"/>
  <c r="N22" i="1"/>
  <c r="T23" i="1" s="1"/>
  <c r="M17" i="1"/>
  <c r="S18" i="1" s="1"/>
  <c r="V18" i="1" s="1"/>
  <c r="N12" i="1"/>
  <c r="T13" i="1" s="1"/>
  <c r="N7" i="1"/>
  <c r="T8" i="1" s="1"/>
  <c r="N8" i="1"/>
  <c r="T9" i="1" s="1"/>
  <c r="O24" i="1"/>
  <c r="U25" i="1" s="1"/>
  <c r="M9" i="1"/>
  <c r="S10" i="1" s="1"/>
  <c r="O14" i="1"/>
  <c r="U15" i="1" s="1"/>
  <c r="M25" i="1"/>
  <c r="P25" i="1" s="1"/>
  <c r="N9" i="1"/>
  <c r="T10" i="1" s="1"/>
  <c r="M15" i="1"/>
  <c r="S16" i="1" s="1"/>
  <c r="N26" i="1"/>
  <c r="T26" i="1" s="1"/>
  <c r="N6" i="1"/>
  <c r="T7" i="1" s="1"/>
  <c r="N17" i="1"/>
  <c r="T18" i="1" s="1"/>
  <c r="M7" i="1"/>
  <c r="S8" i="1" s="1"/>
  <c r="O28" i="1"/>
  <c r="U28" i="1" s="1"/>
  <c r="N23" i="1"/>
  <c r="T24" i="1" s="1"/>
  <c r="O18" i="1"/>
  <c r="U19" i="1" s="1"/>
  <c r="N20" i="1"/>
  <c r="T21" i="1" s="1"/>
  <c r="N25" i="1"/>
  <c r="N10" i="1"/>
  <c r="T11" i="1" s="1"/>
  <c r="N15" i="1"/>
  <c r="T16" i="1" s="1"/>
  <c r="O10" i="1"/>
  <c r="U11" i="1" s="1"/>
  <c r="M21" i="1"/>
  <c r="S22" i="1" s="1"/>
  <c r="V22" i="1" s="1"/>
  <c r="O26" i="1"/>
  <c r="U26" i="1" s="1"/>
  <c r="N29" i="1"/>
  <c r="S9" i="1"/>
  <c r="S11" i="1"/>
  <c r="S13" i="1"/>
  <c r="S15" i="1"/>
  <c r="P16" i="1"/>
  <c r="S17" i="1"/>
  <c r="V17" i="1" s="1"/>
  <c r="S19" i="1"/>
  <c r="P20" i="1"/>
  <c r="S21" i="1"/>
  <c r="V21" i="1" s="1"/>
  <c r="S23" i="1"/>
  <c r="S25" i="1"/>
  <c r="S26" i="1"/>
  <c r="S28" i="1"/>
  <c r="P11" i="1"/>
  <c r="P17" i="1"/>
  <c r="P19" i="1"/>
  <c r="P21" i="1"/>
  <c r="P23" i="1"/>
  <c r="AE29" i="1" l="1"/>
  <c r="P22" i="1"/>
  <c r="P15" i="1"/>
  <c r="U29" i="1"/>
  <c r="U30" i="1" s="1"/>
  <c r="P7" i="1"/>
  <c r="P14" i="1"/>
  <c r="V28" i="1"/>
  <c r="V13" i="1"/>
  <c r="V11" i="1"/>
  <c r="V8" i="1"/>
  <c r="S29" i="1"/>
  <c r="S30" i="1" s="1"/>
  <c r="V10" i="1"/>
  <c r="P10" i="1"/>
  <c r="V9" i="1"/>
  <c r="V20" i="1"/>
  <c r="V14" i="1"/>
  <c r="P13" i="1"/>
  <c r="P9" i="1"/>
  <c r="P28" i="1"/>
  <c r="P12" i="1"/>
  <c r="V26" i="1"/>
  <c r="V25" i="1"/>
  <c r="P27" i="1"/>
  <c r="P24" i="1"/>
  <c r="P8" i="1"/>
  <c r="V27" i="1"/>
  <c r="P18" i="1"/>
  <c r="V19" i="1"/>
  <c r="V15" i="1"/>
  <c r="P26" i="1"/>
  <c r="T29" i="1"/>
  <c r="T30" i="1" s="1"/>
  <c r="V23" i="1"/>
  <c r="P6" i="1"/>
  <c r="V16" i="1"/>
  <c r="V12" i="1"/>
  <c r="V29" i="1" l="1"/>
  <c r="V30" i="1"/>
</calcChain>
</file>

<file path=xl/sharedStrings.xml><?xml version="1.0" encoding="utf-8"?>
<sst xmlns="http://schemas.openxmlformats.org/spreadsheetml/2006/main" count="29" uniqueCount="20">
  <si>
    <t>L</t>
  </si>
  <si>
    <t>mil</t>
  </si>
  <si>
    <t>ton</t>
  </si>
  <si>
    <t>Age</t>
  </si>
  <si>
    <t>length_class</t>
  </si>
  <si>
    <t>Total</t>
  </si>
  <si>
    <t>total</t>
  </si>
  <si>
    <t>Proporción edades</t>
  </si>
  <si>
    <t>Abundancia por edad</t>
  </si>
  <si>
    <t>Lmed</t>
  </si>
  <si>
    <t>Biomasa a la edad</t>
  </si>
  <si>
    <t>CL_COMP</t>
  </si>
  <si>
    <t>Grupo de Idade</t>
  </si>
  <si>
    <t>TOTAL</t>
  </si>
  <si>
    <t>a=</t>
  </si>
  <si>
    <t>b=</t>
  </si>
  <si>
    <t>parámetros 2014</t>
  </si>
  <si>
    <t>a*L^b</t>
  </si>
  <si>
    <t>buscar parámetros correctos, son asumidos por ahora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</si>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</sst>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8"/>
      <color rgb="FFFF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1" fillId="4" borderId="1" xfId="0" applyNumberFormat="1" applyFont="1" applyFill="1" applyBorder="1"/>
    <xf numFmtId="0" fontId="0" fillId="0" borderId="0" xfId="0" applyAlignment="1">
      <alignment horizontal="right"/>
    </xf>
    <xf numFmtId="0" fontId="3" fillId="0" borderId="0" xfId="0" applyFont="1"/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vertical="center"/>
    </xf>
    <xf numFmtId="164" fontId="6" fillId="0" borderId="17" xfId="0" applyNumberFormat="1" applyFont="1" applyBorder="1" applyAlignment="1">
      <alignment horizontal="center" vertical="center"/>
    </xf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164" fontId="6" fillId="0" borderId="22" xfId="0" applyNumberFormat="1" applyFont="1" applyBorder="1" applyAlignment="1">
      <alignment horizontal="center" vertical="center"/>
    </xf>
    <xf numFmtId="0" fontId="7" fillId="0" borderId="8" xfId="0" applyFont="1" applyBorder="1"/>
    <xf numFmtId="0" fontId="7" fillId="0" borderId="23" xfId="0" applyFont="1" applyBorder="1"/>
    <xf numFmtId="165" fontId="6" fillId="0" borderId="0" xfId="0" applyNumberFormat="1" applyFont="1" applyAlignment="1">
      <alignment horizontal="center" vertical="center"/>
    </xf>
    <xf numFmtId="0" fontId="8" fillId="4" borderId="24" xfId="0" applyFont="1" applyFill="1" applyBorder="1"/>
    <xf numFmtId="0" fontId="8" fillId="4" borderId="0" xfId="0" applyFont="1" applyFill="1"/>
    <xf numFmtId="0" fontId="8" fillId="4" borderId="25" xfId="0" applyFont="1" applyFill="1" applyBorder="1"/>
    <xf numFmtId="164" fontId="9" fillId="4" borderId="2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/>
    <xf numFmtId="164" fontId="6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2" fillId="0" borderId="27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6"/>
  <sheetViews>
    <sheetView tabSelected="1" zoomScale="80" zoomScaleNormal="80" workbookViewId="0">
      <selection activeCell="AF3" sqref="AF3"/>
    </sheetView>
  </sheetViews>
  <sheetFormatPr baseColWidth="10" defaultColWidth="8.77734375" defaultRowHeight="14.4" x14ac:dyDescent="0.3"/>
  <cols>
    <col min="1" max="25" width="8.44140625"/>
    <col min="26" max="26" width="11" bestFit="1" customWidth="1"/>
    <col min="27" max="1025" width="8.44140625"/>
  </cols>
  <sheetData>
    <row r="1" spans="1:35" ht="18.600000000000001" thickBot="1" x14ac:dyDescent="0.4">
      <c r="A1" s="7" t="s">
        <v>0</v>
      </c>
      <c r="B1" s="7" t="s">
        <v>1</v>
      </c>
      <c r="C1" s="7" t="s">
        <v>2</v>
      </c>
      <c r="M1" s="46" t="s">
        <v>7</v>
      </c>
      <c r="N1" s="46"/>
      <c r="O1" s="46"/>
      <c r="P1" s="46"/>
      <c r="S1" s="54" t="s">
        <v>8</v>
      </c>
      <c r="T1" s="54"/>
      <c r="U1" s="54"/>
      <c r="V1" s="54"/>
      <c r="Z1" s="39" t="s">
        <v>10</v>
      </c>
      <c r="AA1" s="39"/>
      <c r="AB1" s="39"/>
      <c r="AC1" s="39"/>
    </row>
    <row r="2" spans="1:35" ht="15" thickBot="1" x14ac:dyDescent="0.35">
      <c r="A2" s="2">
        <v>5</v>
      </c>
      <c r="B2" s="2">
        <v>0</v>
      </c>
      <c r="C2" s="2">
        <v>0</v>
      </c>
      <c r="F2" s="47" t="s">
        <v>4</v>
      </c>
      <c r="G2" s="55" t="s">
        <v>3</v>
      </c>
      <c r="H2" s="56"/>
      <c r="I2" s="57"/>
      <c r="J2" s="52" t="s">
        <v>5</v>
      </c>
      <c r="L2" s="58" t="s">
        <v>4</v>
      </c>
      <c r="M2" s="59" t="s">
        <v>3</v>
      </c>
      <c r="N2" s="59"/>
      <c r="O2" s="59"/>
      <c r="P2" s="59" t="s">
        <v>5</v>
      </c>
      <c r="R2" s="47" t="s">
        <v>4</v>
      </c>
      <c r="S2" s="49" t="s">
        <v>3</v>
      </c>
      <c r="T2" s="50"/>
      <c r="U2" s="51"/>
      <c r="V2" s="52" t="s">
        <v>5</v>
      </c>
      <c r="Y2" s="40" t="s">
        <v>11</v>
      </c>
      <c r="Z2" s="42" t="s">
        <v>12</v>
      </c>
      <c r="AA2" s="43"/>
      <c r="AB2" s="43"/>
      <c r="AC2" s="44" t="s">
        <v>13</v>
      </c>
      <c r="AE2" s="12" t="s">
        <v>14</v>
      </c>
      <c r="AF2">
        <v>2.3914000000000001E-3</v>
      </c>
      <c r="AG2" s="12" t="s">
        <v>15</v>
      </c>
      <c r="AH2">
        <v>3.4183086999999999</v>
      </c>
      <c r="AI2" s="13" t="s">
        <v>16</v>
      </c>
    </row>
    <row r="3" spans="1:35" ht="15" thickBot="1" x14ac:dyDescent="0.35">
      <c r="A3" s="2">
        <v>5.5</v>
      </c>
      <c r="B3" s="2">
        <v>0</v>
      </c>
      <c r="C3" s="2">
        <v>0</v>
      </c>
      <c r="F3" s="48"/>
      <c r="G3" s="6">
        <v>1</v>
      </c>
      <c r="H3" s="6">
        <v>2</v>
      </c>
      <c r="I3" s="6">
        <v>3</v>
      </c>
      <c r="J3" s="53"/>
      <c r="L3" s="58"/>
      <c r="M3" s="6">
        <v>1</v>
      </c>
      <c r="N3" s="6">
        <v>2</v>
      </c>
      <c r="O3" s="6">
        <v>3</v>
      </c>
      <c r="P3" s="59"/>
      <c r="R3" s="48"/>
      <c r="S3" s="6">
        <v>1</v>
      </c>
      <c r="T3" s="6">
        <v>2</v>
      </c>
      <c r="U3" s="6">
        <v>3</v>
      </c>
      <c r="V3" s="53"/>
      <c r="X3" s="35" t="s">
        <v>17</v>
      </c>
      <c r="Y3" s="41"/>
      <c r="Z3" s="14">
        <v>1</v>
      </c>
      <c r="AA3" s="14">
        <v>2</v>
      </c>
      <c r="AB3" s="15">
        <v>3</v>
      </c>
      <c r="AC3" s="45"/>
      <c r="AE3" s="16" t="s">
        <v>14</v>
      </c>
      <c r="AF3" s="17">
        <v>2.1096268331341687E-3</v>
      </c>
      <c r="AG3" s="16" t="s">
        <v>15</v>
      </c>
      <c r="AH3" s="17">
        <v>3.418202</v>
      </c>
      <c r="AI3" s="18" t="s">
        <v>18</v>
      </c>
    </row>
    <row r="4" spans="1:35" x14ac:dyDescent="0.3">
      <c r="A4" s="2">
        <v>6</v>
      </c>
      <c r="B4" s="2">
        <v>0</v>
      </c>
      <c r="C4" s="2">
        <v>0</v>
      </c>
      <c r="F4" s="3">
        <v>6</v>
      </c>
      <c r="G4" s="3"/>
      <c r="H4" s="3"/>
      <c r="I4" s="3"/>
      <c r="J4" s="3"/>
      <c r="L4" s="3">
        <v>6</v>
      </c>
      <c r="M4" s="3"/>
      <c r="N4" s="3"/>
      <c r="O4" s="3"/>
      <c r="P4" s="3"/>
      <c r="R4" s="31">
        <v>6</v>
      </c>
      <c r="S4" s="3"/>
      <c r="T4" s="3"/>
      <c r="U4" s="3"/>
      <c r="V4" s="4">
        <f t="shared" ref="V4:V28" si="0">+SUM(S4:U4)</f>
        <v>0</v>
      </c>
      <c r="X4" s="34">
        <f>$AF$3*((Y4)^$AH$3)</f>
        <v>0.96401502129638839</v>
      </c>
      <c r="Y4" s="36">
        <v>6</v>
      </c>
      <c r="Z4" s="20">
        <f>+S4*$X4</f>
        <v>0</v>
      </c>
      <c r="AA4" s="20">
        <f t="shared" ref="AA4:AC4" si="1">+T4*$X4</f>
        <v>0</v>
      </c>
      <c r="AB4" s="20">
        <f t="shared" si="1"/>
        <v>0</v>
      </c>
      <c r="AC4" s="21">
        <f t="shared" si="1"/>
        <v>0</v>
      </c>
    </row>
    <row r="5" spans="1:35" x14ac:dyDescent="0.3">
      <c r="A5" s="2">
        <v>6.5</v>
      </c>
      <c r="B5" s="2">
        <v>0</v>
      </c>
      <c r="C5" s="2">
        <v>0</v>
      </c>
      <c r="F5" s="3">
        <v>6.5</v>
      </c>
      <c r="G5" s="3"/>
      <c r="H5" s="3"/>
      <c r="I5" s="3"/>
      <c r="J5" s="3"/>
      <c r="L5" s="3">
        <v>6.5</v>
      </c>
      <c r="M5" s="3"/>
      <c r="N5" s="3"/>
      <c r="O5" s="3"/>
      <c r="P5" s="3"/>
      <c r="R5" s="31">
        <v>6.5</v>
      </c>
      <c r="S5" s="3"/>
      <c r="T5" s="3"/>
      <c r="U5" s="3"/>
      <c r="V5" s="4">
        <f t="shared" si="0"/>
        <v>0</v>
      </c>
      <c r="X5" s="19">
        <f t="shared" ref="X5:X28" si="2">$AF$3*((Y5)^$AH$3)</f>
        <v>1.2673824888512222</v>
      </c>
      <c r="Y5" s="37">
        <v>6.5</v>
      </c>
      <c r="Z5" s="33">
        <f t="shared" ref="Z5:Z28" si="3">+S5*$X5</f>
        <v>0</v>
      </c>
      <c r="AA5" s="33">
        <f t="shared" ref="AA5:AA28" si="4">+T5*$X5</f>
        <v>0</v>
      </c>
      <c r="AB5" s="33">
        <f t="shared" ref="AB5:AB28" si="5">+U5*$X5</f>
        <v>0</v>
      </c>
      <c r="AC5" s="22">
        <f t="shared" ref="AC5:AC28" si="6">+V5*$X5</f>
        <v>0</v>
      </c>
    </row>
    <row r="6" spans="1:35" x14ac:dyDescent="0.3">
      <c r="A6" s="2">
        <v>7</v>
      </c>
      <c r="B6" s="2">
        <v>0</v>
      </c>
      <c r="C6" s="2">
        <v>0</v>
      </c>
      <c r="F6" s="3">
        <v>7.5</v>
      </c>
      <c r="G6" s="4">
        <v>10</v>
      </c>
      <c r="H6" s="4"/>
      <c r="I6" s="4"/>
      <c r="J6" s="4">
        <f t="shared" ref="J6:J28" si="7">+SUM(G6:I6)</f>
        <v>10</v>
      </c>
      <c r="L6" s="3">
        <v>7.5</v>
      </c>
      <c r="M6" s="4">
        <f t="shared" ref="M6:M29" si="8">G6/J6</f>
        <v>1</v>
      </c>
      <c r="N6" s="4">
        <f t="shared" ref="N6:N29" si="9">H6/J6</f>
        <v>0</v>
      </c>
      <c r="O6" s="4">
        <f t="shared" ref="O6:O28" si="10">I6/J6</f>
        <v>0</v>
      </c>
      <c r="P6" s="4">
        <f t="shared" ref="P6:P28" si="11">+SUM(M6:O6)</f>
        <v>1</v>
      </c>
      <c r="R6" s="31">
        <v>7</v>
      </c>
      <c r="S6" s="2"/>
      <c r="T6" s="2"/>
      <c r="U6" s="2"/>
      <c r="V6" s="4">
        <f t="shared" si="0"/>
        <v>0</v>
      </c>
      <c r="X6" s="19">
        <f t="shared" si="2"/>
        <v>1.6327566127340563</v>
      </c>
      <c r="Y6" s="37">
        <v>7</v>
      </c>
      <c r="Z6" s="33">
        <f t="shared" si="3"/>
        <v>0</v>
      </c>
      <c r="AA6" s="33">
        <f t="shared" si="4"/>
        <v>0</v>
      </c>
      <c r="AB6" s="33">
        <f t="shared" si="5"/>
        <v>0</v>
      </c>
      <c r="AC6" s="22">
        <f t="shared" si="6"/>
        <v>0</v>
      </c>
    </row>
    <row r="7" spans="1:35" x14ac:dyDescent="0.3">
      <c r="A7" s="2">
        <v>7.5</v>
      </c>
      <c r="B7" s="2">
        <v>26127</v>
      </c>
      <c r="C7" s="2">
        <v>58</v>
      </c>
      <c r="F7" s="3">
        <v>8</v>
      </c>
      <c r="G7" s="4">
        <v>7</v>
      </c>
      <c r="H7" s="4"/>
      <c r="I7" s="4"/>
      <c r="J7" s="4">
        <f t="shared" si="7"/>
        <v>7</v>
      </c>
      <c r="L7" s="3">
        <v>8</v>
      </c>
      <c r="M7" s="4">
        <f t="shared" si="8"/>
        <v>1</v>
      </c>
      <c r="N7" s="4">
        <f t="shared" si="9"/>
        <v>0</v>
      </c>
      <c r="O7" s="4">
        <f t="shared" si="10"/>
        <v>0</v>
      </c>
      <c r="P7" s="4">
        <f t="shared" si="11"/>
        <v>1</v>
      </c>
      <c r="R7" s="31">
        <v>7.5</v>
      </c>
      <c r="S7" s="4">
        <f>M6*B7</f>
        <v>26127</v>
      </c>
      <c r="T7" s="4">
        <f t="shared" ref="T7:T25" si="12">N6*B7</f>
        <v>0</v>
      </c>
      <c r="U7" s="4">
        <f t="shared" ref="U7:U25" si="13">O6*B7</f>
        <v>0</v>
      </c>
      <c r="V7" s="4">
        <f t="shared" ref="V7:V25" si="14">+SUM(S7:U7)</f>
        <v>26127</v>
      </c>
      <c r="X7" s="19">
        <f t="shared" si="2"/>
        <v>2.0670063052988081</v>
      </c>
      <c r="Y7" s="37">
        <v>7.5</v>
      </c>
      <c r="Z7" s="33">
        <f t="shared" si="3"/>
        <v>54004.673738541962</v>
      </c>
      <c r="AA7" s="33">
        <f t="shared" si="4"/>
        <v>0</v>
      </c>
      <c r="AB7" s="33">
        <f t="shared" si="5"/>
        <v>0</v>
      </c>
      <c r="AC7" s="22">
        <f t="shared" si="6"/>
        <v>54004.673738541962</v>
      </c>
    </row>
    <row r="8" spans="1:35" x14ac:dyDescent="0.3">
      <c r="A8" s="2">
        <v>8</v>
      </c>
      <c r="B8" s="2">
        <v>34320</v>
      </c>
      <c r="C8" s="2">
        <v>94</v>
      </c>
      <c r="F8" s="3">
        <v>8.5</v>
      </c>
      <c r="G8" s="4">
        <v>4</v>
      </c>
      <c r="H8" s="4"/>
      <c r="I8" s="4"/>
      <c r="J8" s="4">
        <f t="shared" si="7"/>
        <v>4</v>
      </c>
      <c r="L8" s="3">
        <v>8.5</v>
      </c>
      <c r="M8" s="4">
        <f t="shared" si="8"/>
        <v>1</v>
      </c>
      <c r="N8" s="4">
        <f t="shared" si="9"/>
        <v>0</v>
      </c>
      <c r="O8" s="4">
        <f t="shared" si="10"/>
        <v>0</v>
      </c>
      <c r="P8" s="4">
        <f t="shared" si="11"/>
        <v>1</v>
      </c>
      <c r="R8" s="31">
        <v>8</v>
      </c>
      <c r="S8" s="4">
        <f t="shared" ref="S8:S25" si="15">M7*B8</f>
        <v>34320</v>
      </c>
      <c r="T8" s="4">
        <f t="shared" si="12"/>
        <v>0</v>
      </c>
      <c r="U8" s="4">
        <f t="shared" si="13"/>
        <v>0</v>
      </c>
      <c r="V8" s="4">
        <f t="shared" si="14"/>
        <v>34320</v>
      </c>
      <c r="X8" s="19">
        <f t="shared" si="2"/>
        <v>2.5772090070749645</v>
      </c>
      <c r="Y8" s="37">
        <v>8</v>
      </c>
      <c r="Z8" s="33">
        <f t="shared" si="3"/>
        <v>88449.813122812775</v>
      </c>
      <c r="AA8" s="33">
        <f t="shared" si="4"/>
        <v>0</v>
      </c>
      <c r="AB8" s="33">
        <f t="shared" si="5"/>
        <v>0</v>
      </c>
      <c r="AC8" s="22">
        <f t="shared" si="6"/>
        <v>88449.813122812775</v>
      </c>
    </row>
    <row r="9" spans="1:35" x14ac:dyDescent="0.3">
      <c r="A9" s="2">
        <v>8.5</v>
      </c>
      <c r="B9" s="2">
        <v>60447</v>
      </c>
      <c r="C9" s="2">
        <v>202</v>
      </c>
      <c r="F9" s="3">
        <v>9</v>
      </c>
      <c r="G9" s="4">
        <v>10</v>
      </c>
      <c r="H9" s="4"/>
      <c r="I9" s="4"/>
      <c r="J9" s="4">
        <f t="shared" si="7"/>
        <v>10</v>
      </c>
      <c r="L9" s="3">
        <v>9</v>
      </c>
      <c r="M9" s="4">
        <f t="shared" si="8"/>
        <v>1</v>
      </c>
      <c r="N9" s="4">
        <f t="shared" si="9"/>
        <v>0</v>
      </c>
      <c r="O9" s="4">
        <f t="shared" si="10"/>
        <v>0</v>
      </c>
      <c r="P9" s="4">
        <f t="shared" si="11"/>
        <v>1</v>
      </c>
      <c r="R9" s="31">
        <v>8.5</v>
      </c>
      <c r="S9" s="4">
        <f t="shared" si="15"/>
        <v>60447</v>
      </c>
      <c r="T9" s="4">
        <f t="shared" si="12"/>
        <v>0</v>
      </c>
      <c r="U9" s="4">
        <f t="shared" si="13"/>
        <v>0</v>
      </c>
      <c r="V9" s="4">
        <f t="shared" si="14"/>
        <v>60447</v>
      </c>
      <c r="X9" s="19">
        <f t="shared" si="2"/>
        <v>3.1706424619065401</v>
      </c>
      <c r="Y9" s="37">
        <v>8.5</v>
      </c>
      <c r="Z9" s="33">
        <f t="shared" si="3"/>
        <v>191655.82489486464</v>
      </c>
      <c r="AA9" s="33">
        <f t="shared" si="4"/>
        <v>0</v>
      </c>
      <c r="AB9" s="33">
        <f t="shared" si="5"/>
        <v>0</v>
      </c>
      <c r="AC9" s="22">
        <f t="shared" si="6"/>
        <v>191655.82489486464</v>
      </c>
    </row>
    <row r="10" spans="1:35" x14ac:dyDescent="0.3">
      <c r="A10" s="2">
        <v>9</v>
      </c>
      <c r="B10" s="2">
        <v>193324</v>
      </c>
      <c r="C10" s="2">
        <v>778</v>
      </c>
      <c r="F10" s="3">
        <v>9.5</v>
      </c>
      <c r="G10" s="4">
        <v>10</v>
      </c>
      <c r="H10" s="4"/>
      <c r="I10" s="4"/>
      <c r="J10" s="4">
        <f t="shared" si="7"/>
        <v>10</v>
      </c>
      <c r="L10" s="3">
        <v>9.5</v>
      </c>
      <c r="M10" s="4">
        <f t="shared" si="8"/>
        <v>1</v>
      </c>
      <c r="N10" s="4">
        <f t="shared" si="9"/>
        <v>0</v>
      </c>
      <c r="O10" s="4">
        <f t="shared" si="10"/>
        <v>0</v>
      </c>
      <c r="P10" s="4">
        <f t="shared" si="11"/>
        <v>1</v>
      </c>
      <c r="R10" s="31">
        <v>9</v>
      </c>
      <c r="S10" s="4">
        <f t="shared" si="15"/>
        <v>193324</v>
      </c>
      <c r="T10" s="4">
        <f t="shared" si="12"/>
        <v>0</v>
      </c>
      <c r="U10" s="4">
        <f t="shared" si="13"/>
        <v>0</v>
      </c>
      <c r="V10" s="4">
        <f t="shared" si="14"/>
        <v>193324</v>
      </c>
      <c r="X10" s="19">
        <f t="shared" si="2"/>
        <v>3.8547773193302515</v>
      </c>
      <c r="Y10" s="37">
        <v>9</v>
      </c>
      <c r="Z10" s="33">
        <f t="shared" si="3"/>
        <v>745220.97048220155</v>
      </c>
      <c r="AA10" s="33">
        <f t="shared" si="4"/>
        <v>0</v>
      </c>
      <c r="AB10" s="33">
        <f t="shared" si="5"/>
        <v>0</v>
      </c>
      <c r="AC10" s="22">
        <f t="shared" si="6"/>
        <v>745220.97048220155</v>
      </c>
    </row>
    <row r="11" spans="1:35" x14ac:dyDescent="0.3">
      <c r="A11" s="2">
        <v>9.5</v>
      </c>
      <c r="B11" s="2">
        <v>300598</v>
      </c>
      <c r="C11" s="2">
        <v>1441</v>
      </c>
      <c r="F11" s="3">
        <v>10</v>
      </c>
      <c r="G11" s="4">
        <v>10</v>
      </c>
      <c r="H11" s="4"/>
      <c r="I11" s="4"/>
      <c r="J11" s="4">
        <f t="shared" si="7"/>
        <v>10</v>
      </c>
      <c r="L11" s="3">
        <v>10</v>
      </c>
      <c r="M11" s="4">
        <f t="shared" si="8"/>
        <v>1</v>
      </c>
      <c r="N11" s="4">
        <f t="shared" si="9"/>
        <v>0</v>
      </c>
      <c r="O11" s="4">
        <f t="shared" si="10"/>
        <v>0</v>
      </c>
      <c r="P11" s="4">
        <f t="shared" si="11"/>
        <v>1</v>
      </c>
      <c r="R11" s="31">
        <v>9.5</v>
      </c>
      <c r="S11" s="4">
        <f t="shared" si="15"/>
        <v>300598</v>
      </c>
      <c r="T11" s="4">
        <f t="shared" si="12"/>
        <v>0</v>
      </c>
      <c r="U11" s="4">
        <f t="shared" si="13"/>
        <v>0</v>
      </c>
      <c r="V11" s="4">
        <f t="shared" si="14"/>
        <v>300598</v>
      </c>
      <c r="X11" s="19">
        <f t="shared" si="2"/>
        <v>4.6372704363411552</v>
      </c>
      <c r="Y11" s="37">
        <v>9.5</v>
      </c>
      <c r="Z11" s="33">
        <f t="shared" si="3"/>
        <v>1393954.2186232787</v>
      </c>
      <c r="AA11" s="33">
        <f t="shared" si="4"/>
        <v>0</v>
      </c>
      <c r="AB11" s="33">
        <f t="shared" si="5"/>
        <v>0</v>
      </c>
      <c r="AC11" s="22">
        <f t="shared" si="6"/>
        <v>1393954.2186232787</v>
      </c>
    </row>
    <row r="12" spans="1:35" x14ac:dyDescent="0.3">
      <c r="A12" s="2">
        <v>10</v>
      </c>
      <c r="B12" s="2">
        <v>589256</v>
      </c>
      <c r="C12" s="2">
        <v>3335</v>
      </c>
      <c r="F12" s="3">
        <v>10.5</v>
      </c>
      <c r="G12" s="4">
        <v>13</v>
      </c>
      <c r="H12" s="4"/>
      <c r="I12" s="4"/>
      <c r="J12" s="4">
        <f t="shared" si="7"/>
        <v>13</v>
      </c>
      <c r="L12" s="3">
        <v>10.5</v>
      </c>
      <c r="M12" s="4">
        <f t="shared" si="8"/>
        <v>1</v>
      </c>
      <c r="N12" s="4">
        <f t="shared" si="9"/>
        <v>0</v>
      </c>
      <c r="O12" s="4">
        <f t="shared" si="10"/>
        <v>0</v>
      </c>
      <c r="P12" s="4">
        <f t="shared" si="11"/>
        <v>1</v>
      </c>
      <c r="R12" s="31">
        <v>10</v>
      </c>
      <c r="S12" s="4">
        <f t="shared" si="15"/>
        <v>589256</v>
      </c>
      <c r="T12" s="4">
        <f t="shared" si="12"/>
        <v>0</v>
      </c>
      <c r="U12" s="4">
        <f t="shared" si="13"/>
        <v>0</v>
      </c>
      <c r="V12" s="4">
        <f t="shared" si="14"/>
        <v>589256</v>
      </c>
      <c r="X12" s="19">
        <f t="shared" si="2"/>
        <v>5.5259587765894436</v>
      </c>
      <c r="Y12" s="37">
        <v>10</v>
      </c>
      <c r="Z12" s="33">
        <f t="shared" si="3"/>
        <v>3256204.3648579894</v>
      </c>
      <c r="AA12" s="33">
        <f t="shared" si="4"/>
        <v>0</v>
      </c>
      <c r="AB12" s="33">
        <f t="shared" si="5"/>
        <v>0</v>
      </c>
      <c r="AC12" s="22">
        <f t="shared" si="6"/>
        <v>3256204.3648579894</v>
      </c>
    </row>
    <row r="13" spans="1:35" x14ac:dyDescent="0.3">
      <c r="A13" s="2">
        <v>10.5</v>
      </c>
      <c r="B13" s="2">
        <v>764810</v>
      </c>
      <c r="C13" s="2">
        <v>5068</v>
      </c>
      <c r="F13" s="3">
        <v>11</v>
      </c>
      <c r="G13" s="4">
        <v>22</v>
      </c>
      <c r="H13" s="4"/>
      <c r="I13" s="4"/>
      <c r="J13" s="4">
        <f t="shared" si="7"/>
        <v>22</v>
      </c>
      <c r="L13" s="3">
        <v>11</v>
      </c>
      <c r="M13" s="4">
        <f t="shared" si="8"/>
        <v>1</v>
      </c>
      <c r="N13" s="4">
        <f t="shared" si="9"/>
        <v>0</v>
      </c>
      <c r="O13" s="4">
        <f t="shared" si="10"/>
        <v>0</v>
      </c>
      <c r="P13" s="4">
        <f t="shared" si="11"/>
        <v>1</v>
      </c>
      <c r="R13" s="31">
        <v>10.5</v>
      </c>
      <c r="S13" s="4">
        <f t="shared" si="15"/>
        <v>764810</v>
      </c>
      <c r="T13" s="4">
        <f t="shared" si="12"/>
        <v>0</v>
      </c>
      <c r="U13" s="4">
        <f t="shared" si="13"/>
        <v>0</v>
      </c>
      <c r="V13" s="4">
        <f t="shared" si="14"/>
        <v>764810</v>
      </c>
      <c r="X13" s="19">
        <f t="shared" si="2"/>
        <v>6.5288538245906071</v>
      </c>
      <c r="Y13" s="37">
        <v>10.5</v>
      </c>
      <c r="Z13" s="33">
        <f t="shared" si="3"/>
        <v>4993332.6935851425</v>
      </c>
      <c r="AA13" s="33">
        <f t="shared" si="4"/>
        <v>0</v>
      </c>
      <c r="AB13" s="33">
        <f t="shared" si="5"/>
        <v>0</v>
      </c>
      <c r="AC13" s="22">
        <f t="shared" si="6"/>
        <v>4993332.6935851425</v>
      </c>
    </row>
    <row r="14" spans="1:35" x14ac:dyDescent="0.3">
      <c r="A14" s="2">
        <v>11</v>
      </c>
      <c r="B14" s="2">
        <v>1145787</v>
      </c>
      <c r="C14" s="2">
        <v>8828</v>
      </c>
      <c r="F14" s="3">
        <v>11.5</v>
      </c>
      <c r="G14" s="4">
        <v>28</v>
      </c>
      <c r="H14" s="4">
        <v>1</v>
      </c>
      <c r="I14" s="4"/>
      <c r="J14" s="4">
        <f t="shared" si="7"/>
        <v>29</v>
      </c>
      <c r="L14" s="3">
        <v>11.5</v>
      </c>
      <c r="M14" s="4">
        <f t="shared" si="8"/>
        <v>0.96551724137931039</v>
      </c>
      <c r="N14" s="4">
        <f t="shared" si="9"/>
        <v>3.4482758620689655E-2</v>
      </c>
      <c r="O14" s="4">
        <f t="shared" si="10"/>
        <v>0</v>
      </c>
      <c r="P14" s="4">
        <f t="shared" si="11"/>
        <v>1</v>
      </c>
      <c r="R14" s="31">
        <v>11</v>
      </c>
      <c r="S14" s="4">
        <f t="shared" si="15"/>
        <v>1145787</v>
      </c>
      <c r="T14" s="4">
        <f t="shared" si="12"/>
        <v>0</v>
      </c>
      <c r="U14" s="4">
        <f t="shared" si="13"/>
        <v>0</v>
      </c>
      <c r="V14" s="4">
        <f t="shared" si="14"/>
        <v>1145787</v>
      </c>
      <c r="X14" s="19">
        <f t="shared" si="2"/>
        <v>7.6541364475190781</v>
      </c>
      <c r="Y14" s="37">
        <v>11</v>
      </c>
      <c r="Z14" s="33">
        <f t="shared" si="3"/>
        <v>8770010.0377935413</v>
      </c>
      <c r="AA14" s="33">
        <f t="shared" si="4"/>
        <v>0</v>
      </c>
      <c r="AB14" s="33">
        <f t="shared" si="5"/>
        <v>0</v>
      </c>
      <c r="AC14" s="22">
        <f t="shared" si="6"/>
        <v>8770010.0377935413</v>
      </c>
    </row>
    <row r="15" spans="1:35" x14ac:dyDescent="0.3">
      <c r="A15" s="2">
        <v>11.5</v>
      </c>
      <c r="B15" s="2">
        <v>675854</v>
      </c>
      <c r="C15" s="2">
        <v>6020</v>
      </c>
      <c r="F15" s="3">
        <v>12</v>
      </c>
      <c r="G15" s="4">
        <v>30</v>
      </c>
      <c r="H15" s="4">
        <v>2</v>
      </c>
      <c r="I15" s="4"/>
      <c r="J15" s="4">
        <f t="shared" si="7"/>
        <v>32</v>
      </c>
      <c r="L15" s="3">
        <v>12</v>
      </c>
      <c r="M15" s="4">
        <f t="shared" si="8"/>
        <v>0.9375</v>
      </c>
      <c r="N15" s="4">
        <f t="shared" si="9"/>
        <v>6.25E-2</v>
      </c>
      <c r="O15" s="4">
        <f t="shared" si="10"/>
        <v>0</v>
      </c>
      <c r="P15" s="4">
        <f t="shared" si="11"/>
        <v>1</v>
      </c>
      <c r="R15" s="31">
        <v>11.5</v>
      </c>
      <c r="S15" s="4">
        <f t="shared" si="15"/>
        <v>652548.68965517241</v>
      </c>
      <c r="T15" s="4">
        <f t="shared" si="12"/>
        <v>23305.310344827587</v>
      </c>
      <c r="U15" s="4">
        <f t="shared" si="13"/>
        <v>0</v>
      </c>
      <c r="V15" s="4">
        <f t="shared" si="14"/>
        <v>675854</v>
      </c>
      <c r="X15" s="19">
        <f t="shared" si="2"/>
        <v>8.9101521488222399</v>
      </c>
      <c r="Y15" s="37">
        <v>11.5</v>
      </c>
      <c r="Z15" s="33">
        <f t="shared" si="3"/>
        <v>5814308.1093421718</v>
      </c>
      <c r="AA15" s="33">
        <f t="shared" si="4"/>
        <v>207653.86104793471</v>
      </c>
      <c r="AB15" s="33">
        <f t="shared" si="5"/>
        <v>0</v>
      </c>
      <c r="AC15" s="22">
        <f t="shared" si="6"/>
        <v>6021961.9703901066</v>
      </c>
    </row>
    <row r="16" spans="1:35" x14ac:dyDescent="0.3">
      <c r="A16" s="2">
        <v>12</v>
      </c>
      <c r="B16" s="2">
        <v>572702</v>
      </c>
      <c r="C16" s="2">
        <v>5862</v>
      </c>
      <c r="F16" s="3">
        <v>12.5</v>
      </c>
      <c r="G16" s="4">
        <v>21</v>
      </c>
      <c r="H16" s="4">
        <v>2</v>
      </c>
      <c r="I16" s="4"/>
      <c r="J16" s="4">
        <f t="shared" si="7"/>
        <v>23</v>
      </c>
      <c r="L16" s="3">
        <v>12.5</v>
      </c>
      <c r="M16" s="4">
        <f t="shared" si="8"/>
        <v>0.91304347826086951</v>
      </c>
      <c r="N16" s="4">
        <f t="shared" si="9"/>
        <v>8.6956521739130432E-2</v>
      </c>
      <c r="O16" s="4">
        <f t="shared" si="10"/>
        <v>0</v>
      </c>
      <c r="P16" s="4">
        <f t="shared" si="11"/>
        <v>1</v>
      </c>
      <c r="R16" s="31">
        <v>12</v>
      </c>
      <c r="S16" s="4">
        <f t="shared" si="15"/>
        <v>536908.125</v>
      </c>
      <c r="T16" s="4">
        <f t="shared" si="12"/>
        <v>35793.875</v>
      </c>
      <c r="U16" s="4">
        <f t="shared" si="13"/>
        <v>0</v>
      </c>
      <c r="V16" s="4">
        <f t="shared" si="14"/>
        <v>572702</v>
      </c>
      <c r="X16" s="19">
        <f t="shared" si="2"/>
        <v>10.305406667093632</v>
      </c>
      <c r="Y16" s="37">
        <v>12</v>
      </c>
      <c r="Z16" s="33">
        <f t="shared" si="3"/>
        <v>5533056.5709917406</v>
      </c>
      <c r="AA16" s="33">
        <f t="shared" si="4"/>
        <v>368870.43806611607</v>
      </c>
      <c r="AB16" s="33">
        <f t="shared" si="5"/>
        <v>0</v>
      </c>
      <c r="AC16" s="22">
        <f t="shared" si="6"/>
        <v>5901927.0090578571</v>
      </c>
    </row>
    <row r="17" spans="1:31" x14ac:dyDescent="0.3">
      <c r="A17" s="2">
        <v>12.5</v>
      </c>
      <c r="B17" s="2">
        <v>465161</v>
      </c>
      <c r="C17" s="2">
        <v>5438</v>
      </c>
      <c r="F17" s="3">
        <v>13</v>
      </c>
      <c r="G17" s="4">
        <v>20</v>
      </c>
      <c r="H17" s="4">
        <v>1</v>
      </c>
      <c r="I17" s="4"/>
      <c r="J17" s="4">
        <f t="shared" si="7"/>
        <v>21</v>
      </c>
      <c r="L17" s="3">
        <v>13</v>
      </c>
      <c r="M17" s="4">
        <f t="shared" si="8"/>
        <v>0.95238095238095233</v>
      </c>
      <c r="N17" s="4">
        <f t="shared" si="9"/>
        <v>4.7619047619047616E-2</v>
      </c>
      <c r="O17" s="4">
        <f t="shared" si="10"/>
        <v>0</v>
      </c>
      <c r="P17" s="4">
        <f t="shared" si="11"/>
        <v>1</v>
      </c>
      <c r="R17" s="31">
        <v>12.5</v>
      </c>
      <c r="S17" s="4">
        <f t="shared" si="15"/>
        <v>424712.21739130432</v>
      </c>
      <c r="T17" s="4">
        <f t="shared" si="12"/>
        <v>40448.782608695648</v>
      </c>
      <c r="U17" s="4">
        <f t="shared" si="13"/>
        <v>0</v>
      </c>
      <c r="V17" s="4">
        <f t="shared" si="14"/>
        <v>465161</v>
      </c>
      <c r="X17" s="19">
        <f t="shared" si="2"/>
        <v>11.848561880987427</v>
      </c>
      <c r="Y17" s="37">
        <v>12.5</v>
      </c>
      <c r="Z17" s="33">
        <f t="shared" si="3"/>
        <v>5032228.9893722534</v>
      </c>
      <c r="AA17" s="33">
        <f t="shared" si="4"/>
        <v>479259.90374973841</v>
      </c>
      <c r="AB17" s="33">
        <f t="shared" si="5"/>
        <v>0</v>
      </c>
      <c r="AC17" s="22">
        <f t="shared" si="6"/>
        <v>5511488.8931219922</v>
      </c>
    </row>
    <row r="18" spans="1:31" x14ac:dyDescent="0.3">
      <c r="A18" s="2">
        <v>13</v>
      </c>
      <c r="B18" s="2">
        <v>368930</v>
      </c>
      <c r="C18" s="2">
        <v>4905</v>
      </c>
      <c r="F18" s="3">
        <v>13.5</v>
      </c>
      <c r="G18" s="4">
        <v>17</v>
      </c>
      <c r="H18" s="4">
        <v>3</v>
      </c>
      <c r="I18" s="4"/>
      <c r="J18" s="4">
        <f t="shared" si="7"/>
        <v>20</v>
      </c>
      <c r="L18" s="3">
        <v>13.5</v>
      </c>
      <c r="M18" s="4">
        <f t="shared" si="8"/>
        <v>0.85</v>
      </c>
      <c r="N18" s="4">
        <f t="shared" si="9"/>
        <v>0.15</v>
      </c>
      <c r="O18" s="4">
        <f t="shared" si="10"/>
        <v>0</v>
      </c>
      <c r="P18" s="4">
        <f t="shared" si="11"/>
        <v>1</v>
      </c>
      <c r="R18" s="31">
        <v>13</v>
      </c>
      <c r="S18" s="4">
        <f t="shared" si="15"/>
        <v>351361.90476190473</v>
      </c>
      <c r="T18" s="4">
        <f t="shared" si="12"/>
        <v>17568.095238095237</v>
      </c>
      <c r="U18" s="4">
        <f t="shared" si="13"/>
        <v>0</v>
      </c>
      <c r="V18" s="4">
        <f t="shared" si="14"/>
        <v>368930</v>
      </c>
      <c r="X18" s="19">
        <f t="shared" si="2"/>
        <v>13.548431986880312</v>
      </c>
      <c r="Y18" s="37">
        <v>13</v>
      </c>
      <c r="Z18" s="33">
        <f t="shared" si="3"/>
        <v>4760402.869447384</v>
      </c>
      <c r="AA18" s="33">
        <f t="shared" si="4"/>
        <v>238020.14347236918</v>
      </c>
      <c r="AB18" s="33">
        <f t="shared" si="5"/>
        <v>0</v>
      </c>
      <c r="AC18" s="22">
        <f t="shared" si="6"/>
        <v>4998423.0129197538</v>
      </c>
    </row>
    <row r="19" spans="1:31" x14ac:dyDescent="0.3">
      <c r="A19" s="2">
        <v>13.5</v>
      </c>
      <c r="B19" s="2">
        <v>209578</v>
      </c>
      <c r="C19" s="2">
        <v>3154</v>
      </c>
      <c r="F19" s="3">
        <v>14</v>
      </c>
      <c r="G19" s="4">
        <v>18</v>
      </c>
      <c r="H19" s="4">
        <v>17</v>
      </c>
      <c r="I19" s="4"/>
      <c r="J19" s="4">
        <f t="shared" si="7"/>
        <v>35</v>
      </c>
      <c r="L19" s="3">
        <v>14</v>
      </c>
      <c r="M19" s="4">
        <f t="shared" si="8"/>
        <v>0.51428571428571423</v>
      </c>
      <c r="N19" s="4">
        <f t="shared" si="9"/>
        <v>0.48571428571428571</v>
      </c>
      <c r="O19" s="4">
        <f t="shared" si="10"/>
        <v>0</v>
      </c>
      <c r="P19" s="4">
        <f t="shared" si="11"/>
        <v>1</v>
      </c>
      <c r="R19" s="31">
        <v>13.5</v>
      </c>
      <c r="S19" s="4">
        <f t="shared" si="15"/>
        <v>178141.3</v>
      </c>
      <c r="T19" s="4">
        <f t="shared" si="12"/>
        <v>31436.699999999997</v>
      </c>
      <c r="U19" s="4">
        <f t="shared" si="13"/>
        <v>0</v>
      </c>
      <c r="V19" s="4">
        <f t="shared" si="14"/>
        <v>209578</v>
      </c>
      <c r="X19" s="19">
        <f t="shared" si="2"/>
        <v>15.413979920811164</v>
      </c>
      <c r="Y19" s="37">
        <v>13.5</v>
      </c>
      <c r="Z19" s="33">
        <f t="shared" si="3"/>
        <v>2745866.4212671975</v>
      </c>
      <c r="AA19" s="33">
        <f t="shared" si="4"/>
        <v>484564.66257656424</v>
      </c>
      <c r="AB19" s="33">
        <f t="shared" si="5"/>
        <v>0</v>
      </c>
      <c r="AC19" s="22">
        <f t="shared" si="6"/>
        <v>3230431.0838437621</v>
      </c>
    </row>
    <row r="20" spans="1:31" x14ac:dyDescent="0.3">
      <c r="A20" s="2">
        <v>14</v>
      </c>
      <c r="B20" s="2">
        <v>108206</v>
      </c>
      <c r="C20" s="2">
        <v>1835</v>
      </c>
      <c r="F20" s="3">
        <v>14.5</v>
      </c>
      <c r="G20" s="4">
        <v>13</v>
      </c>
      <c r="H20" s="4">
        <v>18</v>
      </c>
      <c r="I20" s="4">
        <v>3</v>
      </c>
      <c r="J20" s="4">
        <f t="shared" si="7"/>
        <v>34</v>
      </c>
      <c r="L20" s="3">
        <v>14.5</v>
      </c>
      <c r="M20" s="4">
        <f t="shared" si="8"/>
        <v>0.38235294117647056</v>
      </c>
      <c r="N20" s="4">
        <f t="shared" si="9"/>
        <v>0.52941176470588236</v>
      </c>
      <c r="O20" s="4">
        <f t="shared" si="10"/>
        <v>8.8235294117647065E-2</v>
      </c>
      <c r="P20" s="4">
        <f t="shared" si="11"/>
        <v>1</v>
      </c>
      <c r="R20" s="31">
        <v>14</v>
      </c>
      <c r="S20" s="4">
        <f t="shared" si="15"/>
        <v>55648.799999999996</v>
      </c>
      <c r="T20" s="4">
        <f t="shared" si="12"/>
        <v>52557.2</v>
      </c>
      <c r="U20" s="4">
        <f t="shared" si="13"/>
        <v>0</v>
      </c>
      <c r="V20" s="4">
        <f t="shared" si="14"/>
        <v>108206</v>
      </c>
      <c r="X20" s="19">
        <f t="shared" si="2"/>
        <v>17.454314000193868</v>
      </c>
      <c r="Y20" s="37">
        <v>14</v>
      </c>
      <c r="Z20" s="33">
        <f t="shared" si="3"/>
        <v>971311.6289339884</v>
      </c>
      <c r="AA20" s="33">
        <f t="shared" si="4"/>
        <v>917349.87177098915</v>
      </c>
      <c r="AB20" s="33">
        <f t="shared" si="5"/>
        <v>0</v>
      </c>
      <c r="AC20" s="22">
        <f t="shared" si="6"/>
        <v>1888661.5007049777</v>
      </c>
    </row>
    <row r="21" spans="1:31" x14ac:dyDescent="0.3">
      <c r="A21" s="2">
        <v>14.5</v>
      </c>
      <c r="B21" s="2">
        <v>54389</v>
      </c>
      <c r="C21" s="2">
        <v>1058</v>
      </c>
      <c r="F21" s="3">
        <v>15</v>
      </c>
      <c r="G21" s="4">
        <v>14</v>
      </c>
      <c r="H21" s="4">
        <v>28</v>
      </c>
      <c r="I21" s="4">
        <v>1</v>
      </c>
      <c r="J21" s="4">
        <f t="shared" si="7"/>
        <v>43</v>
      </c>
      <c r="L21" s="3">
        <v>15</v>
      </c>
      <c r="M21" s="4">
        <f t="shared" si="8"/>
        <v>0.32558139534883723</v>
      </c>
      <c r="N21" s="4">
        <f t="shared" si="9"/>
        <v>0.65116279069767447</v>
      </c>
      <c r="O21" s="4">
        <f t="shared" si="10"/>
        <v>2.3255813953488372E-2</v>
      </c>
      <c r="P21" s="4">
        <f t="shared" si="11"/>
        <v>1</v>
      </c>
      <c r="R21" s="31">
        <v>14.5</v>
      </c>
      <c r="S21" s="4">
        <f t="shared" si="15"/>
        <v>20795.794117647056</v>
      </c>
      <c r="T21" s="4">
        <f t="shared" si="12"/>
        <v>28794.176470588234</v>
      </c>
      <c r="U21" s="4">
        <f t="shared" si="13"/>
        <v>4799.0294117647063</v>
      </c>
      <c r="V21" s="4">
        <f t="shared" si="14"/>
        <v>54388.999999999993</v>
      </c>
      <c r="X21" s="19">
        <f t="shared" si="2"/>
        <v>19.67868476408275</v>
      </c>
      <c r="Y21" s="37">
        <v>14.5</v>
      </c>
      <c r="Z21" s="33">
        <f t="shared" si="3"/>
        <v>409233.8768599428</v>
      </c>
      <c r="AA21" s="33">
        <f t="shared" si="4"/>
        <v>566631.52180607466</v>
      </c>
      <c r="AB21" s="33">
        <f t="shared" si="5"/>
        <v>94438.586967679119</v>
      </c>
      <c r="AC21" s="22">
        <f t="shared" si="6"/>
        <v>1070303.9856336964</v>
      </c>
    </row>
    <row r="22" spans="1:31" x14ac:dyDescent="0.3">
      <c r="A22" s="2">
        <v>15</v>
      </c>
      <c r="B22" s="2">
        <v>37586</v>
      </c>
      <c r="C22" s="2">
        <v>824</v>
      </c>
      <c r="F22" s="3">
        <v>15.5</v>
      </c>
      <c r="G22" s="4">
        <v>8</v>
      </c>
      <c r="H22" s="4">
        <v>21</v>
      </c>
      <c r="I22" s="4">
        <v>5</v>
      </c>
      <c r="J22" s="4">
        <f t="shared" si="7"/>
        <v>34</v>
      </c>
      <c r="L22" s="3">
        <v>15.5</v>
      </c>
      <c r="M22" s="4">
        <f t="shared" si="8"/>
        <v>0.23529411764705882</v>
      </c>
      <c r="N22" s="4">
        <f t="shared" si="9"/>
        <v>0.61764705882352944</v>
      </c>
      <c r="O22" s="4">
        <f t="shared" si="10"/>
        <v>0.14705882352941177</v>
      </c>
      <c r="P22" s="4">
        <f t="shared" si="11"/>
        <v>1</v>
      </c>
      <c r="R22" s="31">
        <v>15</v>
      </c>
      <c r="S22" s="4">
        <f t="shared" si="15"/>
        <v>12237.302325581397</v>
      </c>
      <c r="T22" s="4">
        <f t="shared" si="12"/>
        <v>24474.604651162794</v>
      </c>
      <c r="U22" s="4">
        <f t="shared" si="13"/>
        <v>874.09302325581393</v>
      </c>
      <c r="V22" s="4">
        <f t="shared" si="14"/>
        <v>37586.000000000007</v>
      </c>
      <c r="X22" s="19">
        <f t="shared" si="2"/>
        <v>22.096481993512185</v>
      </c>
      <c r="Y22" s="37">
        <v>15</v>
      </c>
      <c r="Z22" s="33">
        <f t="shared" si="3"/>
        <v>270401.33048637415</v>
      </c>
      <c r="AA22" s="33">
        <f t="shared" si="4"/>
        <v>540802.6609727483</v>
      </c>
      <c r="AB22" s="33">
        <f t="shared" si="5"/>
        <v>19314.380749026721</v>
      </c>
      <c r="AC22" s="22">
        <f t="shared" si="6"/>
        <v>830518.37220814917</v>
      </c>
    </row>
    <row r="23" spans="1:31" x14ac:dyDescent="0.3">
      <c r="A23" s="2">
        <v>15.5</v>
      </c>
      <c r="B23" s="2">
        <v>15431</v>
      </c>
      <c r="C23" s="2">
        <v>403</v>
      </c>
      <c r="F23" s="3">
        <v>16</v>
      </c>
      <c r="G23" s="4">
        <v>3</v>
      </c>
      <c r="H23" s="4">
        <v>19</v>
      </c>
      <c r="I23" s="4">
        <v>8</v>
      </c>
      <c r="J23" s="4">
        <f t="shared" si="7"/>
        <v>30</v>
      </c>
      <c r="L23" s="3">
        <v>16</v>
      </c>
      <c r="M23" s="4">
        <f t="shared" si="8"/>
        <v>0.1</v>
      </c>
      <c r="N23" s="4">
        <f t="shared" si="9"/>
        <v>0.6333333333333333</v>
      </c>
      <c r="O23" s="4">
        <f t="shared" si="10"/>
        <v>0.26666666666666666</v>
      </c>
      <c r="P23" s="4">
        <f t="shared" si="11"/>
        <v>1</v>
      </c>
      <c r="R23" s="31">
        <v>15.5</v>
      </c>
      <c r="S23" s="4">
        <f t="shared" si="15"/>
        <v>3630.8235294117649</v>
      </c>
      <c r="T23" s="4">
        <f t="shared" si="12"/>
        <v>9530.9117647058829</v>
      </c>
      <c r="U23" s="4">
        <f t="shared" si="13"/>
        <v>2269.2647058823532</v>
      </c>
      <c r="V23" s="4">
        <f t="shared" si="14"/>
        <v>15431</v>
      </c>
      <c r="X23" s="19">
        <f t="shared" si="2"/>
        <v>24.717231895734702</v>
      </c>
      <c r="Y23" s="37">
        <v>15.5</v>
      </c>
      <c r="Z23" s="33">
        <f t="shared" si="3"/>
        <v>89743.907148960527</v>
      </c>
      <c r="AA23" s="33">
        <f t="shared" si="4"/>
        <v>235577.75626602137</v>
      </c>
      <c r="AB23" s="33">
        <f t="shared" si="5"/>
        <v>56089.941968100327</v>
      </c>
      <c r="AC23" s="22">
        <f t="shared" si="6"/>
        <v>381411.60538308218</v>
      </c>
    </row>
    <row r="24" spans="1:31" x14ac:dyDescent="0.3">
      <c r="A24" s="2">
        <v>16</v>
      </c>
      <c r="B24" s="2">
        <v>12498</v>
      </c>
      <c r="C24" s="2">
        <v>363</v>
      </c>
      <c r="F24" s="3">
        <v>16.5</v>
      </c>
      <c r="G24" s="4">
        <v>1</v>
      </c>
      <c r="H24" s="4">
        <v>16</v>
      </c>
      <c r="I24" s="4">
        <v>7</v>
      </c>
      <c r="J24" s="4">
        <f t="shared" si="7"/>
        <v>24</v>
      </c>
      <c r="L24" s="3">
        <v>16.5</v>
      </c>
      <c r="M24" s="4">
        <f t="shared" si="8"/>
        <v>4.1666666666666664E-2</v>
      </c>
      <c r="N24" s="4">
        <f t="shared" si="9"/>
        <v>0.66666666666666663</v>
      </c>
      <c r="O24" s="4">
        <f t="shared" si="10"/>
        <v>0.29166666666666669</v>
      </c>
      <c r="P24" s="4">
        <f t="shared" si="11"/>
        <v>1</v>
      </c>
      <c r="R24" s="31">
        <v>16</v>
      </c>
      <c r="S24" s="4">
        <f t="shared" si="15"/>
        <v>1249.8000000000002</v>
      </c>
      <c r="T24" s="4">
        <f t="shared" si="12"/>
        <v>7915.4</v>
      </c>
      <c r="U24" s="4">
        <f t="shared" si="13"/>
        <v>3332.7999999999997</v>
      </c>
      <c r="V24" s="4">
        <f t="shared" si="14"/>
        <v>12498</v>
      </c>
      <c r="X24" s="19">
        <f t="shared" si="2"/>
        <v>27.550594438132123</v>
      </c>
      <c r="Y24" s="37">
        <v>16</v>
      </c>
      <c r="Z24" s="33">
        <f t="shared" si="3"/>
        <v>34432.732928777536</v>
      </c>
      <c r="AA24" s="33">
        <f t="shared" si="4"/>
        <v>218073.975215591</v>
      </c>
      <c r="AB24" s="33">
        <f t="shared" si="5"/>
        <v>91820.621143406737</v>
      </c>
      <c r="AC24" s="22">
        <f t="shared" si="6"/>
        <v>344327.32928777527</v>
      </c>
    </row>
    <row r="25" spans="1:31" x14ac:dyDescent="0.3">
      <c r="A25" s="2">
        <v>16.5</v>
      </c>
      <c r="B25" s="2">
        <v>3748</v>
      </c>
      <c r="C25" s="2">
        <v>121</v>
      </c>
      <c r="F25" s="3">
        <v>17</v>
      </c>
      <c r="G25" s="4">
        <v>1</v>
      </c>
      <c r="H25" s="4">
        <v>13</v>
      </c>
      <c r="I25" s="4">
        <v>6</v>
      </c>
      <c r="J25" s="4">
        <f t="shared" si="7"/>
        <v>20</v>
      </c>
      <c r="L25" s="3">
        <v>17</v>
      </c>
      <c r="M25" s="4">
        <f t="shared" si="8"/>
        <v>0.05</v>
      </c>
      <c r="N25" s="4">
        <f t="shared" si="9"/>
        <v>0.65</v>
      </c>
      <c r="O25" s="4">
        <f t="shared" si="10"/>
        <v>0.3</v>
      </c>
      <c r="P25" s="4">
        <f t="shared" si="11"/>
        <v>1</v>
      </c>
      <c r="R25" s="31">
        <v>16.5</v>
      </c>
      <c r="S25" s="4">
        <f t="shared" si="15"/>
        <v>156.16666666666666</v>
      </c>
      <c r="T25" s="4">
        <f t="shared" si="12"/>
        <v>2498.6666666666665</v>
      </c>
      <c r="U25" s="4">
        <f t="shared" si="13"/>
        <v>1093.1666666666667</v>
      </c>
      <c r="V25" s="4">
        <f t="shared" si="14"/>
        <v>3748</v>
      </c>
      <c r="X25" s="19">
        <f t="shared" si="2"/>
        <v>30.606360819230549</v>
      </c>
      <c r="Y25" s="37">
        <v>16.5</v>
      </c>
      <c r="Z25" s="33">
        <f t="shared" si="3"/>
        <v>4779.6933479365034</v>
      </c>
      <c r="AA25" s="33">
        <f t="shared" si="4"/>
        <v>76475.093566984055</v>
      </c>
      <c r="AB25" s="33">
        <f t="shared" si="5"/>
        <v>33457.853435555531</v>
      </c>
      <c r="AC25" s="22">
        <f t="shared" si="6"/>
        <v>114712.6403504761</v>
      </c>
    </row>
    <row r="26" spans="1:31" x14ac:dyDescent="0.3">
      <c r="A26" s="2">
        <v>17</v>
      </c>
      <c r="B26" s="2">
        <v>0</v>
      </c>
      <c r="C26" s="2">
        <v>0</v>
      </c>
      <c r="F26" s="3">
        <v>17.5</v>
      </c>
      <c r="G26" s="4"/>
      <c r="H26" s="4">
        <v>6</v>
      </c>
      <c r="I26" s="4">
        <v>11</v>
      </c>
      <c r="J26" s="4">
        <f t="shared" si="7"/>
        <v>17</v>
      </c>
      <c r="L26" s="3">
        <v>17.5</v>
      </c>
      <c r="M26" s="4">
        <f t="shared" si="8"/>
        <v>0</v>
      </c>
      <c r="N26" s="4">
        <f t="shared" si="9"/>
        <v>0.35294117647058826</v>
      </c>
      <c r="O26" s="4">
        <f t="shared" si="10"/>
        <v>0.6470588235294118</v>
      </c>
      <c r="P26" s="4">
        <f t="shared" si="11"/>
        <v>1</v>
      </c>
      <c r="R26" s="31">
        <v>17</v>
      </c>
      <c r="S26" s="4">
        <f t="shared" ref="S26:S28" si="16">M26*B27</f>
        <v>0</v>
      </c>
      <c r="T26" s="4">
        <f t="shared" ref="T26:T28" si="17">N26*B27</f>
        <v>0</v>
      </c>
      <c r="U26" s="4">
        <f t="shared" ref="U26:U28" si="18">O26*B27</f>
        <v>0</v>
      </c>
      <c r="V26" s="4">
        <f t="shared" si="0"/>
        <v>0</v>
      </c>
      <c r="X26" s="19">
        <f t="shared" si="2"/>
        <v>33.89445106567058</v>
      </c>
      <c r="Y26" s="37">
        <v>17</v>
      </c>
      <c r="Z26" s="33">
        <f t="shared" si="3"/>
        <v>0</v>
      </c>
      <c r="AA26" s="33">
        <f t="shared" si="4"/>
        <v>0</v>
      </c>
      <c r="AB26" s="33">
        <f t="shared" si="5"/>
        <v>0</v>
      </c>
      <c r="AC26" s="22">
        <f t="shared" si="6"/>
        <v>0</v>
      </c>
    </row>
    <row r="27" spans="1:31" x14ac:dyDescent="0.3">
      <c r="A27" s="2">
        <v>17.5</v>
      </c>
      <c r="B27" s="2">
        <v>0</v>
      </c>
      <c r="C27" s="2">
        <v>0</v>
      </c>
      <c r="F27" s="3">
        <v>18</v>
      </c>
      <c r="G27" s="4">
        <v>1</v>
      </c>
      <c r="H27" s="4">
        <v>2</v>
      </c>
      <c r="I27" s="4">
        <v>12</v>
      </c>
      <c r="J27" s="4">
        <f t="shared" si="7"/>
        <v>15</v>
      </c>
      <c r="L27" s="3">
        <v>18</v>
      </c>
      <c r="M27" s="4">
        <f t="shared" si="8"/>
        <v>6.6666666666666666E-2</v>
      </c>
      <c r="N27" s="4">
        <f t="shared" si="9"/>
        <v>0.13333333333333333</v>
      </c>
      <c r="O27" s="4">
        <f t="shared" si="10"/>
        <v>0.8</v>
      </c>
      <c r="P27" s="4">
        <f t="shared" si="11"/>
        <v>1</v>
      </c>
      <c r="R27" s="31">
        <v>17.5</v>
      </c>
      <c r="S27" s="4">
        <f t="shared" si="16"/>
        <v>0</v>
      </c>
      <c r="T27" s="4">
        <f t="shared" si="17"/>
        <v>0</v>
      </c>
      <c r="U27" s="4">
        <f t="shared" si="18"/>
        <v>0</v>
      </c>
      <c r="V27" s="4">
        <f t="shared" si="0"/>
        <v>0</v>
      </c>
      <c r="X27" s="19">
        <f t="shared" si="2"/>
        <v>37.424911745201612</v>
      </c>
      <c r="Y27" s="37">
        <v>17.5</v>
      </c>
      <c r="Z27" s="33">
        <f t="shared" si="3"/>
        <v>0</v>
      </c>
      <c r="AA27" s="33">
        <f t="shared" si="4"/>
        <v>0</v>
      </c>
      <c r="AB27" s="33">
        <f t="shared" si="5"/>
        <v>0</v>
      </c>
      <c r="AC27" s="22">
        <f t="shared" si="6"/>
        <v>0</v>
      </c>
    </row>
    <row r="28" spans="1:31" ht="15" thickBot="1" x14ac:dyDescent="0.35">
      <c r="A28" s="2">
        <v>18</v>
      </c>
      <c r="B28" s="2">
        <v>0</v>
      </c>
      <c r="C28" s="2">
        <v>0</v>
      </c>
      <c r="F28" s="3">
        <v>18.5</v>
      </c>
      <c r="G28" s="4"/>
      <c r="H28" s="4"/>
      <c r="I28" s="4">
        <v>2</v>
      </c>
      <c r="J28" s="4">
        <f t="shared" si="7"/>
        <v>2</v>
      </c>
      <c r="L28" s="3">
        <v>18.5</v>
      </c>
      <c r="M28" s="4">
        <f t="shared" si="8"/>
        <v>0</v>
      </c>
      <c r="N28" s="4">
        <f t="shared" si="9"/>
        <v>0</v>
      </c>
      <c r="O28" s="4">
        <f t="shared" si="10"/>
        <v>1</v>
      </c>
      <c r="P28" s="4">
        <f t="shared" si="11"/>
        <v>1</v>
      </c>
      <c r="R28" s="32">
        <v>18</v>
      </c>
      <c r="S28" s="10">
        <f t="shared" si="16"/>
        <v>0</v>
      </c>
      <c r="T28" s="10">
        <f t="shared" si="17"/>
        <v>0</v>
      </c>
      <c r="U28" s="10">
        <f t="shared" si="18"/>
        <v>0</v>
      </c>
      <c r="V28" s="10">
        <f t="shared" si="0"/>
        <v>0</v>
      </c>
      <c r="X28" s="23">
        <f t="shared" si="2"/>
        <v>41.207913786826389</v>
      </c>
      <c r="Y28" s="38">
        <v>18</v>
      </c>
      <c r="Z28" s="24">
        <f t="shared" si="3"/>
        <v>0</v>
      </c>
      <c r="AA28" s="24">
        <f t="shared" si="4"/>
        <v>0</v>
      </c>
      <c r="AB28" s="24">
        <f t="shared" si="5"/>
        <v>0</v>
      </c>
      <c r="AC28" s="25">
        <f t="shared" si="6"/>
        <v>0</v>
      </c>
    </row>
    <row r="29" spans="1:31" x14ac:dyDescent="0.3">
      <c r="A29" s="2">
        <v>18.5</v>
      </c>
      <c r="B29" s="2">
        <v>0</v>
      </c>
      <c r="C29" s="2">
        <v>0</v>
      </c>
      <c r="J29" s="1">
        <f>+SUM(J4:J28)</f>
        <v>465</v>
      </c>
      <c r="M29" s="1">
        <f t="shared" si="8"/>
        <v>0</v>
      </c>
      <c r="N29" s="1">
        <f t="shared" si="9"/>
        <v>0</v>
      </c>
      <c r="R29" s="8" t="s">
        <v>6</v>
      </c>
      <c r="S29" s="9">
        <f>+SUM(S4:S28)</f>
        <v>5352059.923447689</v>
      </c>
      <c r="T29" s="9">
        <f t="shared" ref="T29:V29" si="19">+SUM(T4:T28)</f>
        <v>274323.72274474212</v>
      </c>
      <c r="U29" s="9">
        <f t="shared" si="19"/>
        <v>12368.35380756954</v>
      </c>
      <c r="V29" s="9">
        <f t="shared" si="19"/>
        <v>5638752</v>
      </c>
      <c r="W29" s="9">
        <f>+B44</f>
        <v>5638752</v>
      </c>
      <c r="X29" s="26"/>
      <c r="Y29" s="27" t="s">
        <v>5</v>
      </c>
      <c r="Z29" s="28">
        <f>+SUM(Z4:Z28)</f>
        <v>45158598.727225095</v>
      </c>
      <c r="AA29" s="28">
        <f t="shared" ref="AA29:AC29" si="20">+SUM(AA4:AA28)</f>
        <v>4333279.8885111306</v>
      </c>
      <c r="AB29" s="28">
        <f t="shared" si="20"/>
        <v>295121.38426376844</v>
      </c>
      <c r="AC29" s="28">
        <f t="shared" si="20"/>
        <v>49787000</v>
      </c>
      <c r="AD29" s="28">
        <f>+C44</f>
        <v>49787</v>
      </c>
      <c r="AE29" s="28">
        <f>+AC29/1000</f>
        <v>49787</v>
      </c>
    </row>
    <row r="30" spans="1:31" ht="15" thickBot="1" x14ac:dyDescent="0.35">
      <c r="A30" s="2">
        <v>19</v>
      </c>
      <c r="B30" s="2">
        <v>0</v>
      </c>
      <c r="C30" s="2">
        <v>0</v>
      </c>
      <c r="R30" s="8" t="s">
        <v>9</v>
      </c>
      <c r="S30" s="11">
        <f>SUMPRODUCT(S4:S28, $R$4:$R$28)/S29</f>
        <v>11.150545281298424</v>
      </c>
      <c r="T30" s="11">
        <f t="shared" ref="T30:V30" si="21">SUMPRODUCT(T4:T28, $R$4:$R$28)/T29</f>
        <v>13.458431387826906</v>
      </c>
      <c r="U30" s="11">
        <f t="shared" si="21"/>
        <v>15.299770503394695</v>
      </c>
      <c r="V30" s="11">
        <f t="shared" si="21"/>
        <v>11.271924443564817</v>
      </c>
      <c r="X30" s="26"/>
      <c r="Y30" s="29" t="s">
        <v>19</v>
      </c>
      <c r="Z30" s="30">
        <f>IF(S29&gt;0,Z29/S29,0)</f>
        <v>8.4376108214675654</v>
      </c>
      <c r="AA30" s="30">
        <f t="shared" ref="AA30:AC30" si="22">IF(T29&gt;0,AA29/T29,0)</f>
        <v>15.796227337375566</v>
      </c>
      <c r="AB30" s="30">
        <f t="shared" si="22"/>
        <v>23.861007605001692</v>
      </c>
      <c r="AC30" s="30">
        <f t="shared" si="22"/>
        <v>8.8294360170477439</v>
      </c>
    </row>
    <row r="31" spans="1:31" x14ac:dyDescent="0.3">
      <c r="A31" s="2">
        <v>19.5</v>
      </c>
      <c r="B31" s="2">
        <v>0</v>
      </c>
      <c r="C31" s="2">
        <v>0</v>
      </c>
    </row>
    <row r="32" spans="1:31" x14ac:dyDescent="0.3">
      <c r="A32" s="2">
        <v>20</v>
      </c>
      <c r="B32" s="2">
        <v>0</v>
      </c>
      <c r="C32" s="2">
        <v>0</v>
      </c>
    </row>
    <row r="33" spans="1:35" x14ac:dyDescent="0.3">
      <c r="A33" s="2">
        <v>20.5</v>
      </c>
      <c r="B33" s="2">
        <v>0</v>
      </c>
      <c r="C33" s="2">
        <v>0</v>
      </c>
    </row>
    <row r="34" spans="1:35" x14ac:dyDescent="0.3">
      <c r="A34" s="2">
        <v>21</v>
      </c>
      <c r="B34" s="2">
        <v>0</v>
      </c>
      <c r="C34" s="2">
        <v>0</v>
      </c>
    </row>
    <row r="35" spans="1:35" x14ac:dyDescent="0.3">
      <c r="A35" s="2">
        <v>21.5</v>
      </c>
      <c r="B35" s="2">
        <v>0</v>
      </c>
      <c r="C35" s="2">
        <v>0</v>
      </c>
    </row>
    <row r="36" spans="1:35" x14ac:dyDescent="0.3">
      <c r="A36" s="2">
        <v>22</v>
      </c>
      <c r="B36" s="2">
        <v>0</v>
      </c>
      <c r="C36" s="2">
        <v>0</v>
      </c>
    </row>
    <row r="37" spans="1:35" x14ac:dyDescent="0.3">
      <c r="A37" s="2">
        <v>22.5</v>
      </c>
      <c r="B37" s="2">
        <v>0</v>
      </c>
      <c r="C37" s="2">
        <v>0</v>
      </c>
    </row>
    <row r="38" spans="1:35" x14ac:dyDescent="0.3">
      <c r="A38" s="2">
        <v>23</v>
      </c>
      <c r="B38" s="2">
        <v>0</v>
      </c>
      <c r="C38" s="2">
        <v>0</v>
      </c>
    </row>
    <row r="39" spans="1:35" x14ac:dyDescent="0.3">
      <c r="A39" s="2">
        <v>23.5</v>
      </c>
      <c r="B39" s="2">
        <v>0</v>
      </c>
      <c r="C39" s="2">
        <v>0</v>
      </c>
    </row>
    <row r="40" spans="1:35" x14ac:dyDescent="0.3">
      <c r="A40" s="2">
        <v>24</v>
      </c>
      <c r="B40" s="2">
        <v>0</v>
      </c>
      <c r="C40" s="2">
        <v>0</v>
      </c>
    </row>
    <row r="41" spans="1:35" x14ac:dyDescent="0.3">
      <c r="A41" s="2">
        <v>24.5</v>
      </c>
      <c r="B41" s="2">
        <v>0</v>
      </c>
      <c r="C41" s="2">
        <v>0</v>
      </c>
    </row>
    <row r="42" spans="1:35" x14ac:dyDescent="0.3">
      <c r="A42" s="2">
        <v>25</v>
      </c>
      <c r="B42" s="2">
        <v>0</v>
      </c>
      <c r="C42" s="2">
        <v>0</v>
      </c>
    </row>
    <row r="43" spans="1:35" x14ac:dyDescent="0.3">
      <c r="A43" s="2">
        <v>25.5</v>
      </c>
      <c r="B43" s="2">
        <v>0</v>
      </c>
      <c r="C43" s="2">
        <v>0</v>
      </c>
    </row>
    <row r="44" spans="1:35" x14ac:dyDescent="0.3">
      <c r="B44" s="5">
        <f>+SUM(B2:B43)</f>
        <v>5638752</v>
      </c>
      <c r="C44" s="5">
        <f>+SUM(C2:C43)</f>
        <v>49787</v>
      </c>
    </row>
    <row r="46" spans="1:35" x14ac:dyDescent="0.3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  <c r="S46" s="60">
        <v>19</v>
      </c>
      <c r="T46" s="60">
        <v>20</v>
      </c>
      <c r="U46" s="60">
        <v>21</v>
      </c>
      <c r="V46">
        <v>22</v>
      </c>
      <c r="W46">
        <v>23</v>
      </c>
      <c r="X46">
        <v>24</v>
      </c>
      <c r="Y46">
        <v>25</v>
      </c>
      <c r="Z46" s="60">
        <v>26</v>
      </c>
      <c r="AA46" s="60">
        <v>27</v>
      </c>
      <c r="AB46" s="60">
        <v>28</v>
      </c>
      <c r="AC46">
        <v>29</v>
      </c>
      <c r="AD46">
        <v>30</v>
      </c>
      <c r="AE46">
        <v>31</v>
      </c>
      <c r="AF46" s="60">
        <v>32</v>
      </c>
      <c r="AG46">
        <v>33</v>
      </c>
      <c r="AH46" s="60">
        <v>34</v>
      </c>
      <c r="AI46">
        <v>35</v>
      </c>
    </row>
  </sheetData>
  <mergeCells count="15">
    <mergeCell ref="F2:F3"/>
    <mergeCell ref="G2:I2"/>
    <mergeCell ref="J2:J3"/>
    <mergeCell ref="L2:L3"/>
    <mergeCell ref="M2:O2"/>
    <mergeCell ref="Z1:AC1"/>
    <mergeCell ref="Y2:Y3"/>
    <mergeCell ref="Z2:AB2"/>
    <mergeCell ref="AC2:AC3"/>
    <mergeCell ref="M1:P1"/>
    <mergeCell ref="R2:R3"/>
    <mergeCell ref="S2:U2"/>
    <mergeCell ref="V2:V3"/>
    <mergeCell ref="S1:V1"/>
    <mergeCell ref="P2:P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algarve+cadiz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Marques</dc:creator>
  <dc:description/>
  <cp:lastModifiedBy>Maria Zuñiga Basualto</cp:lastModifiedBy>
  <cp:revision>2</cp:revision>
  <dcterms:created xsi:type="dcterms:W3CDTF">2019-05-28T14:55:16Z</dcterms:created>
  <dcterms:modified xsi:type="dcterms:W3CDTF">2024-02-01T11:58:16Z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