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QUERON\surveys_consistency\DATOS\PELAGO\"/>
    </mc:Choice>
  </mc:AlternateContent>
  <xr:revisionPtr revIDLastSave="0" documentId="13_ncr:1_{514F3B33-8E31-493A-8689-C43A1A6AB7B6}" xr6:coauthVersionLast="47" xr6:coauthVersionMax="47" xr10:uidLastSave="{00000000-0000-0000-0000-000000000000}"/>
  <bookViews>
    <workbookView xWindow="57480" yWindow="-120" windowWidth="29040" windowHeight="15720" tabRatio="345" xr2:uid="{00000000-000D-0000-FFFF-FFFF00000000}"/>
  </bookViews>
  <sheets>
    <sheet name="algarve+cadi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41" i="1" l="1"/>
  <c r="T42" i="1"/>
  <c r="AD41" i="1" l="1"/>
  <c r="X24" i="1"/>
  <c r="Z24" i="1" s="1"/>
  <c r="X25" i="1"/>
  <c r="AC25" i="1" s="1"/>
  <c r="X26" i="1"/>
  <c r="AC26" i="1" s="1"/>
  <c r="X27" i="1"/>
  <c r="Z27" i="1" s="1"/>
  <c r="X28" i="1"/>
  <c r="AC28" i="1" s="1"/>
  <c r="X29" i="1"/>
  <c r="Z29" i="1" s="1"/>
  <c r="X30" i="1"/>
  <c r="AC30" i="1" s="1"/>
  <c r="X31" i="1"/>
  <c r="AA31" i="1" s="1"/>
  <c r="X32" i="1"/>
  <c r="Z32" i="1" s="1"/>
  <c r="X33" i="1"/>
  <c r="AB33" i="1" s="1"/>
  <c r="X34" i="1"/>
  <c r="AC34" i="1" s="1"/>
  <c r="X35" i="1"/>
  <c r="Z35" i="1" s="1"/>
  <c r="X36" i="1"/>
  <c r="AB36" i="1" s="1"/>
  <c r="X37" i="1"/>
  <c r="AA37" i="1" s="1"/>
  <c r="X38" i="1"/>
  <c r="AC38" i="1" s="1"/>
  <c r="X39" i="1"/>
  <c r="AA39" i="1" s="1"/>
  <c r="X40" i="1"/>
  <c r="Z40" i="1" s="1"/>
  <c r="X4" i="1"/>
  <c r="AC4" i="1" s="1"/>
  <c r="X5" i="1"/>
  <c r="AC5" i="1" s="1"/>
  <c r="X6" i="1"/>
  <c r="Z6" i="1" s="1"/>
  <c r="X7" i="1"/>
  <c r="AA7" i="1" s="1"/>
  <c r="X8" i="1"/>
  <c r="Z8" i="1" s="1"/>
  <c r="X9" i="1"/>
  <c r="AC9" i="1" s="1"/>
  <c r="X10" i="1"/>
  <c r="Z10" i="1" s="1"/>
  <c r="X11" i="1"/>
  <c r="Z11" i="1" s="1"/>
  <c r="X12" i="1"/>
  <c r="AA12" i="1" s="1"/>
  <c r="X13" i="1"/>
  <c r="AC13" i="1" s="1"/>
  <c r="X14" i="1"/>
  <c r="AA14" i="1" s="1"/>
  <c r="X15" i="1"/>
  <c r="AB15" i="1" s="1"/>
  <c r="X16" i="1"/>
  <c r="AA16" i="1" s="1"/>
  <c r="X17" i="1"/>
  <c r="AC17" i="1" s="1"/>
  <c r="X18" i="1"/>
  <c r="AB18" i="1" s="1"/>
  <c r="X19" i="1"/>
  <c r="AA19" i="1" s="1"/>
  <c r="X20" i="1"/>
  <c r="AC20" i="1" s="1"/>
  <c r="X21" i="1"/>
  <c r="AC21" i="1" s="1"/>
  <c r="X22" i="1"/>
  <c r="Z22" i="1" s="1"/>
  <c r="X23" i="1"/>
  <c r="Z23" i="1" s="1"/>
  <c r="X3" i="1"/>
  <c r="AB3" i="1" s="1"/>
  <c r="U42" i="1"/>
  <c r="V42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3" i="1"/>
  <c r="W41" i="1"/>
  <c r="Q35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Q6" i="1"/>
  <c r="Q4" i="1"/>
  <c r="AC23" i="1" l="1"/>
  <c r="AB23" i="1"/>
  <c r="AC8" i="1"/>
  <c r="Z30" i="1"/>
  <c r="AA23" i="1"/>
  <c r="AB6" i="1"/>
  <c r="AB30" i="1"/>
  <c r="AC37" i="1"/>
  <c r="AA17" i="1"/>
  <c r="AB37" i="1"/>
  <c r="Z38" i="1"/>
  <c r="AC16" i="1"/>
  <c r="AB16" i="1"/>
  <c r="AA30" i="1"/>
  <c r="AA38" i="1"/>
  <c r="Z17" i="1"/>
  <c r="AB28" i="1"/>
  <c r="AC14" i="1"/>
  <c r="AA8" i="1"/>
  <c r="AB13" i="1"/>
  <c r="Z7" i="1"/>
  <c r="Z28" i="1"/>
  <c r="AB38" i="1"/>
  <c r="AB17" i="1"/>
  <c r="AA32" i="1"/>
  <c r="AC29" i="1"/>
  <c r="AB29" i="1"/>
  <c r="AB8" i="1"/>
  <c r="AA28" i="1"/>
  <c r="AA3" i="1"/>
  <c r="AC6" i="1"/>
  <c r="AA6" i="1"/>
  <c r="AC12" i="1"/>
  <c r="AC22" i="1"/>
  <c r="AB22" i="1"/>
  <c r="AB9" i="1"/>
  <c r="AA29" i="1"/>
  <c r="AA13" i="1"/>
  <c r="Z13" i="1"/>
  <c r="AA11" i="1"/>
  <c r="AA22" i="1"/>
  <c r="AA9" i="1"/>
  <c r="Z9" i="1"/>
  <c r="AC3" i="1"/>
  <c r="AA15" i="1"/>
  <c r="AB7" i="1"/>
  <c r="Z34" i="1"/>
  <c r="AA27" i="1"/>
  <c r="AA36" i="1"/>
  <c r="Z36" i="1"/>
  <c r="AC35" i="1"/>
  <c r="AB34" i="1"/>
  <c r="AC27" i="1"/>
  <c r="Z3" i="1"/>
  <c r="AC15" i="1"/>
  <c r="AC7" i="1"/>
  <c r="AA34" i="1"/>
  <c r="AB27" i="1"/>
  <c r="Z15" i="1"/>
  <c r="AC33" i="1"/>
  <c r="AB26" i="1"/>
  <c r="AB5" i="1"/>
  <c r="AB20" i="1"/>
  <c r="AA25" i="1"/>
  <c r="AB21" i="1"/>
  <c r="AA5" i="1"/>
  <c r="AB4" i="1"/>
  <c r="AA20" i="1"/>
  <c r="AA33" i="1"/>
  <c r="Z16" i="1"/>
  <c r="Z12" i="1"/>
  <c r="Z4" i="1"/>
  <c r="Z37" i="1"/>
  <c r="Z33" i="1"/>
  <c r="Z25" i="1"/>
  <c r="Z5" i="1"/>
  <c r="Z21" i="1"/>
  <c r="AB12" i="1"/>
  <c r="AB25" i="1"/>
  <c r="AA4" i="1"/>
  <c r="Z20" i="1"/>
  <c r="AC19" i="1"/>
  <c r="AC11" i="1"/>
  <c r="AC40" i="1"/>
  <c r="AC36" i="1"/>
  <c r="AC32" i="1"/>
  <c r="AC24" i="1"/>
  <c r="AB19" i="1"/>
  <c r="AB11" i="1"/>
  <c r="AB40" i="1"/>
  <c r="AB32" i="1"/>
  <c r="AB24" i="1"/>
  <c r="AA24" i="1"/>
  <c r="AA21" i="1"/>
  <c r="Z26" i="1"/>
  <c r="AA40" i="1"/>
  <c r="Z19" i="1"/>
  <c r="AC10" i="1"/>
  <c r="AC31" i="1"/>
  <c r="AB10" i="1"/>
  <c r="AB35" i="1"/>
  <c r="AA18" i="1"/>
  <c r="AA10" i="1"/>
  <c r="AA35" i="1"/>
  <c r="Z18" i="1"/>
  <c r="Z14" i="1"/>
  <c r="Z39" i="1"/>
  <c r="Z31" i="1"/>
  <c r="AA26" i="1"/>
  <c r="AC18" i="1"/>
  <c r="AC39" i="1"/>
  <c r="AB14" i="1"/>
  <c r="AB39" i="1"/>
  <c r="AB31" i="1"/>
  <c r="T41" i="1"/>
  <c r="U41" i="1"/>
  <c r="V41" i="1"/>
  <c r="S41" i="1"/>
  <c r="S42" i="1" s="1"/>
  <c r="S4" i="1"/>
  <c r="T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T3" i="1"/>
  <c r="U3" i="1"/>
  <c r="V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N3" i="1"/>
  <c r="O3" i="1"/>
  <c r="P3" i="1"/>
  <c r="M3" i="1"/>
  <c r="AB42" i="1" l="1"/>
  <c r="AA41" i="1"/>
  <c r="AA42" i="1" s="1"/>
  <c r="AC41" i="1"/>
  <c r="Z41" i="1"/>
  <c r="AC42" i="1"/>
  <c r="Z42" i="1"/>
  <c r="AE41" i="1" l="1"/>
</calcChain>
</file>

<file path=xl/sharedStrings.xml><?xml version="1.0" encoding="utf-8"?>
<sst xmlns="http://schemas.openxmlformats.org/spreadsheetml/2006/main" count="25" uniqueCount="14">
  <si>
    <t>L</t>
  </si>
  <si>
    <t>mil</t>
  </si>
  <si>
    <t>ton</t>
  </si>
  <si>
    <t>CL_COMP</t>
  </si>
  <si>
    <t>TOTAL</t>
  </si>
  <si>
    <t>Lmed</t>
  </si>
  <si>
    <t>Grupo de Idade</t>
  </si>
  <si>
    <t>a=</t>
  </si>
  <si>
    <t>b=</t>
  </si>
  <si>
    <t>parámetros 2014</t>
  </si>
  <si>
    <t>a*L^b</t>
  </si>
  <si>
    <t>buscar parámetros correctos, son asumidos por ahora</t>
  </si>
  <si>
    <t>Total</t>
  </si>
  <si>
    <t>Wmed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</si>
</sst>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</font>
    <font>
      <b/>
      <sz val="11"/>
      <color rgb="FF000000"/>
      <name val="Calibri"/>
      <family val="2"/>
      <charset val="1"/>
    </font>
    <font>
      <sz val="8"/>
      <color rgb="FFFF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4" fillId="3" borderId="0" xfId="0" applyFont="1" applyFill="1"/>
    <xf numFmtId="0" fontId="4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4" borderId="1" xfId="0" applyFont="1" applyFill="1" applyBorder="1"/>
    <xf numFmtId="164" fontId="1" fillId="5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/>
    <xf numFmtId="0" fontId="2" fillId="0" borderId="4" xfId="0" applyFont="1" applyBorder="1" applyAlignment="1">
      <alignment horizontal="center"/>
    </xf>
    <xf numFmtId="0" fontId="4" fillId="0" borderId="4" xfId="0" applyFont="1" applyBorder="1"/>
    <xf numFmtId="0" fontId="2" fillId="5" borderId="9" xfId="0" applyFont="1" applyFill="1" applyBorder="1" applyAlignment="1">
      <alignment horizontal="center"/>
    </xf>
    <xf numFmtId="0" fontId="1" fillId="5" borderId="10" xfId="0" applyFont="1" applyFill="1" applyBorder="1"/>
    <xf numFmtId="0" fontId="1" fillId="5" borderId="11" xfId="0" applyFont="1" applyFill="1" applyBorder="1"/>
    <xf numFmtId="0" fontId="0" fillId="5" borderId="12" xfId="0" applyFill="1" applyBorder="1"/>
    <xf numFmtId="0" fontId="0" fillId="0" borderId="0" xfId="0" applyAlignment="1">
      <alignment horizontal="right"/>
    </xf>
    <xf numFmtId="0" fontId="3" fillId="0" borderId="0" xfId="0" applyFont="1"/>
    <xf numFmtId="0" fontId="0" fillId="0" borderId="8" xfId="0" applyBorder="1"/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0" fillId="4" borderId="0" xfId="0" applyFill="1" applyAlignment="1">
      <alignment horizontal="right"/>
    </xf>
    <xf numFmtId="0" fontId="0" fillId="4" borderId="0" xfId="0" applyFill="1"/>
    <xf numFmtId="0" fontId="7" fillId="0" borderId="0" xfId="0" applyFont="1" applyAlignment="1">
      <alignment vertical="center"/>
    </xf>
    <xf numFmtId="164" fontId="8" fillId="0" borderId="20" xfId="0" applyNumberFormat="1" applyFont="1" applyBorder="1" applyAlignment="1">
      <alignment horizontal="center" vertical="center"/>
    </xf>
    <xf numFmtId="0" fontId="9" fillId="0" borderId="10" xfId="0" applyFont="1" applyBorder="1"/>
    <xf numFmtId="0" fontId="9" fillId="0" borderId="11" xfId="0" applyFont="1" applyBorder="1"/>
    <xf numFmtId="0" fontId="9" fillId="0" borderId="21" xfId="0" applyFont="1" applyBorder="1"/>
    <xf numFmtId="165" fontId="8" fillId="0" borderId="0" xfId="0" applyNumberFormat="1" applyFont="1" applyAlignment="1">
      <alignment horizontal="center" vertical="center"/>
    </xf>
    <xf numFmtId="0" fontId="10" fillId="5" borderId="0" xfId="0" applyFont="1" applyFill="1"/>
    <xf numFmtId="0" fontId="2" fillId="0" borderId="2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9" fillId="0" borderId="0" xfId="0" applyFont="1"/>
    <xf numFmtId="0" fontId="9" fillId="0" borderId="9" xfId="0" applyFont="1" applyBorder="1"/>
    <xf numFmtId="0" fontId="9" fillId="0" borderId="20" xfId="0" applyFont="1" applyBorder="1"/>
    <xf numFmtId="0" fontId="4" fillId="0" borderId="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/>
    <xf numFmtId="0" fontId="1" fillId="0" borderId="24" xfId="0" applyFont="1" applyBorder="1"/>
    <xf numFmtId="164" fontId="1" fillId="5" borderId="13" xfId="0" applyNumberFormat="1" applyFont="1" applyFill="1" applyBorder="1" applyAlignment="1">
      <alignment horizontal="center" vertical="center"/>
    </xf>
    <xf numFmtId="0" fontId="10" fillId="5" borderId="9" xfId="0" applyFont="1" applyFill="1" applyBorder="1"/>
    <xf numFmtId="0" fontId="10" fillId="5" borderId="10" xfId="0" applyFont="1" applyFill="1" applyBorder="1"/>
    <xf numFmtId="0" fontId="10" fillId="5" borderId="12" xfId="0" applyFont="1" applyFill="1" applyBorder="1"/>
    <xf numFmtId="164" fontId="11" fillId="5" borderId="2" xfId="0" applyNumberFormat="1" applyFont="1" applyFill="1" applyBorder="1" applyAlignment="1">
      <alignment horizontal="center" vertical="center"/>
    </xf>
    <xf numFmtId="164" fontId="11" fillId="5" borderId="13" xfId="0" applyNumberFormat="1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'algarve+cadiz'!$X$3:$X$40</c:f>
              <c:numCache>
                <c:formatCode>0.0</c:formatCode>
                <c:ptCount val="38"/>
                <c:pt idx="0">
                  <c:v>0.65807751575249596</c:v>
                </c:pt>
                <c:pt idx="1">
                  <c:v>0.88509906501485192</c:v>
                </c:pt>
                <c:pt idx="2">
                  <c:v>1.1625136122440769</c:v>
                </c:pt>
                <c:pt idx="3">
                  <c:v>1.4963219011910709</c:v>
                </c:pt>
                <c:pt idx="4">
                  <c:v>1.8927153950980942</c:v>
                </c:pt>
                <c:pt idx="5">
                  <c:v>2.3580680421801734</c:v>
                </c:pt>
                <c:pt idx="6">
                  <c:v>2.8989289321979563</c:v>
                </c:pt>
                <c:pt idx="7">
                  <c:v>3.5220156969497332</c:v>
                </c:pt>
                <c:pt idx="8">
                  <c:v>4.2342085392141984</c:v>
                </c:pt>
                <c:pt idx="9">
                  <c:v>5.0425447981332496</c:v>
                </c:pt>
                <c:pt idx="10">
                  <c:v>5.9542139767102711</c:v>
                </c:pt>
                <c:pt idx="11">
                  <c:v>6.9765531706564943</c:v>
                </c:pt>
                <c:pt idx="12">
                  <c:v>8.1170428483645019</c:v>
                </c:pt>
                <c:pt idx="13">
                  <c:v>9.3833029401005454</c:v>
                </c:pt>
                <c:pt idx="14">
                  <c:v>10.783089201137583</c:v>
                </c:pt>
                <c:pt idx="15">
                  <c:v>12.324289818895824</c:v>
                </c:pt>
                <c:pt idx="16">
                  <c:v>14.014922238509151</c:v>
                </c:pt>
                <c:pt idx="17">
                  <c:v>15.863130184808652</c:v>
                </c:pt>
                <c:pt idx="18">
                  <c:v>17.877180861674582</c:v>
                </c:pt>
                <c:pt idx="19">
                  <c:v>20.065462312175779</c:v>
                </c:pt>
                <c:pt idx="20">
                  <c:v>22.436480924989947</c:v>
                </c:pt>
                <c:pt idx="21">
                  <c:v>24.998859074351316</c:v>
                </c:pt>
                <c:pt idx="22">
                  <c:v>27.761332882262501</c:v>
                </c:pt>
                <c:pt idx="23">
                  <c:v>30.732750092984453</c:v>
                </c:pt>
                <c:pt idx="24">
                  <c:v>33.922068050912337</c:v>
                </c:pt>
                <c:pt idx="25">
                  <c:v>37.338351773893422</c:v>
                </c:pt>
                <c:pt idx="26">
                  <c:v>40.990772114865301</c:v>
                </c:pt>
                <c:pt idx="27">
                  <c:v>44.888604005406677</c:v>
                </c:pt>
                <c:pt idx="28">
                  <c:v>49.041224775421632</c:v>
                </c:pt>
                <c:pt idx="29">
                  <c:v>53.458112543728006</c:v>
                </c:pt>
                <c:pt idx="30">
                  <c:v>58.148844674804316</c:v>
                </c:pt>
                <c:pt idx="31">
                  <c:v>63.123096297379654</c:v>
                </c:pt>
                <c:pt idx="32">
                  <c:v>68.390638880933196</c:v>
                </c:pt>
                <c:pt idx="33">
                  <c:v>73.961338866503539</c:v>
                </c:pt>
                <c:pt idx="34">
                  <c:v>79.84515634851607</c:v>
                </c:pt>
                <c:pt idx="35">
                  <c:v>86.052143804606345</c:v>
                </c:pt>
                <c:pt idx="36">
                  <c:v>92.592444870652869</c:v>
                </c:pt>
                <c:pt idx="37">
                  <c:v>99.47629315846379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1-4528-86C0-EC5059B3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65872"/>
        <c:axId val="405250240"/>
      </c:scatterChart>
      <c:valAx>
        <c:axId val="4110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250240"/>
        <c:crosses val="autoZero"/>
        <c:crossBetween val="midCat"/>
      </c:valAx>
      <c:valAx>
        <c:axId val="4052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0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303609</xdr:colOff>
      <xdr:row>50</xdr:row>
      <xdr:rowOff>76914</xdr:rowOff>
    </xdr:from>
    <xdr:to>
      <xdr:col>29</xdr:col>
      <xdr:colOff>8097</xdr:colOff>
      <xdr:row>65</xdr:row>
      <xdr:rowOff>152638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7304EC-FBF7-508F-2344-23C6F49B0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6"/>
  <sheetViews>
    <sheetView tabSelected="1" zoomScale="80" zoomScaleNormal="80" workbookViewId="0">
      <selection activeCell="AH46" sqref="AH46"/>
    </sheetView>
  </sheetViews>
  <sheetFormatPr baseColWidth="10" defaultColWidth="8.77734375" defaultRowHeight="14.4" x14ac:dyDescent="0.3"/>
  <cols>
    <col min="1" max="5" width="8.44140625"/>
    <col min="6" max="10" width="8.5546875" bestFit="1" customWidth="1"/>
    <col min="11" max="11" width="8.44140625"/>
    <col min="12" max="18" width="8.5546875" bestFit="1" customWidth="1"/>
    <col min="19" max="19" width="14.109375" bestFit="1" customWidth="1"/>
    <col min="20" max="20" width="12.77734375" bestFit="1" customWidth="1"/>
    <col min="21" max="21" width="8.5546875" bestFit="1" customWidth="1"/>
    <col min="22" max="23" width="11.33203125" bestFit="1" customWidth="1"/>
    <col min="24" max="25" width="8.44140625"/>
    <col min="26" max="26" width="10.5546875" bestFit="1" customWidth="1"/>
    <col min="27" max="27" width="8.44140625"/>
    <col min="28" max="28" width="9.5546875" bestFit="1" customWidth="1"/>
    <col min="29" max="1025" width="8.44140625"/>
  </cols>
  <sheetData>
    <row r="1" spans="1:35" ht="15" thickBot="1" x14ac:dyDescent="0.35">
      <c r="A1" s="10" t="s">
        <v>0</v>
      </c>
      <c r="B1" s="10" t="s">
        <v>1</v>
      </c>
      <c r="C1" s="10" t="s">
        <v>2</v>
      </c>
      <c r="Y1" s="49" t="s">
        <v>3</v>
      </c>
      <c r="Z1" s="51" t="s">
        <v>6</v>
      </c>
      <c r="AA1" s="52"/>
      <c r="AB1" s="52"/>
      <c r="AC1" s="53" t="s">
        <v>4</v>
      </c>
      <c r="AE1" s="19" t="s">
        <v>7</v>
      </c>
      <c r="AF1">
        <v>2.3914000000000001E-3</v>
      </c>
      <c r="AG1" s="19" t="s">
        <v>8</v>
      </c>
      <c r="AH1">
        <v>3.4183086999999999</v>
      </c>
      <c r="AI1" s="20" t="s">
        <v>9</v>
      </c>
    </row>
    <row r="2" spans="1:35" ht="15" thickBot="1" x14ac:dyDescent="0.35">
      <c r="A2" s="1">
        <v>5</v>
      </c>
      <c r="B2" s="1">
        <v>0</v>
      </c>
      <c r="C2" s="1">
        <v>0</v>
      </c>
      <c r="F2" s="9" t="s">
        <v>3</v>
      </c>
      <c r="G2" s="8">
        <v>1</v>
      </c>
      <c r="H2" s="8">
        <v>2</v>
      </c>
      <c r="I2" s="8">
        <v>3</v>
      </c>
      <c r="J2" s="10" t="s">
        <v>4</v>
      </c>
      <c r="K2" s="5"/>
      <c r="L2" s="8" t="s">
        <v>3</v>
      </c>
      <c r="M2" s="8">
        <v>1</v>
      </c>
      <c r="N2" s="8">
        <v>2</v>
      </c>
      <c r="O2" s="8">
        <v>3</v>
      </c>
      <c r="P2" s="10" t="s">
        <v>4</v>
      </c>
      <c r="Q2" s="5"/>
      <c r="R2" s="8" t="s">
        <v>3</v>
      </c>
      <c r="S2" s="8">
        <v>1</v>
      </c>
      <c r="T2" s="8">
        <v>2</v>
      </c>
      <c r="U2" s="8">
        <v>3</v>
      </c>
      <c r="V2" s="10" t="s">
        <v>4</v>
      </c>
      <c r="W2" s="5"/>
      <c r="X2" s="21" t="s">
        <v>10</v>
      </c>
      <c r="Y2" s="50"/>
      <c r="Z2" s="22">
        <v>1</v>
      </c>
      <c r="AA2" s="22">
        <v>2</v>
      </c>
      <c r="AB2" s="23">
        <v>3</v>
      </c>
      <c r="AC2" s="54"/>
      <c r="AE2" s="24" t="s">
        <v>7</v>
      </c>
      <c r="AF2" s="25">
        <v>1.9790864491603336E-3</v>
      </c>
      <c r="AG2" s="24" t="s">
        <v>8</v>
      </c>
      <c r="AH2" s="25">
        <v>3.4061849999999998</v>
      </c>
      <c r="AI2" s="26" t="s">
        <v>11</v>
      </c>
    </row>
    <row r="3" spans="1:35" x14ac:dyDescent="0.3">
      <c r="A3" s="1">
        <v>5.5</v>
      </c>
      <c r="B3" s="1">
        <v>0</v>
      </c>
      <c r="C3" s="1">
        <v>0</v>
      </c>
      <c r="F3" s="3">
        <v>5.5</v>
      </c>
      <c r="G3" s="3">
        <v>0</v>
      </c>
      <c r="H3" s="3">
        <v>0</v>
      </c>
      <c r="I3" s="3">
        <v>0</v>
      </c>
      <c r="J3" s="4">
        <v>0</v>
      </c>
      <c r="K3" s="5"/>
      <c r="L3" s="3">
        <v>5.5</v>
      </c>
      <c r="M3" s="4">
        <f>+IF($J3&gt;0,G3/$J3,0)</f>
        <v>0</v>
      </c>
      <c r="N3" s="4">
        <f t="shared" ref="N3:P3" si="0">+IF($J3&gt;0,H3/$J3,0)</f>
        <v>0</v>
      </c>
      <c r="O3" s="4">
        <f t="shared" si="0"/>
        <v>0</v>
      </c>
      <c r="P3" s="4">
        <f t="shared" si="0"/>
        <v>0</v>
      </c>
      <c r="Q3" s="6">
        <v>5.75</v>
      </c>
      <c r="R3" s="3">
        <v>5.5</v>
      </c>
      <c r="S3" s="4">
        <f>+$B3*M3</f>
        <v>0</v>
      </c>
      <c r="T3" s="4">
        <f t="shared" ref="T3:V3" si="1">+$B3*N3</f>
        <v>0</v>
      </c>
      <c r="U3" s="4">
        <f t="shared" si="1"/>
        <v>0</v>
      </c>
      <c r="V3" s="4">
        <f t="shared" si="1"/>
        <v>0</v>
      </c>
      <c r="W3" s="5"/>
      <c r="X3" s="27">
        <f>$AF$2*((Y3)^$AH$2)</f>
        <v>0.65807751575249596</v>
      </c>
      <c r="Y3" s="33">
        <v>5.5</v>
      </c>
      <c r="Z3" s="36">
        <f>+S3*$X3</f>
        <v>0</v>
      </c>
      <c r="AA3" s="28">
        <f t="shared" ref="AA3:AC3" si="2">+T3*$X3</f>
        <v>0</v>
      </c>
      <c r="AB3" s="28">
        <f t="shared" si="2"/>
        <v>0</v>
      </c>
      <c r="AC3" s="29">
        <f t="shared" si="2"/>
        <v>0</v>
      </c>
    </row>
    <row r="4" spans="1:35" x14ac:dyDescent="0.3">
      <c r="A4" s="1">
        <v>6</v>
      </c>
      <c r="B4" s="1">
        <v>0</v>
      </c>
      <c r="C4" s="1">
        <v>0</v>
      </c>
      <c r="F4" s="3">
        <v>6</v>
      </c>
      <c r="G4" s="3">
        <v>0</v>
      </c>
      <c r="H4" s="3">
        <v>0</v>
      </c>
      <c r="I4" s="3">
        <v>0</v>
      </c>
      <c r="J4" s="4">
        <v>0</v>
      </c>
      <c r="K4" s="5"/>
      <c r="L4" s="3">
        <v>6</v>
      </c>
      <c r="M4" s="4">
        <f t="shared" ref="M4:M41" si="3">+IF($J4&gt;0,G4/$J4,0)</f>
        <v>0</v>
      </c>
      <c r="N4" s="4">
        <f t="shared" ref="N4:N41" si="4">+IF($J4&gt;0,H4/$J4,0)</f>
        <v>0</v>
      </c>
      <c r="O4" s="4">
        <f t="shared" ref="O4:O41" si="5">+IF($J4&gt;0,I4/$J4,0)</f>
        <v>0</v>
      </c>
      <c r="P4" s="4">
        <f t="shared" ref="P4:P41" si="6">+IF($J4&gt;0,J4/$J4,0)</f>
        <v>0</v>
      </c>
      <c r="Q4" s="6">
        <f t="shared" ref="Q4" si="7">+Q3+0.5</f>
        <v>6.25</v>
      </c>
      <c r="R4" s="3">
        <v>6</v>
      </c>
      <c r="S4" s="4">
        <f t="shared" ref="S4:S40" si="8">+$B4*M4</f>
        <v>0</v>
      </c>
      <c r="T4" s="4">
        <f t="shared" ref="T4:T40" si="9">+$B4*N4</f>
        <v>0</v>
      </c>
      <c r="U4" s="4">
        <f t="shared" ref="U4:U40" si="10">+$B4*O4</f>
        <v>0</v>
      </c>
      <c r="V4" s="4">
        <f t="shared" ref="V4:V40" si="11">+$B4*P4</f>
        <v>0</v>
      </c>
      <c r="W4" s="5"/>
      <c r="X4" s="27">
        <f t="shared" ref="X4:X40" si="12">$AF$2*((Y4)^$AH$2)</f>
        <v>0.88509906501485192</v>
      </c>
      <c r="Y4" s="33">
        <v>6</v>
      </c>
      <c r="Z4" s="37">
        <f t="shared" ref="Z4:Z23" si="13">+S4*$X4</f>
        <v>0</v>
      </c>
      <c r="AA4" s="35">
        <f t="shared" ref="AA4:AA24" si="14">+T4*$X4</f>
        <v>0</v>
      </c>
      <c r="AB4" s="35">
        <f t="shared" ref="AB4:AB24" si="15">+U4*$X4</f>
        <v>0</v>
      </c>
      <c r="AC4" s="30">
        <f t="shared" ref="AC4:AC24" si="16">+V4*$X4</f>
        <v>0</v>
      </c>
    </row>
    <row r="5" spans="1:35" x14ac:dyDescent="0.3">
      <c r="A5" s="1">
        <v>6.5</v>
      </c>
      <c r="B5" s="1">
        <v>0</v>
      </c>
      <c r="C5" s="1">
        <v>0</v>
      </c>
      <c r="F5" s="3">
        <v>6.5</v>
      </c>
      <c r="G5" s="7">
        <v>0</v>
      </c>
      <c r="H5" s="7">
        <v>0</v>
      </c>
      <c r="I5" s="7">
        <v>0</v>
      </c>
      <c r="J5" s="4">
        <v>0</v>
      </c>
      <c r="K5" s="5"/>
      <c r="L5" s="3">
        <v>6.5</v>
      </c>
      <c r="M5" s="4">
        <f t="shared" si="3"/>
        <v>0</v>
      </c>
      <c r="N5" s="4">
        <f t="shared" si="4"/>
        <v>0</v>
      </c>
      <c r="O5" s="4">
        <f t="shared" si="5"/>
        <v>0</v>
      </c>
      <c r="P5" s="4">
        <f t="shared" si="6"/>
        <v>0</v>
      </c>
      <c r="Q5" s="6">
        <v>6.75</v>
      </c>
      <c r="R5" s="3">
        <v>6.5</v>
      </c>
      <c r="S5" s="4">
        <f t="shared" si="8"/>
        <v>0</v>
      </c>
      <c r="T5" s="4">
        <f t="shared" si="9"/>
        <v>0</v>
      </c>
      <c r="U5" s="4">
        <f t="shared" si="10"/>
        <v>0</v>
      </c>
      <c r="V5" s="4">
        <f t="shared" si="11"/>
        <v>0</v>
      </c>
      <c r="W5" s="5"/>
      <c r="X5" s="27">
        <f t="shared" si="12"/>
        <v>1.1625136122440769</v>
      </c>
      <c r="Y5" s="33">
        <v>6.5</v>
      </c>
      <c r="Z5" s="37">
        <f t="shared" si="13"/>
        <v>0</v>
      </c>
      <c r="AA5" s="35">
        <f t="shared" si="14"/>
        <v>0</v>
      </c>
      <c r="AB5" s="35">
        <f t="shared" si="15"/>
        <v>0</v>
      </c>
      <c r="AC5" s="30">
        <f t="shared" si="16"/>
        <v>0</v>
      </c>
    </row>
    <row r="6" spans="1:35" x14ac:dyDescent="0.3">
      <c r="A6" s="1">
        <v>7</v>
      </c>
      <c r="B6" s="1">
        <v>0</v>
      </c>
      <c r="C6" s="1">
        <v>0</v>
      </c>
      <c r="F6" s="3">
        <v>7</v>
      </c>
      <c r="G6" s="7">
        <v>0</v>
      </c>
      <c r="H6" s="7">
        <v>0</v>
      </c>
      <c r="I6" s="7">
        <v>0</v>
      </c>
      <c r="J6" s="4">
        <v>0</v>
      </c>
      <c r="K6" s="5"/>
      <c r="L6" s="3">
        <v>7</v>
      </c>
      <c r="M6" s="4">
        <f t="shared" si="3"/>
        <v>0</v>
      </c>
      <c r="N6" s="4">
        <f t="shared" si="4"/>
        <v>0</v>
      </c>
      <c r="O6" s="4">
        <f t="shared" si="5"/>
        <v>0</v>
      </c>
      <c r="P6" s="4">
        <f t="shared" si="6"/>
        <v>0</v>
      </c>
      <c r="Q6" s="6">
        <f t="shared" ref="Q6" si="17">+Q5+0.5</f>
        <v>7.25</v>
      </c>
      <c r="R6" s="3">
        <v>7</v>
      </c>
      <c r="S6" s="4">
        <f t="shared" si="8"/>
        <v>0</v>
      </c>
      <c r="T6" s="4">
        <f t="shared" si="9"/>
        <v>0</v>
      </c>
      <c r="U6" s="4">
        <f t="shared" si="10"/>
        <v>0</v>
      </c>
      <c r="V6" s="4">
        <f t="shared" si="11"/>
        <v>0</v>
      </c>
      <c r="W6" s="5"/>
      <c r="X6" s="27">
        <f t="shared" si="12"/>
        <v>1.4963219011910709</v>
      </c>
      <c r="Y6" s="33">
        <v>7</v>
      </c>
      <c r="Z6" s="37">
        <f t="shared" si="13"/>
        <v>0</v>
      </c>
      <c r="AA6" s="35">
        <f t="shared" si="14"/>
        <v>0</v>
      </c>
      <c r="AB6" s="35">
        <f t="shared" si="15"/>
        <v>0</v>
      </c>
      <c r="AC6" s="30">
        <f t="shared" si="16"/>
        <v>0</v>
      </c>
    </row>
    <row r="7" spans="1:35" x14ac:dyDescent="0.3">
      <c r="A7" s="1">
        <v>7.5</v>
      </c>
      <c r="B7" s="1">
        <v>0</v>
      </c>
      <c r="C7" s="1">
        <v>0</v>
      </c>
      <c r="F7" s="3">
        <v>7.5</v>
      </c>
      <c r="G7" s="7">
        <v>0</v>
      </c>
      <c r="H7" s="7">
        <v>0</v>
      </c>
      <c r="I7" s="7">
        <v>0</v>
      </c>
      <c r="J7" s="4">
        <v>0</v>
      </c>
      <c r="K7" s="5"/>
      <c r="L7" s="3">
        <v>7.5</v>
      </c>
      <c r="M7" s="4">
        <f t="shared" si="3"/>
        <v>0</v>
      </c>
      <c r="N7" s="4">
        <f t="shared" si="4"/>
        <v>0</v>
      </c>
      <c r="O7" s="4">
        <f t="shared" si="5"/>
        <v>0</v>
      </c>
      <c r="P7" s="4">
        <f t="shared" si="6"/>
        <v>0</v>
      </c>
      <c r="Q7" s="6">
        <v>7.75</v>
      </c>
      <c r="R7" s="3">
        <v>7.5</v>
      </c>
      <c r="S7" s="4">
        <f t="shared" si="8"/>
        <v>0</v>
      </c>
      <c r="T7" s="4">
        <f t="shared" si="9"/>
        <v>0</v>
      </c>
      <c r="U7" s="4">
        <f t="shared" si="10"/>
        <v>0</v>
      </c>
      <c r="V7" s="4">
        <f t="shared" si="11"/>
        <v>0</v>
      </c>
      <c r="W7" s="5"/>
      <c r="X7" s="27">
        <f t="shared" si="12"/>
        <v>1.8927153950980942</v>
      </c>
      <c r="Y7" s="33">
        <v>7.5</v>
      </c>
      <c r="Z7" s="37">
        <f t="shared" si="13"/>
        <v>0</v>
      </c>
      <c r="AA7" s="35">
        <f t="shared" si="14"/>
        <v>0</v>
      </c>
      <c r="AB7" s="35">
        <f t="shared" si="15"/>
        <v>0</v>
      </c>
      <c r="AC7" s="30">
        <f t="shared" si="16"/>
        <v>0</v>
      </c>
    </row>
    <row r="8" spans="1:35" x14ac:dyDescent="0.3">
      <c r="A8" s="1">
        <v>8</v>
      </c>
      <c r="B8" s="1">
        <v>0</v>
      </c>
      <c r="C8" s="1">
        <v>0</v>
      </c>
      <c r="F8" s="3">
        <v>8</v>
      </c>
      <c r="G8" s="7">
        <v>0</v>
      </c>
      <c r="H8" s="7">
        <v>0</v>
      </c>
      <c r="I8" s="7">
        <v>0</v>
      </c>
      <c r="J8" s="4">
        <v>0</v>
      </c>
      <c r="K8" s="5"/>
      <c r="L8" s="3">
        <v>8</v>
      </c>
      <c r="M8" s="4">
        <f t="shared" si="3"/>
        <v>0</v>
      </c>
      <c r="N8" s="4">
        <f t="shared" si="4"/>
        <v>0</v>
      </c>
      <c r="O8" s="4">
        <f t="shared" si="5"/>
        <v>0</v>
      </c>
      <c r="P8" s="4">
        <f t="shared" si="6"/>
        <v>0</v>
      </c>
      <c r="Q8" s="6">
        <f t="shared" ref="Q8" si="18">+Q7+0.5</f>
        <v>8.25</v>
      </c>
      <c r="R8" s="3">
        <v>8</v>
      </c>
      <c r="S8" s="4">
        <f t="shared" si="8"/>
        <v>0</v>
      </c>
      <c r="T8" s="4">
        <f t="shared" si="9"/>
        <v>0</v>
      </c>
      <c r="U8" s="4">
        <f t="shared" si="10"/>
        <v>0</v>
      </c>
      <c r="V8" s="4">
        <f t="shared" si="11"/>
        <v>0</v>
      </c>
      <c r="W8" s="5"/>
      <c r="X8" s="27">
        <f t="shared" si="12"/>
        <v>2.3580680421801734</v>
      </c>
      <c r="Y8" s="33">
        <v>8</v>
      </c>
      <c r="Z8" s="37">
        <f t="shared" si="13"/>
        <v>0</v>
      </c>
      <c r="AA8" s="35">
        <f t="shared" si="14"/>
        <v>0</v>
      </c>
      <c r="AB8" s="35">
        <f t="shared" si="15"/>
        <v>0</v>
      </c>
      <c r="AC8" s="30">
        <f t="shared" si="16"/>
        <v>0</v>
      </c>
    </row>
    <row r="9" spans="1:35" x14ac:dyDescent="0.3">
      <c r="A9" s="1">
        <v>8.5</v>
      </c>
      <c r="B9" s="1">
        <v>0</v>
      </c>
      <c r="C9" s="1">
        <v>0</v>
      </c>
      <c r="F9" s="3">
        <v>8.5</v>
      </c>
      <c r="G9" s="7">
        <v>2</v>
      </c>
      <c r="H9" s="7">
        <v>0</v>
      </c>
      <c r="I9" s="7">
        <v>0</v>
      </c>
      <c r="J9" s="4">
        <v>2</v>
      </c>
      <c r="K9" s="5"/>
      <c r="L9" s="3">
        <v>8.5</v>
      </c>
      <c r="M9" s="4">
        <f t="shared" si="3"/>
        <v>1</v>
      </c>
      <c r="N9" s="4">
        <f t="shared" si="4"/>
        <v>0</v>
      </c>
      <c r="O9" s="4">
        <f t="shared" si="5"/>
        <v>0</v>
      </c>
      <c r="P9" s="4">
        <f t="shared" si="6"/>
        <v>1</v>
      </c>
      <c r="Q9" s="6">
        <v>8.75</v>
      </c>
      <c r="R9" s="3">
        <v>8.5</v>
      </c>
      <c r="S9" s="4">
        <f t="shared" si="8"/>
        <v>0</v>
      </c>
      <c r="T9" s="4">
        <f t="shared" si="9"/>
        <v>0</v>
      </c>
      <c r="U9" s="4">
        <f t="shared" si="10"/>
        <v>0</v>
      </c>
      <c r="V9" s="4">
        <f t="shared" si="11"/>
        <v>0</v>
      </c>
      <c r="W9" s="5"/>
      <c r="X9" s="27">
        <f t="shared" si="12"/>
        <v>2.8989289321979563</v>
      </c>
      <c r="Y9" s="33">
        <v>8.5</v>
      </c>
      <c r="Z9" s="37">
        <f t="shared" si="13"/>
        <v>0</v>
      </c>
      <c r="AA9" s="35">
        <f t="shared" si="14"/>
        <v>0</v>
      </c>
      <c r="AB9" s="35">
        <f t="shared" si="15"/>
        <v>0</v>
      </c>
      <c r="AC9" s="30">
        <f t="shared" si="16"/>
        <v>0</v>
      </c>
    </row>
    <row r="10" spans="1:35" x14ac:dyDescent="0.3">
      <c r="A10" s="1">
        <v>9</v>
      </c>
      <c r="B10" s="1">
        <v>0</v>
      </c>
      <c r="C10" s="1">
        <v>0</v>
      </c>
      <c r="F10" s="3">
        <v>9</v>
      </c>
      <c r="G10" s="7">
        <v>10</v>
      </c>
      <c r="H10" s="7">
        <v>0</v>
      </c>
      <c r="I10" s="7">
        <v>0</v>
      </c>
      <c r="J10" s="4">
        <v>10</v>
      </c>
      <c r="K10" s="5"/>
      <c r="L10" s="3">
        <v>9</v>
      </c>
      <c r="M10" s="4">
        <f t="shared" si="3"/>
        <v>1</v>
      </c>
      <c r="N10" s="4">
        <f t="shared" si="4"/>
        <v>0</v>
      </c>
      <c r="O10" s="4">
        <f t="shared" si="5"/>
        <v>0</v>
      </c>
      <c r="P10" s="4">
        <f t="shared" si="6"/>
        <v>1</v>
      </c>
      <c r="Q10" s="6">
        <f t="shared" ref="Q10" si="19">+Q9+0.5</f>
        <v>9.25</v>
      </c>
      <c r="R10" s="3">
        <v>9</v>
      </c>
      <c r="S10" s="4">
        <f t="shared" si="8"/>
        <v>0</v>
      </c>
      <c r="T10" s="4">
        <f t="shared" si="9"/>
        <v>0</v>
      </c>
      <c r="U10" s="4">
        <f t="shared" si="10"/>
        <v>0</v>
      </c>
      <c r="V10" s="4">
        <f t="shared" si="11"/>
        <v>0</v>
      </c>
      <c r="W10" s="5"/>
      <c r="X10" s="27">
        <f t="shared" si="12"/>
        <v>3.5220156969497332</v>
      </c>
      <c r="Y10" s="33">
        <v>9</v>
      </c>
      <c r="Z10" s="37">
        <f t="shared" si="13"/>
        <v>0</v>
      </c>
      <c r="AA10" s="35">
        <f t="shared" si="14"/>
        <v>0</v>
      </c>
      <c r="AB10" s="35">
        <f t="shared" si="15"/>
        <v>0</v>
      </c>
      <c r="AC10" s="30">
        <f t="shared" si="16"/>
        <v>0</v>
      </c>
    </row>
    <row r="11" spans="1:35" x14ac:dyDescent="0.3">
      <c r="A11" s="1">
        <v>9.5</v>
      </c>
      <c r="B11" s="1">
        <v>31032</v>
      </c>
      <c r="C11" s="1">
        <v>135</v>
      </c>
      <c r="F11" s="3">
        <v>9.5</v>
      </c>
      <c r="G11" s="7">
        <v>10</v>
      </c>
      <c r="H11" s="7">
        <v>0</v>
      </c>
      <c r="I11" s="7">
        <v>0</v>
      </c>
      <c r="J11" s="4">
        <v>10</v>
      </c>
      <c r="K11" s="5"/>
      <c r="L11" s="3">
        <v>9.5</v>
      </c>
      <c r="M11" s="4">
        <f t="shared" si="3"/>
        <v>1</v>
      </c>
      <c r="N11" s="4">
        <f t="shared" si="4"/>
        <v>0</v>
      </c>
      <c r="O11" s="4">
        <f t="shared" si="5"/>
        <v>0</v>
      </c>
      <c r="P11" s="4">
        <f t="shared" si="6"/>
        <v>1</v>
      </c>
      <c r="Q11" s="6">
        <v>9.75</v>
      </c>
      <c r="R11" s="3">
        <v>9.5</v>
      </c>
      <c r="S11" s="4">
        <f t="shared" si="8"/>
        <v>31032</v>
      </c>
      <c r="T11" s="4">
        <f t="shared" si="9"/>
        <v>0</v>
      </c>
      <c r="U11" s="4">
        <f t="shared" si="10"/>
        <v>0</v>
      </c>
      <c r="V11" s="4">
        <f t="shared" si="11"/>
        <v>31032</v>
      </c>
      <c r="W11" s="5"/>
      <c r="X11" s="27">
        <f t="shared" si="12"/>
        <v>4.2342085392141984</v>
      </c>
      <c r="Y11" s="33">
        <v>9.5</v>
      </c>
      <c r="Z11" s="37">
        <f t="shared" si="13"/>
        <v>131395.95938889502</v>
      </c>
      <c r="AA11" s="35">
        <f t="shared" si="14"/>
        <v>0</v>
      </c>
      <c r="AB11" s="35">
        <f t="shared" si="15"/>
        <v>0</v>
      </c>
      <c r="AC11" s="30">
        <f t="shared" si="16"/>
        <v>131395.95938889502</v>
      </c>
    </row>
    <row r="12" spans="1:35" x14ac:dyDescent="0.3">
      <c r="A12" s="1">
        <v>10</v>
      </c>
      <c r="B12" s="1">
        <v>58972</v>
      </c>
      <c r="C12" s="1">
        <v>303</v>
      </c>
      <c r="F12" s="3">
        <v>10</v>
      </c>
      <c r="G12" s="7">
        <v>12</v>
      </c>
      <c r="H12" s="7">
        <v>1</v>
      </c>
      <c r="I12" s="7">
        <v>0</v>
      </c>
      <c r="J12" s="4">
        <v>13</v>
      </c>
      <c r="K12" s="5"/>
      <c r="L12" s="3">
        <v>10</v>
      </c>
      <c r="M12" s="4">
        <f t="shared" si="3"/>
        <v>0.92307692307692313</v>
      </c>
      <c r="N12" s="4">
        <f t="shared" si="4"/>
        <v>7.6923076923076927E-2</v>
      </c>
      <c r="O12" s="4">
        <f t="shared" si="5"/>
        <v>0</v>
      </c>
      <c r="P12" s="4">
        <f t="shared" si="6"/>
        <v>1</v>
      </c>
      <c r="Q12" s="6">
        <f t="shared" ref="Q12" si="20">+Q11+0.5</f>
        <v>10.25</v>
      </c>
      <c r="R12" s="3">
        <v>10</v>
      </c>
      <c r="S12" s="4">
        <f t="shared" si="8"/>
        <v>54435.692307692312</v>
      </c>
      <c r="T12" s="4">
        <f t="shared" si="9"/>
        <v>4536.3076923076924</v>
      </c>
      <c r="U12" s="4">
        <f t="shared" si="10"/>
        <v>0</v>
      </c>
      <c r="V12" s="4">
        <f t="shared" si="11"/>
        <v>58972</v>
      </c>
      <c r="W12" s="5"/>
      <c r="X12" s="27">
        <f t="shared" si="12"/>
        <v>5.0425447981332496</v>
      </c>
      <c r="Y12" s="33">
        <v>10</v>
      </c>
      <c r="Z12" s="37">
        <f t="shared" si="13"/>
        <v>274494.41707893601</v>
      </c>
      <c r="AA12" s="35">
        <f t="shared" si="14"/>
        <v>22874.534756577999</v>
      </c>
      <c r="AB12" s="35">
        <f t="shared" si="15"/>
        <v>0</v>
      </c>
      <c r="AC12" s="30">
        <f t="shared" si="16"/>
        <v>297368.95183551399</v>
      </c>
    </row>
    <row r="13" spans="1:35" x14ac:dyDescent="0.3">
      <c r="A13" s="1">
        <v>10.5</v>
      </c>
      <c r="B13" s="1">
        <v>77403</v>
      </c>
      <c r="C13" s="1">
        <v>467</v>
      </c>
      <c r="F13" s="3">
        <v>10.5</v>
      </c>
      <c r="G13" s="7">
        <v>9</v>
      </c>
      <c r="H13" s="7">
        <v>3</v>
      </c>
      <c r="I13" s="7">
        <v>0</v>
      </c>
      <c r="J13" s="4">
        <v>12</v>
      </c>
      <c r="K13" s="5"/>
      <c r="L13" s="3">
        <v>10.5</v>
      </c>
      <c r="M13" s="4">
        <f t="shared" si="3"/>
        <v>0.75</v>
      </c>
      <c r="N13" s="4">
        <f t="shared" si="4"/>
        <v>0.25</v>
      </c>
      <c r="O13" s="4">
        <f t="shared" si="5"/>
        <v>0</v>
      </c>
      <c r="P13" s="4">
        <f t="shared" si="6"/>
        <v>1</v>
      </c>
      <c r="Q13" s="6">
        <v>10.75</v>
      </c>
      <c r="R13" s="3">
        <v>10.5</v>
      </c>
      <c r="S13" s="4">
        <f t="shared" si="8"/>
        <v>58052.25</v>
      </c>
      <c r="T13" s="4">
        <f t="shared" si="9"/>
        <v>19350.75</v>
      </c>
      <c r="U13" s="4">
        <f t="shared" si="10"/>
        <v>0</v>
      </c>
      <c r="V13" s="4">
        <f t="shared" si="11"/>
        <v>77403</v>
      </c>
      <c r="W13" s="5"/>
      <c r="X13" s="27">
        <f t="shared" si="12"/>
        <v>5.9542139767102711</v>
      </c>
      <c r="Y13" s="33">
        <v>10.5</v>
      </c>
      <c r="Z13" s="37">
        <f t="shared" si="13"/>
        <v>345655.51832947886</v>
      </c>
      <c r="AA13" s="35">
        <f t="shared" si="14"/>
        <v>115218.50610982628</v>
      </c>
      <c r="AB13" s="35">
        <f t="shared" si="15"/>
        <v>0</v>
      </c>
      <c r="AC13" s="30">
        <f t="shared" si="16"/>
        <v>460874.02443930513</v>
      </c>
    </row>
    <row r="14" spans="1:35" x14ac:dyDescent="0.3">
      <c r="A14" s="1">
        <v>11</v>
      </c>
      <c r="B14" s="1">
        <v>244223</v>
      </c>
      <c r="C14" s="1">
        <v>1721</v>
      </c>
      <c r="F14" s="3">
        <v>11</v>
      </c>
      <c r="G14" s="7">
        <v>12</v>
      </c>
      <c r="H14" s="7">
        <v>5</v>
      </c>
      <c r="I14" s="7">
        <v>0</v>
      </c>
      <c r="J14" s="4">
        <v>17</v>
      </c>
      <c r="K14" s="5"/>
      <c r="L14" s="3">
        <v>11</v>
      </c>
      <c r="M14" s="4">
        <f t="shared" si="3"/>
        <v>0.70588235294117652</v>
      </c>
      <c r="N14" s="4">
        <f t="shared" si="4"/>
        <v>0.29411764705882354</v>
      </c>
      <c r="O14" s="4">
        <f t="shared" si="5"/>
        <v>0</v>
      </c>
      <c r="P14" s="4">
        <f t="shared" si="6"/>
        <v>1</v>
      </c>
      <c r="Q14" s="6">
        <f t="shared" ref="Q14" si="21">+Q13+0.5</f>
        <v>11.25</v>
      </c>
      <c r="R14" s="3">
        <v>11</v>
      </c>
      <c r="S14" s="4">
        <f t="shared" si="8"/>
        <v>172392.70588235295</v>
      </c>
      <c r="T14" s="4">
        <f t="shared" si="9"/>
        <v>71830.294117647063</v>
      </c>
      <c r="U14" s="4">
        <f t="shared" si="10"/>
        <v>0</v>
      </c>
      <c r="V14" s="4">
        <f t="shared" si="11"/>
        <v>244223</v>
      </c>
      <c r="W14" s="5"/>
      <c r="X14" s="27">
        <f t="shared" si="12"/>
        <v>6.9765531706564943</v>
      </c>
      <c r="Y14" s="33">
        <v>11</v>
      </c>
      <c r="Z14" s="37">
        <f t="shared" si="13"/>
        <v>1202706.8788215821</v>
      </c>
      <c r="AA14" s="35">
        <f t="shared" si="14"/>
        <v>501127.86617565918</v>
      </c>
      <c r="AB14" s="35">
        <f t="shared" si="15"/>
        <v>0</v>
      </c>
      <c r="AC14" s="30">
        <f t="shared" si="16"/>
        <v>1703834.7449972411</v>
      </c>
    </row>
    <row r="15" spans="1:35" x14ac:dyDescent="0.3">
      <c r="A15" s="1">
        <v>11.5</v>
      </c>
      <c r="B15" s="1">
        <v>349581</v>
      </c>
      <c r="C15" s="1">
        <v>2854</v>
      </c>
      <c r="F15" s="3">
        <v>11.5</v>
      </c>
      <c r="G15" s="7">
        <v>15</v>
      </c>
      <c r="H15" s="7">
        <v>4</v>
      </c>
      <c r="I15" s="7">
        <v>0</v>
      </c>
      <c r="J15" s="4">
        <v>19</v>
      </c>
      <c r="K15" s="5"/>
      <c r="L15" s="3">
        <v>11.5</v>
      </c>
      <c r="M15" s="4">
        <f t="shared" si="3"/>
        <v>0.78947368421052633</v>
      </c>
      <c r="N15" s="4">
        <f t="shared" si="4"/>
        <v>0.21052631578947367</v>
      </c>
      <c r="O15" s="4">
        <f t="shared" si="5"/>
        <v>0</v>
      </c>
      <c r="P15" s="4">
        <f t="shared" si="6"/>
        <v>1</v>
      </c>
      <c r="Q15" s="6">
        <v>11.75</v>
      </c>
      <c r="R15" s="3">
        <v>11.5</v>
      </c>
      <c r="S15" s="4">
        <f t="shared" si="8"/>
        <v>275985</v>
      </c>
      <c r="T15" s="4">
        <f t="shared" si="9"/>
        <v>73596</v>
      </c>
      <c r="U15" s="4">
        <f t="shared" si="10"/>
        <v>0</v>
      </c>
      <c r="V15" s="4">
        <f t="shared" si="11"/>
        <v>349581</v>
      </c>
      <c r="W15" s="5"/>
      <c r="X15" s="27">
        <f t="shared" si="12"/>
        <v>8.1170428483645019</v>
      </c>
      <c r="Y15" s="33">
        <v>11.5</v>
      </c>
      <c r="Z15" s="37">
        <f t="shared" si="13"/>
        <v>2240182.070505877</v>
      </c>
      <c r="AA15" s="35">
        <f t="shared" si="14"/>
        <v>597381.88546823384</v>
      </c>
      <c r="AB15" s="35">
        <f t="shared" si="15"/>
        <v>0</v>
      </c>
      <c r="AC15" s="30">
        <f t="shared" si="16"/>
        <v>2837563.9559741109</v>
      </c>
    </row>
    <row r="16" spans="1:35" x14ac:dyDescent="0.3">
      <c r="A16" s="1">
        <v>12</v>
      </c>
      <c r="B16" s="1">
        <v>260376</v>
      </c>
      <c r="C16" s="1">
        <v>2448</v>
      </c>
      <c r="F16" s="3">
        <v>12</v>
      </c>
      <c r="G16" s="7">
        <v>24</v>
      </c>
      <c r="H16" s="7">
        <v>2</v>
      </c>
      <c r="I16" s="7">
        <v>0</v>
      </c>
      <c r="J16" s="4">
        <v>26</v>
      </c>
      <c r="K16" s="5"/>
      <c r="L16" s="3">
        <v>12</v>
      </c>
      <c r="M16" s="4">
        <f t="shared" si="3"/>
        <v>0.92307692307692313</v>
      </c>
      <c r="N16" s="4">
        <f t="shared" si="4"/>
        <v>7.6923076923076927E-2</v>
      </c>
      <c r="O16" s="4">
        <f t="shared" si="5"/>
        <v>0</v>
      </c>
      <c r="P16" s="4">
        <f t="shared" si="6"/>
        <v>1</v>
      </c>
      <c r="Q16" s="6">
        <f t="shared" ref="Q16" si="22">+Q15+0.5</f>
        <v>12.25</v>
      </c>
      <c r="R16" s="3">
        <v>12</v>
      </c>
      <c r="S16" s="4">
        <f t="shared" si="8"/>
        <v>240347.07692307694</v>
      </c>
      <c r="T16" s="4">
        <f t="shared" si="9"/>
        <v>20028.923076923078</v>
      </c>
      <c r="U16" s="4">
        <f t="shared" si="10"/>
        <v>0</v>
      </c>
      <c r="V16" s="4">
        <f t="shared" si="11"/>
        <v>260376</v>
      </c>
      <c r="W16" s="5"/>
      <c r="X16" s="27">
        <f t="shared" si="12"/>
        <v>9.3833029401005454</v>
      </c>
      <c r="Y16" s="33">
        <v>12</v>
      </c>
      <c r="Z16" s="37">
        <f t="shared" si="13"/>
        <v>2255249.4335368797</v>
      </c>
      <c r="AA16" s="35">
        <f t="shared" si="14"/>
        <v>187937.45279473998</v>
      </c>
      <c r="AB16" s="35">
        <f t="shared" si="15"/>
        <v>0</v>
      </c>
      <c r="AC16" s="30">
        <f t="shared" si="16"/>
        <v>2443186.8863316197</v>
      </c>
    </row>
    <row r="17" spans="1:29" x14ac:dyDescent="0.3">
      <c r="A17" s="1">
        <v>12.5</v>
      </c>
      <c r="B17" s="1">
        <v>201611</v>
      </c>
      <c r="C17" s="1">
        <v>2171</v>
      </c>
      <c r="F17" s="3">
        <v>12.5</v>
      </c>
      <c r="G17" s="7">
        <v>19</v>
      </c>
      <c r="H17" s="7">
        <v>7</v>
      </c>
      <c r="I17" s="7">
        <v>0</v>
      </c>
      <c r="J17" s="4">
        <v>26</v>
      </c>
      <c r="K17" s="5"/>
      <c r="L17" s="3">
        <v>12.5</v>
      </c>
      <c r="M17" s="4">
        <f t="shared" si="3"/>
        <v>0.73076923076923073</v>
      </c>
      <c r="N17" s="4">
        <f t="shared" si="4"/>
        <v>0.26923076923076922</v>
      </c>
      <c r="O17" s="4">
        <f t="shared" si="5"/>
        <v>0</v>
      </c>
      <c r="P17" s="4">
        <f t="shared" si="6"/>
        <v>1</v>
      </c>
      <c r="Q17" s="6">
        <v>12.75</v>
      </c>
      <c r="R17" s="3">
        <v>12.5</v>
      </c>
      <c r="S17" s="4">
        <f t="shared" si="8"/>
        <v>147331.11538461538</v>
      </c>
      <c r="T17" s="4">
        <f t="shared" si="9"/>
        <v>54279.88461538461</v>
      </c>
      <c r="U17" s="4">
        <f t="shared" si="10"/>
        <v>0</v>
      </c>
      <c r="V17" s="4">
        <f t="shared" si="11"/>
        <v>201611</v>
      </c>
      <c r="W17" s="5"/>
      <c r="X17" s="27">
        <f t="shared" si="12"/>
        <v>10.783089201137583</v>
      </c>
      <c r="Y17" s="33">
        <v>12.5</v>
      </c>
      <c r="Z17" s="37">
        <f t="shared" si="13"/>
        <v>1588684.5592954014</v>
      </c>
      <c r="AA17" s="35">
        <f t="shared" si="14"/>
        <v>585304.83763514785</v>
      </c>
      <c r="AB17" s="35">
        <f t="shared" si="15"/>
        <v>0</v>
      </c>
      <c r="AC17" s="30">
        <f t="shared" si="16"/>
        <v>2173989.3969305493</v>
      </c>
    </row>
    <row r="18" spans="1:29" x14ac:dyDescent="0.3">
      <c r="A18" s="1">
        <v>13</v>
      </c>
      <c r="B18" s="1">
        <v>99078</v>
      </c>
      <c r="C18" s="1">
        <v>1214</v>
      </c>
      <c r="F18" s="3">
        <v>13</v>
      </c>
      <c r="G18" s="7">
        <v>13</v>
      </c>
      <c r="H18" s="7">
        <v>6</v>
      </c>
      <c r="I18" s="7">
        <v>0</v>
      </c>
      <c r="J18" s="4">
        <v>19</v>
      </c>
      <c r="K18" s="5"/>
      <c r="L18" s="3">
        <v>13</v>
      </c>
      <c r="M18" s="4">
        <f t="shared" si="3"/>
        <v>0.68421052631578949</v>
      </c>
      <c r="N18" s="4">
        <f t="shared" si="4"/>
        <v>0.31578947368421051</v>
      </c>
      <c r="O18" s="4">
        <f t="shared" si="5"/>
        <v>0</v>
      </c>
      <c r="P18" s="4">
        <f t="shared" si="6"/>
        <v>1</v>
      </c>
      <c r="Q18" s="6">
        <f t="shared" ref="Q18" si="23">+Q17+0.5</f>
        <v>13.25</v>
      </c>
      <c r="R18" s="3">
        <v>13</v>
      </c>
      <c r="S18" s="4">
        <f t="shared" si="8"/>
        <v>67790.210526315786</v>
      </c>
      <c r="T18" s="4">
        <f t="shared" si="9"/>
        <v>31287.78947368421</v>
      </c>
      <c r="U18" s="4">
        <f t="shared" si="10"/>
        <v>0</v>
      </c>
      <c r="V18" s="4">
        <f t="shared" si="11"/>
        <v>99078</v>
      </c>
      <c r="W18" s="5"/>
      <c r="X18" s="27">
        <f t="shared" si="12"/>
        <v>12.324289818895824</v>
      </c>
      <c r="Y18" s="33">
        <v>13</v>
      </c>
      <c r="Z18" s="37">
        <f t="shared" si="13"/>
        <v>835466.20141027821</v>
      </c>
      <c r="AA18" s="35">
        <f t="shared" si="14"/>
        <v>385599.78526628227</v>
      </c>
      <c r="AB18" s="35">
        <f t="shared" si="15"/>
        <v>0</v>
      </c>
      <c r="AC18" s="30">
        <f t="shared" si="16"/>
        <v>1221065.9866765605</v>
      </c>
    </row>
    <row r="19" spans="1:29" x14ac:dyDescent="0.3">
      <c r="A19" s="1">
        <v>13.5</v>
      </c>
      <c r="B19" s="1">
        <v>63040</v>
      </c>
      <c r="C19" s="1">
        <v>874</v>
      </c>
      <c r="F19" s="3">
        <v>13.5</v>
      </c>
      <c r="G19" s="7">
        <v>4</v>
      </c>
      <c r="H19" s="7">
        <v>12</v>
      </c>
      <c r="I19" s="7">
        <v>0</v>
      </c>
      <c r="J19" s="4">
        <v>16</v>
      </c>
      <c r="K19" s="5"/>
      <c r="L19" s="3">
        <v>13.5</v>
      </c>
      <c r="M19" s="4">
        <f t="shared" si="3"/>
        <v>0.25</v>
      </c>
      <c r="N19" s="4">
        <f t="shared" si="4"/>
        <v>0.75</v>
      </c>
      <c r="O19" s="4">
        <f t="shared" si="5"/>
        <v>0</v>
      </c>
      <c r="P19" s="4">
        <f t="shared" si="6"/>
        <v>1</v>
      </c>
      <c r="Q19" s="6">
        <v>13.75</v>
      </c>
      <c r="R19" s="3">
        <v>13.5</v>
      </c>
      <c r="S19" s="4">
        <f t="shared" si="8"/>
        <v>15760</v>
      </c>
      <c r="T19" s="4">
        <f t="shared" si="9"/>
        <v>47280</v>
      </c>
      <c r="U19" s="4">
        <f t="shared" si="10"/>
        <v>0</v>
      </c>
      <c r="V19" s="4">
        <f t="shared" si="11"/>
        <v>63040</v>
      </c>
      <c r="W19" s="5"/>
      <c r="X19" s="27">
        <f t="shared" si="12"/>
        <v>14.014922238509151</v>
      </c>
      <c r="Y19" s="33">
        <v>13.5</v>
      </c>
      <c r="Z19" s="37">
        <f t="shared" si="13"/>
        <v>220875.1744789042</v>
      </c>
      <c r="AA19" s="35">
        <f t="shared" si="14"/>
        <v>662625.52343671268</v>
      </c>
      <c r="AB19" s="35">
        <f t="shared" si="15"/>
        <v>0</v>
      </c>
      <c r="AC19" s="30">
        <f t="shared" si="16"/>
        <v>883500.69791561679</v>
      </c>
    </row>
    <row r="20" spans="1:29" x14ac:dyDescent="0.3">
      <c r="A20" s="1">
        <v>14</v>
      </c>
      <c r="B20" s="1">
        <v>60408</v>
      </c>
      <c r="C20" s="1">
        <v>945</v>
      </c>
      <c r="F20" s="3">
        <v>14</v>
      </c>
      <c r="G20" s="7">
        <v>5</v>
      </c>
      <c r="H20" s="7">
        <v>9</v>
      </c>
      <c r="I20" s="7">
        <v>3</v>
      </c>
      <c r="J20" s="4">
        <v>17</v>
      </c>
      <c r="K20" s="5"/>
      <c r="L20" s="3">
        <v>14</v>
      </c>
      <c r="M20" s="4">
        <f t="shared" si="3"/>
        <v>0.29411764705882354</v>
      </c>
      <c r="N20" s="4">
        <f t="shared" si="4"/>
        <v>0.52941176470588236</v>
      </c>
      <c r="O20" s="4">
        <f t="shared" si="5"/>
        <v>0.17647058823529413</v>
      </c>
      <c r="P20" s="4">
        <f t="shared" si="6"/>
        <v>1</v>
      </c>
      <c r="Q20" s="6">
        <f t="shared" ref="Q20" si="24">+Q19+0.5</f>
        <v>14.25</v>
      </c>
      <c r="R20" s="3">
        <v>14</v>
      </c>
      <c r="S20" s="4">
        <f t="shared" si="8"/>
        <v>17767.058823529413</v>
      </c>
      <c r="T20" s="4">
        <f t="shared" si="9"/>
        <v>31980.705882352941</v>
      </c>
      <c r="U20" s="4">
        <f t="shared" si="10"/>
        <v>10660.235294117647</v>
      </c>
      <c r="V20" s="4">
        <f t="shared" si="11"/>
        <v>60408</v>
      </c>
      <c r="W20" s="5"/>
      <c r="X20" s="27">
        <f t="shared" si="12"/>
        <v>15.863130184808652</v>
      </c>
      <c r="Y20" s="33">
        <v>14</v>
      </c>
      <c r="Z20" s="37">
        <f t="shared" si="13"/>
        <v>281841.16711880034</v>
      </c>
      <c r="AA20" s="35">
        <f t="shared" si="14"/>
        <v>507314.10081384052</v>
      </c>
      <c r="AB20" s="35">
        <f t="shared" si="15"/>
        <v>169104.70027128019</v>
      </c>
      <c r="AC20" s="30">
        <f t="shared" si="16"/>
        <v>958259.96820392099</v>
      </c>
    </row>
    <row r="21" spans="1:29" x14ac:dyDescent="0.3">
      <c r="A21" s="1">
        <v>14.5</v>
      </c>
      <c r="B21" s="1">
        <v>25494</v>
      </c>
      <c r="C21" s="1">
        <v>447</v>
      </c>
      <c r="F21" s="3">
        <v>14.5</v>
      </c>
      <c r="G21" s="7">
        <v>0</v>
      </c>
      <c r="H21" s="7">
        <v>8</v>
      </c>
      <c r="I21" s="7">
        <v>7</v>
      </c>
      <c r="J21" s="4">
        <v>15</v>
      </c>
      <c r="K21" s="5"/>
      <c r="L21" s="3">
        <v>14.5</v>
      </c>
      <c r="M21" s="4">
        <f t="shared" si="3"/>
        <v>0</v>
      </c>
      <c r="N21" s="4">
        <f t="shared" si="4"/>
        <v>0.53333333333333333</v>
      </c>
      <c r="O21" s="4">
        <f t="shared" si="5"/>
        <v>0.46666666666666667</v>
      </c>
      <c r="P21" s="4">
        <f t="shared" si="6"/>
        <v>1</v>
      </c>
      <c r="Q21" s="6">
        <v>14.75</v>
      </c>
      <c r="R21" s="3">
        <v>14.5</v>
      </c>
      <c r="S21" s="4">
        <f t="shared" si="8"/>
        <v>0</v>
      </c>
      <c r="T21" s="4">
        <f t="shared" si="9"/>
        <v>13596.8</v>
      </c>
      <c r="U21" s="4">
        <f t="shared" si="10"/>
        <v>11897.2</v>
      </c>
      <c r="V21" s="4">
        <f t="shared" si="11"/>
        <v>25494</v>
      </c>
      <c r="W21" s="5"/>
      <c r="X21" s="27">
        <f t="shared" si="12"/>
        <v>17.877180861674582</v>
      </c>
      <c r="Y21" s="33">
        <v>14.5</v>
      </c>
      <c r="Z21" s="37">
        <f t="shared" si="13"/>
        <v>0</v>
      </c>
      <c r="AA21" s="35">
        <f t="shared" si="14"/>
        <v>243072.45274001695</v>
      </c>
      <c r="AB21" s="35">
        <f t="shared" si="15"/>
        <v>212688.39614751484</v>
      </c>
      <c r="AC21" s="30">
        <f t="shared" si="16"/>
        <v>455760.84888753179</v>
      </c>
    </row>
    <row r="22" spans="1:29" x14ac:dyDescent="0.3">
      <c r="A22" s="1">
        <v>15</v>
      </c>
      <c r="B22" s="1">
        <v>12937</v>
      </c>
      <c r="C22" s="1">
        <v>254</v>
      </c>
      <c r="F22" s="3">
        <v>15</v>
      </c>
      <c r="G22" s="7">
        <v>1</v>
      </c>
      <c r="H22" s="7">
        <v>2</v>
      </c>
      <c r="I22" s="7">
        <v>3</v>
      </c>
      <c r="J22" s="4">
        <v>6</v>
      </c>
      <c r="K22" s="5"/>
      <c r="L22" s="3">
        <v>15</v>
      </c>
      <c r="M22" s="4">
        <f t="shared" si="3"/>
        <v>0.16666666666666666</v>
      </c>
      <c r="N22" s="4">
        <f t="shared" si="4"/>
        <v>0.33333333333333331</v>
      </c>
      <c r="O22" s="4">
        <f t="shared" si="5"/>
        <v>0.5</v>
      </c>
      <c r="P22" s="4">
        <f t="shared" si="6"/>
        <v>1</v>
      </c>
      <c r="Q22" s="6">
        <f t="shared" ref="Q22" si="25">+Q21+0.5</f>
        <v>15.25</v>
      </c>
      <c r="R22" s="3">
        <v>15</v>
      </c>
      <c r="S22" s="4">
        <f t="shared" si="8"/>
        <v>2156.1666666666665</v>
      </c>
      <c r="T22" s="4">
        <f t="shared" si="9"/>
        <v>4312.333333333333</v>
      </c>
      <c r="U22" s="4">
        <f t="shared" si="10"/>
        <v>6468.5</v>
      </c>
      <c r="V22" s="4">
        <f t="shared" si="11"/>
        <v>12937</v>
      </c>
      <c r="W22" s="5"/>
      <c r="X22" s="27">
        <f t="shared" si="12"/>
        <v>20.065462312175779</v>
      </c>
      <c r="Y22" s="33">
        <v>15</v>
      </c>
      <c r="Z22" s="37">
        <f t="shared" si="13"/>
        <v>43264.480988769668</v>
      </c>
      <c r="AA22" s="35">
        <f t="shared" si="14"/>
        <v>86528.961977539337</v>
      </c>
      <c r="AB22" s="35">
        <f t="shared" si="15"/>
        <v>129793.44296630903</v>
      </c>
      <c r="AC22" s="30">
        <f t="shared" si="16"/>
        <v>259586.88593261805</v>
      </c>
    </row>
    <row r="23" spans="1:29" x14ac:dyDescent="0.3">
      <c r="A23" s="1">
        <v>15.5</v>
      </c>
      <c r="B23" s="1">
        <v>4079</v>
      </c>
      <c r="C23" s="1">
        <v>89</v>
      </c>
      <c r="F23" s="3">
        <v>15.5</v>
      </c>
      <c r="G23" s="7">
        <v>0</v>
      </c>
      <c r="H23" s="7">
        <v>2</v>
      </c>
      <c r="I23" s="7">
        <v>7</v>
      </c>
      <c r="J23" s="4">
        <v>9</v>
      </c>
      <c r="K23" s="5"/>
      <c r="L23" s="3">
        <v>15.5</v>
      </c>
      <c r="M23" s="4">
        <f t="shared" si="3"/>
        <v>0</v>
      </c>
      <c r="N23" s="4">
        <f t="shared" si="4"/>
        <v>0.22222222222222221</v>
      </c>
      <c r="O23" s="4">
        <f t="shared" si="5"/>
        <v>0.77777777777777779</v>
      </c>
      <c r="P23" s="4">
        <f t="shared" si="6"/>
        <v>1</v>
      </c>
      <c r="Q23" s="6">
        <v>15.75</v>
      </c>
      <c r="R23" s="3">
        <v>15.5</v>
      </c>
      <c r="S23" s="4">
        <f t="shared" si="8"/>
        <v>0</v>
      </c>
      <c r="T23" s="4">
        <f t="shared" si="9"/>
        <v>906.44444444444434</v>
      </c>
      <c r="U23" s="4">
        <f t="shared" si="10"/>
        <v>3172.5555555555557</v>
      </c>
      <c r="V23" s="4">
        <f t="shared" si="11"/>
        <v>4079</v>
      </c>
      <c r="W23" s="5"/>
      <c r="X23" s="27">
        <f t="shared" si="12"/>
        <v>22.436480924989947</v>
      </c>
      <c r="Y23" s="33">
        <v>15.5</v>
      </c>
      <c r="Z23" s="37">
        <f t="shared" si="13"/>
        <v>0</v>
      </c>
      <c r="AA23" s="35">
        <f t="shared" si="14"/>
        <v>20337.423487340886</v>
      </c>
      <c r="AB23" s="35">
        <f t="shared" si="15"/>
        <v>71180.982205693115</v>
      </c>
      <c r="AC23" s="30">
        <f t="shared" si="16"/>
        <v>91518.405693034001</v>
      </c>
    </row>
    <row r="24" spans="1:29" x14ac:dyDescent="0.3">
      <c r="A24" s="1">
        <v>16</v>
      </c>
      <c r="B24" s="1">
        <v>5884</v>
      </c>
      <c r="C24" s="1">
        <v>143</v>
      </c>
      <c r="F24" s="3">
        <v>16</v>
      </c>
      <c r="G24" s="7">
        <v>0</v>
      </c>
      <c r="H24" s="7">
        <v>0</v>
      </c>
      <c r="I24" s="7">
        <v>1</v>
      </c>
      <c r="J24" s="4">
        <v>1</v>
      </c>
      <c r="K24" s="5"/>
      <c r="L24" s="3">
        <v>16</v>
      </c>
      <c r="M24" s="4">
        <f t="shared" si="3"/>
        <v>0</v>
      </c>
      <c r="N24" s="4">
        <f t="shared" si="4"/>
        <v>0</v>
      </c>
      <c r="O24" s="4">
        <f t="shared" si="5"/>
        <v>1</v>
      </c>
      <c r="P24" s="4">
        <f t="shared" si="6"/>
        <v>1</v>
      </c>
      <c r="Q24" s="6">
        <f t="shared" ref="Q24" si="26">+Q23+0.5</f>
        <v>16.25</v>
      </c>
      <c r="R24" s="3">
        <v>16</v>
      </c>
      <c r="S24" s="4">
        <f t="shared" si="8"/>
        <v>0</v>
      </c>
      <c r="T24" s="4">
        <f t="shared" si="9"/>
        <v>0</v>
      </c>
      <c r="U24" s="4">
        <f t="shared" si="10"/>
        <v>5884</v>
      </c>
      <c r="V24" s="4">
        <f t="shared" si="11"/>
        <v>5884</v>
      </c>
      <c r="W24" s="5"/>
      <c r="X24" s="27">
        <f>$AF$2*((Y24)^$AH$2)</f>
        <v>24.998859074351316</v>
      </c>
      <c r="Y24" s="33">
        <v>16</v>
      </c>
      <c r="Z24" s="37">
        <f>+S24*$X24</f>
        <v>0</v>
      </c>
      <c r="AA24" s="35">
        <f t="shared" si="14"/>
        <v>0</v>
      </c>
      <c r="AB24" s="35">
        <f t="shared" si="15"/>
        <v>147093.28679348313</v>
      </c>
      <c r="AC24" s="30">
        <f t="shared" si="16"/>
        <v>147093.28679348313</v>
      </c>
    </row>
    <row r="25" spans="1:29" x14ac:dyDescent="0.3">
      <c r="A25" s="1">
        <v>16.5</v>
      </c>
      <c r="B25" s="1">
        <v>0</v>
      </c>
      <c r="C25" s="1">
        <v>0</v>
      </c>
      <c r="F25" s="3">
        <v>16.5</v>
      </c>
      <c r="G25" s="7">
        <v>0</v>
      </c>
      <c r="H25" s="7">
        <v>0</v>
      </c>
      <c r="I25" s="7">
        <v>0</v>
      </c>
      <c r="J25" s="4">
        <v>0</v>
      </c>
      <c r="K25" s="5"/>
      <c r="L25" s="3">
        <v>16.5</v>
      </c>
      <c r="M25" s="4">
        <f t="shared" si="3"/>
        <v>0</v>
      </c>
      <c r="N25" s="4">
        <f t="shared" si="4"/>
        <v>0</v>
      </c>
      <c r="O25" s="4">
        <f t="shared" si="5"/>
        <v>0</v>
      </c>
      <c r="P25" s="4">
        <f t="shared" si="6"/>
        <v>0</v>
      </c>
      <c r="Q25" s="6">
        <v>16.75</v>
      </c>
      <c r="R25" s="3">
        <v>16.5</v>
      </c>
      <c r="S25" s="4">
        <f t="shared" si="8"/>
        <v>0</v>
      </c>
      <c r="T25" s="4">
        <f t="shared" si="9"/>
        <v>0</v>
      </c>
      <c r="U25" s="4">
        <f t="shared" si="10"/>
        <v>0</v>
      </c>
      <c r="V25" s="4">
        <f t="shared" si="11"/>
        <v>0</v>
      </c>
      <c r="W25" s="5"/>
      <c r="X25" s="27">
        <f t="shared" si="12"/>
        <v>27.761332882262501</v>
      </c>
      <c r="Y25" s="33">
        <v>16.5</v>
      </c>
      <c r="Z25" s="37">
        <f t="shared" ref="Z25:Z40" si="27">+S25*$X25</f>
        <v>0</v>
      </c>
      <c r="AA25" s="35">
        <f t="shared" ref="AA25:AA40" si="28">+T25*$X25</f>
        <v>0</v>
      </c>
      <c r="AB25" s="35">
        <f t="shared" ref="AB25:AB40" si="29">+U25*$X25</f>
        <v>0</v>
      </c>
      <c r="AC25" s="30">
        <f t="shared" ref="AC25:AC40" si="30">+V25*$X25</f>
        <v>0</v>
      </c>
    </row>
    <row r="26" spans="1:29" x14ac:dyDescent="0.3">
      <c r="A26" s="1">
        <v>17</v>
      </c>
      <c r="B26" s="1">
        <v>0</v>
      </c>
      <c r="C26" s="1">
        <v>0</v>
      </c>
      <c r="F26" s="3">
        <v>17</v>
      </c>
      <c r="G26" s="7">
        <v>0</v>
      </c>
      <c r="H26" s="7">
        <v>0</v>
      </c>
      <c r="I26" s="7">
        <v>1</v>
      </c>
      <c r="J26" s="4">
        <v>1</v>
      </c>
      <c r="K26" s="5"/>
      <c r="L26" s="3">
        <v>17</v>
      </c>
      <c r="M26" s="4">
        <f t="shared" si="3"/>
        <v>0</v>
      </c>
      <c r="N26" s="4">
        <f t="shared" si="4"/>
        <v>0</v>
      </c>
      <c r="O26" s="4">
        <f t="shared" si="5"/>
        <v>1</v>
      </c>
      <c r="P26" s="4">
        <f t="shared" si="6"/>
        <v>1</v>
      </c>
      <c r="Q26" s="6">
        <f t="shared" ref="Q26" si="31">+Q25+0.5</f>
        <v>17.25</v>
      </c>
      <c r="R26" s="3">
        <v>17</v>
      </c>
      <c r="S26" s="4">
        <f t="shared" si="8"/>
        <v>0</v>
      </c>
      <c r="T26" s="4">
        <f t="shared" si="9"/>
        <v>0</v>
      </c>
      <c r="U26" s="4">
        <f t="shared" si="10"/>
        <v>0</v>
      </c>
      <c r="V26" s="4">
        <f t="shared" si="11"/>
        <v>0</v>
      </c>
      <c r="W26" s="5"/>
      <c r="X26" s="27">
        <f t="shared" si="12"/>
        <v>30.732750092984453</v>
      </c>
      <c r="Y26" s="33">
        <v>17</v>
      </c>
      <c r="Z26" s="37">
        <f t="shared" si="27"/>
        <v>0</v>
      </c>
      <c r="AA26" s="35">
        <f t="shared" si="28"/>
        <v>0</v>
      </c>
      <c r="AB26" s="35">
        <f t="shared" si="29"/>
        <v>0</v>
      </c>
      <c r="AC26" s="30">
        <f t="shared" si="30"/>
        <v>0</v>
      </c>
    </row>
    <row r="27" spans="1:29" x14ac:dyDescent="0.3">
      <c r="A27" s="1">
        <v>17.5</v>
      </c>
      <c r="B27" s="1">
        <v>0</v>
      </c>
      <c r="C27" s="1">
        <v>0</v>
      </c>
      <c r="F27" s="3">
        <v>17.5</v>
      </c>
      <c r="G27" s="7">
        <v>0</v>
      </c>
      <c r="H27" s="7">
        <v>0</v>
      </c>
      <c r="I27" s="7">
        <v>0</v>
      </c>
      <c r="J27" s="4">
        <v>0</v>
      </c>
      <c r="K27" s="5"/>
      <c r="L27" s="3">
        <v>17.5</v>
      </c>
      <c r="M27" s="4">
        <f t="shared" si="3"/>
        <v>0</v>
      </c>
      <c r="N27" s="4">
        <f t="shared" si="4"/>
        <v>0</v>
      </c>
      <c r="O27" s="4">
        <f t="shared" si="5"/>
        <v>0</v>
      </c>
      <c r="P27" s="4">
        <f t="shared" si="6"/>
        <v>0</v>
      </c>
      <c r="Q27" s="6">
        <v>17.75</v>
      </c>
      <c r="R27" s="3">
        <v>17.5</v>
      </c>
      <c r="S27" s="4">
        <f t="shared" si="8"/>
        <v>0</v>
      </c>
      <c r="T27" s="4">
        <f t="shared" si="9"/>
        <v>0</v>
      </c>
      <c r="U27" s="4">
        <f t="shared" si="10"/>
        <v>0</v>
      </c>
      <c r="V27" s="4">
        <f t="shared" si="11"/>
        <v>0</v>
      </c>
      <c r="W27" s="5"/>
      <c r="X27" s="27">
        <f t="shared" si="12"/>
        <v>33.922068050912337</v>
      </c>
      <c r="Y27" s="33">
        <v>17.5</v>
      </c>
      <c r="Z27" s="37">
        <f t="shared" si="27"/>
        <v>0</v>
      </c>
      <c r="AA27" s="35">
        <f t="shared" si="28"/>
        <v>0</v>
      </c>
      <c r="AB27" s="35">
        <f t="shared" si="29"/>
        <v>0</v>
      </c>
      <c r="AC27" s="30">
        <f t="shared" si="30"/>
        <v>0</v>
      </c>
    </row>
    <row r="28" spans="1:29" x14ac:dyDescent="0.3">
      <c r="A28" s="1">
        <v>18</v>
      </c>
      <c r="B28" s="1">
        <v>0</v>
      </c>
      <c r="C28" s="1">
        <v>0</v>
      </c>
      <c r="F28" s="3">
        <v>18</v>
      </c>
      <c r="G28" s="7">
        <v>0</v>
      </c>
      <c r="H28" s="7">
        <v>0</v>
      </c>
      <c r="I28" s="7">
        <v>0</v>
      </c>
      <c r="J28" s="4">
        <v>0</v>
      </c>
      <c r="K28" s="5"/>
      <c r="L28" s="3">
        <v>18</v>
      </c>
      <c r="M28" s="4">
        <f t="shared" si="3"/>
        <v>0</v>
      </c>
      <c r="N28" s="4">
        <f t="shared" si="4"/>
        <v>0</v>
      </c>
      <c r="O28" s="4">
        <f t="shared" si="5"/>
        <v>0</v>
      </c>
      <c r="P28" s="4">
        <f t="shared" si="6"/>
        <v>0</v>
      </c>
      <c r="Q28" s="6">
        <f t="shared" ref="Q28" si="32">+Q27+0.5</f>
        <v>18.25</v>
      </c>
      <c r="R28" s="3">
        <v>18</v>
      </c>
      <c r="S28" s="4">
        <f t="shared" si="8"/>
        <v>0</v>
      </c>
      <c r="T28" s="4">
        <f t="shared" si="9"/>
        <v>0</v>
      </c>
      <c r="U28" s="4">
        <f t="shared" si="10"/>
        <v>0</v>
      </c>
      <c r="V28" s="4">
        <f t="shared" si="11"/>
        <v>0</v>
      </c>
      <c r="W28" s="5"/>
      <c r="X28" s="27">
        <f t="shared" si="12"/>
        <v>37.338351773893422</v>
      </c>
      <c r="Y28" s="33">
        <v>18</v>
      </c>
      <c r="Z28" s="37">
        <f t="shared" si="27"/>
        <v>0</v>
      </c>
      <c r="AA28" s="35">
        <f t="shared" si="28"/>
        <v>0</v>
      </c>
      <c r="AB28" s="35">
        <f t="shared" si="29"/>
        <v>0</v>
      </c>
      <c r="AC28" s="30">
        <f t="shared" si="30"/>
        <v>0</v>
      </c>
    </row>
    <row r="29" spans="1:29" x14ac:dyDescent="0.3">
      <c r="A29" s="1">
        <v>18.5</v>
      </c>
      <c r="B29" s="1">
        <v>0</v>
      </c>
      <c r="C29" s="1">
        <v>0</v>
      </c>
      <c r="F29" s="3">
        <v>18.5</v>
      </c>
      <c r="G29" s="7">
        <v>0</v>
      </c>
      <c r="H29" s="7">
        <v>0</v>
      </c>
      <c r="I29" s="7">
        <v>0</v>
      </c>
      <c r="J29" s="4">
        <v>0</v>
      </c>
      <c r="K29" s="5"/>
      <c r="L29" s="3">
        <v>18.5</v>
      </c>
      <c r="M29" s="4">
        <f t="shared" si="3"/>
        <v>0</v>
      </c>
      <c r="N29" s="4">
        <f t="shared" si="4"/>
        <v>0</v>
      </c>
      <c r="O29" s="4">
        <f t="shared" si="5"/>
        <v>0</v>
      </c>
      <c r="P29" s="4">
        <f t="shared" si="6"/>
        <v>0</v>
      </c>
      <c r="Q29" s="6">
        <v>18.75</v>
      </c>
      <c r="R29" s="3">
        <v>18.5</v>
      </c>
      <c r="S29" s="4">
        <f t="shared" si="8"/>
        <v>0</v>
      </c>
      <c r="T29" s="4">
        <f t="shared" si="9"/>
        <v>0</v>
      </c>
      <c r="U29" s="4">
        <f t="shared" si="10"/>
        <v>0</v>
      </c>
      <c r="V29" s="4">
        <f t="shared" si="11"/>
        <v>0</v>
      </c>
      <c r="W29" s="5"/>
      <c r="X29" s="27">
        <f t="shared" si="12"/>
        <v>40.990772114865301</v>
      </c>
      <c r="Y29" s="33">
        <v>18.5</v>
      </c>
      <c r="Z29" s="37">
        <f t="shared" si="27"/>
        <v>0</v>
      </c>
      <c r="AA29" s="35">
        <f t="shared" si="28"/>
        <v>0</v>
      </c>
      <c r="AB29" s="35">
        <f t="shared" si="29"/>
        <v>0</v>
      </c>
      <c r="AC29" s="30">
        <f t="shared" si="30"/>
        <v>0</v>
      </c>
    </row>
    <row r="30" spans="1:29" x14ac:dyDescent="0.3">
      <c r="A30" s="1">
        <v>19</v>
      </c>
      <c r="B30" s="1">
        <v>0</v>
      </c>
      <c r="C30" s="1">
        <v>0</v>
      </c>
      <c r="F30" s="3">
        <v>19</v>
      </c>
      <c r="G30" s="7">
        <v>0</v>
      </c>
      <c r="H30" s="7">
        <v>0</v>
      </c>
      <c r="I30" s="7">
        <v>0</v>
      </c>
      <c r="J30" s="4">
        <v>0</v>
      </c>
      <c r="K30" s="5"/>
      <c r="L30" s="3">
        <v>19</v>
      </c>
      <c r="M30" s="4">
        <f t="shared" si="3"/>
        <v>0</v>
      </c>
      <c r="N30" s="4">
        <f t="shared" si="4"/>
        <v>0</v>
      </c>
      <c r="O30" s="4">
        <f t="shared" si="5"/>
        <v>0</v>
      </c>
      <c r="P30" s="4">
        <f t="shared" si="6"/>
        <v>0</v>
      </c>
      <c r="Q30" s="6">
        <f t="shared" ref="Q30" si="33">+Q29+0.5</f>
        <v>19.25</v>
      </c>
      <c r="R30" s="3">
        <v>19</v>
      </c>
      <c r="S30" s="4">
        <f t="shared" si="8"/>
        <v>0</v>
      </c>
      <c r="T30" s="4">
        <f t="shared" si="9"/>
        <v>0</v>
      </c>
      <c r="U30" s="4">
        <f t="shared" si="10"/>
        <v>0</v>
      </c>
      <c r="V30" s="4">
        <f t="shared" si="11"/>
        <v>0</v>
      </c>
      <c r="W30" s="5"/>
      <c r="X30" s="27">
        <f t="shared" si="12"/>
        <v>44.888604005406677</v>
      </c>
      <c r="Y30" s="33">
        <v>19</v>
      </c>
      <c r="Z30" s="37">
        <f t="shared" si="27"/>
        <v>0</v>
      </c>
      <c r="AA30" s="35">
        <f t="shared" si="28"/>
        <v>0</v>
      </c>
      <c r="AB30" s="35">
        <f t="shared" si="29"/>
        <v>0</v>
      </c>
      <c r="AC30" s="30">
        <f t="shared" si="30"/>
        <v>0</v>
      </c>
    </row>
    <row r="31" spans="1:29" x14ac:dyDescent="0.3">
      <c r="A31" s="1">
        <v>19.5</v>
      </c>
      <c r="B31" s="1">
        <v>0</v>
      </c>
      <c r="C31" s="1">
        <v>0</v>
      </c>
      <c r="F31" s="3">
        <v>19.5</v>
      </c>
      <c r="G31" s="7">
        <v>0</v>
      </c>
      <c r="H31" s="7">
        <v>0</v>
      </c>
      <c r="I31" s="7">
        <v>0</v>
      </c>
      <c r="J31" s="4">
        <v>0</v>
      </c>
      <c r="K31" s="5"/>
      <c r="L31" s="3">
        <v>19.5</v>
      </c>
      <c r="M31" s="4">
        <f t="shared" si="3"/>
        <v>0</v>
      </c>
      <c r="N31" s="4">
        <f t="shared" si="4"/>
        <v>0</v>
      </c>
      <c r="O31" s="4">
        <f t="shared" si="5"/>
        <v>0</v>
      </c>
      <c r="P31" s="4">
        <f t="shared" si="6"/>
        <v>0</v>
      </c>
      <c r="Q31" s="6">
        <v>19.75</v>
      </c>
      <c r="R31" s="3">
        <v>19.5</v>
      </c>
      <c r="S31" s="4">
        <f t="shared" si="8"/>
        <v>0</v>
      </c>
      <c r="T31" s="4">
        <f t="shared" si="9"/>
        <v>0</v>
      </c>
      <c r="U31" s="4">
        <f t="shared" si="10"/>
        <v>0</v>
      </c>
      <c r="V31" s="4">
        <f t="shared" si="11"/>
        <v>0</v>
      </c>
      <c r="W31" s="5"/>
      <c r="X31" s="27">
        <f t="shared" si="12"/>
        <v>49.041224775421632</v>
      </c>
      <c r="Y31" s="33">
        <v>19.5</v>
      </c>
      <c r="Z31" s="37">
        <f t="shared" si="27"/>
        <v>0</v>
      </c>
      <c r="AA31" s="35">
        <f t="shared" si="28"/>
        <v>0</v>
      </c>
      <c r="AB31" s="35">
        <f t="shared" si="29"/>
        <v>0</v>
      </c>
      <c r="AC31" s="30">
        <f t="shared" si="30"/>
        <v>0</v>
      </c>
    </row>
    <row r="32" spans="1:29" x14ac:dyDescent="0.3">
      <c r="A32" s="1">
        <v>20</v>
      </c>
      <c r="B32" s="1">
        <v>0</v>
      </c>
      <c r="C32" s="1">
        <v>0</v>
      </c>
      <c r="F32" s="3">
        <v>20</v>
      </c>
      <c r="G32" s="7">
        <v>0</v>
      </c>
      <c r="H32" s="7">
        <v>0</v>
      </c>
      <c r="I32" s="7">
        <v>0</v>
      </c>
      <c r="J32" s="4">
        <v>0</v>
      </c>
      <c r="K32" s="5"/>
      <c r="L32" s="3">
        <v>20</v>
      </c>
      <c r="M32" s="4">
        <f t="shared" si="3"/>
        <v>0</v>
      </c>
      <c r="N32" s="4">
        <f t="shared" si="4"/>
        <v>0</v>
      </c>
      <c r="O32" s="4">
        <f t="shared" si="5"/>
        <v>0</v>
      </c>
      <c r="P32" s="4">
        <f t="shared" si="6"/>
        <v>0</v>
      </c>
      <c r="Q32" s="6">
        <f t="shared" ref="Q32" si="34">+Q31+0.5</f>
        <v>20.25</v>
      </c>
      <c r="R32" s="3">
        <v>20</v>
      </c>
      <c r="S32" s="4">
        <f t="shared" si="8"/>
        <v>0</v>
      </c>
      <c r="T32" s="4">
        <f t="shared" si="9"/>
        <v>0</v>
      </c>
      <c r="U32" s="4">
        <f t="shared" si="10"/>
        <v>0</v>
      </c>
      <c r="V32" s="4">
        <f t="shared" si="11"/>
        <v>0</v>
      </c>
      <c r="W32" s="5"/>
      <c r="X32" s="27">
        <f t="shared" si="12"/>
        <v>53.458112543728006</v>
      </c>
      <c r="Y32" s="33">
        <v>20</v>
      </c>
      <c r="Z32" s="37">
        <f t="shared" si="27"/>
        <v>0</v>
      </c>
      <c r="AA32" s="35">
        <f t="shared" si="28"/>
        <v>0</v>
      </c>
      <c r="AB32" s="35">
        <f t="shared" si="29"/>
        <v>0</v>
      </c>
      <c r="AC32" s="30">
        <f t="shared" si="30"/>
        <v>0</v>
      </c>
    </row>
    <row r="33" spans="1:35" x14ac:dyDescent="0.3">
      <c r="A33" s="1">
        <v>20.5</v>
      </c>
      <c r="B33" s="1">
        <v>0</v>
      </c>
      <c r="C33" s="1">
        <v>0</v>
      </c>
      <c r="F33" s="3">
        <v>20.5</v>
      </c>
      <c r="G33" s="7">
        <v>0</v>
      </c>
      <c r="H33" s="7">
        <v>0</v>
      </c>
      <c r="I33" s="7">
        <v>0</v>
      </c>
      <c r="J33" s="4">
        <v>0</v>
      </c>
      <c r="K33" s="5"/>
      <c r="L33" s="3">
        <v>20.5</v>
      </c>
      <c r="M33" s="4">
        <f t="shared" si="3"/>
        <v>0</v>
      </c>
      <c r="N33" s="4">
        <f t="shared" si="4"/>
        <v>0</v>
      </c>
      <c r="O33" s="4">
        <f t="shared" si="5"/>
        <v>0</v>
      </c>
      <c r="P33" s="4">
        <f t="shared" si="6"/>
        <v>0</v>
      </c>
      <c r="Q33" s="6">
        <v>20.75</v>
      </c>
      <c r="R33" s="3">
        <v>20.5</v>
      </c>
      <c r="S33" s="4">
        <f t="shared" si="8"/>
        <v>0</v>
      </c>
      <c r="T33" s="4">
        <f t="shared" si="9"/>
        <v>0</v>
      </c>
      <c r="U33" s="4">
        <f t="shared" si="10"/>
        <v>0</v>
      </c>
      <c r="V33" s="4">
        <f t="shared" si="11"/>
        <v>0</v>
      </c>
      <c r="W33" s="5"/>
      <c r="X33" s="27">
        <f t="shared" si="12"/>
        <v>58.148844674804316</v>
      </c>
      <c r="Y33" s="33">
        <v>20.5</v>
      </c>
      <c r="Z33" s="37">
        <f t="shared" si="27"/>
        <v>0</v>
      </c>
      <c r="AA33" s="35">
        <f t="shared" si="28"/>
        <v>0</v>
      </c>
      <c r="AB33" s="35">
        <f t="shared" si="29"/>
        <v>0</v>
      </c>
      <c r="AC33" s="30">
        <f t="shared" si="30"/>
        <v>0</v>
      </c>
    </row>
    <row r="34" spans="1:35" x14ac:dyDescent="0.3">
      <c r="A34" s="1">
        <v>21</v>
      </c>
      <c r="B34" s="1">
        <v>0</v>
      </c>
      <c r="C34" s="1">
        <v>0</v>
      </c>
      <c r="F34" s="3">
        <v>21</v>
      </c>
      <c r="G34" s="7">
        <v>0</v>
      </c>
      <c r="H34" s="7">
        <v>0</v>
      </c>
      <c r="I34" s="7">
        <v>0</v>
      </c>
      <c r="J34" s="4">
        <v>0</v>
      </c>
      <c r="K34" s="5"/>
      <c r="L34" s="3">
        <v>21</v>
      </c>
      <c r="M34" s="4">
        <f t="shared" si="3"/>
        <v>0</v>
      </c>
      <c r="N34" s="4">
        <f t="shared" si="4"/>
        <v>0</v>
      </c>
      <c r="O34" s="4">
        <f t="shared" si="5"/>
        <v>0</v>
      </c>
      <c r="P34" s="4">
        <f t="shared" si="6"/>
        <v>0</v>
      </c>
      <c r="Q34" s="6">
        <f t="shared" ref="Q34:Q35" si="35">+Q33+0.5</f>
        <v>21.25</v>
      </c>
      <c r="R34" s="3">
        <v>21</v>
      </c>
      <c r="S34" s="4">
        <f t="shared" si="8"/>
        <v>0</v>
      </c>
      <c r="T34" s="4">
        <f t="shared" si="9"/>
        <v>0</v>
      </c>
      <c r="U34" s="4">
        <f t="shared" si="10"/>
        <v>0</v>
      </c>
      <c r="V34" s="4">
        <f t="shared" si="11"/>
        <v>0</v>
      </c>
      <c r="W34" s="5"/>
      <c r="X34" s="27">
        <f t="shared" si="12"/>
        <v>63.123096297379654</v>
      </c>
      <c r="Y34" s="33">
        <v>21</v>
      </c>
      <c r="Z34" s="37">
        <f t="shared" si="27"/>
        <v>0</v>
      </c>
      <c r="AA34" s="35">
        <f t="shared" si="28"/>
        <v>0</v>
      </c>
      <c r="AB34" s="35">
        <f t="shared" si="29"/>
        <v>0</v>
      </c>
      <c r="AC34" s="30">
        <f t="shared" si="30"/>
        <v>0</v>
      </c>
    </row>
    <row r="35" spans="1:35" x14ac:dyDescent="0.3">
      <c r="A35" s="1">
        <v>21.5</v>
      </c>
      <c r="B35" s="1">
        <v>0</v>
      </c>
      <c r="C35" s="1">
        <v>0</v>
      </c>
      <c r="F35" s="3">
        <v>21.5</v>
      </c>
      <c r="G35" s="7">
        <v>0</v>
      </c>
      <c r="H35" s="7">
        <v>0</v>
      </c>
      <c r="I35" s="7">
        <v>0</v>
      </c>
      <c r="J35" s="4">
        <v>0</v>
      </c>
      <c r="K35" s="5"/>
      <c r="L35" s="3">
        <v>21.5</v>
      </c>
      <c r="M35" s="4">
        <f t="shared" si="3"/>
        <v>0</v>
      </c>
      <c r="N35" s="4">
        <f t="shared" si="4"/>
        <v>0</v>
      </c>
      <c r="O35" s="4">
        <f t="shared" si="5"/>
        <v>0</v>
      </c>
      <c r="P35" s="4">
        <f t="shared" si="6"/>
        <v>0</v>
      </c>
      <c r="Q35" s="6">
        <f t="shared" si="35"/>
        <v>21.75</v>
      </c>
      <c r="R35" s="3">
        <v>21.5</v>
      </c>
      <c r="S35" s="4">
        <f t="shared" si="8"/>
        <v>0</v>
      </c>
      <c r="T35" s="4">
        <f t="shared" si="9"/>
        <v>0</v>
      </c>
      <c r="U35" s="4">
        <f t="shared" si="10"/>
        <v>0</v>
      </c>
      <c r="V35" s="4">
        <f t="shared" si="11"/>
        <v>0</v>
      </c>
      <c r="W35" s="5"/>
      <c r="X35" s="27">
        <f t="shared" si="12"/>
        <v>68.390638880933196</v>
      </c>
      <c r="Y35" s="33">
        <v>21.5</v>
      </c>
      <c r="Z35" s="37">
        <f t="shared" si="27"/>
        <v>0</v>
      </c>
      <c r="AA35" s="35">
        <f t="shared" si="28"/>
        <v>0</v>
      </c>
      <c r="AB35" s="35">
        <f t="shared" si="29"/>
        <v>0</v>
      </c>
      <c r="AC35" s="30">
        <f t="shared" si="30"/>
        <v>0</v>
      </c>
    </row>
    <row r="36" spans="1:35" x14ac:dyDescent="0.3">
      <c r="A36" s="1">
        <v>22</v>
      </c>
      <c r="B36" s="1">
        <v>0</v>
      </c>
      <c r="C36" s="1">
        <v>0</v>
      </c>
      <c r="F36" s="3">
        <v>22</v>
      </c>
      <c r="G36" s="7">
        <v>0</v>
      </c>
      <c r="H36" s="7">
        <v>0</v>
      </c>
      <c r="I36" s="7">
        <v>0</v>
      </c>
      <c r="J36" s="4">
        <v>0</v>
      </c>
      <c r="K36" s="5"/>
      <c r="L36" s="3">
        <v>22</v>
      </c>
      <c r="M36" s="4">
        <f t="shared" si="3"/>
        <v>0</v>
      </c>
      <c r="N36" s="4">
        <f t="shared" si="4"/>
        <v>0</v>
      </c>
      <c r="O36" s="4">
        <f t="shared" si="5"/>
        <v>0</v>
      </c>
      <c r="P36" s="4">
        <f t="shared" si="6"/>
        <v>0</v>
      </c>
      <c r="Q36" s="5"/>
      <c r="R36" s="3">
        <v>22</v>
      </c>
      <c r="S36" s="4">
        <f t="shared" si="8"/>
        <v>0</v>
      </c>
      <c r="T36" s="4">
        <f t="shared" si="9"/>
        <v>0</v>
      </c>
      <c r="U36" s="4">
        <f t="shared" si="10"/>
        <v>0</v>
      </c>
      <c r="V36" s="4">
        <f t="shared" si="11"/>
        <v>0</v>
      </c>
      <c r="W36" s="5"/>
      <c r="X36" s="27">
        <f t="shared" si="12"/>
        <v>73.961338866503539</v>
      </c>
      <c r="Y36" s="33">
        <v>22</v>
      </c>
      <c r="Z36" s="37">
        <f t="shared" si="27"/>
        <v>0</v>
      </c>
      <c r="AA36" s="35">
        <f t="shared" si="28"/>
        <v>0</v>
      </c>
      <c r="AB36" s="35">
        <f t="shared" si="29"/>
        <v>0</v>
      </c>
      <c r="AC36" s="30">
        <f t="shared" si="30"/>
        <v>0</v>
      </c>
    </row>
    <row r="37" spans="1:35" x14ac:dyDescent="0.3">
      <c r="A37" s="1">
        <v>22.5</v>
      </c>
      <c r="B37" s="1">
        <v>0</v>
      </c>
      <c r="C37" s="1">
        <v>0</v>
      </c>
      <c r="F37" s="3">
        <v>22.5</v>
      </c>
      <c r="G37" s="7">
        <v>0</v>
      </c>
      <c r="H37" s="7">
        <v>0</v>
      </c>
      <c r="I37" s="7">
        <v>0</v>
      </c>
      <c r="J37" s="4">
        <v>0</v>
      </c>
      <c r="K37" s="5"/>
      <c r="L37" s="3">
        <v>22.5</v>
      </c>
      <c r="M37" s="4">
        <f t="shared" si="3"/>
        <v>0</v>
      </c>
      <c r="N37" s="4">
        <f t="shared" si="4"/>
        <v>0</v>
      </c>
      <c r="O37" s="4">
        <f t="shared" si="5"/>
        <v>0</v>
      </c>
      <c r="P37" s="4">
        <f t="shared" si="6"/>
        <v>0</v>
      </c>
      <c r="Q37" s="5"/>
      <c r="R37" s="3">
        <v>22.5</v>
      </c>
      <c r="S37" s="4">
        <f t="shared" si="8"/>
        <v>0</v>
      </c>
      <c r="T37" s="4">
        <f t="shared" si="9"/>
        <v>0</v>
      </c>
      <c r="U37" s="4">
        <f t="shared" si="10"/>
        <v>0</v>
      </c>
      <c r="V37" s="4">
        <f t="shared" si="11"/>
        <v>0</v>
      </c>
      <c r="W37" s="5"/>
      <c r="X37" s="27">
        <f t="shared" si="12"/>
        <v>79.84515634851607</v>
      </c>
      <c r="Y37" s="33">
        <v>22.5</v>
      </c>
      <c r="Z37" s="37">
        <f t="shared" si="27"/>
        <v>0</v>
      </c>
      <c r="AA37" s="35">
        <f t="shared" si="28"/>
        <v>0</v>
      </c>
      <c r="AB37" s="35">
        <f t="shared" si="29"/>
        <v>0</v>
      </c>
      <c r="AC37" s="30">
        <f t="shared" si="30"/>
        <v>0</v>
      </c>
    </row>
    <row r="38" spans="1:35" x14ac:dyDescent="0.3">
      <c r="A38" s="1">
        <v>23</v>
      </c>
      <c r="B38" s="1">
        <v>0</v>
      </c>
      <c r="C38" s="1">
        <v>0</v>
      </c>
      <c r="F38" s="3">
        <v>23</v>
      </c>
      <c r="G38" s="7">
        <v>0</v>
      </c>
      <c r="H38" s="7">
        <v>0</v>
      </c>
      <c r="I38" s="7">
        <v>0</v>
      </c>
      <c r="J38" s="4">
        <v>0</v>
      </c>
      <c r="K38" s="5"/>
      <c r="L38" s="3">
        <v>23</v>
      </c>
      <c r="M38" s="4">
        <f t="shared" si="3"/>
        <v>0</v>
      </c>
      <c r="N38" s="4">
        <f t="shared" si="4"/>
        <v>0</v>
      </c>
      <c r="O38" s="4">
        <f t="shared" si="5"/>
        <v>0</v>
      </c>
      <c r="P38" s="4">
        <f t="shared" si="6"/>
        <v>0</v>
      </c>
      <c r="Q38" s="5"/>
      <c r="R38" s="3">
        <v>23</v>
      </c>
      <c r="S38" s="4">
        <f t="shared" si="8"/>
        <v>0</v>
      </c>
      <c r="T38" s="4">
        <f t="shared" si="9"/>
        <v>0</v>
      </c>
      <c r="U38" s="4">
        <f t="shared" si="10"/>
        <v>0</v>
      </c>
      <c r="V38" s="4">
        <f t="shared" si="11"/>
        <v>0</v>
      </c>
      <c r="W38" s="5"/>
      <c r="X38" s="27">
        <f t="shared" si="12"/>
        <v>86.052143804606345</v>
      </c>
      <c r="Y38" s="33">
        <v>23</v>
      </c>
      <c r="Z38" s="37">
        <f t="shared" si="27"/>
        <v>0</v>
      </c>
      <c r="AA38" s="35">
        <f t="shared" si="28"/>
        <v>0</v>
      </c>
      <c r="AB38" s="35">
        <f t="shared" si="29"/>
        <v>0</v>
      </c>
      <c r="AC38" s="30">
        <f t="shared" si="30"/>
        <v>0</v>
      </c>
    </row>
    <row r="39" spans="1:35" x14ac:dyDescent="0.3">
      <c r="A39" s="1">
        <v>23.5</v>
      </c>
      <c r="B39" s="1">
        <v>0</v>
      </c>
      <c r="C39" s="1">
        <v>0</v>
      </c>
      <c r="F39" s="3">
        <v>23.5</v>
      </c>
      <c r="G39" s="7">
        <v>0</v>
      </c>
      <c r="H39" s="7">
        <v>0</v>
      </c>
      <c r="I39" s="7">
        <v>0</v>
      </c>
      <c r="J39" s="4">
        <v>0</v>
      </c>
      <c r="K39" s="5"/>
      <c r="L39" s="3">
        <v>23.5</v>
      </c>
      <c r="M39" s="4">
        <f t="shared" si="3"/>
        <v>0</v>
      </c>
      <c r="N39" s="4">
        <f t="shared" si="4"/>
        <v>0</v>
      </c>
      <c r="O39" s="4">
        <f t="shared" si="5"/>
        <v>0</v>
      </c>
      <c r="P39" s="4">
        <f t="shared" si="6"/>
        <v>0</v>
      </c>
      <c r="Q39" s="5"/>
      <c r="R39" s="3">
        <v>23.5</v>
      </c>
      <c r="S39" s="4">
        <f t="shared" si="8"/>
        <v>0</v>
      </c>
      <c r="T39" s="4">
        <f t="shared" si="9"/>
        <v>0</v>
      </c>
      <c r="U39" s="4">
        <f t="shared" si="10"/>
        <v>0</v>
      </c>
      <c r="V39" s="4">
        <f t="shared" si="11"/>
        <v>0</v>
      </c>
      <c r="W39" s="5"/>
      <c r="X39" s="27">
        <f t="shared" si="12"/>
        <v>92.592444870652869</v>
      </c>
      <c r="Y39" s="33">
        <v>23.5</v>
      </c>
      <c r="Z39" s="37">
        <f t="shared" si="27"/>
        <v>0</v>
      </c>
      <c r="AA39" s="35">
        <f t="shared" si="28"/>
        <v>0</v>
      </c>
      <c r="AB39" s="35">
        <f t="shared" si="29"/>
        <v>0</v>
      </c>
      <c r="AC39" s="30">
        <f t="shared" si="30"/>
        <v>0</v>
      </c>
    </row>
    <row r="40" spans="1:35" ht="15" thickBot="1" x14ac:dyDescent="0.35">
      <c r="A40" s="1">
        <v>24</v>
      </c>
      <c r="B40" s="1">
        <v>0</v>
      </c>
      <c r="C40" s="1">
        <v>0</v>
      </c>
      <c r="F40" s="13">
        <v>24</v>
      </c>
      <c r="G40" s="38">
        <v>0</v>
      </c>
      <c r="H40" s="38">
        <v>0</v>
      </c>
      <c r="I40" s="38">
        <v>0</v>
      </c>
      <c r="J40" s="14">
        <v>0</v>
      </c>
      <c r="K40" s="5"/>
      <c r="L40" s="13">
        <v>24</v>
      </c>
      <c r="M40" s="14">
        <f t="shared" si="3"/>
        <v>0</v>
      </c>
      <c r="N40" s="14">
        <f t="shared" si="4"/>
        <v>0</v>
      </c>
      <c r="O40" s="14">
        <f t="shared" si="5"/>
        <v>0</v>
      </c>
      <c r="P40" s="14">
        <f t="shared" si="6"/>
        <v>0</v>
      </c>
      <c r="Q40" s="5"/>
      <c r="R40" s="13">
        <v>24</v>
      </c>
      <c r="S40" s="14">
        <f t="shared" si="8"/>
        <v>0</v>
      </c>
      <c r="T40" s="14">
        <f t="shared" si="9"/>
        <v>0</v>
      </c>
      <c r="U40" s="14">
        <f t="shared" si="10"/>
        <v>0</v>
      </c>
      <c r="V40" s="14">
        <f t="shared" si="11"/>
        <v>0</v>
      </c>
      <c r="W40" s="5"/>
      <c r="X40" s="27">
        <f t="shared" si="12"/>
        <v>99.47629315846379</v>
      </c>
      <c r="Y40" s="34">
        <v>24</v>
      </c>
      <c r="Z40" s="37">
        <f t="shared" si="27"/>
        <v>0</v>
      </c>
      <c r="AA40" s="35">
        <f t="shared" si="28"/>
        <v>0</v>
      </c>
      <c r="AB40" s="35">
        <f t="shared" si="29"/>
        <v>0</v>
      </c>
      <c r="AC40" s="30">
        <f t="shared" si="30"/>
        <v>0</v>
      </c>
    </row>
    <row r="41" spans="1:35" ht="15" thickBot="1" x14ac:dyDescent="0.35">
      <c r="A41" s="1">
        <v>24.5</v>
      </c>
      <c r="B41" s="1">
        <v>0</v>
      </c>
      <c r="C41" s="1">
        <v>0</v>
      </c>
      <c r="F41" s="39" t="s">
        <v>4</v>
      </c>
      <c r="G41" s="40">
        <v>136</v>
      </c>
      <c r="H41" s="40">
        <v>61</v>
      </c>
      <c r="I41" s="40">
        <v>22</v>
      </c>
      <c r="J41" s="41">
        <v>219</v>
      </c>
      <c r="K41" s="5"/>
      <c r="L41" s="39" t="s">
        <v>4</v>
      </c>
      <c r="M41" s="42">
        <f t="shared" si="3"/>
        <v>0.62100456621004563</v>
      </c>
      <c r="N41" s="42">
        <f t="shared" si="4"/>
        <v>0.27853881278538811</v>
      </c>
      <c r="O41" s="42">
        <f t="shared" si="5"/>
        <v>0.1004566210045662</v>
      </c>
      <c r="P41" s="41">
        <f t="shared" si="6"/>
        <v>1</v>
      </c>
      <c r="Q41" s="5"/>
      <c r="R41" s="15" t="s">
        <v>4</v>
      </c>
      <c r="S41" s="16">
        <f>+SUM(S3:S40)</f>
        <v>1083049.2765142496</v>
      </c>
      <c r="T41" s="16">
        <f t="shared" ref="T41:V41" si="36">+SUM(T3:T40)</f>
        <v>372986.23263607733</v>
      </c>
      <c r="U41" s="16">
        <f t="shared" si="36"/>
        <v>38082.490849673202</v>
      </c>
      <c r="V41" s="17">
        <f t="shared" si="36"/>
        <v>1494118</v>
      </c>
      <c r="W41" s="12">
        <f>+B44</f>
        <v>1494118</v>
      </c>
      <c r="X41" s="31"/>
      <c r="Y41" s="44" t="s">
        <v>12</v>
      </c>
      <c r="Z41" s="45">
        <f>+SUM(Z3:Z40)</f>
        <v>9419815.8609538022</v>
      </c>
      <c r="AA41" s="45">
        <f t="shared" ref="AA41:AC41" si="37">+SUM(AA3:AA40)</f>
        <v>3915323.3306619176</v>
      </c>
      <c r="AB41" s="45">
        <f>+SUM(AB3:AB40)</f>
        <v>729860.80838428042</v>
      </c>
      <c r="AC41" s="45">
        <f t="shared" si="37"/>
        <v>14065000.000000002</v>
      </c>
      <c r="AD41" s="32">
        <f>+C44</f>
        <v>14065</v>
      </c>
      <c r="AE41" s="32">
        <f>+AC41/1000</f>
        <v>14065.000000000002</v>
      </c>
    </row>
    <row r="42" spans="1:35" ht="15" thickBot="1" x14ac:dyDescent="0.35">
      <c r="A42" s="1">
        <v>25</v>
      </c>
      <c r="B42" s="1">
        <v>0</v>
      </c>
      <c r="C42" s="1">
        <v>0</v>
      </c>
      <c r="R42" s="18" t="s">
        <v>5</v>
      </c>
      <c r="S42" s="11">
        <f>SUMPRODUCT(S3:S40, $R$3:$R$40)/S41</f>
        <v>11.652078083792432</v>
      </c>
      <c r="T42" s="11">
        <f>SUMPRODUCT(T3:T40, $R$3:$R$40)/T41</f>
        <v>12.259215102702491</v>
      </c>
      <c r="U42" s="11">
        <f>SUMPRODUCT(U3:U40, $R$3:$R$40)/U41</f>
        <v>14.760032568446917</v>
      </c>
      <c r="V42" s="43">
        <f t="shared" ref="V42" si="38">SUMPRODUCT(V3:V40, $R$3:$R$40)/V41</f>
        <v>11.882857980427248</v>
      </c>
      <c r="X42" s="31"/>
      <c r="Y42" s="46" t="s">
        <v>13</v>
      </c>
      <c r="Z42" s="47">
        <f>IF(S41&gt;0,Z41/S41,0)</f>
        <v>8.6974951788630523</v>
      </c>
      <c r="AA42" s="47">
        <f t="shared" ref="AA42:AC42" si="39">IF(T41&gt;0,AA41/T41,0)</f>
        <v>10.497232841519109</v>
      </c>
      <c r="AB42" s="47">
        <f t="shared" si="39"/>
        <v>19.165259207054824</v>
      </c>
      <c r="AC42" s="48">
        <f t="shared" si="39"/>
        <v>9.4135804534849328</v>
      </c>
    </row>
    <row r="43" spans="1:35" x14ac:dyDescent="0.3">
      <c r="A43" s="1">
        <v>25.5</v>
      </c>
      <c r="B43" s="1">
        <v>0</v>
      </c>
      <c r="C43" s="1">
        <v>0</v>
      </c>
    </row>
    <row r="44" spans="1:35" x14ac:dyDescent="0.3">
      <c r="B44" s="2">
        <v>1494118</v>
      </c>
      <c r="C44" s="2">
        <v>14065</v>
      </c>
    </row>
    <row r="46" spans="1:35" x14ac:dyDescent="0.3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9</v>
      </c>
      <c r="J46">
        <v>10</v>
      </c>
      <c r="K46">
        <v>11</v>
      </c>
      <c r="L46">
        <v>12</v>
      </c>
      <c r="M46">
        <v>13</v>
      </c>
      <c r="N46">
        <v>14</v>
      </c>
      <c r="O46">
        <v>15</v>
      </c>
      <c r="P46">
        <v>16</v>
      </c>
      <c r="Q46">
        <v>17</v>
      </c>
      <c r="R46">
        <v>18</v>
      </c>
      <c r="S46" s="55">
        <v>19</v>
      </c>
      <c r="T46" s="55">
        <v>20</v>
      </c>
      <c r="U46" s="55">
        <v>21</v>
      </c>
      <c r="V46">
        <v>22</v>
      </c>
      <c r="W46">
        <v>23</v>
      </c>
      <c r="X46">
        <v>24</v>
      </c>
      <c r="Y46">
        <v>25</v>
      </c>
      <c r="Z46" s="55">
        <v>26</v>
      </c>
      <c r="AA46" s="55">
        <v>27</v>
      </c>
      <c r="AB46" s="55">
        <v>28</v>
      </c>
      <c r="AC46">
        <v>29</v>
      </c>
      <c r="AD46">
        <v>30</v>
      </c>
      <c r="AE46">
        <v>31</v>
      </c>
      <c r="AF46" s="55">
        <v>32</v>
      </c>
      <c r="AG46">
        <v>33</v>
      </c>
      <c r="AH46" s="55">
        <v>34</v>
      </c>
      <c r="AI46">
        <v>35</v>
      </c>
    </row>
  </sheetData>
  <mergeCells count="3">
    <mergeCell ref="Y1:Y2"/>
    <mergeCell ref="Z1:AB1"/>
    <mergeCell ref="AC1:AC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algarve+cadiz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Marques</dc:creator>
  <dc:description/>
  <cp:lastModifiedBy>Maria Zuñiga Basualto</cp:lastModifiedBy>
  <cp:revision>1</cp:revision>
  <dcterms:created xsi:type="dcterms:W3CDTF">2019-05-28T14:55:16Z</dcterms:created>
  <dcterms:modified xsi:type="dcterms:W3CDTF">2024-02-01T11:59:10Z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