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defaultThemeVersion="166925"/>
  <mc:AlternateContent xmlns:mc="http://schemas.openxmlformats.org/markup-compatibility/2006">
    <mc:Choice Requires="x15">
      <x15ac:absPath xmlns:x15ac="http://schemas.microsoft.com/office/spreadsheetml/2010/11/ac" url="/Users/mariajosezunigabasualto/MJZ/BOQUERON/surveys_consistency/DATOS/PELAGO/"/>
    </mc:Choice>
  </mc:AlternateContent>
  <xr:revisionPtr revIDLastSave="0" documentId="13_ncr:1_{B1E23C4E-6713-5E4C-A290-92E0210A5F63}" xr6:coauthVersionLast="47" xr6:coauthVersionMax="47" xr10:uidLastSave="{00000000-0000-0000-0000-000000000000}"/>
  <bookViews>
    <workbookView xWindow="3600" yWindow="1980" windowWidth="27740" windowHeight="19940" activeTab="6" xr2:uid="{00000000-000D-0000-FFFF-FFFF00000000}"/>
  </bookViews>
  <sheets>
    <sheet name="extra_Total_Pelago21" sheetId="5" r:id="rId1"/>
    <sheet name="INFORMATION" sheetId="13" r:id="rId2"/>
    <sheet name="9aCN" sheetId="1" r:id="rId3"/>
    <sheet name="9aCS" sheetId="2" r:id="rId4"/>
    <sheet name="9aS_alg" sheetId="3" r:id="rId5"/>
    <sheet name="9aS_cad" sheetId="4" r:id="rId6"/>
    <sheet name="algarve+cadiz" sheetId="14"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4" l="1"/>
  <c r="B5" i="14"/>
  <c r="B6" i="14"/>
  <c r="B7" i="14"/>
  <c r="B8" i="14"/>
  <c r="B9" i="14"/>
  <c r="B44" i="14" s="1"/>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3" i="14"/>
  <c r="X3" i="14"/>
  <c r="D51" i="14"/>
  <c r="C51" i="14"/>
  <c r="B49" i="3"/>
  <c r="J5" i="14" l="1"/>
  <c r="J6" i="14"/>
  <c r="J7" i="14"/>
  <c r="J8" i="14"/>
  <c r="J9" i="14"/>
  <c r="J10" i="14"/>
  <c r="J11" i="14"/>
  <c r="J12" i="14"/>
  <c r="J13" i="14"/>
  <c r="J14" i="14"/>
  <c r="J15" i="14"/>
  <c r="O15" i="14" s="1"/>
  <c r="J16" i="14"/>
  <c r="J17" i="14"/>
  <c r="J18" i="14"/>
  <c r="J19" i="14"/>
  <c r="J20" i="14"/>
  <c r="J21" i="14"/>
  <c r="J22" i="14"/>
  <c r="J23" i="14"/>
  <c r="J24" i="14"/>
  <c r="J25" i="14"/>
  <c r="J26" i="14"/>
  <c r="J27" i="14"/>
  <c r="J28" i="14"/>
  <c r="M28" i="14" s="1"/>
  <c r="S28" i="14" s="1"/>
  <c r="J29" i="14"/>
  <c r="J30" i="14"/>
  <c r="J31" i="14"/>
  <c r="J32" i="14"/>
  <c r="J33" i="14"/>
  <c r="J34" i="14"/>
  <c r="J35" i="14"/>
  <c r="J36" i="14"/>
  <c r="J37" i="14"/>
  <c r="J4" i="14"/>
  <c r="G5" i="14"/>
  <c r="H5" i="14"/>
  <c r="I5" i="14"/>
  <c r="G6" i="14"/>
  <c r="H6" i="14"/>
  <c r="I6" i="14"/>
  <c r="G7" i="14"/>
  <c r="H7" i="14"/>
  <c r="I7" i="14"/>
  <c r="G8" i="14"/>
  <c r="H8" i="14"/>
  <c r="I8" i="14"/>
  <c r="G9" i="14"/>
  <c r="H9" i="14"/>
  <c r="I9" i="14"/>
  <c r="G10" i="14"/>
  <c r="H10" i="14"/>
  <c r="I10" i="14"/>
  <c r="G11" i="14"/>
  <c r="H11" i="14"/>
  <c r="I11" i="14"/>
  <c r="G12" i="14"/>
  <c r="H12" i="14"/>
  <c r="I12" i="14"/>
  <c r="G13" i="14"/>
  <c r="H13" i="14"/>
  <c r="I13" i="14"/>
  <c r="G14" i="14"/>
  <c r="H14" i="14"/>
  <c r="I14" i="14"/>
  <c r="G15" i="14"/>
  <c r="H15" i="14"/>
  <c r="I15" i="14"/>
  <c r="G16" i="14"/>
  <c r="H16" i="14"/>
  <c r="I16" i="14"/>
  <c r="G17" i="14"/>
  <c r="H17" i="14"/>
  <c r="I17" i="14"/>
  <c r="G18" i="14"/>
  <c r="H18" i="14"/>
  <c r="I18" i="14"/>
  <c r="G19" i="14"/>
  <c r="H19" i="14"/>
  <c r="I19" i="14"/>
  <c r="G20" i="14"/>
  <c r="H20" i="14"/>
  <c r="I20" i="14"/>
  <c r="G21" i="14"/>
  <c r="H21" i="14"/>
  <c r="I21" i="14"/>
  <c r="G22" i="14"/>
  <c r="H22" i="14"/>
  <c r="I22" i="14"/>
  <c r="G23" i="14"/>
  <c r="H23" i="14"/>
  <c r="I23" i="14"/>
  <c r="G24" i="14"/>
  <c r="H24" i="14"/>
  <c r="I24" i="14"/>
  <c r="G25" i="14"/>
  <c r="H25" i="14"/>
  <c r="M25" i="14" s="1"/>
  <c r="I25" i="14"/>
  <c r="G26" i="14"/>
  <c r="H26" i="14"/>
  <c r="I26" i="14"/>
  <c r="G27" i="14"/>
  <c r="H27" i="14"/>
  <c r="I27" i="14"/>
  <c r="G28" i="14"/>
  <c r="H28" i="14"/>
  <c r="I28" i="14"/>
  <c r="G29" i="14"/>
  <c r="H29" i="14"/>
  <c r="I29" i="14"/>
  <c r="G30" i="14"/>
  <c r="H30" i="14"/>
  <c r="I30" i="14"/>
  <c r="G31" i="14"/>
  <c r="H31" i="14"/>
  <c r="I31" i="14"/>
  <c r="G32" i="14"/>
  <c r="H32" i="14"/>
  <c r="I32" i="14"/>
  <c r="G33" i="14"/>
  <c r="H33" i="14"/>
  <c r="I33" i="14"/>
  <c r="G34" i="14"/>
  <c r="H34" i="14"/>
  <c r="I34" i="14"/>
  <c r="G35" i="14"/>
  <c r="H35" i="14"/>
  <c r="I35" i="14"/>
  <c r="G36" i="14"/>
  <c r="H36" i="14"/>
  <c r="I36" i="14"/>
  <c r="G37" i="14"/>
  <c r="H37" i="14"/>
  <c r="I37" i="14"/>
  <c r="H4" i="14"/>
  <c r="I4" i="14"/>
  <c r="G4" i="14"/>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 i="14"/>
  <c r="X40" i="14"/>
  <c r="P40" i="14"/>
  <c r="V40" i="14" s="1"/>
  <c r="O40" i="14"/>
  <c r="U40" i="14" s="1"/>
  <c r="N40" i="14"/>
  <c r="T40" i="14" s="1"/>
  <c r="M40" i="14"/>
  <c r="S40" i="14" s="1"/>
  <c r="J40" i="14"/>
  <c r="X39" i="14"/>
  <c r="J39" i="14"/>
  <c r="X38" i="14"/>
  <c r="J38" i="14"/>
  <c r="X37" i="14"/>
  <c r="P37" i="14"/>
  <c r="V37" i="14" s="1"/>
  <c r="X36" i="14"/>
  <c r="X35" i="14"/>
  <c r="O35" i="14"/>
  <c r="U35" i="14" s="1"/>
  <c r="X34" i="14"/>
  <c r="X33" i="14"/>
  <c r="X32" i="14"/>
  <c r="X31" i="14"/>
  <c r="X30" i="14"/>
  <c r="P30" i="14"/>
  <c r="V30" i="14" s="1"/>
  <c r="X29" i="14"/>
  <c r="M29" i="14"/>
  <c r="X28" i="14"/>
  <c r="X27" i="14"/>
  <c r="X26" i="14"/>
  <c r="X25" i="14"/>
  <c r="X24" i="14"/>
  <c r="X23" i="14"/>
  <c r="X22" i="14"/>
  <c r="X21" i="14"/>
  <c r="X20" i="14"/>
  <c r="X19" i="14"/>
  <c r="X18" i="14"/>
  <c r="X17" i="14"/>
  <c r="X16" i="14"/>
  <c r="X15" i="14"/>
  <c r="X14" i="14"/>
  <c r="X13" i="14"/>
  <c r="X12" i="14"/>
  <c r="X11" i="14"/>
  <c r="X10" i="14"/>
  <c r="X9" i="14"/>
  <c r="X8" i="14"/>
  <c r="P8" i="14"/>
  <c r="X7" i="14"/>
  <c r="X6" i="14"/>
  <c r="N6" i="14"/>
  <c r="M6" i="14"/>
  <c r="X5" i="14"/>
  <c r="X4" i="14"/>
  <c r="H41" i="14"/>
  <c r="C49" i="3"/>
  <c r="G48" i="3"/>
  <c r="H48" i="3"/>
  <c r="I48" i="3"/>
  <c r="J48" i="3"/>
  <c r="F48" i="3"/>
  <c r="W72" i="3"/>
  <c r="X72" i="3"/>
  <c r="V72" i="3"/>
  <c r="U72" i="3"/>
  <c r="W68" i="3"/>
  <c r="Q71" i="3"/>
  <c r="P71" i="3"/>
  <c r="O71" i="3"/>
  <c r="N71" i="3"/>
  <c r="U71" i="3" s="1"/>
  <c r="Q70" i="3"/>
  <c r="P70" i="3"/>
  <c r="O70" i="3"/>
  <c r="N70" i="3"/>
  <c r="Q69" i="3"/>
  <c r="P69" i="3"/>
  <c r="O69" i="3"/>
  <c r="N69" i="3"/>
  <c r="R69" i="3" s="1"/>
  <c r="Q68" i="3"/>
  <c r="X68" i="3" s="1"/>
  <c r="P68" i="3"/>
  <c r="O68" i="3"/>
  <c r="V68" i="3" s="1"/>
  <c r="N68" i="3"/>
  <c r="Q67" i="3"/>
  <c r="X67" i="3" s="1"/>
  <c r="P67" i="3"/>
  <c r="W67" i="3" s="1"/>
  <c r="O67" i="3"/>
  <c r="V67" i="3" s="1"/>
  <c r="N67" i="3"/>
  <c r="U67" i="3" s="1"/>
  <c r="Q66" i="3"/>
  <c r="X66" i="3" s="1"/>
  <c r="P66" i="3"/>
  <c r="O66" i="3"/>
  <c r="V66" i="3" s="1"/>
  <c r="N66" i="3"/>
  <c r="U66" i="3" s="1"/>
  <c r="Q65" i="3"/>
  <c r="X65" i="3" s="1"/>
  <c r="P65" i="3"/>
  <c r="W65" i="3" s="1"/>
  <c r="O65" i="3"/>
  <c r="V65" i="3" s="1"/>
  <c r="N65" i="3"/>
  <c r="Q64" i="3"/>
  <c r="X64" i="3" s="1"/>
  <c r="P64" i="3"/>
  <c r="W64" i="3" s="1"/>
  <c r="O64" i="3"/>
  <c r="V64" i="3" s="1"/>
  <c r="N64" i="3"/>
  <c r="U64" i="3" s="1"/>
  <c r="Q63" i="3"/>
  <c r="X63" i="3" s="1"/>
  <c r="P63" i="3"/>
  <c r="W63" i="3" s="1"/>
  <c r="O63" i="3"/>
  <c r="V63" i="3" s="1"/>
  <c r="N63" i="3"/>
  <c r="U63" i="3" s="1"/>
  <c r="T60" i="2"/>
  <c r="T59" i="2"/>
  <c r="T40" i="2"/>
  <c r="U40" i="2"/>
  <c r="V40" i="2"/>
  <c r="W40" i="2"/>
  <c r="T41" i="2"/>
  <c r="U41" i="2"/>
  <c r="V41" i="2"/>
  <c r="W41" i="2"/>
  <c r="T42" i="2"/>
  <c r="U42" i="2"/>
  <c r="V42" i="2"/>
  <c r="W42" i="2"/>
  <c r="T43" i="2"/>
  <c r="U43" i="2"/>
  <c r="X43" i="2" s="1"/>
  <c r="V43" i="2"/>
  <c r="W43" i="2"/>
  <c r="T44" i="2"/>
  <c r="X44" i="2" s="1"/>
  <c r="U44" i="2"/>
  <c r="V44" i="2"/>
  <c r="W44" i="2"/>
  <c r="T45" i="2"/>
  <c r="U45" i="2"/>
  <c r="X45" i="2" s="1"/>
  <c r="V45" i="2"/>
  <c r="W45" i="2"/>
  <c r="T46" i="2"/>
  <c r="X46" i="2" s="1"/>
  <c r="U46" i="2"/>
  <c r="V46" i="2"/>
  <c r="W46" i="2"/>
  <c r="T47" i="2"/>
  <c r="U47" i="2"/>
  <c r="V47" i="2"/>
  <c r="W47" i="2"/>
  <c r="T48" i="2"/>
  <c r="X48" i="2" s="1"/>
  <c r="U48" i="2"/>
  <c r="V48" i="2"/>
  <c r="W48" i="2"/>
  <c r="T49" i="2"/>
  <c r="U49" i="2"/>
  <c r="V49" i="2"/>
  <c r="W49" i="2"/>
  <c r="T50" i="2"/>
  <c r="U50" i="2"/>
  <c r="V50" i="2"/>
  <c r="W50" i="2"/>
  <c r="T51" i="2"/>
  <c r="U51" i="2"/>
  <c r="X51" i="2" s="1"/>
  <c r="V51" i="2"/>
  <c r="W51" i="2"/>
  <c r="T52" i="2"/>
  <c r="X52" i="2" s="1"/>
  <c r="U52" i="2"/>
  <c r="V52" i="2"/>
  <c r="W52" i="2"/>
  <c r="T53" i="2"/>
  <c r="U53" i="2"/>
  <c r="X53" i="2" s="1"/>
  <c r="V53" i="2"/>
  <c r="W53" i="2"/>
  <c r="T54" i="2"/>
  <c r="X54" i="2" s="1"/>
  <c r="U54" i="2"/>
  <c r="V54" i="2"/>
  <c r="W54" i="2"/>
  <c r="T55" i="2"/>
  <c r="U55" i="2"/>
  <c r="X55" i="2" s="1"/>
  <c r="V55" i="2"/>
  <c r="W55" i="2"/>
  <c r="T56" i="2"/>
  <c r="X56" i="2" s="1"/>
  <c r="U56" i="2"/>
  <c r="V56" i="2"/>
  <c r="W56" i="2"/>
  <c r="T57" i="2"/>
  <c r="U57" i="2"/>
  <c r="V57" i="2"/>
  <c r="W57" i="2"/>
  <c r="U39" i="2"/>
  <c r="U58" i="2" s="1"/>
  <c r="V39" i="2"/>
  <c r="V58" i="2" s="1"/>
  <c r="W39" i="2"/>
  <c r="T39" i="2"/>
  <c r="Q57" i="2"/>
  <c r="P56" i="2"/>
  <c r="O56" i="2"/>
  <c r="N56" i="2"/>
  <c r="M56" i="2"/>
  <c r="Q56" i="2" s="1"/>
  <c r="P55" i="2"/>
  <c r="O55" i="2"/>
  <c r="N55" i="2"/>
  <c r="M55" i="2"/>
  <c r="Q55" i="2" s="1"/>
  <c r="P54" i="2"/>
  <c r="O54" i="2"/>
  <c r="N54" i="2"/>
  <c r="M54" i="2"/>
  <c r="Q54" i="2" s="1"/>
  <c r="P53" i="2"/>
  <c r="O53" i="2"/>
  <c r="Q53" i="2" s="1"/>
  <c r="N53" i="2"/>
  <c r="M53" i="2"/>
  <c r="P52" i="2"/>
  <c r="O52" i="2"/>
  <c r="N52" i="2"/>
  <c r="M52" i="2"/>
  <c r="Q52" i="2" s="1"/>
  <c r="Q51" i="2"/>
  <c r="P51" i="2"/>
  <c r="O51" i="2"/>
  <c r="N51" i="2"/>
  <c r="M51" i="2"/>
  <c r="P50" i="2"/>
  <c r="O50" i="2"/>
  <c r="N50" i="2"/>
  <c r="Q50" i="2" s="1"/>
  <c r="M50" i="2"/>
  <c r="P49" i="2"/>
  <c r="O49" i="2"/>
  <c r="N49" i="2"/>
  <c r="M49" i="2"/>
  <c r="Q49" i="2" s="1"/>
  <c r="P48" i="2"/>
  <c r="O48" i="2"/>
  <c r="N48" i="2"/>
  <c r="Q48" i="2" s="1"/>
  <c r="M48" i="2"/>
  <c r="P46" i="2"/>
  <c r="O46" i="2"/>
  <c r="N46" i="2"/>
  <c r="M46" i="2"/>
  <c r="Q46" i="2" s="1"/>
  <c r="P45" i="2"/>
  <c r="O45" i="2"/>
  <c r="N45" i="2"/>
  <c r="M45" i="2"/>
  <c r="Q45" i="2" s="1"/>
  <c r="P44" i="2"/>
  <c r="O44" i="2"/>
  <c r="Q44" i="2" s="1"/>
  <c r="N44" i="2"/>
  <c r="M44" i="2"/>
  <c r="P43" i="2"/>
  <c r="O43" i="2"/>
  <c r="N43" i="2"/>
  <c r="M43" i="2"/>
  <c r="Q43" i="2" s="1"/>
  <c r="Q42" i="2"/>
  <c r="P42" i="2"/>
  <c r="O42" i="2"/>
  <c r="N42" i="2"/>
  <c r="M42" i="2"/>
  <c r="P41" i="2"/>
  <c r="O41" i="2"/>
  <c r="N41" i="2"/>
  <c r="Q41" i="2" s="1"/>
  <c r="M41" i="2"/>
  <c r="P40" i="2"/>
  <c r="O40" i="2"/>
  <c r="N40" i="2"/>
  <c r="M40" i="2"/>
  <c r="P39" i="2"/>
  <c r="O39" i="2"/>
  <c r="N39" i="2"/>
  <c r="M39" i="2"/>
  <c r="T48" i="1"/>
  <c r="U48" i="1"/>
  <c r="V48" i="1"/>
  <c r="W48" i="1"/>
  <c r="T49" i="1"/>
  <c r="U49" i="1"/>
  <c r="V49" i="1"/>
  <c r="W49" i="1"/>
  <c r="T50" i="1"/>
  <c r="U50" i="1"/>
  <c r="V50" i="1"/>
  <c r="W50" i="1"/>
  <c r="T51" i="1"/>
  <c r="U51" i="1"/>
  <c r="V51" i="1"/>
  <c r="W51" i="1"/>
  <c r="T52" i="1"/>
  <c r="U52" i="1"/>
  <c r="V52" i="1"/>
  <c r="W52" i="1"/>
  <c r="T53" i="1"/>
  <c r="U53" i="1"/>
  <c r="V53" i="1"/>
  <c r="W53" i="1"/>
  <c r="T54" i="1"/>
  <c r="U54" i="1"/>
  <c r="V54" i="1"/>
  <c r="W54" i="1"/>
  <c r="T55" i="1"/>
  <c r="U55" i="1"/>
  <c r="V55" i="1"/>
  <c r="W55" i="1"/>
  <c r="T56" i="1"/>
  <c r="U56" i="1"/>
  <c r="V56" i="1"/>
  <c r="W56" i="1"/>
  <c r="T57" i="1"/>
  <c r="U57" i="1"/>
  <c r="V57" i="1"/>
  <c r="W57" i="1"/>
  <c r="T58" i="1"/>
  <c r="U58" i="1"/>
  <c r="V58" i="1"/>
  <c r="W58" i="1"/>
  <c r="T59" i="1"/>
  <c r="U59" i="1"/>
  <c r="V59" i="1"/>
  <c r="W59" i="1"/>
  <c r="T60" i="1"/>
  <c r="U60" i="1"/>
  <c r="V60" i="1"/>
  <c r="W60" i="1"/>
  <c r="T61" i="1"/>
  <c r="U61" i="1"/>
  <c r="V61" i="1"/>
  <c r="W61" i="1"/>
  <c r="T62" i="1"/>
  <c r="U62" i="1"/>
  <c r="V62" i="1"/>
  <c r="W62" i="1"/>
  <c r="T63" i="1"/>
  <c r="U63" i="1"/>
  <c r="V63" i="1"/>
  <c r="W63" i="1"/>
  <c r="T64" i="1"/>
  <c r="U64" i="1"/>
  <c r="V64" i="1"/>
  <c r="W64" i="1"/>
  <c r="T65" i="1"/>
  <c r="U65" i="1"/>
  <c r="V65" i="1"/>
  <c r="W65" i="1"/>
  <c r="W47" i="1"/>
  <c r="U47" i="1"/>
  <c r="V47" i="1"/>
  <c r="T47" i="1"/>
  <c r="Q66" i="1"/>
  <c r="P65" i="1"/>
  <c r="O65" i="1"/>
  <c r="N65" i="1"/>
  <c r="M65" i="1"/>
  <c r="Q65" i="1" s="1"/>
  <c r="P64" i="1"/>
  <c r="O64" i="1"/>
  <c r="N64" i="1"/>
  <c r="M64" i="1"/>
  <c r="Q64" i="1" s="1"/>
  <c r="P63" i="1"/>
  <c r="O63" i="1"/>
  <c r="N63" i="1"/>
  <c r="M63" i="1"/>
  <c r="Q63" i="1" s="1"/>
  <c r="P62" i="1"/>
  <c r="O62" i="1"/>
  <c r="N62" i="1"/>
  <c r="M62" i="1"/>
  <c r="Q62" i="1" s="1"/>
  <c r="Q61" i="1"/>
  <c r="P61" i="1"/>
  <c r="O61" i="1"/>
  <c r="N61" i="1"/>
  <c r="M61" i="1"/>
  <c r="P60" i="1"/>
  <c r="O60" i="1"/>
  <c r="N60" i="1"/>
  <c r="M60" i="1"/>
  <c r="Q60" i="1" s="1"/>
  <c r="P59" i="1"/>
  <c r="O59" i="1"/>
  <c r="Q59" i="1" s="1"/>
  <c r="N59" i="1"/>
  <c r="M59" i="1"/>
  <c r="P58" i="1"/>
  <c r="Q58" i="1" s="1"/>
  <c r="O58" i="1"/>
  <c r="N58" i="1"/>
  <c r="M58" i="1"/>
  <c r="P57" i="1"/>
  <c r="O57" i="1"/>
  <c r="N57" i="1"/>
  <c r="M57" i="1"/>
  <c r="Q57" i="1" s="1"/>
  <c r="P56" i="1"/>
  <c r="O56" i="1"/>
  <c r="N56" i="1"/>
  <c r="Q56" i="1" s="1"/>
  <c r="M56" i="1"/>
  <c r="P55" i="1"/>
  <c r="O55" i="1"/>
  <c r="N55" i="1"/>
  <c r="M55" i="1"/>
  <c r="Q55" i="1" s="1"/>
  <c r="P54" i="1"/>
  <c r="O54" i="1"/>
  <c r="N54" i="1"/>
  <c r="M54" i="1"/>
  <c r="Q54" i="1" s="1"/>
  <c r="Q53" i="1"/>
  <c r="P53" i="1"/>
  <c r="O53" i="1"/>
  <c r="N53" i="1"/>
  <c r="M53" i="1"/>
  <c r="P52" i="1"/>
  <c r="O52" i="1"/>
  <c r="N52" i="1"/>
  <c r="M52" i="1"/>
  <c r="Q52" i="1" s="1"/>
  <c r="P51" i="1"/>
  <c r="O51" i="1"/>
  <c r="Q51" i="1" s="1"/>
  <c r="N51" i="1"/>
  <c r="M51" i="1"/>
  <c r="P50" i="1"/>
  <c r="Q50" i="1" s="1"/>
  <c r="O50" i="1"/>
  <c r="N50" i="1"/>
  <c r="M50" i="1"/>
  <c r="P49" i="1"/>
  <c r="O49" i="1"/>
  <c r="N49" i="1"/>
  <c r="M49" i="1"/>
  <c r="Q49" i="1" s="1"/>
  <c r="P48" i="1"/>
  <c r="O48" i="1"/>
  <c r="N48" i="1"/>
  <c r="Q48" i="1" s="1"/>
  <c r="M48" i="1"/>
  <c r="P47" i="1"/>
  <c r="O47" i="1"/>
  <c r="N47" i="1"/>
  <c r="M47" i="1"/>
  <c r="Q47" i="1" s="1"/>
  <c r="R29" i="5"/>
  <c r="X29" i="5"/>
  <c r="Q29" i="5"/>
  <c r="M7" i="5"/>
  <c r="R23" i="5"/>
  <c r="R24" i="5"/>
  <c r="R25" i="5"/>
  <c r="R26" i="5"/>
  <c r="R27" i="5"/>
  <c r="R28" i="5"/>
  <c r="Q27" i="5"/>
  <c r="O28" i="5"/>
  <c r="P28" i="5"/>
  <c r="M23" i="5"/>
  <c r="N23" i="5"/>
  <c r="O23" i="5"/>
  <c r="P23" i="5"/>
  <c r="M24" i="5"/>
  <c r="N24" i="5"/>
  <c r="O24" i="5"/>
  <c r="P24" i="5"/>
  <c r="M25" i="5"/>
  <c r="N25" i="5"/>
  <c r="O25" i="5"/>
  <c r="P25" i="5"/>
  <c r="M26" i="5"/>
  <c r="N26" i="5"/>
  <c r="O26" i="5"/>
  <c r="P26" i="5"/>
  <c r="M27" i="5"/>
  <c r="N27" i="5"/>
  <c r="O27" i="5"/>
  <c r="P27" i="5"/>
  <c r="M28" i="5"/>
  <c r="N28" i="5"/>
  <c r="M8" i="5"/>
  <c r="N8" i="5"/>
  <c r="O8" i="5"/>
  <c r="P8" i="5"/>
  <c r="M9" i="5"/>
  <c r="N9" i="5"/>
  <c r="O9" i="5"/>
  <c r="P9" i="5"/>
  <c r="M10" i="5"/>
  <c r="N10" i="5"/>
  <c r="O10" i="5"/>
  <c r="P10" i="5"/>
  <c r="M11" i="5"/>
  <c r="N11" i="5"/>
  <c r="O11" i="5"/>
  <c r="P11" i="5"/>
  <c r="M12" i="5"/>
  <c r="N12" i="5"/>
  <c r="O12" i="5"/>
  <c r="P12" i="5"/>
  <c r="M13" i="5"/>
  <c r="N13" i="5"/>
  <c r="O13" i="5"/>
  <c r="P13" i="5"/>
  <c r="M14" i="5"/>
  <c r="N14" i="5"/>
  <c r="O14" i="5"/>
  <c r="P14" i="5"/>
  <c r="M15" i="5"/>
  <c r="N15" i="5"/>
  <c r="O15" i="5"/>
  <c r="P15" i="5"/>
  <c r="M16" i="5"/>
  <c r="N16" i="5"/>
  <c r="O16" i="5"/>
  <c r="P16" i="5"/>
  <c r="M17" i="5"/>
  <c r="N17" i="5"/>
  <c r="O17" i="5"/>
  <c r="P17" i="5"/>
  <c r="M18" i="5"/>
  <c r="N18" i="5"/>
  <c r="O18" i="5"/>
  <c r="P18" i="5"/>
  <c r="M19" i="5"/>
  <c r="N19" i="5"/>
  <c r="O19" i="5"/>
  <c r="P19" i="5"/>
  <c r="M20" i="5"/>
  <c r="N20" i="5"/>
  <c r="O20" i="5"/>
  <c r="P20" i="5"/>
  <c r="M21" i="5"/>
  <c r="N21" i="5"/>
  <c r="O21" i="5"/>
  <c r="P21" i="5"/>
  <c r="M22" i="5"/>
  <c r="N22" i="5"/>
  <c r="O22" i="5"/>
  <c r="P22" i="5"/>
  <c r="R22" i="5"/>
  <c r="R21" i="5"/>
  <c r="R20" i="5"/>
  <c r="R19" i="5"/>
  <c r="R18" i="5"/>
  <c r="R17" i="5"/>
  <c r="R16" i="5"/>
  <c r="R15" i="5"/>
  <c r="R14" i="5"/>
  <c r="R13" i="5"/>
  <c r="R12" i="5"/>
  <c r="R11" i="5"/>
  <c r="R10" i="5"/>
  <c r="R9" i="5"/>
  <c r="R8" i="5"/>
  <c r="R7" i="5"/>
  <c r="P7" i="5"/>
  <c r="O7" i="5"/>
  <c r="N7" i="5"/>
  <c r="U34" i="1"/>
  <c r="V34" i="1"/>
  <c r="W34" i="1"/>
  <c r="T34" i="1"/>
  <c r="R8" i="1"/>
  <c r="R9" i="1"/>
  <c r="R10" i="1"/>
  <c r="R11" i="1"/>
  <c r="R12" i="1"/>
  <c r="R13" i="1"/>
  <c r="R14" i="1"/>
  <c r="R15" i="1"/>
  <c r="R16" i="1"/>
  <c r="R17" i="1"/>
  <c r="R18" i="1"/>
  <c r="R19" i="1"/>
  <c r="R20" i="1"/>
  <c r="R21" i="1"/>
  <c r="R22" i="1"/>
  <c r="R23" i="1"/>
  <c r="R24" i="1"/>
  <c r="R25" i="1"/>
  <c r="R26" i="1"/>
  <c r="R27" i="1"/>
  <c r="R28" i="1"/>
  <c r="R29" i="1"/>
  <c r="R30" i="1"/>
  <c r="R31" i="1"/>
  <c r="R7" i="1"/>
  <c r="U33" i="1"/>
  <c r="V33" i="1"/>
  <c r="W33" i="1"/>
  <c r="X33" i="1"/>
  <c r="T33" i="1"/>
  <c r="X28" i="2"/>
  <c r="U29" i="2"/>
  <c r="V29" i="2"/>
  <c r="W29" i="2"/>
  <c r="T29" i="2"/>
  <c r="U28" i="2"/>
  <c r="V28" i="2"/>
  <c r="W28" i="2"/>
  <c r="T28" i="2"/>
  <c r="R6" i="2"/>
  <c r="R7" i="2"/>
  <c r="R8" i="2"/>
  <c r="R9" i="2"/>
  <c r="R10" i="2"/>
  <c r="R11" i="2"/>
  <c r="R12" i="2"/>
  <c r="R13" i="2"/>
  <c r="R14" i="2"/>
  <c r="R15" i="2"/>
  <c r="R16" i="2"/>
  <c r="R17" i="2"/>
  <c r="R18" i="2"/>
  <c r="R19" i="2"/>
  <c r="R20" i="2"/>
  <c r="R21" i="2"/>
  <c r="R22" i="2"/>
  <c r="R23" i="2"/>
  <c r="R24" i="2"/>
  <c r="R25" i="2"/>
  <c r="R26" i="2"/>
  <c r="R5" i="2"/>
  <c r="U27" i="2"/>
  <c r="V27" i="2"/>
  <c r="W27" i="2"/>
  <c r="T27" i="2"/>
  <c r="W58" i="2"/>
  <c r="W60" i="2" s="1"/>
  <c r="X27" i="2"/>
  <c r="S14" i="3"/>
  <c r="S15" i="3"/>
  <c r="S16" i="3"/>
  <c r="S17" i="3"/>
  <c r="S18" i="3"/>
  <c r="S19" i="3"/>
  <c r="S20" i="3"/>
  <c r="S21" i="3"/>
  <c r="S22" i="3"/>
  <c r="S23" i="3"/>
  <c r="S24" i="3"/>
  <c r="S25" i="3"/>
  <c r="S26" i="3"/>
  <c r="S27" i="3"/>
  <c r="S28" i="3"/>
  <c r="S29" i="3"/>
  <c r="S30" i="3"/>
  <c r="S31" i="3"/>
  <c r="S32" i="3"/>
  <c r="S33" i="3"/>
  <c r="S34" i="3"/>
  <c r="S13" i="3"/>
  <c r="Y27" i="3"/>
  <c r="Y28" i="3"/>
  <c r="Y29" i="3"/>
  <c r="Y30" i="3"/>
  <c r="Y31" i="3"/>
  <c r="Y32" i="3"/>
  <c r="Y33" i="3"/>
  <c r="Y34" i="3"/>
  <c r="R13" i="4"/>
  <c r="R14" i="4"/>
  <c r="R15" i="4"/>
  <c r="R16" i="4"/>
  <c r="R17" i="4"/>
  <c r="R18" i="4"/>
  <c r="R19" i="4"/>
  <c r="R20" i="4"/>
  <c r="R21" i="4"/>
  <c r="R22" i="4"/>
  <c r="R23" i="4"/>
  <c r="R24" i="4"/>
  <c r="R25" i="4"/>
  <c r="R26" i="4"/>
  <c r="R27" i="4"/>
  <c r="R12" i="4"/>
  <c r="M13" i="4"/>
  <c r="N13" i="4"/>
  <c r="AB13" i="4" s="1"/>
  <c r="O13" i="4"/>
  <c r="AC13" i="4" s="1"/>
  <c r="P13" i="4"/>
  <c r="AD13" i="4" s="1"/>
  <c r="M14" i="4"/>
  <c r="T14" i="4" s="1"/>
  <c r="N14" i="4"/>
  <c r="U14" i="4" s="1"/>
  <c r="O14" i="4"/>
  <c r="AC14" i="4" s="1"/>
  <c r="P14" i="4"/>
  <c r="AD14" i="4" s="1"/>
  <c r="M15" i="4"/>
  <c r="AA15" i="4" s="1"/>
  <c r="N15" i="4"/>
  <c r="AB15" i="4" s="1"/>
  <c r="O15" i="4"/>
  <c r="V15" i="4" s="1"/>
  <c r="P15" i="4"/>
  <c r="W15" i="4" s="1"/>
  <c r="M16" i="4"/>
  <c r="T16" i="4" s="1"/>
  <c r="N16" i="4"/>
  <c r="AB16" i="4" s="1"/>
  <c r="O16" i="4"/>
  <c r="AC16" i="4" s="1"/>
  <c r="P16" i="4"/>
  <c r="AD16" i="4" s="1"/>
  <c r="M17" i="4"/>
  <c r="T17" i="4" s="1"/>
  <c r="N17" i="4"/>
  <c r="U17" i="4" s="1"/>
  <c r="O17" i="4"/>
  <c r="V17" i="4" s="1"/>
  <c r="P17" i="4"/>
  <c r="AD17" i="4" s="1"/>
  <c r="M18" i="4"/>
  <c r="AA18" i="4" s="1"/>
  <c r="N18" i="4"/>
  <c r="AB18" i="4" s="1"/>
  <c r="O18" i="4"/>
  <c r="V18" i="4" s="1"/>
  <c r="P18" i="4"/>
  <c r="W18" i="4" s="1"/>
  <c r="M19" i="4"/>
  <c r="T19" i="4" s="1"/>
  <c r="N19" i="4"/>
  <c r="AB19" i="4" s="1"/>
  <c r="O19" i="4"/>
  <c r="AC19" i="4" s="1"/>
  <c r="P19" i="4"/>
  <c r="AD19" i="4" s="1"/>
  <c r="M20" i="4"/>
  <c r="T20" i="4" s="1"/>
  <c r="N20" i="4"/>
  <c r="U20" i="4" s="1"/>
  <c r="O20" i="4"/>
  <c r="V20" i="4" s="1"/>
  <c r="P20" i="4"/>
  <c r="AD20" i="4" s="1"/>
  <c r="M21" i="4"/>
  <c r="AA21" i="4" s="1"/>
  <c r="N21" i="4"/>
  <c r="AB21" i="4" s="1"/>
  <c r="O21" i="4"/>
  <c r="AC21" i="4" s="1"/>
  <c r="P21" i="4"/>
  <c r="W21" i="4" s="1"/>
  <c r="M22" i="4"/>
  <c r="T22" i="4" s="1"/>
  <c r="N22" i="4"/>
  <c r="AB22" i="4" s="1"/>
  <c r="O22" i="4"/>
  <c r="AC22" i="4" s="1"/>
  <c r="P22" i="4"/>
  <c r="AD22" i="4" s="1"/>
  <c r="M23" i="4"/>
  <c r="N23" i="4"/>
  <c r="U23" i="4" s="1"/>
  <c r="O23" i="4"/>
  <c r="V23" i="4" s="1"/>
  <c r="P23" i="4"/>
  <c r="AD23" i="4" s="1"/>
  <c r="M24" i="4"/>
  <c r="AA24" i="4" s="1"/>
  <c r="N24" i="4"/>
  <c r="AB24" i="4" s="1"/>
  <c r="O24" i="4"/>
  <c r="AC24" i="4" s="1"/>
  <c r="P24" i="4"/>
  <c r="W24" i="4" s="1"/>
  <c r="M25" i="4"/>
  <c r="T25" i="4" s="1"/>
  <c r="N25" i="4"/>
  <c r="AB25" i="4" s="1"/>
  <c r="O25" i="4"/>
  <c r="AC25" i="4" s="1"/>
  <c r="P25" i="4"/>
  <c r="AD25" i="4" s="1"/>
  <c r="M26" i="4"/>
  <c r="AA26" i="4" s="1"/>
  <c r="N26" i="4"/>
  <c r="U26" i="4" s="1"/>
  <c r="O26" i="4"/>
  <c r="V26" i="4" s="1"/>
  <c r="P26" i="4"/>
  <c r="AD26" i="4" s="1"/>
  <c r="N12" i="4"/>
  <c r="AB12" i="4" s="1"/>
  <c r="O12" i="4"/>
  <c r="AC12" i="4" s="1"/>
  <c r="P12" i="4"/>
  <c r="AD12" i="4" s="1"/>
  <c r="M12" i="4"/>
  <c r="T12" i="4" s="1"/>
  <c r="Y23" i="3"/>
  <c r="Y24" i="3"/>
  <c r="U26" i="3"/>
  <c r="V26" i="3"/>
  <c r="W26" i="3"/>
  <c r="X26" i="3"/>
  <c r="N17" i="3"/>
  <c r="U17" i="3" s="1"/>
  <c r="O17" i="3"/>
  <c r="V17" i="3" s="1"/>
  <c r="P17" i="3"/>
  <c r="W17" i="3" s="1"/>
  <c r="Q17" i="3"/>
  <c r="X17" i="3" s="1"/>
  <c r="N18" i="3"/>
  <c r="U18" i="3" s="1"/>
  <c r="O18" i="3"/>
  <c r="V18" i="3" s="1"/>
  <c r="P18" i="3"/>
  <c r="W18" i="3" s="1"/>
  <c r="Q18" i="3"/>
  <c r="X18" i="3" s="1"/>
  <c r="N19" i="3"/>
  <c r="U19" i="3" s="1"/>
  <c r="O19" i="3"/>
  <c r="V19" i="3" s="1"/>
  <c r="P19" i="3"/>
  <c r="W19" i="3" s="1"/>
  <c r="Q19" i="3"/>
  <c r="X19" i="3" s="1"/>
  <c r="N20" i="3"/>
  <c r="U20" i="3" s="1"/>
  <c r="O20" i="3"/>
  <c r="V20" i="3" s="1"/>
  <c r="P20" i="3"/>
  <c r="W20" i="3" s="1"/>
  <c r="Q20" i="3"/>
  <c r="X20" i="3" s="1"/>
  <c r="N21" i="3"/>
  <c r="U21" i="3" s="1"/>
  <c r="O21" i="3"/>
  <c r="V21" i="3" s="1"/>
  <c r="P21" i="3"/>
  <c r="W21" i="3" s="1"/>
  <c r="Q21" i="3"/>
  <c r="X21" i="3" s="1"/>
  <c r="N22" i="3"/>
  <c r="U22" i="3" s="1"/>
  <c r="O22" i="3"/>
  <c r="V22" i="3" s="1"/>
  <c r="P22" i="3"/>
  <c r="W22" i="3" s="1"/>
  <c r="Q22" i="3"/>
  <c r="X22" i="3" s="1"/>
  <c r="N23" i="3"/>
  <c r="O23" i="3"/>
  <c r="P23" i="3"/>
  <c r="Q23" i="3"/>
  <c r="N24" i="3"/>
  <c r="O24" i="3"/>
  <c r="P24" i="3"/>
  <c r="Q24" i="3"/>
  <c r="N25" i="3"/>
  <c r="U25" i="3" s="1"/>
  <c r="O25" i="3"/>
  <c r="V71" i="3" s="1"/>
  <c r="P25" i="3"/>
  <c r="W25" i="3" s="1"/>
  <c r="Q25" i="3"/>
  <c r="X25" i="3" s="1"/>
  <c r="X41" i="2"/>
  <c r="X49" i="2"/>
  <c r="X50" i="2"/>
  <c r="X57" i="2"/>
  <c r="X26" i="2"/>
  <c r="X25" i="2"/>
  <c r="U26" i="2"/>
  <c r="T26" i="2"/>
  <c r="T25" i="2"/>
  <c r="U25" i="2"/>
  <c r="V25" i="2"/>
  <c r="W25" i="2"/>
  <c r="V26" i="2"/>
  <c r="W26" i="2"/>
  <c r="Q26" i="2"/>
  <c r="M25" i="2"/>
  <c r="N25" i="2"/>
  <c r="O25" i="2"/>
  <c r="P25" i="2"/>
  <c r="M24" i="2"/>
  <c r="U16" i="2"/>
  <c r="V16" i="2"/>
  <c r="W16" i="2"/>
  <c r="U19" i="2"/>
  <c r="U21" i="2"/>
  <c r="T16" i="2"/>
  <c r="M12" i="2"/>
  <c r="M17" i="2"/>
  <c r="T17" i="2" s="1"/>
  <c r="M18" i="2"/>
  <c r="T18" i="2" s="1"/>
  <c r="M19" i="2"/>
  <c r="T19" i="2" s="1"/>
  <c r="M20" i="2"/>
  <c r="T20" i="2" s="1"/>
  <c r="M21" i="2"/>
  <c r="T21" i="2" s="1"/>
  <c r="M22" i="2"/>
  <c r="T22" i="2" s="1"/>
  <c r="M23" i="2"/>
  <c r="T23" i="2" s="1"/>
  <c r="T24" i="2"/>
  <c r="M9" i="2"/>
  <c r="T9" i="2" s="1"/>
  <c r="M10" i="2"/>
  <c r="T10" i="2" s="1"/>
  <c r="M11" i="2"/>
  <c r="T11" i="2" s="1"/>
  <c r="M13" i="2"/>
  <c r="T13" i="2" s="1"/>
  <c r="M14" i="2"/>
  <c r="M15" i="2"/>
  <c r="T15" i="2" s="1"/>
  <c r="N10" i="2"/>
  <c r="U10" i="2" s="1"/>
  <c r="O10" i="2"/>
  <c r="V10" i="2" s="1"/>
  <c r="P10" i="2"/>
  <c r="W10" i="2" s="1"/>
  <c r="N11" i="2"/>
  <c r="U11" i="2" s="1"/>
  <c r="O11" i="2"/>
  <c r="V11" i="2" s="1"/>
  <c r="P11" i="2"/>
  <c r="W11" i="2" s="1"/>
  <c r="N12" i="2"/>
  <c r="U12" i="2" s="1"/>
  <c r="O12" i="2"/>
  <c r="V12" i="2" s="1"/>
  <c r="P12" i="2"/>
  <c r="W12" i="2" s="1"/>
  <c r="N13" i="2"/>
  <c r="U13" i="2" s="1"/>
  <c r="O13" i="2"/>
  <c r="V13" i="2" s="1"/>
  <c r="P13" i="2"/>
  <c r="W13" i="2" s="1"/>
  <c r="N14" i="2"/>
  <c r="U14" i="2" s="1"/>
  <c r="O14" i="2"/>
  <c r="V14" i="2" s="1"/>
  <c r="P14" i="2"/>
  <c r="W14" i="2" s="1"/>
  <c r="N15" i="2"/>
  <c r="U15" i="2" s="1"/>
  <c r="O15" i="2"/>
  <c r="V15" i="2" s="1"/>
  <c r="P15" i="2"/>
  <c r="W15" i="2" s="1"/>
  <c r="N17" i="2"/>
  <c r="U17" i="2" s="1"/>
  <c r="O17" i="2"/>
  <c r="V17" i="2" s="1"/>
  <c r="P17" i="2"/>
  <c r="W17" i="2" s="1"/>
  <c r="N18" i="2"/>
  <c r="U18" i="2" s="1"/>
  <c r="O18" i="2"/>
  <c r="V18" i="2" s="1"/>
  <c r="P18" i="2"/>
  <c r="W18" i="2" s="1"/>
  <c r="N19" i="2"/>
  <c r="O19" i="2"/>
  <c r="V19" i="2" s="1"/>
  <c r="P19" i="2"/>
  <c r="W19" i="2" s="1"/>
  <c r="N20" i="2"/>
  <c r="U20" i="2" s="1"/>
  <c r="O20" i="2"/>
  <c r="P20" i="2"/>
  <c r="W20" i="2" s="1"/>
  <c r="N21" i="2"/>
  <c r="O21" i="2"/>
  <c r="V21" i="2" s="1"/>
  <c r="P21" i="2"/>
  <c r="W21" i="2" s="1"/>
  <c r="N22" i="2"/>
  <c r="U22" i="2" s="1"/>
  <c r="O22" i="2"/>
  <c r="V22" i="2" s="1"/>
  <c r="P22" i="2"/>
  <c r="W22" i="2" s="1"/>
  <c r="N23" i="2"/>
  <c r="U23" i="2" s="1"/>
  <c r="O23" i="2"/>
  <c r="V23" i="2" s="1"/>
  <c r="P23" i="2"/>
  <c r="W23" i="2" s="1"/>
  <c r="N24" i="2"/>
  <c r="U24" i="2" s="1"/>
  <c r="O24" i="2"/>
  <c r="V24" i="2" s="1"/>
  <c r="P24" i="2"/>
  <c r="W24" i="2" s="1"/>
  <c r="N9" i="2"/>
  <c r="U9" i="2" s="1"/>
  <c r="O9" i="2"/>
  <c r="V9" i="2" s="1"/>
  <c r="P9" i="2"/>
  <c r="W9" i="2" s="1"/>
  <c r="O8" i="2"/>
  <c r="V8" i="2" s="1"/>
  <c r="N8" i="2"/>
  <c r="U8" i="2" s="1"/>
  <c r="P8" i="2"/>
  <c r="W8" i="2" s="1"/>
  <c r="M8" i="2"/>
  <c r="T8" i="2" s="1"/>
  <c r="T66" i="1"/>
  <c r="U66" i="1"/>
  <c r="V66" i="1"/>
  <c r="W66" i="1"/>
  <c r="X66" i="1" s="1"/>
  <c r="T31" i="1"/>
  <c r="U31" i="1"/>
  <c r="V31" i="1"/>
  <c r="W31" i="1"/>
  <c r="Q31" i="1"/>
  <c r="P30" i="1"/>
  <c r="W30" i="1" s="1"/>
  <c r="P13" i="1"/>
  <c r="W13" i="1" s="1"/>
  <c r="P14" i="1"/>
  <c r="W14" i="1" s="1"/>
  <c r="P15" i="1"/>
  <c r="W15" i="1" s="1"/>
  <c r="P16" i="1"/>
  <c r="W16" i="1" s="1"/>
  <c r="P17" i="1"/>
  <c r="W17" i="1" s="1"/>
  <c r="P18" i="1"/>
  <c r="W18" i="1" s="1"/>
  <c r="P19" i="1"/>
  <c r="W19" i="1" s="1"/>
  <c r="P20" i="1"/>
  <c r="W20" i="1" s="1"/>
  <c r="P21" i="1"/>
  <c r="W21" i="1" s="1"/>
  <c r="P22" i="1"/>
  <c r="W22" i="1" s="1"/>
  <c r="P23" i="1"/>
  <c r="W23" i="1" s="1"/>
  <c r="P24" i="1"/>
  <c r="W24" i="1" s="1"/>
  <c r="P25" i="1"/>
  <c r="W25" i="1" s="1"/>
  <c r="P26" i="1"/>
  <c r="W26" i="1" s="1"/>
  <c r="P27" i="1"/>
  <c r="W27" i="1" s="1"/>
  <c r="P28" i="1"/>
  <c r="W28" i="1" s="1"/>
  <c r="P29" i="1"/>
  <c r="W29" i="1" s="1"/>
  <c r="P12" i="1"/>
  <c r="W12" i="1" s="1"/>
  <c r="W32" i="1" s="1"/>
  <c r="O13" i="1"/>
  <c r="V13" i="1" s="1"/>
  <c r="O14" i="1"/>
  <c r="V14" i="1" s="1"/>
  <c r="O15" i="1"/>
  <c r="V15" i="1" s="1"/>
  <c r="O16" i="1"/>
  <c r="V16" i="1" s="1"/>
  <c r="O17" i="1"/>
  <c r="V17" i="1" s="1"/>
  <c r="O18" i="1"/>
  <c r="V18" i="1" s="1"/>
  <c r="O19" i="1"/>
  <c r="V19" i="1" s="1"/>
  <c r="O20" i="1"/>
  <c r="Q20" i="1" s="1"/>
  <c r="O21" i="1"/>
  <c r="V21" i="1" s="1"/>
  <c r="O22" i="1"/>
  <c r="V22" i="1" s="1"/>
  <c r="O23" i="1"/>
  <c r="V23" i="1" s="1"/>
  <c r="O24" i="1"/>
  <c r="V24" i="1" s="1"/>
  <c r="O25" i="1"/>
  <c r="V25" i="1" s="1"/>
  <c r="O26" i="1"/>
  <c r="V26" i="1" s="1"/>
  <c r="O27" i="1"/>
  <c r="V27" i="1" s="1"/>
  <c r="O28" i="1"/>
  <c r="Q28" i="1" s="1"/>
  <c r="O29" i="1"/>
  <c r="V29" i="1" s="1"/>
  <c r="O30" i="1"/>
  <c r="V30" i="1" s="1"/>
  <c r="O12" i="1"/>
  <c r="V12" i="1" s="1"/>
  <c r="N29" i="1"/>
  <c r="U29" i="1" s="1"/>
  <c r="N30" i="1"/>
  <c r="U30" i="1" s="1"/>
  <c r="N13" i="1"/>
  <c r="U13" i="1" s="1"/>
  <c r="N14" i="1"/>
  <c r="U14" i="1" s="1"/>
  <c r="N15" i="1"/>
  <c r="U15" i="1" s="1"/>
  <c r="N16" i="1"/>
  <c r="U16" i="1" s="1"/>
  <c r="N17" i="1"/>
  <c r="U17" i="1" s="1"/>
  <c r="U32" i="1" s="1"/>
  <c r="N18" i="1"/>
  <c r="U18" i="1" s="1"/>
  <c r="N19" i="1"/>
  <c r="U19" i="1" s="1"/>
  <c r="N20" i="1"/>
  <c r="U20" i="1" s="1"/>
  <c r="N21" i="1"/>
  <c r="U21" i="1" s="1"/>
  <c r="N22" i="1"/>
  <c r="U22" i="1" s="1"/>
  <c r="N23" i="1"/>
  <c r="U23" i="1" s="1"/>
  <c r="N24" i="1"/>
  <c r="U24" i="1" s="1"/>
  <c r="N25" i="1"/>
  <c r="U25" i="1" s="1"/>
  <c r="N26" i="1"/>
  <c r="U26" i="1" s="1"/>
  <c r="N27" i="1"/>
  <c r="U27" i="1" s="1"/>
  <c r="N28" i="1"/>
  <c r="U28" i="1" s="1"/>
  <c r="N12" i="1"/>
  <c r="U12" i="1" s="1"/>
  <c r="M14" i="1"/>
  <c r="T14" i="1" s="1"/>
  <c r="M15" i="1"/>
  <c r="T15" i="1" s="1"/>
  <c r="M16" i="1"/>
  <c r="T16" i="1" s="1"/>
  <c r="M17" i="1"/>
  <c r="T17" i="1" s="1"/>
  <c r="M18" i="1"/>
  <c r="M19" i="1"/>
  <c r="M20" i="1"/>
  <c r="T20" i="1" s="1"/>
  <c r="M21" i="1"/>
  <c r="M22" i="1"/>
  <c r="T22" i="1" s="1"/>
  <c r="M23" i="1"/>
  <c r="T23" i="1" s="1"/>
  <c r="M24" i="1"/>
  <c r="T24" i="1" s="1"/>
  <c r="M25" i="1"/>
  <c r="T25" i="1" s="1"/>
  <c r="M26" i="1"/>
  <c r="M27" i="1"/>
  <c r="M28" i="1"/>
  <c r="T28" i="1" s="1"/>
  <c r="M29" i="1"/>
  <c r="M30" i="1"/>
  <c r="T30" i="1" s="1"/>
  <c r="M13" i="1"/>
  <c r="M12" i="1"/>
  <c r="T12" i="1" s="1"/>
  <c r="AC30" i="14" l="1"/>
  <c r="AB35" i="14"/>
  <c r="AC37" i="14"/>
  <c r="Z40" i="14"/>
  <c r="AA40" i="14"/>
  <c r="AB40" i="14"/>
  <c r="Z28" i="14"/>
  <c r="AC40" i="14"/>
  <c r="M20" i="14"/>
  <c r="M22" i="14"/>
  <c r="S22" i="14" s="1"/>
  <c r="Z22" i="14" s="1"/>
  <c r="P22" i="14"/>
  <c r="V22" i="14" s="1"/>
  <c r="AC22" i="14" s="1"/>
  <c r="O22" i="14"/>
  <c r="U22" i="14" s="1"/>
  <c r="AB22" i="14" s="1"/>
  <c r="N22" i="14"/>
  <c r="T22" i="14" s="1"/>
  <c r="AA22" i="14" s="1"/>
  <c r="P23" i="14"/>
  <c r="V23" i="14" s="1"/>
  <c r="AC23" i="14" s="1"/>
  <c r="M23" i="14"/>
  <c r="O23" i="14"/>
  <c r="N23" i="14"/>
  <c r="T23" i="14" s="1"/>
  <c r="AA23" i="14" s="1"/>
  <c r="M11" i="14"/>
  <c r="S11" i="14" s="1"/>
  <c r="Z11" i="14" s="1"/>
  <c r="O11" i="14"/>
  <c r="U11" i="14" s="1"/>
  <c r="AB11" i="14" s="1"/>
  <c r="N11" i="14"/>
  <c r="M37" i="14"/>
  <c r="S37" i="14" s="1"/>
  <c r="Z37" i="14" s="1"/>
  <c r="N29" i="14"/>
  <c r="N37" i="14"/>
  <c r="T37" i="14" s="1"/>
  <c r="O29" i="14"/>
  <c r="U29" i="14" s="1"/>
  <c r="AB29" i="14" s="1"/>
  <c r="O37" i="14"/>
  <c r="U37" i="14" s="1"/>
  <c r="AB37" i="14" s="1"/>
  <c r="P4" i="14"/>
  <c r="N4" i="14"/>
  <c r="T4" i="14" s="1"/>
  <c r="AA4" i="14" s="1"/>
  <c r="O4" i="14"/>
  <c r="U4" i="14" s="1"/>
  <c r="AB4" i="14" s="1"/>
  <c r="M4" i="14"/>
  <c r="S4" i="14" s="1"/>
  <c r="Z4" i="14" s="1"/>
  <c r="P18" i="14"/>
  <c r="V18" i="14" s="1"/>
  <c r="AC18" i="14" s="1"/>
  <c r="O18" i="14"/>
  <c r="U18" i="14" s="1"/>
  <c r="AB18" i="14" s="1"/>
  <c r="N18" i="14"/>
  <c r="T18" i="14" s="1"/>
  <c r="AA18" i="14" s="1"/>
  <c r="M18" i="14"/>
  <c r="O26" i="14"/>
  <c r="U26" i="14" s="1"/>
  <c r="AB26" i="14" s="1"/>
  <c r="N26" i="14"/>
  <c r="T26" i="14" s="1"/>
  <c r="AA26" i="14" s="1"/>
  <c r="M26" i="14"/>
  <c r="S26" i="14" s="1"/>
  <c r="Z26" i="14" s="1"/>
  <c r="P26" i="14"/>
  <c r="V26" i="14" s="1"/>
  <c r="AC26" i="14" s="1"/>
  <c r="N27" i="14"/>
  <c r="T27" i="14" s="1"/>
  <c r="AA27" i="14" s="1"/>
  <c r="M27" i="14"/>
  <c r="S27" i="14" s="1"/>
  <c r="Z27" i="14" s="1"/>
  <c r="P27" i="14"/>
  <c r="O27" i="14"/>
  <c r="U27" i="14" s="1"/>
  <c r="AB27" i="14" s="1"/>
  <c r="P7" i="14"/>
  <c r="V7" i="14" s="1"/>
  <c r="AC7" i="14" s="1"/>
  <c r="M7" i="14"/>
  <c r="S7" i="14" s="1"/>
  <c r="Z7" i="14" s="1"/>
  <c r="I41" i="14"/>
  <c r="C44" i="14"/>
  <c r="AD41" i="14" s="1"/>
  <c r="O3" i="14"/>
  <c r="U3" i="14" s="1"/>
  <c r="P3" i="14"/>
  <c r="V3" i="14" s="1"/>
  <c r="S6" i="14"/>
  <c r="Z6" i="14" s="1"/>
  <c r="T6" i="14"/>
  <c r="AA6" i="14" s="1"/>
  <c r="M10" i="14"/>
  <c r="S10" i="14" s="1"/>
  <c r="Z10" i="14" s="1"/>
  <c r="O10" i="14"/>
  <c r="U10" i="14" s="1"/>
  <c r="AB10" i="14" s="1"/>
  <c r="N10" i="14"/>
  <c r="T10" i="14" s="1"/>
  <c r="AA10" i="14" s="1"/>
  <c r="P10" i="14"/>
  <c r="V10" i="14" s="1"/>
  <c r="AC10" i="14" s="1"/>
  <c r="P19" i="14"/>
  <c r="V19" i="14" s="1"/>
  <c r="AC19" i="14" s="1"/>
  <c r="O19" i="14"/>
  <c r="U19" i="14" s="1"/>
  <c r="AB19" i="14" s="1"/>
  <c r="N19" i="14"/>
  <c r="T19" i="14" s="1"/>
  <c r="AA19" i="14" s="1"/>
  <c r="M19" i="14"/>
  <c r="N21" i="14"/>
  <c r="T21" i="14" s="1"/>
  <c r="AA21" i="14" s="1"/>
  <c r="M21" i="14"/>
  <c r="S21" i="14" s="1"/>
  <c r="Z21" i="14" s="1"/>
  <c r="O21" i="14"/>
  <c r="U21" i="14" s="1"/>
  <c r="AB21" i="14" s="1"/>
  <c r="P21" i="14"/>
  <c r="V21" i="14" s="1"/>
  <c r="AC21" i="14" s="1"/>
  <c r="M3" i="14"/>
  <c r="S3" i="14" s="1"/>
  <c r="N9" i="14"/>
  <c r="T9" i="14" s="1"/>
  <c r="AA9" i="14" s="1"/>
  <c r="M9" i="14"/>
  <c r="S9" i="14" s="1"/>
  <c r="Z9" i="14" s="1"/>
  <c r="O9" i="14"/>
  <c r="P9" i="14"/>
  <c r="V9" i="14" s="1"/>
  <c r="AC9" i="14" s="1"/>
  <c r="P12" i="14"/>
  <c r="V12" i="14" s="1"/>
  <c r="AC12" i="14" s="1"/>
  <c r="N12" i="14"/>
  <c r="T12" i="14" s="1"/>
  <c r="AA12" i="14" s="1"/>
  <c r="O12" i="14"/>
  <c r="M12" i="14"/>
  <c r="S12" i="14" s="1"/>
  <c r="Z12" i="14" s="1"/>
  <c r="P24" i="14"/>
  <c r="V24" i="14" s="1"/>
  <c r="AC24" i="14" s="1"/>
  <c r="N24" i="14"/>
  <c r="T24" i="14" s="1"/>
  <c r="AA24" i="14" s="1"/>
  <c r="M24" i="14"/>
  <c r="S24" i="14" s="1"/>
  <c r="Z24" i="14" s="1"/>
  <c r="O24" i="14"/>
  <c r="U24" i="14" s="1"/>
  <c r="AB24" i="14" s="1"/>
  <c r="O32" i="14"/>
  <c r="U32" i="14" s="1"/>
  <c r="AB32" i="14" s="1"/>
  <c r="N32" i="14"/>
  <c r="T32" i="14" s="1"/>
  <c r="AA32" i="14" s="1"/>
  <c r="P32" i="14"/>
  <c r="M32" i="14"/>
  <c r="S32" i="14" s="1"/>
  <c r="Z32" i="14" s="1"/>
  <c r="P36" i="14"/>
  <c r="V36" i="14" s="1"/>
  <c r="AC36" i="14" s="1"/>
  <c r="O36" i="14"/>
  <c r="U36" i="14" s="1"/>
  <c r="AB36" i="14" s="1"/>
  <c r="N36" i="14"/>
  <c r="T36" i="14" s="1"/>
  <c r="AA36" i="14" s="1"/>
  <c r="M36" i="14"/>
  <c r="S36" i="14" s="1"/>
  <c r="Z36" i="14" s="1"/>
  <c r="N3" i="14"/>
  <c r="T3" i="14" s="1"/>
  <c r="P6" i="14"/>
  <c r="V6" i="14" s="1"/>
  <c r="AC6" i="14" s="1"/>
  <c r="O6" i="14"/>
  <c r="U6" i="14" s="1"/>
  <c r="AB6" i="14" s="1"/>
  <c r="N7" i="14"/>
  <c r="T7" i="14" s="1"/>
  <c r="AA7" i="14" s="1"/>
  <c r="U12" i="14"/>
  <c r="AB12" i="14" s="1"/>
  <c r="P13" i="14"/>
  <c r="V13" i="14" s="1"/>
  <c r="AC13" i="14" s="1"/>
  <c r="O13" i="14"/>
  <c r="U13" i="14" s="1"/>
  <c r="AB13" i="14" s="1"/>
  <c r="M13" i="14"/>
  <c r="S13" i="14" s="1"/>
  <c r="Z13" i="14" s="1"/>
  <c r="N13" i="14"/>
  <c r="T13" i="14" s="1"/>
  <c r="AA13" i="14" s="1"/>
  <c r="S19" i="14"/>
  <c r="Z19" i="14" s="1"/>
  <c r="P31" i="14"/>
  <c r="V31" i="14" s="1"/>
  <c r="AC31" i="14" s="1"/>
  <c r="O31" i="14"/>
  <c r="U31" i="14" s="1"/>
  <c r="AB31" i="14" s="1"/>
  <c r="M31" i="14"/>
  <c r="S31" i="14" s="1"/>
  <c r="Z31" i="14" s="1"/>
  <c r="N31" i="14"/>
  <c r="T31" i="14" s="1"/>
  <c r="AA31" i="14" s="1"/>
  <c r="G41" i="14"/>
  <c r="V4" i="14"/>
  <c r="AC4" i="14" s="1"/>
  <c r="O7" i="14"/>
  <c r="U7" i="14" s="1"/>
  <c r="AB7" i="14" s="1"/>
  <c r="O8" i="14"/>
  <c r="U8" i="14" s="1"/>
  <c r="AB8" i="14" s="1"/>
  <c r="N8" i="14"/>
  <c r="T8" i="14" s="1"/>
  <c r="AA8" i="14" s="1"/>
  <c r="M8" i="14"/>
  <c r="S8" i="14" s="1"/>
  <c r="Z8" i="14" s="1"/>
  <c r="T11" i="14"/>
  <c r="AA11" i="14" s="1"/>
  <c r="N15" i="14"/>
  <c r="T15" i="14" s="1"/>
  <c r="AA15" i="14" s="1"/>
  <c r="M15" i="14"/>
  <c r="S15" i="14" s="1"/>
  <c r="Z15" i="14" s="1"/>
  <c r="S18" i="14"/>
  <c r="Z18" i="14" s="1"/>
  <c r="O20" i="14"/>
  <c r="U20" i="14" s="1"/>
  <c r="AB20" i="14" s="1"/>
  <c r="N20" i="14"/>
  <c r="T20" i="14" s="1"/>
  <c r="AA20" i="14" s="1"/>
  <c r="P25" i="14"/>
  <c r="V25" i="14" s="1"/>
  <c r="AC25" i="14" s="1"/>
  <c r="O25" i="14"/>
  <c r="U25" i="14" s="1"/>
  <c r="AB25" i="14" s="1"/>
  <c r="P28" i="14"/>
  <c r="V28" i="14" s="1"/>
  <c r="AC28" i="14" s="1"/>
  <c r="T29" i="14"/>
  <c r="AA29" i="14" s="1"/>
  <c r="S29" i="14"/>
  <c r="Z29" i="14" s="1"/>
  <c r="N33" i="14"/>
  <c r="T33" i="14" s="1"/>
  <c r="AA33" i="14" s="1"/>
  <c r="M33" i="14"/>
  <c r="S33" i="14" s="1"/>
  <c r="Z33" i="14" s="1"/>
  <c r="P35" i="14"/>
  <c r="V35" i="14" s="1"/>
  <c r="AC35" i="14" s="1"/>
  <c r="O33" i="14"/>
  <c r="U33" i="14" s="1"/>
  <c r="AB33" i="14" s="1"/>
  <c r="AA37" i="14"/>
  <c r="P11" i="14"/>
  <c r="V11" i="14" s="1"/>
  <c r="AC11" i="14" s="1"/>
  <c r="P15" i="14"/>
  <c r="V15" i="14" s="1"/>
  <c r="AC15" i="14" s="1"/>
  <c r="P20" i="14"/>
  <c r="V20" i="14" s="1"/>
  <c r="AC20" i="14" s="1"/>
  <c r="S23" i="14"/>
  <c r="Z23" i="14" s="1"/>
  <c r="N25" i="14"/>
  <c r="T25" i="14" s="1"/>
  <c r="AA25" i="14" s="1"/>
  <c r="P29" i="14"/>
  <c r="V29" i="14" s="1"/>
  <c r="AC29" i="14" s="1"/>
  <c r="M30" i="14"/>
  <c r="S30" i="14" s="1"/>
  <c r="Z30" i="14" s="1"/>
  <c r="P33" i="14"/>
  <c r="V33" i="14" s="1"/>
  <c r="AC33" i="14" s="1"/>
  <c r="N39" i="14"/>
  <c r="T39" i="14" s="1"/>
  <c r="AA39" i="14" s="1"/>
  <c r="M39" i="14"/>
  <c r="S39" i="14" s="1"/>
  <c r="Z39" i="14" s="1"/>
  <c r="S25" i="14"/>
  <c r="Z25" i="14" s="1"/>
  <c r="M35" i="14"/>
  <c r="S35" i="14" s="1"/>
  <c r="Z35" i="14" s="1"/>
  <c r="P38" i="14"/>
  <c r="V38" i="14" s="1"/>
  <c r="AC38" i="14" s="1"/>
  <c r="O38" i="14"/>
  <c r="U38" i="14" s="1"/>
  <c r="AB38" i="14" s="1"/>
  <c r="S20" i="14"/>
  <c r="Z20" i="14" s="1"/>
  <c r="V8" i="14"/>
  <c r="AC8" i="14" s="1"/>
  <c r="N28" i="14"/>
  <c r="T28" i="14" s="1"/>
  <c r="AA28" i="14" s="1"/>
  <c r="O30" i="14"/>
  <c r="U30" i="14" s="1"/>
  <c r="AB30" i="14" s="1"/>
  <c r="N35" i="14"/>
  <c r="T35" i="14" s="1"/>
  <c r="AA35" i="14" s="1"/>
  <c r="M38" i="14"/>
  <c r="S38" i="14" s="1"/>
  <c r="Z38" i="14" s="1"/>
  <c r="P39" i="14"/>
  <c r="V39" i="14" s="1"/>
  <c r="AC39" i="14" s="1"/>
  <c r="V27" i="14"/>
  <c r="AC27" i="14" s="1"/>
  <c r="N30" i="14"/>
  <c r="T30" i="14" s="1"/>
  <c r="AA30" i="14" s="1"/>
  <c r="V32" i="14"/>
  <c r="AC32" i="14" s="1"/>
  <c r="O39" i="14"/>
  <c r="U39" i="14" s="1"/>
  <c r="AB39" i="14" s="1"/>
  <c r="W41" i="14"/>
  <c r="U23" i="14"/>
  <c r="AB23" i="14" s="1"/>
  <c r="O28" i="14"/>
  <c r="U28" i="14" s="1"/>
  <c r="AB28" i="14" s="1"/>
  <c r="N38" i="14"/>
  <c r="T38" i="14" s="1"/>
  <c r="AA38" i="14" s="1"/>
  <c r="U9" i="14"/>
  <c r="AB9" i="14" s="1"/>
  <c r="U15" i="14"/>
  <c r="AB15" i="14" s="1"/>
  <c r="W12" i="4"/>
  <c r="V14" i="4"/>
  <c r="AC23" i="4"/>
  <c r="AA19" i="4"/>
  <c r="V12" i="4"/>
  <c r="AC17" i="4"/>
  <c r="U12" i="4"/>
  <c r="AA16" i="4"/>
  <c r="AE16" i="4" s="1"/>
  <c r="W23" i="4"/>
  <c r="Q23" i="4"/>
  <c r="AE19" i="4"/>
  <c r="U16" i="4"/>
  <c r="U21" i="4"/>
  <c r="T21" i="4"/>
  <c r="W25" i="4"/>
  <c r="W20" i="4"/>
  <c r="X20" i="4" s="1"/>
  <c r="Q16" i="4"/>
  <c r="V25" i="4"/>
  <c r="AC26" i="4"/>
  <c r="Q25" i="4"/>
  <c r="U25" i="4"/>
  <c r="V16" i="4"/>
  <c r="AA25" i="4"/>
  <c r="AE25" i="4" s="1"/>
  <c r="W13" i="4"/>
  <c r="T18" i="4"/>
  <c r="U18" i="4"/>
  <c r="V13" i="4"/>
  <c r="V24" i="4"/>
  <c r="W19" i="4"/>
  <c r="U15" i="4"/>
  <c r="U13" i="4"/>
  <c r="Q13" i="4"/>
  <c r="W26" i="4"/>
  <c r="U24" i="4"/>
  <c r="U22" i="4"/>
  <c r="V19" i="4"/>
  <c r="T15" i="4"/>
  <c r="T13" i="4"/>
  <c r="AA22" i="4"/>
  <c r="AE22" i="4" s="1"/>
  <c r="AA13" i="4"/>
  <c r="AE13" i="4" s="1"/>
  <c r="T23" i="4"/>
  <c r="W22" i="4"/>
  <c r="V22" i="4"/>
  <c r="W17" i="4"/>
  <c r="X17" i="4" s="1"/>
  <c r="T26" i="4"/>
  <c r="T24" i="4"/>
  <c r="V21" i="4"/>
  <c r="U19" i="4"/>
  <c r="W16" i="4"/>
  <c r="W14" i="4"/>
  <c r="X14" i="4" s="1"/>
  <c r="AC20" i="4"/>
  <c r="Q17" i="4"/>
  <c r="AA12" i="4"/>
  <c r="AB26" i="4"/>
  <c r="AD24" i="4"/>
  <c r="AE24" i="4" s="1"/>
  <c r="AB23" i="4"/>
  <c r="AD21" i="4"/>
  <c r="AE21" i="4" s="1"/>
  <c r="AB20" i="4"/>
  <c r="AD18" i="4"/>
  <c r="AB17" i="4"/>
  <c r="AD15" i="4"/>
  <c r="AB14" i="4"/>
  <c r="Q15" i="4"/>
  <c r="AA20" i="4"/>
  <c r="AA17" i="4"/>
  <c r="AC15" i="4"/>
  <c r="AA14" i="4"/>
  <c r="Q26" i="4"/>
  <c r="Q24" i="4"/>
  <c r="AA23" i="4"/>
  <c r="AC18" i="4"/>
  <c r="Q22" i="4"/>
  <c r="Q14" i="4"/>
  <c r="Q12" i="4"/>
  <c r="Y26" i="3"/>
  <c r="R64" i="3"/>
  <c r="V25" i="3"/>
  <c r="R65" i="3"/>
  <c r="R66" i="3"/>
  <c r="V48" i="3"/>
  <c r="U48" i="3"/>
  <c r="X48" i="3"/>
  <c r="Y22" i="3"/>
  <c r="W48" i="3"/>
  <c r="U81" i="3"/>
  <c r="U83" i="3" s="1"/>
  <c r="Y25" i="3"/>
  <c r="X71" i="3"/>
  <c r="W71" i="3"/>
  <c r="R68" i="3"/>
  <c r="U68" i="3"/>
  <c r="W66" i="3"/>
  <c r="W81" i="3" s="1"/>
  <c r="R67" i="3"/>
  <c r="R71" i="3"/>
  <c r="U65" i="3"/>
  <c r="X81" i="3"/>
  <c r="V81" i="3"/>
  <c r="T58" i="2"/>
  <c r="V60" i="2"/>
  <c r="U60" i="2"/>
  <c r="Q24" i="5"/>
  <c r="Q22" i="5"/>
  <c r="Q26" i="5"/>
  <c r="Q28" i="5"/>
  <c r="Q25" i="5"/>
  <c r="Q23" i="5"/>
  <c r="Q7" i="5"/>
  <c r="Q8" i="5"/>
  <c r="Q9" i="5"/>
  <c r="Q10" i="5"/>
  <c r="Q11" i="5"/>
  <c r="Q12" i="5"/>
  <c r="Q13" i="5"/>
  <c r="Q14" i="5"/>
  <c r="Q15" i="5"/>
  <c r="Q16" i="5"/>
  <c r="Q17" i="5"/>
  <c r="Q18" i="5"/>
  <c r="Q19" i="5"/>
  <c r="Q20" i="5"/>
  <c r="Q21" i="5"/>
  <c r="X54" i="1"/>
  <c r="X63" i="1"/>
  <c r="X55" i="1"/>
  <c r="X51" i="1"/>
  <c r="X49" i="1"/>
  <c r="T13" i="1"/>
  <c r="X31" i="1"/>
  <c r="X65" i="1"/>
  <c r="X50" i="1"/>
  <c r="Q27" i="1"/>
  <c r="Q19" i="1"/>
  <c r="X56" i="1"/>
  <c r="Q26" i="1"/>
  <c r="Q18" i="1"/>
  <c r="X60" i="1"/>
  <c r="X52" i="1"/>
  <c r="X58" i="1"/>
  <c r="X53" i="1"/>
  <c r="X48" i="1"/>
  <c r="X57" i="1"/>
  <c r="Q18" i="4"/>
  <c r="Q21" i="4"/>
  <c r="Q20" i="4"/>
  <c r="Q19" i="4"/>
  <c r="X42" i="2"/>
  <c r="X58" i="2" s="1"/>
  <c r="X59" i="2" s="1"/>
  <c r="Q20" i="2"/>
  <c r="Q12" i="2"/>
  <c r="X15" i="2"/>
  <c r="X11" i="2"/>
  <c r="Q14" i="2"/>
  <c r="Q18" i="2"/>
  <c r="X21" i="2"/>
  <c r="X19" i="2"/>
  <c r="Q11" i="2"/>
  <c r="Q23" i="2"/>
  <c r="Q24" i="2"/>
  <c r="Q19" i="2"/>
  <c r="Q15" i="2"/>
  <c r="T12" i="2"/>
  <c r="X12" i="2" s="1"/>
  <c r="V20" i="2"/>
  <c r="X20" i="2" s="1"/>
  <c r="T14" i="2"/>
  <c r="X14" i="2" s="1"/>
  <c r="X18" i="2"/>
  <c r="X10" i="2"/>
  <c r="X17" i="2"/>
  <c r="X23" i="2"/>
  <c r="Q17" i="2"/>
  <c r="X24" i="2"/>
  <c r="X22" i="2"/>
  <c r="X13" i="2"/>
  <c r="Q13" i="2"/>
  <c r="Q10" i="2"/>
  <c r="Q22" i="2"/>
  <c r="Q21" i="2"/>
  <c r="Q25" i="2"/>
  <c r="X64" i="1"/>
  <c r="X61" i="1"/>
  <c r="X47" i="1"/>
  <c r="Q17" i="1"/>
  <c r="X17" i="1"/>
  <c r="Q16" i="1"/>
  <c r="V28" i="1"/>
  <c r="Q29" i="1"/>
  <c r="Q21" i="1"/>
  <c r="Q25" i="1"/>
  <c r="Q24" i="1"/>
  <c r="V20" i="1"/>
  <c r="Q30" i="1"/>
  <c r="X24" i="1"/>
  <c r="X16" i="1"/>
  <c r="T21" i="1"/>
  <c r="X21" i="1" s="1"/>
  <c r="Q12" i="1"/>
  <c r="Q23" i="1"/>
  <c r="Q15" i="1"/>
  <c r="T29" i="1"/>
  <c r="X25" i="1"/>
  <c r="X20" i="1"/>
  <c r="Q22" i="1"/>
  <c r="Q14" i="1"/>
  <c r="T27" i="1"/>
  <c r="X27" i="1" s="1"/>
  <c r="T19" i="1"/>
  <c r="X19" i="1" s="1"/>
  <c r="Q13" i="1"/>
  <c r="T18" i="1"/>
  <c r="X18" i="1" s="1"/>
  <c r="T26" i="1"/>
  <c r="X26" i="1" s="1"/>
  <c r="X15" i="1"/>
  <c r="X23" i="1"/>
  <c r="X30" i="1"/>
  <c r="X22" i="1"/>
  <c r="X14" i="1"/>
  <c r="X29" i="1"/>
  <c r="X28" i="1"/>
  <c r="X13" i="1"/>
  <c r="X12" i="1"/>
  <c r="Z3" i="14" l="1"/>
  <c r="AA3" i="14"/>
  <c r="AC3" i="14"/>
  <c r="AB3" i="14"/>
  <c r="M34" i="14"/>
  <c r="S34" i="14" s="1"/>
  <c r="Z34" i="14" s="1"/>
  <c r="P34" i="14"/>
  <c r="V34" i="14" s="1"/>
  <c r="AC34" i="14" s="1"/>
  <c r="O34" i="14"/>
  <c r="U34" i="14" s="1"/>
  <c r="AB34" i="14" s="1"/>
  <c r="N34" i="14"/>
  <c r="T34" i="14" s="1"/>
  <c r="AA34" i="14" s="1"/>
  <c r="J41" i="14"/>
  <c r="M16" i="14"/>
  <c r="S16" i="14" s="1"/>
  <c r="Z16" i="14" s="1"/>
  <c r="P16" i="14"/>
  <c r="V16" i="14" s="1"/>
  <c r="AC16" i="14" s="1"/>
  <c r="O16" i="14"/>
  <c r="U16" i="14" s="1"/>
  <c r="AB16" i="14" s="1"/>
  <c r="N16" i="14"/>
  <c r="T16" i="14" s="1"/>
  <c r="AA16" i="14" s="1"/>
  <c r="O14" i="14"/>
  <c r="U14" i="14" s="1"/>
  <c r="AB14" i="14" s="1"/>
  <c r="N14" i="14"/>
  <c r="T14" i="14" s="1"/>
  <c r="AA14" i="14" s="1"/>
  <c r="P14" i="14"/>
  <c r="V14" i="14" s="1"/>
  <c r="AC14" i="14" s="1"/>
  <c r="M14" i="14"/>
  <c r="S14" i="14" s="1"/>
  <c r="Z14" i="14" s="1"/>
  <c r="P5" i="14"/>
  <c r="V5" i="14" s="1"/>
  <c r="AC5" i="14" s="1"/>
  <c r="N5" i="14"/>
  <c r="T5" i="14" s="1"/>
  <c r="AA5" i="14" s="1"/>
  <c r="O5" i="14"/>
  <c r="U5" i="14" s="1"/>
  <c r="AB5" i="14" s="1"/>
  <c r="M5" i="14"/>
  <c r="S5" i="14" s="1"/>
  <c r="Z5" i="14" s="1"/>
  <c r="O17" i="14"/>
  <c r="U17" i="14" s="1"/>
  <c r="AB17" i="14" s="1"/>
  <c r="M17" i="14"/>
  <c r="S17" i="14" s="1"/>
  <c r="Z17" i="14" s="1"/>
  <c r="N17" i="14"/>
  <c r="T17" i="14" s="1"/>
  <c r="AA17" i="14" s="1"/>
  <c r="P17" i="14"/>
  <c r="V17" i="14" s="1"/>
  <c r="AC17" i="14" s="1"/>
  <c r="X12" i="4"/>
  <c r="V49" i="4"/>
  <c r="X25" i="4"/>
  <c r="X18" i="4"/>
  <c r="X23" i="4"/>
  <c r="AE15" i="4"/>
  <c r="X26" i="4"/>
  <c r="AE26" i="4"/>
  <c r="X16" i="4"/>
  <c r="X21" i="4"/>
  <c r="X19" i="4"/>
  <c r="U49" i="4"/>
  <c r="U51" i="4" s="1"/>
  <c r="T49" i="4"/>
  <c r="W49" i="4"/>
  <c r="X22" i="4"/>
  <c r="X15" i="4"/>
  <c r="AC49" i="4"/>
  <c r="AC51" i="4" s="1"/>
  <c r="AE17" i="4"/>
  <c r="AD49" i="4"/>
  <c r="AE23" i="4"/>
  <c r="AE20" i="4"/>
  <c r="AB49" i="4"/>
  <c r="X13" i="4"/>
  <c r="X24" i="4"/>
  <c r="T51" i="4"/>
  <c r="AE12" i="4"/>
  <c r="AA49" i="4"/>
  <c r="AE18" i="4"/>
  <c r="AE14" i="4"/>
  <c r="V50" i="3"/>
  <c r="V83" i="3"/>
  <c r="U50" i="3"/>
  <c r="U59" i="2"/>
  <c r="W59" i="2"/>
  <c r="V59" i="2"/>
  <c r="T32" i="1"/>
  <c r="U67" i="1"/>
  <c r="X32" i="1"/>
  <c r="V32" i="1"/>
  <c r="W67" i="1"/>
  <c r="X59" i="1"/>
  <c r="X67" i="1" s="1"/>
  <c r="X68" i="1" s="1"/>
  <c r="T67" i="1"/>
  <c r="V67" i="1"/>
  <c r="X62" i="1"/>
  <c r="AB41" i="14" l="1"/>
  <c r="AA41" i="14"/>
  <c r="U41" i="14"/>
  <c r="T41" i="14"/>
  <c r="AC41" i="14"/>
  <c r="AE41" i="14" s="1"/>
  <c r="S41" i="14"/>
  <c r="V41" i="14"/>
  <c r="M41" i="14"/>
  <c r="P41" i="14"/>
  <c r="O41" i="14"/>
  <c r="N41" i="14"/>
  <c r="Z41" i="14"/>
  <c r="X49" i="4"/>
  <c r="AB51" i="4"/>
  <c r="X50" i="4"/>
  <c r="T50" i="4"/>
  <c r="U50" i="4"/>
  <c r="V50" i="4"/>
  <c r="W50" i="4"/>
  <c r="AE49" i="4"/>
  <c r="AE50" i="4" s="1"/>
  <c r="AA51" i="4"/>
  <c r="U69" i="1"/>
  <c r="U68" i="1"/>
  <c r="W68" i="1"/>
  <c r="W69" i="1"/>
  <c r="V69" i="1"/>
  <c r="V68" i="1"/>
  <c r="T68" i="1"/>
  <c r="T69" i="1"/>
  <c r="AA42" i="14" l="1"/>
  <c r="T42" i="14"/>
  <c r="AB42" i="14"/>
  <c r="U42" i="14"/>
  <c r="Z42" i="14"/>
  <c r="S42" i="14"/>
  <c r="AC42" i="14"/>
  <c r="V42" i="14"/>
  <c r="AA50" i="4"/>
  <c r="AC50" i="4"/>
  <c r="AD50" i="4"/>
  <c r="AB50" i="4"/>
  <c r="C49" i="4"/>
  <c r="B49" i="4"/>
  <c r="B51" i="4" s="1"/>
  <c r="B51" i="3"/>
  <c r="C45" i="2"/>
  <c r="B45" i="2"/>
  <c r="B47" i="2" s="1"/>
  <c r="C45" i="1"/>
  <c r="B45" i="1"/>
  <c r="B47" i="1" s="1"/>
  <c r="B3" i="5"/>
  <c r="C3" i="5"/>
  <c r="B4" i="5"/>
  <c r="C4" i="5"/>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B24" i="5"/>
  <c r="C24" i="5"/>
  <c r="B25" i="5"/>
  <c r="C25" i="5"/>
  <c r="B26" i="5"/>
  <c r="C26" i="5"/>
  <c r="B27" i="5"/>
  <c r="C27" i="5"/>
  <c r="B28" i="5"/>
  <c r="C28" i="5"/>
  <c r="B29" i="5"/>
  <c r="C29" i="5"/>
  <c r="B30" i="5"/>
  <c r="C30" i="5"/>
  <c r="B31" i="5"/>
  <c r="C31" i="5"/>
  <c r="B32" i="5"/>
  <c r="C32" i="5"/>
  <c r="B33" i="5"/>
  <c r="C33" i="5"/>
  <c r="B34" i="5"/>
  <c r="C34" i="5"/>
  <c r="B35" i="5"/>
  <c r="C35" i="5"/>
  <c r="B36" i="5"/>
  <c r="C36" i="5"/>
  <c r="B37" i="5"/>
  <c r="C37" i="5"/>
  <c r="B38" i="5"/>
  <c r="C38" i="5"/>
  <c r="B39" i="5"/>
  <c r="C39" i="5"/>
  <c r="B40" i="5"/>
  <c r="C40" i="5"/>
  <c r="B41" i="5"/>
  <c r="C41" i="5"/>
  <c r="B42" i="5"/>
  <c r="C42" i="5"/>
  <c r="B43" i="5"/>
  <c r="C43" i="5"/>
  <c r="C2" i="5"/>
  <c r="B2" i="5"/>
  <c r="AD29" i="5" l="1"/>
  <c r="AA29" i="5"/>
  <c r="AC29" i="5"/>
  <c r="AB29" i="5"/>
  <c r="T21" i="5"/>
  <c r="W21" i="5"/>
  <c r="V21" i="5"/>
  <c r="U21" i="5"/>
  <c r="T17" i="5"/>
  <c r="U17" i="5"/>
  <c r="W17" i="5"/>
  <c r="V17" i="5"/>
  <c r="AC13" i="5"/>
  <c r="AD13" i="5"/>
  <c r="AB13" i="5"/>
  <c r="AA13" i="5"/>
  <c r="U9" i="5"/>
  <c r="W9" i="5"/>
  <c r="V9" i="5"/>
  <c r="T9" i="5"/>
  <c r="AD28" i="5"/>
  <c r="AA28" i="5"/>
  <c r="AC28" i="5"/>
  <c r="AB28" i="5"/>
  <c r="AD24" i="5"/>
  <c r="AA24" i="5"/>
  <c r="AC24" i="5"/>
  <c r="AB24" i="5"/>
  <c r="AD20" i="5"/>
  <c r="AA20" i="5"/>
  <c r="AC20" i="5"/>
  <c r="AB20" i="5"/>
  <c r="AD16" i="5"/>
  <c r="AA16" i="5"/>
  <c r="AB16" i="5"/>
  <c r="AC16" i="5"/>
  <c r="AA12" i="5"/>
  <c r="AD12" i="5"/>
  <c r="AB12" i="5"/>
  <c r="AC12" i="5"/>
  <c r="AA8" i="5"/>
  <c r="AD8" i="5"/>
  <c r="AC8" i="5"/>
  <c r="AB8" i="5"/>
  <c r="AB17" i="5"/>
  <c r="AC17" i="5"/>
  <c r="AA17" i="5"/>
  <c r="AD17" i="5"/>
  <c r="U25" i="5"/>
  <c r="V25" i="5"/>
  <c r="T25" i="5"/>
  <c r="W25" i="5"/>
  <c r="U13" i="5"/>
  <c r="V13" i="5"/>
  <c r="W13" i="5"/>
  <c r="T13" i="5"/>
  <c r="W28" i="5"/>
  <c r="V28" i="5"/>
  <c r="T28" i="5"/>
  <c r="U28" i="5"/>
  <c r="W24" i="5"/>
  <c r="V24" i="5"/>
  <c r="U24" i="5"/>
  <c r="T24" i="5"/>
  <c r="W20" i="5"/>
  <c r="V20" i="5"/>
  <c r="T20" i="5"/>
  <c r="U20" i="5"/>
  <c r="W16" i="5"/>
  <c r="V16" i="5"/>
  <c r="U16" i="5"/>
  <c r="T16" i="5"/>
  <c r="W12" i="5"/>
  <c r="V12" i="5"/>
  <c r="U12" i="5"/>
  <c r="T12" i="5"/>
  <c r="X12" i="5" s="1"/>
  <c r="W8" i="5"/>
  <c r="V8" i="5"/>
  <c r="U8" i="5"/>
  <c r="T8" i="5"/>
  <c r="AD27" i="5"/>
  <c r="AC27" i="5"/>
  <c r="AB27" i="5"/>
  <c r="AA27" i="5"/>
  <c r="AE27" i="5" s="1"/>
  <c r="AD23" i="5"/>
  <c r="AB23" i="5"/>
  <c r="AC23" i="5"/>
  <c r="AA23" i="5"/>
  <c r="AE23" i="5" s="1"/>
  <c r="AB19" i="5"/>
  <c r="AA19" i="5"/>
  <c r="AD19" i="5"/>
  <c r="AC19" i="5"/>
  <c r="AC15" i="5"/>
  <c r="AB15" i="5"/>
  <c r="AA15" i="5"/>
  <c r="AD15" i="5"/>
  <c r="AD11" i="5"/>
  <c r="AA11" i="5"/>
  <c r="AC11" i="5"/>
  <c r="AB11" i="5"/>
  <c r="AA7" i="5"/>
  <c r="AB7" i="5"/>
  <c r="AD7" i="5"/>
  <c r="AC7" i="5"/>
  <c r="AB21" i="5"/>
  <c r="AA21" i="5"/>
  <c r="AD21" i="5"/>
  <c r="AC21" i="5"/>
  <c r="U27" i="5"/>
  <c r="V27" i="5"/>
  <c r="T27" i="5"/>
  <c r="W27" i="5"/>
  <c r="U23" i="5"/>
  <c r="V23" i="5"/>
  <c r="W23" i="5"/>
  <c r="T23" i="5"/>
  <c r="T19" i="5"/>
  <c r="W19" i="5"/>
  <c r="V19" i="5"/>
  <c r="U19" i="5"/>
  <c r="U15" i="5"/>
  <c r="T15" i="5"/>
  <c r="V15" i="5"/>
  <c r="W15" i="5"/>
  <c r="U11" i="5"/>
  <c r="T11" i="5"/>
  <c r="W11" i="5"/>
  <c r="V11" i="5"/>
  <c r="W7" i="5"/>
  <c r="U7" i="5"/>
  <c r="T7" i="5"/>
  <c r="V7" i="5"/>
  <c r="AD9" i="5"/>
  <c r="AA9" i="5"/>
  <c r="AC9" i="5"/>
  <c r="AB9" i="5"/>
  <c r="AA26" i="5"/>
  <c r="AD26" i="5"/>
  <c r="AB26" i="5"/>
  <c r="AC26" i="5"/>
  <c r="AD22" i="5"/>
  <c r="AA22" i="5"/>
  <c r="AC22" i="5"/>
  <c r="AB22" i="5"/>
  <c r="AD18" i="5"/>
  <c r="AA18" i="5"/>
  <c r="AB18" i="5"/>
  <c r="AC18" i="5"/>
  <c r="AD14" i="5"/>
  <c r="AA14" i="5"/>
  <c r="AC14" i="5"/>
  <c r="AB14" i="5"/>
  <c r="AD10" i="5"/>
  <c r="AA10" i="5"/>
  <c r="AC10" i="5"/>
  <c r="AB10" i="5"/>
  <c r="AD25" i="5"/>
  <c r="AB25" i="5"/>
  <c r="AC25" i="5"/>
  <c r="AA25" i="5"/>
  <c r="W26" i="5"/>
  <c r="V26" i="5"/>
  <c r="T26" i="5"/>
  <c r="U26" i="5"/>
  <c r="W22" i="5"/>
  <c r="V22" i="5"/>
  <c r="U22" i="5"/>
  <c r="T22" i="5"/>
  <c r="W18" i="5"/>
  <c r="V18" i="5"/>
  <c r="U18" i="5"/>
  <c r="T18" i="5"/>
  <c r="X18" i="5" s="1"/>
  <c r="W14" i="5"/>
  <c r="V14" i="5"/>
  <c r="U14" i="5"/>
  <c r="T14" i="5"/>
  <c r="W10" i="5"/>
  <c r="V10" i="5"/>
  <c r="U10" i="5"/>
  <c r="T10" i="5"/>
  <c r="X10" i="5" s="1"/>
  <c r="B45" i="5"/>
  <c r="B47" i="5" s="1"/>
  <c r="C45" i="5"/>
  <c r="Y69" i="3"/>
  <c r="Y68" i="3"/>
  <c r="R21" i="3"/>
  <c r="R25" i="3"/>
  <c r="Y72" i="3"/>
  <c r="R22" i="3"/>
  <c r="R20" i="3"/>
  <c r="R23" i="3"/>
  <c r="R19" i="3"/>
  <c r="R18" i="3"/>
  <c r="X23" i="5" l="1"/>
  <c r="X9" i="5"/>
  <c r="AC30" i="5"/>
  <c r="AD30" i="5"/>
  <c r="AB30" i="5"/>
  <c r="AA30" i="5"/>
  <c r="V30" i="5"/>
  <c r="V32" i="5" s="1"/>
  <c r="T30" i="5"/>
  <c r="U30" i="5"/>
  <c r="U32" i="5" s="1"/>
  <c r="AE29" i="5"/>
  <c r="W30" i="5"/>
  <c r="W32" i="5" s="1"/>
  <c r="X14" i="5"/>
  <c r="X22" i="5"/>
  <c r="X8" i="5"/>
  <c r="X16" i="5"/>
  <c r="X24" i="5"/>
  <c r="X13" i="5"/>
  <c r="AE13" i="5"/>
  <c r="AE25" i="5"/>
  <c r="X26" i="5"/>
  <c r="X7" i="5"/>
  <c r="X20" i="5"/>
  <c r="X28" i="5"/>
  <c r="X25" i="5"/>
  <c r="AE10" i="5"/>
  <c r="X15" i="5"/>
  <c r="AE21" i="5"/>
  <c r="AE11" i="5"/>
  <c r="AE19" i="5"/>
  <c r="AE16" i="5"/>
  <c r="AE24" i="5"/>
  <c r="AE18" i="5"/>
  <c r="AE26" i="5"/>
  <c r="AE8" i="5"/>
  <c r="X17" i="5"/>
  <c r="X27" i="5"/>
  <c r="AE15" i="5"/>
  <c r="AE17" i="5"/>
  <c r="AE14" i="5"/>
  <c r="AE22" i="5"/>
  <c r="AE9" i="5"/>
  <c r="X11" i="5"/>
  <c r="AE20" i="5"/>
  <c r="AE28" i="5"/>
  <c r="X19" i="5"/>
  <c r="AE7" i="5"/>
  <c r="AE12" i="5"/>
  <c r="X21" i="5"/>
  <c r="Y21" i="3"/>
  <c r="Y71" i="3"/>
  <c r="Y64" i="3"/>
  <c r="Y65" i="3"/>
  <c r="Y19" i="3"/>
  <c r="Y66" i="3"/>
  <c r="Y20" i="3"/>
  <c r="Y18" i="3"/>
  <c r="Y67" i="3"/>
  <c r="Y48" i="3" l="1"/>
  <c r="W49" i="3" s="1"/>
  <c r="Y49" i="3"/>
  <c r="V49" i="3"/>
  <c r="X49" i="3"/>
  <c r="U49" i="3"/>
  <c r="Y81" i="3"/>
  <c r="T32" i="5"/>
  <c r="AA32" i="5"/>
  <c r="X30" i="5"/>
  <c r="X31" i="5" s="1"/>
  <c r="AD32" i="5"/>
  <c r="AB32" i="5"/>
  <c r="AE30" i="5"/>
  <c r="AE31" i="5" s="1"/>
  <c r="AC32" i="5"/>
  <c r="Y82" i="3" l="1"/>
  <c r="U82" i="3"/>
  <c r="W82" i="3"/>
  <c r="X82" i="3"/>
  <c r="V82" i="3"/>
  <c r="AA31" i="5"/>
  <c r="T31" i="5"/>
  <c r="V31" i="5"/>
  <c r="U31" i="5"/>
  <c r="AB31" i="5"/>
  <c r="AD31" i="5"/>
  <c r="AC31" i="5"/>
  <c r="W31" i="5"/>
</calcChain>
</file>

<file path=xl/sharedStrings.xml><?xml version="1.0" encoding="utf-8"?>
<sst xmlns="http://schemas.openxmlformats.org/spreadsheetml/2006/main" count="248" uniqueCount="41">
  <si>
    <t>Números</t>
  </si>
  <si>
    <t>Toneladas</t>
  </si>
  <si>
    <t>Número</t>
  </si>
  <si>
    <t>Thousands</t>
  </si>
  <si>
    <t>tons</t>
  </si>
  <si>
    <t>Length_class</t>
  </si>
  <si>
    <t>NOTE:</t>
  </si>
  <si>
    <t>Some inconsistencies of anchovy age attribution by Spanish and Portuguese readers were detected during the WGHANSA2023 (Portuguese expert age reader retired in 2020). For this reason, a recent intercalibration exercise between Spanish and Portuguese anchovy Age readers was performed, which resulted in a revision of the ages attributed to anchovy in survey PELAGO2021, which is currently underway. The revision will be ready very soon but not in time to be submitted to the datacall of 16th February.</t>
  </si>
  <si>
    <t>total</t>
  </si>
  <si>
    <t>Mean Length</t>
  </si>
  <si>
    <t>AGE</t>
  </si>
  <si>
    <t>CL_Length</t>
  </si>
  <si>
    <t>Area</t>
  </si>
  <si>
    <t>9aCN</t>
  </si>
  <si>
    <t>Species</t>
  </si>
  <si>
    <t>ANE</t>
  </si>
  <si>
    <t>%</t>
  </si>
  <si>
    <t>CL_COMP</t>
  </si>
  <si>
    <t>Age</t>
  </si>
  <si>
    <t>TOTAL</t>
  </si>
  <si>
    <t>ALK</t>
  </si>
  <si>
    <t>Total</t>
  </si>
  <si>
    <t>Tons</t>
  </si>
  <si>
    <t>Area: 9aCS</t>
  </si>
  <si>
    <t>Area: 9aS_alg</t>
  </si>
  <si>
    <t>Ages</t>
  </si>
  <si>
    <t>Species:ANE</t>
  </si>
  <si>
    <t>Area: 9aS_cad</t>
  </si>
  <si>
    <t>Lmed</t>
  </si>
  <si>
    <t>Wmed</t>
  </si>
  <si>
    <t>Area: PT</t>
  </si>
  <si>
    <t>Species: ANE</t>
  </si>
  <si>
    <t>L</t>
  </si>
  <si>
    <t>mil</t>
  </si>
  <si>
    <t>ton</t>
  </si>
  <si>
    <t>Grupo de Idade</t>
  </si>
  <si>
    <t>a=</t>
  </si>
  <si>
    <t>b=</t>
  </si>
  <si>
    <t>parámetros 2014</t>
  </si>
  <si>
    <t>a*L^b</t>
  </si>
  <si>
    <t>buscar parámetros correctos, son asumidos por ahora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</si>
</sst>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0"/>
  </numFmts>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Times New Roman"/>
      <family val="1"/>
    </font>
    <font>
      <b/>
      <sz val="11"/>
      <color rgb="FFFF0000"/>
      <name val="Calibri"/>
      <family val="2"/>
      <scheme val="minor"/>
    </font>
    <font>
      <b/>
      <sz val="11"/>
      <color rgb="FF000000"/>
      <name val="Calibri"/>
      <family val="2"/>
    </font>
    <font>
      <b/>
      <sz val="11"/>
      <color rgb="FF000000"/>
      <name val="Calibri"/>
      <family val="2"/>
      <charset val="1"/>
    </font>
    <font>
      <sz val="10"/>
      <color theme="1"/>
      <name val="Times New Roman"/>
      <family val="1"/>
    </font>
    <font>
      <b/>
      <sz val="11"/>
      <color indexed="8"/>
      <name val="Calibri"/>
      <family val="2"/>
    </font>
    <font>
      <sz val="11"/>
      <color rgb="FFFF0000"/>
      <name val="Arial"/>
      <family val="2"/>
      <charset val="1"/>
    </font>
    <font>
      <sz val="11"/>
      <color indexed="8"/>
      <name val="Calibri"/>
      <family val="2"/>
    </font>
    <font>
      <sz val="11"/>
      <name val="Arial"/>
      <family val="2"/>
      <charset val="1"/>
    </font>
    <font>
      <b/>
      <sz val="11"/>
      <color indexed="8"/>
      <name val="Calibri"/>
      <family val="2"/>
      <charset val="1"/>
    </font>
    <font>
      <b/>
      <sz val="11"/>
      <name val="Arial"/>
      <family val="2"/>
      <charset val="1"/>
    </font>
    <font>
      <b/>
      <sz val="10"/>
      <color theme="1"/>
      <name val="Times New Roman"/>
      <family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s>
  <borders count="4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medium">
        <color indexed="64"/>
      </left>
      <right style="medium">
        <color indexed="64"/>
      </right>
      <top style="medium">
        <color indexed="64"/>
      </top>
      <bottom style="thin">
        <color auto="1"/>
      </bottom>
      <diagonal/>
    </border>
    <border>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auto="1"/>
      </top>
      <bottom/>
      <diagonal/>
    </border>
    <border>
      <left style="thin">
        <color indexed="64"/>
      </left>
      <right style="medium">
        <color indexed="64"/>
      </right>
      <top style="thin">
        <color indexed="64"/>
      </top>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4">
    <xf numFmtId="0" fontId="0" fillId="0" borderId="0" xfId="0"/>
    <xf numFmtId="0" fontId="16" fillId="0" borderId="0" xfId="0" applyFont="1"/>
    <xf numFmtId="1" fontId="0" fillId="0" borderId="0" xfId="0" applyNumberFormat="1"/>
    <xf numFmtId="0" fontId="0" fillId="0" borderId="0" xfId="0" applyAlignment="1">
      <alignment wrapText="1"/>
    </xf>
    <xf numFmtId="0" fontId="18" fillId="0" borderId="0" xfId="0" applyFont="1"/>
    <xf numFmtId="2" fontId="18" fillId="0" borderId="0" xfId="0" applyNumberFormat="1" applyFont="1"/>
    <xf numFmtId="0" fontId="0" fillId="0" borderId="13" xfId="0" applyBorder="1"/>
    <xf numFmtId="0" fontId="0" fillId="0" borderId="15" xfId="0" applyBorder="1"/>
    <xf numFmtId="0" fontId="0" fillId="0" borderId="16" xfId="0" applyBorder="1"/>
    <xf numFmtId="0" fontId="0" fillId="0" borderId="19" xfId="0" applyBorder="1"/>
    <xf numFmtId="0" fontId="0" fillId="0" borderId="20" xfId="0" applyBorder="1"/>
    <xf numFmtId="0" fontId="16" fillId="0" borderId="15" xfId="0" applyFont="1" applyBorder="1" applyAlignment="1">
      <alignment horizontal="center"/>
    </xf>
    <xf numFmtId="0" fontId="16" fillId="0" borderId="19" xfId="0" applyFont="1" applyBorder="1"/>
    <xf numFmtId="0" fontId="16" fillId="0" borderId="10" xfId="0" applyFont="1" applyBorder="1"/>
    <xf numFmtId="0" fontId="0" fillId="0" borderId="22" xfId="0" applyBorder="1"/>
    <xf numFmtId="0" fontId="0" fillId="0" borderId="21" xfId="0" applyBorder="1"/>
    <xf numFmtId="0" fontId="0" fillId="0" borderId="23" xfId="0" applyBorder="1"/>
    <xf numFmtId="0" fontId="16" fillId="0" borderId="18" xfId="0" applyFont="1" applyBorder="1"/>
    <xf numFmtId="0" fontId="16" fillId="0" borderId="15" xfId="0" applyFont="1" applyBorder="1"/>
    <xf numFmtId="0" fontId="0" fillId="0" borderId="14" xfId="0" applyBorder="1"/>
    <xf numFmtId="0" fontId="0" fillId="0" borderId="24" xfId="0" applyBorder="1"/>
    <xf numFmtId="0" fontId="0" fillId="0" borderId="11" xfId="0" applyBorder="1"/>
    <xf numFmtId="0" fontId="0" fillId="0" borderId="12" xfId="0" applyBorder="1"/>
    <xf numFmtId="0" fontId="16" fillId="33" borderId="19" xfId="0" applyFont="1" applyFill="1" applyBorder="1"/>
    <xf numFmtId="0" fontId="0" fillId="33" borderId="0" xfId="0" applyFill="1"/>
    <xf numFmtId="0" fontId="16" fillId="0" borderId="17" xfId="0" applyFont="1" applyBorder="1"/>
    <xf numFmtId="0" fontId="16" fillId="33" borderId="17" xfId="0" applyFont="1" applyFill="1" applyBorder="1"/>
    <xf numFmtId="0" fontId="19" fillId="33" borderId="0" xfId="0" applyFont="1" applyFill="1"/>
    <xf numFmtId="0" fontId="19" fillId="33" borderId="19" xfId="0" applyFont="1" applyFill="1" applyBorder="1"/>
    <xf numFmtId="0" fontId="16" fillId="0" borderId="15" xfId="0" applyFont="1" applyBorder="1" applyAlignment="1">
      <alignment vertical="center"/>
    </xf>
    <xf numFmtId="0" fontId="16" fillId="0" borderId="20" xfId="0" applyFont="1" applyBorder="1"/>
    <xf numFmtId="0" fontId="0" fillId="0" borderId="10" xfId="0" applyBorder="1"/>
    <xf numFmtId="0" fontId="0" fillId="33" borderId="10" xfId="0" applyFill="1" applyBorder="1"/>
    <xf numFmtId="0" fontId="16" fillId="33" borderId="10" xfId="0" applyFont="1" applyFill="1" applyBorder="1"/>
    <xf numFmtId="0" fontId="20" fillId="34" borderId="10" xfId="0" applyFont="1" applyFill="1" applyBorder="1"/>
    <xf numFmtId="0" fontId="0" fillId="0" borderId="0" xfId="0" applyAlignment="1">
      <alignment horizontal="right"/>
    </xf>
    <xf numFmtId="0" fontId="14" fillId="0" borderId="0" xfId="0" applyFont="1"/>
    <xf numFmtId="2" fontId="22" fillId="0" borderId="10" xfId="0" applyNumberFormat="1" applyFont="1" applyBorder="1"/>
    <xf numFmtId="2" fontId="0" fillId="0" borderId="10" xfId="0" applyNumberFormat="1" applyBorder="1"/>
    <xf numFmtId="0" fontId="23" fillId="34" borderId="10" xfId="0" applyFont="1" applyFill="1" applyBorder="1" applyAlignment="1">
      <alignment horizontal="center"/>
    </xf>
    <xf numFmtId="0" fontId="0" fillId="0" borderId="29" xfId="0" applyBorder="1"/>
    <xf numFmtId="0" fontId="21" fillId="34" borderId="12" xfId="0" applyFont="1" applyFill="1" applyBorder="1" applyAlignment="1">
      <alignment horizontal="center" vertical="center"/>
    </xf>
    <xf numFmtId="0" fontId="21" fillId="34" borderId="13" xfId="0" applyFont="1" applyFill="1" applyBorder="1" applyAlignment="1">
      <alignment horizontal="center" vertical="center"/>
    </xf>
    <xf numFmtId="0" fontId="0" fillId="34" borderId="0" xfId="0" applyFill="1" applyAlignment="1">
      <alignment horizontal="right"/>
    </xf>
    <xf numFmtId="0" fontId="0" fillId="34" borderId="0" xfId="0" applyFill="1"/>
    <xf numFmtId="0" fontId="24" fillId="0" borderId="0" xfId="0" applyFont="1" applyAlignment="1">
      <alignment vertical="center"/>
    </xf>
    <xf numFmtId="0" fontId="25" fillId="0" borderId="10" xfId="0" applyFont="1" applyBorder="1" applyAlignment="1">
      <alignment horizontal="center"/>
    </xf>
    <xf numFmtId="2" fontId="22" fillId="0" borderId="0" xfId="0" applyNumberFormat="1" applyFont="1"/>
    <xf numFmtId="164" fontId="25" fillId="0" borderId="10" xfId="0" applyNumberFormat="1" applyFont="1" applyBorder="1" applyAlignment="1">
      <alignment horizontal="center"/>
    </xf>
    <xf numFmtId="164" fontId="26" fillId="0" borderId="32" xfId="0" applyNumberFormat="1" applyFont="1" applyBorder="1" applyAlignment="1">
      <alignment horizontal="center" vertical="center"/>
    </xf>
    <xf numFmtId="0" fontId="0" fillId="0" borderId="33" xfId="0" applyBorder="1"/>
    <xf numFmtId="0" fontId="0" fillId="0" borderId="34" xfId="0" applyBorder="1"/>
    <xf numFmtId="0" fontId="0" fillId="0" borderId="35" xfId="0" applyBorder="1"/>
    <xf numFmtId="0" fontId="0" fillId="0" borderId="32" xfId="0" applyBorder="1"/>
    <xf numFmtId="0" fontId="0" fillId="0" borderId="36" xfId="0" applyBorder="1"/>
    <xf numFmtId="2" fontId="22" fillId="33" borderId="0" xfId="0" applyNumberFormat="1" applyFont="1" applyFill="1"/>
    <xf numFmtId="0" fontId="22" fillId="0" borderId="0" xfId="0" applyFont="1"/>
    <xf numFmtId="0" fontId="27" fillId="0" borderId="10" xfId="0" applyFont="1" applyBorder="1" applyAlignment="1">
      <alignment horizontal="center"/>
    </xf>
    <xf numFmtId="0" fontId="23" fillId="0" borderId="10" xfId="0" applyFont="1" applyBorder="1" applyAlignment="1">
      <alignment horizontal="center"/>
    </xf>
    <xf numFmtId="0" fontId="23" fillId="0" borderId="22" xfId="0" applyFont="1" applyBorder="1" applyAlignment="1">
      <alignment horizontal="center"/>
    </xf>
    <xf numFmtId="0" fontId="23" fillId="0" borderId="11" xfId="0" applyFont="1" applyBorder="1" applyAlignment="1">
      <alignment horizontal="center"/>
    </xf>
    <xf numFmtId="0" fontId="0" fillId="0" borderId="37" xfId="0" applyBorder="1"/>
    <xf numFmtId="0" fontId="0" fillId="0" borderId="38" xfId="0" applyBorder="1"/>
    <xf numFmtId="0" fontId="0" fillId="0" borderId="39" xfId="0" applyBorder="1"/>
    <xf numFmtId="0" fontId="23" fillId="0" borderId="40" xfId="0" applyFont="1" applyBorder="1" applyAlignment="1">
      <alignment horizontal="center"/>
    </xf>
    <xf numFmtId="0" fontId="20" fillId="0" borderId="41" xfId="0" applyFont="1" applyBorder="1" applyAlignment="1">
      <alignment horizontal="center"/>
    </xf>
    <xf numFmtId="0" fontId="20" fillId="0" borderId="42" xfId="0" applyFont="1" applyBorder="1" applyAlignment="1">
      <alignment horizontal="center"/>
    </xf>
    <xf numFmtId="0" fontId="23" fillId="0" borderId="41" xfId="0" applyFont="1" applyBorder="1" applyAlignment="1">
      <alignment horizontal="center"/>
    </xf>
    <xf numFmtId="0" fontId="23" fillId="0" borderId="42" xfId="0" applyFont="1" applyBorder="1" applyAlignment="1">
      <alignment horizontal="center"/>
    </xf>
    <xf numFmtId="0" fontId="23" fillId="35" borderId="32" xfId="0" applyFont="1" applyFill="1" applyBorder="1" applyAlignment="1">
      <alignment horizontal="center"/>
    </xf>
    <xf numFmtId="1" fontId="23" fillId="35" borderId="0" xfId="0" applyNumberFormat="1" applyFont="1" applyFill="1" applyAlignment="1">
      <alignment horizontal="center"/>
    </xf>
    <xf numFmtId="1" fontId="23" fillId="35" borderId="36" xfId="0" applyNumberFormat="1" applyFont="1" applyFill="1" applyBorder="1" applyAlignment="1">
      <alignment horizontal="center"/>
    </xf>
    <xf numFmtId="165" fontId="26" fillId="0" borderId="0" xfId="0" applyNumberFormat="1" applyFont="1" applyAlignment="1">
      <alignment horizontal="center" vertical="center"/>
    </xf>
    <xf numFmtId="0" fontId="21" fillId="35" borderId="33" xfId="0" applyFont="1" applyFill="1" applyBorder="1"/>
    <xf numFmtId="0" fontId="21" fillId="35" borderId="0" xfId="0" applyFont="1" applyFill="1"/>
    <xf numFmtId="1" fontId="21" fillId="35" borderId="0" xfId="0" applyNumberFormat="1" applyFont="1" applyFill="1"/>
    <xf numFmtId="0" fontId="20" fillId="35" borderId="37" xfId="0" applyFont="1" applyFill="1" applyBorder="1"/>
    <xf numFmtId="164" fontId="20" fillId="35" borderId="38" xfId="0" applyNumberFormat="1" applyFont="1" applyFill="1" applyBorder="1" applyAlignment="1">
      <alignment horizontal="center" vertical="center"/>
    </xf>
    <xf numFmtId="0" fontId="21" fillId="35" borderId="37" xfId="0" applyFont="1" applyFill="1" applyBorder="1"/>
    <xf numFmtId="164" fontId="28" fillId="35" borderId="38" xfId="0" applyNumberFormat="1" applyFont="1" applyFill="1" applyBorder="1" applyAlignment="1">
      <alignment horizontal="center" vertical="center"/>
    </xf>
    <xf numFmtId="0" fontId="20" fillId="33" borderId="10" xfId="0" applyFont="1" applyFill="1" applyBorder="1"/>
    <xf numFmtId="1" fontId="20" fillId="33" borderId="10" xfId="0" applyNumberFormat="1" applyFont="1" applyFill="1" applyBorder="1"/>
    <xf numFmtId="1" fontId="29" fillId="0" borderId="0" xfId="0" applyNumberFormat="1" applyFont="1"/>
    <xf numFmtId="2" fontId="29" fillId="0" borderId="0" xfId="0" applyNumberFormat="1" applyFont="1"/>
    <xf numFmtId="0" fontId="16" fillId="0" borderId="17" xfId="0" applyFont="1" applyBorder="1" applyAlignment="1">
      <alignment horizontal="center" vertical="center"/>
    </xf>
    <xf numFmtId="0" fontId="16" fillId="0" borderId="18" xfId="0" applyFont="1" applyBorder="1" applyAlignment="1">
      <alignment horizontal="center" vertical="center"/>
    </xf>
    <xf numFmtId="0" fontId="16" fillId="0" borderId="12" xfId="0" applyFont="1" applyBorder="1" applyAlignment="1">
      <alignment horizontal="center" vertical="center"/>
    </xf>
    <xf numFmtId="0" fontId="16" fillId="0" borderId="11" xfId="0" applyFont="1" applyBorder="1" applyAlignment="1">
      <alignment horizontal="center" vertical="center"/>
    </xf>
    <xf numFmtId="0" fontId="16" fillId="0" borderId="13" xfId="0" applyFont="1" applyBorder="1" applyAlignment="1">
      <alignment horizontal="center" vertical="center"/>
    </xf>
    <xf numFmtId="0" fontId="16" fillId="0" borderId="12" xfId="0" applyFont="1"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1" xfId="0" applyBorder="1" applyAlignment="1">
      <alignment horizontal="center" vertical="center"/>
    </xf>
    <xf numFmtId="0" fontId="0" fillId="0" borderId="14" xfId="0" applyBorder="1" applyAlignment="1">
      <alignment horizontal="center" vertical="center"/>
    </xf>
    <xf numFmtId="0" fontId="0" fillId="0" borderId="16" xfId="0" applyBorder="1" applyAlignment="1">
      <alignment horizontal="center"/>
    </xf>
    <xf numFmtId="0" fontId="16" fillId="0" borderId="14" xfId="0" applyFont="1" applyBorder="1" applyAlignment="1">
      <alignment horizontal="center" vertical="center"/>
    </xf>
    <xf numFmtId="0" fontId="16" fillId="0" borderId="16" xfId="0" applyFont="1" applyBorder="1" applyAlignment="1">
      <alignment horizontal="center" vertical="center"/>
    </xf>
    <xf numFmtId="0" fontId="21" fillId="34" borderId="25" xfId="0" applyFont="1" applyFill="1" applyBorder="1" applyAlignment="1">
      <alignment horizontal="center" vertical="center"/>
    </xf>
    <xf numFmtId="0" fontId="21" fillId="34" borderId="30" xfId="0" applyFont="1" applyFill="1" applyBorder="1" applyAlignment="1">
      <alignment horizontal="center" vertical="center"/>
    </xf>
    <xf numFmtId="0" fontId="21" fillId="34" borderId="26" xfId="0" applyFont="1" applyFill="1" applyBorder="1" applyAlignment="1">
      <alignment horizontal="center"/>
    </xf>
    <xf numFmtId="0" fontId="21" fillId="34" borderId="27" xfId="0" applyFont="1" applyFill="1" applyBorder="1" applyAlignment="1">
      <alignment horizontal="center"/>
    </xf>
    <xf numFmtId="0" fontId="21" fillId="34" borderId="28" xfId="0" applyFont="1" applyFill="1" applyBorder="1" applyAlignment="1">
      <alignment horizontal="center" vertical="center"/>
    </xf>
    <xf numFmtId="0" fontId="21" fillId="34" borderId="31" xfId="0" applyFont="1" applyFill="1" applyBorder="1" applyAlignment="1">
      <alignment horizontal="center" vertical="center"/>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2">
    <dxf>
      <font>
        <color theme="9"/>
      </font>
    </dxf>
    <dxf>
      <font>
        <color theme="9"/>
      </font>
    </dxf>
  </dxfs>
  <tableStyles count="0" defaultTableStyle="TableStyleMedium2" defaultPivotStyle="PivotStyleLight16"/>
  <colors>
    <mruColors>
      <color rgb="FF5482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47"/>
  <sheetViews>
    <sheetView zoomScale="60" zoomScaleNormal="60" workbookViewId="0">
      <selection activeCell="N46" sqref="N46"/>
    </sheetView>
  </sheetViews>
  <sheetFormatPr baseColWidth="10" defaultColWidth="9.1640625" defaultRowHeight="15" x14ac:dyDescent="0.2"/>
  <sheetData>
    <row r="1" spans="1:31" x14ac:dyDescent="0.2">
      <c r="B1" t="s">
        <v>0</v>
      </c>
      <c r="C1" t="s">
        <v>1</v>
      </c>
    </row>
    <row r="2" spans="1:31" x14ac:dyDescent="0.2">
      <c r="A2">
        <v>5.5</v>
      </c>
      <c r="B2">
        <f>'9aCN'!B2+'9aCS'!B2+'9aS_alg'!B6+'9aS_cad'!B6</f>
        <v>0</v>
      </c>
      <c r="C2">
        <f>'9aCN'!C2+'9aCS'!C2+'9aS_alg'!C6+'9aS_cad'!C6</f>
        <v>0</v>
      </c>
      <c r="E2" s="1" t="s">
        <v>30</v>
      </c>
      <c r="L2" s="1" t="s">
        <v>30</v>
      </c>
      <c r="S2" s="1" t="s">
        <v>30</v>
      </c>
      <c r="Z2" s="1" t="s">
        <v>30</v>
      </c>
    </row>
    <row r="3" spans="1:31" x14ac:dyDescent="0.2">
      <c r="A3">
        <v>6</v>
      </c>
      <c r="B3">
        <f>'9aCN'!B3+'9aCS'!B3+'9aS_alg'!B7+'9aS_cad'!B7</f>
        <v>0</v>
      </c>
      <c r="C3">
        <f>'9aCN'!C3+'9aCS'!C3+'9aS_alg'!C7+'9aS_cad'!C7</f>
        <v>0</v>
      </c>
      <c r="E3" s="1" t="s">
        <v>31</v>
      </c>
      <c r="L3" s="1" t="s">
        <v>14</v>
      </c>
      <c r="M3" s="1" t="s">
        <v>15</v>
      </c>
      <c r="S3" s="1" t="s">
        <v>14</v>
      </c>
      <c r="T3" s="1" t="s">
        <v>15</v>
      </c>
      <c r="Z3" s="1" t="s">
        <v>14</v>
      </c>
      <c r="AA3" s="1" t="s">
        <v>15</v>
      </c>
    </row>
    <row r="4" spans="1:31" x14ac:dyDescent="0.2">
      <c r="A4">
        <v>6.5</v>
      </c>
      <c r="B4">
        <f>'9aCN'!B4+'9aCS'!B4+'9aS_alg'!B8+'9aS_cad'!B8</f>
        <v>0</v>
      </c>
      <c r="C4">
        <f>'9aCN'!C4+'9aCS'!C4+'9aS_alg'!C8+'9aS_cad'!C8</f>
        <v>0</v>
      </c>
      <c r="E4" s="1" t="s">
        <v>20</v>
      </c>
      <c r="L4" s="1" t="s">
        <v>16</v>
      </c>
      <c r="M4" s="1"/>
      <c r="N4" s="1"/>
      <c r="O4" s="1"/>
      <c r="P4" s="1"/>
      <c r="Q4" s="1"/>
      <c r="S4" s="1" t="s">
        <v>3</v>
      </c>
      <c r="T4" s="1"/>
      <c r="U4" s="1"/>
      <c r="V4" s="1"/>
      <c r="W4" s="1"/>
      <c r="X4" s="1"/>
      <c r="Z4" s="1" t="s">
        <v>22</v>
      </c>
      <c r="AA4" s="1"/>
      <c r="AB4" s="1"/>
      <c r="AC4" s="1"/>
      <c r="AD4" s="1"/>
      <c r="AE4" s="1"/>
    </row>
    <row r="5" spans="1:31" x14ac:dyDescent="0.2">
      <c r="A5">
        <v>7</v>
      </c>
      <c r="B5">
        <f>'9aCN'!B5+'9aCS'!B5+'9aS_alg'!B9+'9aS_cad'!B9</f>
        <v>0</v>
      </c>
      <c r="C5">
        <f>'9aCN'!C5+'9aCS'!C5+'9aS_alg'!C9+'9aS_cad'!C9</f>
        <v>0</v>
      </c>
      <c r="E5" s="84" t="s">
        <v>11</v>
      </c>
      <c r="F5" s="86" t="s">
        <v>25</v>
      </c>
      <c r="G5" s="86"/>
      <c r="H5" s="86"/>
      <c r="I5" s="86"/>
      <c r="J5" s="84" t="s">
        <v>21</v>
      </c>
      <c r="L5" s="84" t="s">
        <v>17</v>
      </c>
      <c r="M5" s="87" t="s">
        <v>18</v>
      </c>
      <c r="N5" s="86"/>
      <c r="O5" s="86"/>
      <c r="P5" s="88"/>
      <c r="Q5" s="84" t="s">
        <v>19</v>
      </c>
      <c r="S5" s="84" t="s">
        <v>17</v>
      </c>
      <c r="T5" s="87" t="s">
        <v>18</v>
      </c>
      <c r="U5" s="86"/>
      <c r="V5" s="86"/>
      <c r="W5" s="88"/>
      <c r="X5" s="84" t="s">
        <v>19</v>
      </c>
      <c r="Z5" s="84" t="s">
        <v>17</v>
      </c>
      <c r="AA5" s="87" t="s">
        <v>18</v>
      </c>
      <c r="AB5" s="86"/>
      <c r="AC5" s="86"/>
      <c r="AD5" s="88"/>
      <c r="AE5" s="84" t="s">
        <v>19</v>
      </c>
    </row>
    <row r="6" spans="1:31" x14ac:dyDescent="0.2">
      <c r="A6">
        <v>7.5</v>
      </c>
      <c r="B6">
        <f>'9aCN'!B6+'9aCS'!B6+'9aS_alg'!B10+'9aS_cad'!B10</f>
        <v>0</v>
      </c>
      <c r="C6">
        <f>'9aCN'!C6+'9aCS'!C6+'9aS_alg'!C10+'9aS_cad'!C10</f>
        <v>0</v>
      </c>
      <c r="E6" s="85"/>
      <c r="F6" s="29">
        <v>1</v>
      </c>
      <c r="G6" s="29">
        <v>2</v>
      </c>
      <c r="H6" s="29">
        <v>3</v>
      </c>
      <c r="I6" s="29">
        <v>4</v>
      </c>
      <c r="J6" s="85"/>
      <c r="L6" s="85"/>
      <c r="M6" s="11">
        <v>1</v>
      </c>
      <c r="N6" s="11">
        <v>2</v>
      </c>
      <c r="O6" s="11">
        <v>3</v>
      </c>
      <c r="P6" s="11">
        <v>4</v>
      </c>
      <c r="Q6" s="85"/>
      <c r="S6" s="85"/>
      <c r="T6" s="11">
        <v>1</v>
      </c>
      <c r="U6" s="11">
        <v>2</v>
      </c>
      <c r="V6" s="11">
        <v>3</v>
      </c>
      <c r="W6" s="11">
        <v>4</v>
      </c>
      <c r="X6" s="85"/>
      <c r="Z6" s="85"/>
      <c r="AA6" s="11">
        <v>1</v>
      </c>
      <c r="AB6" s="11">
        <v>2</v>
      </c>
      <c r="AC6" s="11">
        <v>3</v>
      </c>
      <c r="AD6" s="11">
        <v>4</v>
      </c>
      <c r="AE6" s="85"/>
    </row>
    <row r="7" spans="1:31" x14ac:dyDescent="0.2">
      <c r="A7">
        <v>8</v>
      </c>
      <c r="B7">
        <f>'9aCN'!B7+'9aCS'!B7+'9aS_alg'!B11+'9aS_cad'!B11</f>
        <v>0</v>
      </c>
      <c r="C7">
        <f>'9aCN'!C7+'9aCS'!C7+'9aS_alg'!C11+'9aS_cad'!C11</f>
        <v>0</v>
      </c>
      <c r="E7" s="12">
        <v>8.5</v>
      </c>
      <c r="F7">
        <v>2</v>
      </c>
      <c r="J7" s="12">
        <v>2</v>
      </c>
      <c r="L7" s="25">
        <v>8.5</v>
      </c>
      <c r="M7">
        <f>F7/$J7</f>
        <v>1</v>
      </c>
      <c r="N7">
        <f t="shared" ref="N7:P7" si="0">G7/$J7</f>
        <v>0</v>
      </c>
      <c r="O7">
        <f t="shared" si="0"/>
        <v>0</v>
      </c>
      <c r="P7">
        <f t="shared" si="0"/>
        <v>0</v>
      </c>
      <c r="Q7" s="12">
        <f t="shared" ref="Q7:Q11" si="1">SUM(M7:P7)</f>
        <v>1</v>
      </c>
      <c r="R7">
        <f>S7+0.25</f>
        <v>8.75</v>
      </c>
      <c r="S7" s="26">
        <v>8.5</v>
      </c>
      <c r="T7" s="24">
        <f>M7*$B8</f>
        <v>0</v>
      </c>
      <c r="U7" s="24">
        <f t="shared" ref="U7:W7" si="2">N7*$B8</f>
        <v>0</v>
      </c>
      <c r="V7" s="24">
        <f t="shared" si="2"/>
        <v>0</v>
      </c>
      <c r="W7" s="24">
        <f t="shared" si="2"/>
        <v>0</v>
      </c>
      <c r="X7" s="23">
        <f>SUM(T7:W7)</f>
        <v>0</v>
      </c>
      <c r="Z7" s="26">
        <v>8.5</v>
      </c>
      <c r="AA7" s="24">
        <f>M7*$C8</f>
        <v>0</v>
      </c>
      <c r="AB7" s="24">
        <f t="shared" ref="AB7:AC7" si="3">N7*$C8</f>
        <v>0</v>
      </c>
      <c r="AC7" s="24">
        <f t="shared" si="3"/>
        <v>0</v>
      </c>
      <c r="AD7" s="24">
        <f>P7*$C8</f>
        <v>0</v>
      </c>
      <c r="AE7" s="23">
        <f t="shared" ref="AE7:AE11" si="4">SUM(AA7:AD7)</f>
        <v>0</v>
      </c>
    </row>
    <row r="8" spans="1:31" x14ac:dyDescent="0.2">
      <c r="A8">
        <v>8.5</v>
      </c>
      <c r="B8">
        <f>'9aCN'!B8+'9aCS'!B8+'9aS_alg'!B12+'9aS_cad'!B12</f>
        <v>0</v>
      </c>
      <c r="C8">
        <f>'9aCN'!C8+'9aCS'!C8+'9aS_alg'!C12+'9aS_cad'!C12</f>
        <v>0</v>
      </c>
      <c r="E8" s="12">
        <v>9</v>
      </c>
      <c r="F8">
        <v>11</v>
      </c>
      <c r="J8" s="12">
        <v>11</v>
      </c>
      <c r="L8" s="12">
        <v>9</v>
      </c>
      <c r="M8">
        <f t="shared" ref="M8:M22" si="5">F8/$J8</f>
        <v>1</v>
      </c>
      <c r="N8">
        <f t="shared" ref="N8:N23" si="6">G8/$J8</f>
        <v>0</v>
      </c>
      <c r="O8">
        <f t="shared" ref="O8:O23" si="7">H8/$J8</f>
        <v>0</v>
      </c>
      <c r="P8">
        <f t="shared" ref="P8:P23" si="8">I8/$J8</f>
        <v>0</v>
      </c>
      <c r="Q8" s="12">
        <f t="shared" si="1"/>
        <v>1</v>
      </c>
      <c r="R8">
        <f t="shared" ref="R8:R27" si="9">S8+0.25</f>
        <v>9.25</v>
      </c>
      <c r="S8" s="23">
        <v>9</v>
      </c>
      <c r="T8" s="24">
        <f t="shared" ref="T8:T27" si="10">M8*$B9</f>
        <v>0</v>
      </c>
      <c r="U8" s="24">
        <f t="shared" ref="U8:U27" si="11">N8*$B9</f>
        <v>0</v>
      </c>
      <c r="V8" s="24">
        <f t="shared" ref="V8:V27" si="12">O8*$B9</f>
        <v>0</v>
      </c>
      <c r="W8" s="24">
        <f t="shared" ref="W8:W27" si="13">P8*$B9</f>
        <v>0</v>
      </c>
      <c r="X8" s="23">
        <f>SUM(T8:W8)</f>
        <v>0</v>
      </c>
      <c r="Z8" s="23">
        <v>9</v>
      </c>
      <c r="AA8" s="24">
        <f t="shared" ref="AA8:AA28" si="14">M8*$C9</f>
        <v>0</v>
      </c>
      <c r="AB8" s="24">
        <f t="shared" ref="AB8:AB28" si="15">N8*$C9</f>
        <v>0</v>
      </c>
      <c r="AC8" s="24">
        <f t="shared" ref="AC8:AC28" si="16">O8*$C9</f>
        <v>0</v>
      </c>
      <c r="AD8" s="24">
        <f t="shared" ref="AD8:AD28" si="17">P8*$C9</f>
        <v>0</v>
      </c>
      <c r="AE8" s="23">
        <f t="shared" si="4"/>
        <v>0</v>
      </c>
    </row>
    <row r="9" spans="1:31" x14ac:dyDescent="0.2">
      <c r="A9">
        <v>9</v>
      </c>
      <c r="B9">
        <f>'9aCN'!B9+'9aCS'!B9+'9aS_alg'!B13+'9aS_cad'!B13</f>
        <v>0</v>
      </c>
      <c r="C9">
        <f>'9aCN'!C9+'9aCS'!C9+'9aS_alg'!C13+'9aS_cad'!C13</f>
        <v>0</v>
      </c>
      <c r="E9" s="12">
        <v>9.5</v>
      </c>
      <c r="F9">
        <v>15</v>
      </c>
      <c r="J9" s="12">
        <v>15</v>
      </c>
      <c r="L9" s="12">
        <v>9.5</v>
      </c>
      <c r="M9">
        <f t="shared" si="5"/>
        <v>1</v>
      </c>
      <c r="N9">
        <f t="shared" si="6"/>
        <v>0</v>
      </c>
      <c r="O9">
        <f t="shared" si="7"/>
        <v>0</v>
      </c>
      <c r="P9">
        <f t="shared" si="8"/>
        <v>0</v>
      </c>
      <c r="Q9" s="12">
        <f t="shared" si="1"/>
        <v>1</v>
      </c>
      <c r="R9">
        <f t="shared" si="9"/>
        <v>9.75</v>
      </c>
      <c r="S9" s="12">
        <v>9.5</v>
      </c>
      <c r="T9">
        <f t="shared" si="10"/>
        <v>32985</v>
      </c>
      <c r="U9">
        <f t="shared" si="11"/>
        <v>0</v>
      </c>
      <c r="V9">
        <f t="shared" si="12"/>
        <v>0</v>
      </c>
      <c r="W9">
        <f t="shared" si="13"/>
        <v>0</v>
      </c>
      <c r="X9" s="12">
        <f>SUM(T9:W9)</f>
        <v>32985</v>
      </c>
      <c r="Z9" s="12">
        <v>9.5</v>
      </c>
      <c r="AA9">
        <f t="shared" si="14"/>
        <v>143</v>
      </c>
      <c r="AB9">
        <f t="shared" si="15"/>
        <v>0</v>
      </c>
      <c r="AC9">
        <f t="shared" si="16"/>
        <v>0</v>
      </c>
      <c r="AD9">
        <f t="shared" si="17"/>
        <v>0</v>
      </c>
      <c r="AE9" s="12">
        <f t="shared" si="4"/>
        <v>143</v>
      </c>
    </row>
    <row r="10" spans="1:31" x14ac:dyDescent="0.2">
      <c r="A10">
        <v>9.5</v>
      </c>
      <c r="B10">
        <f>'9aCN'!B10+'9aCS'!B10+'9aS_alg'!B14+'9aS_cad'!B14</f>
        <v>32985</v>
      </c>
      <c r="C10">
        <f>'9aCN'!C10+'9aCS'!C10+'9aS_alg'!C14+'9aS_cad'!C14</f>
        <v>143</v>
      </c>
      <c r="E10" s="12">
        <v>10</v>
      </c>
      <c r="F10">
        <v>14</v>
      </c>
      <c r="J10" s="12">
        <v>14</v>
      </c>
      <c r="L10" s="12">
        <v>10</v>
      </c>
      <c r="M10">
        <f t="shared" si="5"/>
        <v>1</v>
      </c>
      <c r="N10">
        <f t="shared" si="6"/>
        <v>0</v>
      </c>
      <c r="O10">
        <f t="shared" si="7"/>
        <v>0</v>
      </c>
      <c r="P10">
        <f t="shared" si="8"/>
        <v>0</v>
      </c>
      <c r="Q10" s="12">
        <f t="shared" si="1"/>
        <v>1</v>
      </c>
      <c r="R10">
        <f t="shared" si="9"/>
        <v>10.25</v>
      </c>
      <c r="S10" s="12">
        <v>10</v>
      </c>
      <c r="T10">
        <f t="shared" si="10"/>
        <v>58972</v>
      </c>
      <c r="U10">
        <f t="shared" si="11"/>
        <v>0</v>
      </c>
      <c r="V10">
        <f t="shared" si="12"/>
        <v>0</v>
      </c>
      <c r="W10">
        <f t="shared" si="13"/>
        <v>0</v>
      </c>
      <c r="X10" s="12">
        <f t="shared" ref="X10:X27" si="18">SUM(T10:W10)</f>
        <v>58972</v>
      </c>
      <c r="Z10" s="12">
        <v>10</v>
      </c>
      <c r="AA10">
        <f t="shared" si="14"/>
        <v>303</v>
      </c>
      <c r="AB10">
        <f t="shared" si="15"/>
        <v>0</v>
      </c>
      <c r="AC10">
        <f t="shared" si="16"/>
        <v>0</v>
      </c>
      <c r="AD10">
        <f t="shared" si="17"/>
        <v>0</v>
      </c>
      <c r="AE10" s="12">
        <f t="shared" si="4"/>
        <v>303</v>
      </c>
    </row>
    <row r="11" spans="1:31" x14ac:dyDescent="0.2">
      <c r="A11">
        <v>10</v>
      </c>
      <c r="B11">
        <f>'9aCN'!B11+'9aCS'!B11+'9aS_alg'!B15+'9aS_cad'!B15</f>
        <v>58972</v>
      </c>
      <c r="C11">
        <f>'9aCN'!C11+'9aCS'!C11+'9aS_alg'!C15+'9aS_cad'!C15</f>
        <v>303</v>
      </c>
      <c r="E11" s="12">
        <v>10.5</v>
      </c>
      <c r="F11">
        <v>24</v>
      </c>
      <c r="J11" s="12">
        <v>24</v>
      </c>
      <c r="L11" s="12">
        <v>10.5</v>
      </c>
      <c r="M11">
        <f t="shared" si="5"/>
        <v>1</v>
      </c>
      <c r="N11">
        <f t="shared" si="6"/>
        <v>0</v>
      </c>
      <c r="O11">
        <f t="shared" si="7"/>
        <v>0</v>
      </c>
      <c r="P11">
        <f t="shared" si="8"/>
        <v>0</v>
      </c>
      <c r="Q11" s="12">
        <f t="shared" si="1"/>
        <v>1</v>
      </c>
      <c r="R11">
        <f t="shared" si="9"/>
        <v>10.75</v>
      </c>
      <c r="S11" s="12">
        <v>10.5</v>
      </c>
      <c r="T11">
        <f t="shared" si="10"/>
        <v>83814</v>
      </c>
      <c r="U11">
        <f t="shared" si="11"/>
        <v>0</v>
      </c>
      <c r="V11">
        <f t="shared" si="12"/>
        <v>0</v>
      </c>
      <c r="W11">
        <f t="shared" si="13"/>
        <v>0</v>
      </c>
      <c r="X11" s="12">
        <f t="shared" si="18"/>
        <v>83814</v>
      </c>
      <c r="Z11" s="12">
        <v>10.5</v>
      </c>
      <c r="AA11">
        <f t="shared" si="14"/>
        <v>505</v>
      </c>
      <c r="AB11">
        <f t="shared" si="15"/>
        <v>0</v>
      </c>
      <c r="AC11">
        <f t="shared" si="16"/>
        <v>0</v>
      </c>
      <c r="AD11">
        <f t="shared" si="17"/>
        <v>0</v>
      </c>
      <c r="AE11" s="12">
        <f t="shared" si="4"/>
        <v>505</v>
      </c>
    </row>
    <row r="12" spans="1:31" x14ac:dyDescent="0.2">
      <c r="A12">
        <v>10.5</v>
      </c>
      <c r="B12">
        <f>'9aCN'!B12+'9aCS'!B12+'9aS_alg'!B16+'9aS_cad'!B16</f>
        <v>83814</v>
      </c>
      <c r="C12">
        <f>'9aCN'!C12+'9aCS'!C12+'9aS_alg'!C16+'9aS_cad'!C16</f>
        <v>505</v>
      </c>
      <c r="E12" s="12">
        <v>11</v>
      </c>
      <c r="F12">
        <v>30</v>
      </c>
      <c r="J12" s="12">
        <v>30</v>
      </c>
      <c r="L12" s="12">
        <v>11</v>
      </c>
      <c r="M12">
        <f t="shared" si="5"/>
        <v>1</v>
      </c>
      <c r="N12">
        <f t="shared" si="6"/>
        <v>0</v>
      </c>
      <c r="O12">
        <f t="shared" si="7"/>
        <v>0</v>
      </c>
      <c r="P12">
        <f t="shared" si="8"/>
        <v>0</v>
      </c>
      <c r="Q12" s="12">
        <f>SUM(M12:P12)</f>
        <v>1</v>
      </c>
      <c r="R12">
        <f t="shared" si="9"/>
        <v>11.25</v>
      </c>
      <c r="S12" s="12">
        <v>11</v>
      </c>
      <c r="T12">
        <f t="shared" si="10"/>
        <v>329901</v>
      </c>
      <c r="U12">
        <f t="shared" si="11"/>
        <v>0</v>
      </c>
      <c r="V12">
        <f t="shared" si="12"/>
        <v>0</v>
      </c>
      <c r="W12">
        <f t="shared" si="13"/>
        <v>0</v>
      </c>
      <c r="X12" s="12">
        <f t="shared" si="18"/>
        <v>329901</v>
      </c>
      <c r="Z12" s="12">
        <v>11</v>
      </c>
      <c r="AA12">
        <f t="shared" si="14"/>
        <v>2325</v>
      </c>
      <c r="AB12">
        <f t="shared" si="15"/>
        <v>0</v>
      </c>
      <c r="AC12">
        <f t="shared" si="16"/>
        <v>0</v>
      </c>
      <c r="AD12">
        <f t="shared" si="17"/>
        <v>0</v>
      </c>
      <c r="AE12" s="12">
        <f>SUM(AA12:AD12)</f>
        <v>2325</v>
      </c>
    </row>
    <row r="13" spans="1:31" x14ac:dyDescent="0.2">
      <c r="A13">
        <v>11</v>
      </c>
      <c r="B13">
        <f>'9aCN'!B13+'9aCS'!B13+'9aS_alg'!B17+'9aS_cad'!B17</f>
        <v>329901</v>
      </c>
      <c r="C13">
        <f>'9aCN'!C13+'9aCS'!C13+'9aS_alg'!C17+'9aS_cad'!C17</f>
        <v>2325</v>
      </c>
      <c r="E13" s="12">
        <v>11.5</v>
      </c>
      <c r="F13">
        <v>34</v>
      </c>
      <c r="J13" s="12">
        <v>34</v>
      </c>
      <c r="L13" s="12">
        <v>11.5</v>
      </c>
      <c r="M13">
        <f t="shared" si="5"/>
        <v>1</v>
      </c>
      <c r="N13">
        <f t="shared" si="6"/>
        <v>0</v>
      </c>
      <c r="O13">
        <f t="shared" si="7"/>
        <v>0</v>
      </c>
      <c r="P13">
        <f t="shared" si="8"/>
        <v>0</v>
      </c>
      <c r="Q13" s="12">
        <f t="shared" ref="Q13:Q29" si="19">SUM(M13:P13)</f>
        <v>1</v>
      </c>
      <c r="R13">
        <f t="shared" si="9"/>
        <v>11.75</v>
      </c>
      <c r="S13" s="12">
        <v>11.5</v>
      </c>
      <c r="T13">
        <f t="shared" si="10"/>
        <v>564889</v>
      </c>
      <c r="U13">
        <f t="shared" si="11"/>
        <v>0</v>
      </c>
      <c r="V13">
        <f t="shared" si="12"/>
        <v>0</v>
      </c>
      <c r="W13">
        <f t="shared" si="13"/>
        <v>0</v>
      </c>
      <c r="X13" s="12">
        <f t="shared" si="18"/>
        <v>564889</v>
      </c>
      <c r="Z13" s="12">
        <v>11.5</v>
      </c>
      <c r="AA13">
        <f t="shared" si="14"/>
        <v>4613</v>
      </c>
      <c r="AB13">
        <f t="shared" si="15"/>
        <v>0</v>
      </c>
      <c r="AC13">
        <f t="shared" si="16"/>
        <v>0</v>
      </c>
      <c r="AD13">
        <f t="shared" si="17"/>
        <v>0</v>
      </c>
      <c r="AE13" s="12">
        <f t="shared" ref="AE13:AE18" si="20">SUM(AA13:AD13)</f>
        <v>4613</v>
      </c>
    </row>
    <row r="14" spans="1:31" x14ac:dyDescent="0.2">
      <c r="A14">
        <v>11.5</v>
      </c>
      <c r="B14">
        <f>'9aCN'!B14+'9aCS'!B14+'9aS_alg'!B18+'9aS_cad'!B18</f>
        <v>564889</v>
      </c>
      <c r="C14">
        <f>'9aCN'!C14+'9aCS'!C14+'9aS_alg'!C18+'9aS_cad'!C18</f>
        <v>4613</v>
      </c>
      <c r="E14" s="12">
        <v>12</v>
      </c>
      <c r="F14">
        <v>39</v>
      </c>
      <c r="G14">
        <v>1</v>
      </c>
      <c r="J14" s="12">
        <v>40</v>
      </c>
      <c r="L14" s="12">
        <v>12</v>
      </c>
      <c r="M14">
        <f t="shared" si="5"/>
        <v>0.97499999999999998</v>
      </c>
      <c r="N14">
        <f t="shared" si="6"/>
        <v>2.5000000000000001E-2</v>
      </c>
      <c r="O14">
        <f t="shared" si="7"/>
        <v>0</v>
      </c>
      <c r="P14">
        <f t="shared" si="8"/>
        <v>0</v>
      </c>
      <c r="Q14" s="12">
        <f t="shared" si="19"/>
        <v>1</v>
      </c>
      <c r="R14">
        <f t="shared" si="9"/>
        <v>12.25</v>
      </c>
      <c r="S14" s="12">
        <v>12</v>
      </c>
      <c r="T14">
        <f t="shared" si="10"/>
        <v>437753.55</v>
      </c>
      <c r="U14">
        <f t="shared" si="11"/>
        <v>11224.45</v>
      </c>
      <c r="V14">
        <f t="shared" si="12"/>
        <v>0</v>
      </c>
      <c r="W14">
        <f t="shared" si="13"/>
        <v>0</v>
      </c>
      <c r="X14" s="12">
        <f t="shared" si="18"/>
        <v>448978</v>
      </c>
      <c r="Z14" s="12">
        <v>12</v>
      </c>
      <c r="AA14">
        <f t="shared" si="14"/>
        <v>4116.45</v>
      </c>
      <c r="AB14">
        <f t="shared" si="15"/>
        <v>105.55000000000001</v>
      </c>
      <c r="AC14">
        <f t="shared" si="16"/>
        <v>0</v>
      </c>
      <c r="AD14">
        <f t="shared" si="17"/>
        <v>0</v>
      </c>
      <c r="AE14" s="12">
        <f t="shared" si="20"/>
        <v>4222</v>
      </c>
    </row>
    <row r="15" spans="1:31" x14ac:dyDescent="0.2">
      <c r="A15">
        <v>12</v>
      </c>
      <c r="B15">
        <f>'9aCN'!B15+'9aCS'!B15+'9aS_alg'!B19+'9aS_cad'!B19</f>
        <v>448978</v>
      </c>
      <c r="C15">
        <f>'9aCN'!C15+'9aCS'!C15+'9aS_alg'!C19+'9aS_cad'!C19</f>
        <v>4222</v>
      </c>
      <c r="E15" s="12">
        <v>12.5</v>
      </c>
      <c r="F15">
        <v>32</v>
      </c>
      <c r="G15">
        <v>7</v>
      </c>
      <c r="J15" s="12">
        <v>39</v>
      </c>
      <c r="L15" s="12">
        <v>12.5</v>
      </c>
      <c r="M15">
        <f t="shared" si="5"/>
        <v>0.82051282051282048</v>
      </c>
      <c r="N15">
        <f t="shared" si="6"/>
        <v>0.17948717948717949</v>
      </c>
      <c r="O15">
        <f t="shared" si="7"/>
        <v>0</v>
      </c>
      <c r="P15">
        <f t="shared" si="8"/>
        <v>0</v>
      </c>
      <c r="Q15" s="12">
        <f t="shared" si="19"/>
        <v>1</v>
      </c>
      <c r="R15">
        <f t="shared" si="9"/>
        <v>12.75</v>
      </c>
      <c r="S15" s="12">
        <v>12.5</v>
      </c>
      <c r="T15">
        <f>M15*$B16</f>
        <v>307997.53846153844</v>
      </c>
      <c r="U15">
        <f t="shared" si="11"/>
        <v>67374.461538461532</v>
      </c>
      <c r="V15">
        <f t="shared" si="12"/>
        <v>0</v>
      </c>
      <c r="W15">
        <f t="shared" si="13"/>
        <v>0</v>
      </c>
      <c r="X15" s="12">
        <f t="shared" si="18"/>
        <v>375372</v>
      </c>
      <c r="Z15" s="12">
        <v>12.5</v>
      </c>
      <c r="AA15">
        <f t="shared" si="14"/>
        <v>3316.5128205128203</v>
      </c>
      <c r="AB15">
        <f t="shared" si="15"/>
        <v>725.48717948717945</v>
      </c>
      <c r="AC15">
        <f t="shared" si="16"/>
        <v>0</v>
      </c>
      <c r="AD15">
        <f t="shared" si="17"/>
        <v>0</v>
      </c>
      <c r="AE15" s="12">
        <f t="shared" si="20"/>
        <v>4042</v>
      </c>
    </row>
    <row r="16" spans="1:31" x14ac:dyDescent="0.2">
      <c r="A16">
        <v>12.5</v>
      </c>
      <c r="B16">
        <f>'9aCN'!B16+'9aCS'!B16+'9aS_alg'!B20+'9aS_cad'!B20</f>
        <v>375372</v>
      </c>
      <c r="C16">
        <f>'9aCN'!C16+'9aCS'!C16+'9aS_alg'!C20+'9aS_cad'!C20</f>
        <v>4042</v>
      </c>
      <c r="E16" s="12">
        <v>13</v>
      </c>
      <c r="F16">
        <v>36</v>
      </c>
      <c r="G16">
        <v>9</v>
      </c>
      <c r="J16" s="12">
        <v>45</v>
      </c>
      <c r="L16" s="12">
        <v>13</v>
      </c>
      <c r="M16">
        <f t="shared" si="5"/>
        <v>0.8</v>
      </c>
      <c r="N16">
        <f t="shared" si="6"/>
        <v>0.2</v>
      </c>
      <c r="O16">
        <f t="shared" si="7"/>
        <v>0</v>
      </c>
      <c r="P16">
        <f t="shared" si="8"/>
        <v>0</v>
      </c>
      <c r="Q16" s="12">
        <f t="shared" si="19"/>
        <v>1</v>
      </c>
      <c r="R16">
        <f t="shared" si="9"/>
        <v>13.25</v>
      </c>
      <c r="S16" s="12">
        <v>13</v>
      </c>
      <c r="T16">
        <f t="shared" si="10"/>
        <v>343592.80000000005</v>
      </c>
      <c r="U16">
        <f t="shared" si="11"/>
        <v>85898.200000000012</v>
      </c>
      <c r="V16">
        <f t="shared" si="12"/>
        <v>0</v>
      </c>
      <c r="W16">
        <f t="shared" si="13"/>
        <v>0</v>
      </c>
      <c r="X16" s="12">
        <f t="shared" si="18"/>
        <v>429491.00000000006</v>
      </c>
      <c r="Z16" s="12">
        <v>13</v>
      </c>
      <c r="AA16">
        <f t="shared" si="14"/>
        <v>4209.6000000000004</v>
      </c>
      <c r="AB16">
        <f t="shared" si="15"/>
        <v>1052.4000000000001</v>
      </c>
      <c r="AC16">
        <f t="shared" si="16"/>
        <v>0</v>
      </c>
      <c r="AD16">
        <f t="shared" si="17"/>
        <v>0</v>
      </c>
      <c r="AE16" s="12">
        <f t="shared" si="20"/>
        <v>5262</v>
      </c>
    </row>
    <row r="17" spans="1:31" x14ac:dyDescent="0.2">
      <c r="A17">
        <v>13</v>
      </c>
      <c r="B17">
        <f>'9aCN'!B17+'9aCS'!B17+'9aS_alg'!B21+'9aS_cad'!B21</f>
        <v>429491</v>
      </c>
      <c r="C17">
        <f>'9aCN'!C17+'9aCS'!C17+'9aS_alg'!C21+'9aS_cad'!C21</f>
        <v>5262</v>
      </c>
      <c r="E17" s="12">
        <v>13.5</v>
      </c>
      <c r="F17">
        <v>27</v>
      </c>
      <c r="G17">
        <v>11</v>
      </c>
      <c r="J17" s="12">
        <v>38</v>
      </c>
      <c r="L17" s="12">
        <v>13.5</v>
      </c>
      <c r="M17">
        <f t="shared" si="5"/>
        <v>0.71052631578947367</v>
      </c>
      <c r="N17">
        <f t="shared" si="6"/>
        <v>0.28947368421052633</v>
      </c>
      <c r="O17">
        <f t="shared" si="7"/>
        <v>0</v>
      </c>
      <c r="P17">
        <f t="shared" si="8"/>
        <v>0</v>
      </c>
      <c r="Q17" s="12">
        <f t="shared" si="19"/>
        <v>1</v>
      </c>
      <c r="R17">
        <f t="shared" si="9"/>
        <v>13.75</v>
      </c>
      <c r="S17" s="12">
        <v>13.5</v>
      </c>
      <c r="T17">
        <f t="shared" si="10"/>
        <v>352180.18421052629</v>
      </c>
      <c r="U17">
        <f t="shared" si="11"/>
        <v>143480.81578947368</v>
      </c>
      <c r="V17">
        <f t="shared" si="12"/>
        <v>0</v>
      </c>
      <c r="W17">
        <f t="shared" si="13"/>
        <v>0</v>
      </c>
      <c r="X17" s="12">
        <f t="shared" si="18"/>
        <v>495661</v>
      </c>
      <c r="Z17" s="12">
        <v>13.5</v>
      </c>
      <c r="AA17">
        <f t="shared" si="14"/>
        <v>4886.2894736842109</v>
      </c>
      <c r="AB17">
        <f t="shared" si="15"/>
        <v>1990.7105263157896</v>
      </c>
      <c r="AC17">
        <f t="shared" si="16"/>
        <v>0</v>
      </c>
      <c r="AD17">
        <f t="shared" si="17"/>
        <v>0</v>
      </c>
      <c r="AE17" s="12">
        <f t="shared" si="20"/>
        <v>6877</v>
      </c>
    </row>
    <row r="18" spans="1:31" x14ac:dyDescent="0.2">
      <c r="A18">
        <v>13.5</v>
      </c>
      <c r="B18">
        <f>'9aCN'!B18+'9aCS'!B18+'9aS_alg'!B22+'9aS_cad'!B22</f>
        <v>495661</v>
      </c>
      <c r="C18">
        <f>'9aCN'!C18+'9aCS'!C18+'9aS_alg'!C22+'9aS_cad'!C22</f>
        <v>6877</v>
      </c>
      <c r="E18" s="12">
        <v>14</v>
      </c>
      <c r="F18">
        <v>16</v>
      </c>
      <c r="G18">
        <v>11</v>
      </c>
      <c r="J18" s="12">
        <v>27</v>
      </c>
      <c r="L18" s="12">
        <v>14</v>
      </c>
      <c r="M18">
        <f t="shared" si="5"/>
        <v>0.59259259259259256</v>
      </c>
      <c r="N18">
        <f t="shared" si="6"/>
        <v>0.40740740740740738</v>
      </c>
      <c r="O18">
        <f t="shared" si="7"/>
        <v>0</v>
      </c>
      <c r="P18">
        <f t="shared" si="8"/>
        <v>0</v>
      </c>
      <c r="Q18" s="12">
        <f t="shared" si="19"/>
        <v>1</v>
      </c>
      <c r="R18">
        <f t="shared" si="9"/>
        <v>14.25</v>
      </c>
      <c r="S18" s="12">
        <v>14</v>
      </c>
      <c r="T18">
        <f t="shared" si="10"/>
        <v>359796.14814814815</v>
      </c>
      <c r="U18">
        <f t="shared" si="11"/>
        <v>247359.85185185182</v>
      </c>
      <c r="V18">
        <f t="shared" si="12"/>
        <v>0</v>
      </c>
      <c r="W18">
        <f t="shared" si="13"/>
        <v>0</v>
      </c>
      <c r="X18" s="12">
        <f t="shared" si="18"/>
        <v>607156</v>
      </c>
      <c r="Z18" s="12">
        <v>14</v>
      </c>
      <c r="AA18">
        <f t="shared" si="14"/>
        <v>5628.4444444444443</v>
      </c>
      <c r="AB18">
        <f t="shared" si="15"/>
        <v>3869.5555555555552</v>
      </c>
      <c r="AC18">
        <f t="shared" si="16"/>
        <v>0</v>
      </c>
      <c r="AD18">
        <f t="shared" si="17"/>
        <v>0</v>
      </c>
      <c r="AE18" s="12">
        <f t="shared" si="20"/>
        <v>9498</v>
      </c>
    </row>
    <row r="19" spans="1:31" x14ac:dyDescent="0.2">
      <c r="A19">
        <v>14</v>
      </c>
      <c r="B19">
        <f>'9aCN'!B19+'9aCS'!B19+'9aS_alg'!B23+'9aS_cad'!B23</f>
        <v>607156</v>
      </c>
      <c r="C19">
        <f>'9aCN'!C19+'9aCS'!C19+'9aS_alg'!C23+'9aS_cad'!C23</f>
        <v>9498</v>
      </c>
      <c r="E19" s="12">
        <v>14.5</v>
      </c>
      <c r="F19">
        <v>11</v>
      </c>
      <c r="G19">
        <v>13</v>
      </c>
      <c r="J19" s="12">
        <v>24</v>
      </c>
      <c r="L19" s="12">
        <v>14.5</v>
      </c>
      <c r="M19">
        <f t="shared" si="5"/>
        <v>0.45833333333333331</v>
      </c>
      <c r="N19">
        <f t="shared" si="6"/>
        <v>0.54166666666666663</v>
      </c>
      <c r="O19">
        <f t="shared" si="7"/>
        <v>0</v>
      </c>
      <c r="P19">
        <f t="shared" si="8"/>
        <v>0</v>
      </c>
      <c r="Q19" s="12">
        <f t="shared" si="19"/>
        <v>1</v>
      </c>
      <c r="R19">
        <f t="shared" si="9"/>
        <v>14.75</v>
      </c>
      <c r="S19" s="12">
        <v>14.5</v>
      </c>
      <c r="T19">
        <f t="shared" si="10"/>
        <v>286282.33333333331</v>
      </c>
      <c r="U19">
        <f t="shared" si="11"/>
        <v>338333.66666666663</v>
      </c>
      <c r="V19">
        <f t="shared" si="12"/>
        <v>0</v>
      </c>
      <c r="W19">
        <f t="shared" si="13"/>
        <v>0</v>
      </c>
      <c r="X19" s="12">
        <f t="shared" si="18"/>
        <v>624616</v>
      </c>
      <c r="Z19" s="12">
        <v>14.5</v>
      </c>
      <c r="AA19">
        <f t="shared" si="14"/>
        <v>5027.458333333333</v>
      </c>
      <c r="AB19">
        <f t="shared" si="15"/>
        <v>5941.5416666666661</v>
      </c>
      <c r="AC19">
        <f t="shared" si="16"/>
        <v>0</v>
      </c>
      <c r="AD19">
        <f t="shared" si="17"/>
        <v>0</v>
      </c>
      <c r="AE19" s="12">
        <f>SUM(AA19:AD19)</f>
        <v>10969</v>
      </c>
    </row>
    <row r="20" spans="1:31" x14ac:dyDescent="0.2">
      <c r="A20">
        <v>14.5</v>
      </c>
      <c r="B20">
        <f>'9aCN'!B20+'9aCS'!B20+'9aS_alg'!B24+'9aS_cad'!B24</f>
        <v>624616</v>
      </c>
      <c r="C20">
        <f>'9aCN'!C20+'9aCS'!C20+'9aS_alg'!C24+'9aS_cad'!C24</f>
        <v>10969</v>
      </c>
      <c r="E20" s="12">
        <v>15</v>
      </c>
      <c r="F20">
        <v>11</v>
      </c>
      <c r="G20">
        <v>6</v>
      </c>
      <c r="J20" s="12">
        <v>17</v>
      </c>
      <c r="L20" s="12">
        <v>15</v>
      </c>
      <c r="M20">
        <f t="shared" si="5"/>
        <v>0.6470588235294118</v>
      </c>
      <c r="N20">
        <f t="shared" si="6"/>
        <v>0.35294117647058826</v>
      </c>
      <c r="O20">
        <f t="shared" si="7"/>
        <v>0</v>
      </c>
      <c r="P20">
        <f t="shared" si="8"/>
        <v>0</v>
      </c>
      <c r="Q20" s="12">
        <f t="shared" si="19"/>
        <v>1</v>
      </c>
      <c r="R20">
        <f t="shared" si="9"/>
        <v>15.25</v>
      </c>
      <c r="S20" s="12">
        <v>15</v>
      </c>
      <c r="T20">
        <f t="shared" si="10"/>
        <v>220133.9411764706</v>
      </c>
      <c r="U20">
        <f t="shared" si="11"/>
        <v>120073.05882352941</v>
      </c>
      <c r="V20">
        <f t="shared" si="12"/>
        <v>0</v>
      </c>
      <c r="W20">
        <f t="shared" si="13"/>
        <v>0</v>
      </c>
      <c r="X20" s="12">
        <f t="shared" si="18"/>
        <v>340207</v>
      </c>
      <c r="Z20" s="12">
        <v>15</v>
      </c>
      <c r="AA20">
        <f t="shared" si="14"/>
        <v>4323</v>
      </c>
      <c r="AB20">
        <f t="shared" si="15"/>
        <v>2358</v>
      </c>
      <c r="AC20">
        <f t="shared" si="16"/>
        <v>0</v>
      </c>
      <c r="AD20">
        <f t="shared" si="17"/>
        <v>0</v>
      </c>
      <c r="AE20" s="12">
        <f t="shared" ref="AE20:AE28" si="21">SUM(AA20:AD20)</f>
        <v>6681</v>
      </c>
    </row>
    <row r="21" spans="1:31" x14ac:dyDescent="0.2">
      <c r="A21">
        <v>15</v>
      </c>
      <c r="B21">
        <f>'9aCN'!B21+'9aCS'!B21+'9aS_alg'!B25+'9aS_cad'!B25</f>
        <v>340207</v>
      </c>
      <c r="C21">
        <f>'9aCN'!C21+'9aCS'!C21+'9aS_alg'!C25+'9aS_cad'!C25</f>
        <v>6681</v>
      </c>
      <c r="E21" s="12">
        <v>15.5</v>
      </c>
      <c r="F21">
        <v>8</v>
      </c>
      <c r="G21">
        <v>13</v>
      </c>
      <c r="H21">
        <v>4</v>
      </c>
      <c r="I21">
        <v>1</v>
      </c>
      <c r="J21" s="12">
        <v>26</v>
      </c>
      <c r="L21" s="12">
        <v>15.5</v>
      </c>
      <c r="M21">
        <f t="shared" si="5"/>
        <v>0.30769230769230771</v>
      </c>
      <c r="N21">
        <f t="shared" si="6"/>
        <v>0.5</v>
      </c>
      <c r="O21">
        <f t="shared" si="7"/>
        <v>0.15384615384615385</v>
      </c>
      <c r="P21">
        <f t="shared" si="8"/>
        <v>3.8461538461538464E-2</v>
      </c>
      <c r="Q21" s="12">
        <f t="shared" si="19"/>
        <v>1</v>
      </c>
      <c r="R21">
        <f t="shared" si="9"/>
        <v>15.75</v>
      </c>
      <c r="S21" s="12">
        <v>15.5</v>
      </c>
      <c r="T21">
        <f t="shared" si="10"/>
        <v>58544.307692307695</v>
      </c>
      <c r="U21">
        <f t="shared" si="11"/>
        <v>95134.5</v>
      </c>
      <c r="V21">
        <f t="shared" si="12"/>
        <v>29272.153846153848</v>
      </c>
      <c r="W21">
        <f t="shared" si="13"/>
        <v>7318.0384615384619</v>
      </c>
      <c r="X21" s="12">
        <f t="shared" si="18"/>
        <v>190269</v>
      </c>
      <c r="Z21" s="12">
        <v>15.5</v>
      </c>
      <c r="AA21">
        <f t="shared" si="14"/>
        <v>1280.9230769230769</v>
      </c>
      <c r="AB21">
        <f t="shared" si="15"/>
        <v>2081.5</v>
      </c>
      <c r="AC21">
        <f t="shared" si="16"/>
        <v>640.46153846153845</v>
      </c>
      <c r="AD21">
        <f t="shared" si="17"/>
        <v>160.11538461538461</v>
      </c>
      <c r="AE21" s="12">
        <f t="shared" si="21"/>
        <v>4163</v>
      </c>
    </row>
    <row r="22" spans="1:31" x14ac:dyDescent="0.2">
      <c r="A22">
        <v>15.5</v>
      </c>
      <c r="B22">
        <f>'9aCN'!B22+'9aCS'!B22+'9aS_alg'!B26+'9aS_cad'!B26</f>
        <v>190269</v>
      </c>
      <c r="C22">
        <f>'9aCN'!C22+'9aCS'!C22+'9aS_alg'!C26+'9aS_cad'!C26</f>
        <v>4163</v>
      </c>
      <c r="E22" s="12">
        <v>16</v>
      </c>
      <c r="F22">
        <v>5</v>
      </c>
      <c r="G22">
        <v>6</v>
      </c>
      <c r="H22">
        <v>2</v>
      </c>
      <c r="J22" s="12">
        <v>13</v>
      </c>
      <c r="L22" s="12">
        <v>16</v>
      </c>
      <c r="M22">
        <f t="shared" si="5"/>
        <v>0.38461538461538464</v>
      </c>
      <c r="N22">
        <f t="shared" si="6"/>
        <v>0.46153846153846156</v>
      </c>
      <c r="O22">
        <f t="shared" si="7"/>
        <v>0.15384615384615385</v>
      </c>
      <c r="P22">
        <f t="shared" si="8"/>
        <v>0</v>
      </c>
      <c r="Q22" s="12">
        <f t="shared" si="19"/>
        <v>1</v>
      </c>
      <c r="R22">
        <f t="shared" si="9"/>
        <v>16.25</v>
      </c>
      <c r="S22" s="17">
        <v>16</v>
      </c>
      <c r="T22">
        <f t="shared" si="10"/>
        <v>72263.076923076922</v>
      </c>
      <c r="U22">
        <f t="shared" si="11"/>
        <v>86715.692307692312</v>
      </c>
      <c r="V22">
        <f t="shared" si="12"/>
        <v>28905.23076923077</v>
      </c>
      <c r="W22">
        <f t="shared" si="13"/>
        <v>0</v>
      </c>
      <c r="X22" s="12">
        <f t="shared" si="18"/>
        <v>187884.00000000003</v>
      </c>
      <c r="Z22" s="17">
        <v>16</v>
      </c>
      <c r="AA22">
        <f t="shared" si="14"/>
        <v>1755.3846153846155</v>
      </c>
      <c r="AB22">
        <f t="shared" si="15"/>
        <v>2106.4615384615386</v>
      </c>
      <c r="AC22">
        <f t="shared" si="16"/>
        <v>702.15384615384619</v>
      </c>
      <c r="AD22">
        <f t="shared" si="17"/>
        <v>0</v>
      </c>
      <c r="AE22" s="12">
        <f t="shared" si="21"/>
        <v>4564</v>
      </c>
    </row>
    <row r="23" spans="1:31" x14ac:dyDescent="0.2">
      <c r="A23">
        <v>16</v>
      </c>
      <c r="B23">
        <f>'9aCN'!B23+'9aCS'!B23+'9aS_alg'!B27+'9aS_cad'!B27</f>
        <v>187884</v>
      </c>
      <c r="C23">
        <f>'9aCN'!C23+'9aCS'!C23+'9aS_alg'!C27+'9aS_cad'!C27</f>
        <v>4564</v>
      </c>
      <c r="E23" s="12">
        <v>16.5</v>
      </c>
      <c r="F23">
        <v>2</v>
      </c>
      <c r="G23">
        <v>2</v>
      </c>
      <c r="H23">
        <v>7</v>
      </c>
      <c r="I23">
        <v>1</v>
      </c>
      <c r="J23" s="12">
        <v>12</v>
      </c>
      <c r="K23" s="9"/>
      <c r="L23" s="30">
        <v>16.5</v>
      </c>
      <c r="M23">
        <f>F23/$J23</f>
        <v>0.16666666666666666</v>
      </c>
      <c r="N23">
        <f t="shared" si="6"/>
        <v>0.16666666666666666</v>
      </c>
      <c r="O23">
        <f t="shared" si="7"/>
        <v>0.58333333333333337</v>
      </c>
      <c r="P23">
        <f t="shared" si="8"/>
        <v>8.3333333333333329E-2</v>
      </c>
      <c r="Q23" s="12">
        <f t="shared" si="19"/>
        <v>1</v>
      </c>
      <c r="R23">
        <f t="shared" si="9"/>
        <v>16.75</v>
      </c>
      <c r="S23" s="12">
        <v>16.5</v>
      </c>
      <c r="T23">
        <f t="shared" si="10"/>
        <v>16828.333333333332</v>
      </c>
      <c r="U23">
        <f t="shared" si="11"/>
        <v>16828.333333333332</v>
      </c>
      <c r="V23">
        <f t="shared" si="12"/>
        <v>58899.166666666672</v>
      </c>
      <c r="W23">
        <f t="shared" si="13"/>
        <v>8414.1666666666661</v>
      </c>
      <c r="X23" s="12">
        <f t="shared" si="18"/>
        <v>100970.00000000001</v>
      </c>
      <c r="Z23" s="12">
        <v>16.5</v>
      </c>
      <c r="AA23">
        <f t="shared" si="14"/>
        <v>452.16666666666663</v>
      </c>
      <c r="AB23">
        <f t="shared" si="15"/>
        <v>452.16666666666663</v>
      </c>
      <c r="AC23">
        <f t="shared" si="16"/>
        <v>1582.5833333333335</v>
      </c>
      <c r="AD23">
        <f t="shared" si="17"/>
        <v>226.08333333333331</v>
      </c>
      <c r="AE23" s="12">
        <f t="shared" si="21"/>
        <v>2713.0000000000005</v>
      </c>
    </row>
    <row r="24" spans="1:31" x14ac:dyDescent="0.2">
      <c r="A24">
        <v>16.5</v>
      </c>
      <c r="B24">
        <f>'9aCN'!B24+'9aCS'!B24+'9aS_alg'!B28+'9aS_cad'!B28</f>
        <v>100970</v>
      </c>
      <c r="C24">
        <f>'9aCN'!C24+'9aCS'!C24+'9aS_alg'!C28+'9aS_cad'!C28</f>
        <v>2713</v>
      </c>
      <c r="E24" s="12">
        <v>17</v>
      </c>
      <c r="G24">
        <v>5</v>
      </c>
      <c r="H24">
        <v>7</v>
      </c>
      <c r="I24">
        <v>1</v>
      </c>
      <c r="J24" s="12">
        <v>13</v>
      </c>
      <c r="L24" s="12">
        <v>17</v>
      </c>
      <c r="M24">
        <f t="shared" ref="M24:M27" si="22">F24/$J24</f>
        <v>0</v>
      </c>
      <c r="N24">
        <f t="shared" ref="N24:N27" si="23">G24/$J24</f>
        <v>0.38461538461538464</v>
      </c>
      <c r="O24">
        <f t="shared" ref="O24:O27" si="24">H24/$J24</f>
        <v>0.53846153846153844</v>
      </c>
      <c r="P24">
        <f t="shared" ref="P24:P27" si="25">I24/$J24</f>
        <v>7.6923076923076927E-2</v>
      </c>
      <c r="Q24" s="12">
        <f t="shared" si="19"/>
        <v>1</v>
      </c>
      <c r="R24">
        <f t="shared" si="9"/>
        <v>17.25</v>
      </c>
      <c r="S24" s="12">
        <v>17</v>
      </c>
      <c r="T24">
        <f t="shared" si="10"/>
        <v>0</v>
      </c>
      <c r="U24">
        <f t="shared" si="11"/>
        <v>42808.846153846156</v>
      </c>
      <c r="V24">
        <f t="shared" si="12"/>
        <v>59932.38461538461</v>
      </c>
      <c r="W24">
        <f t="shared" si="13"/>
        <v>8561.7692307692305</v>
      </c>
      <c r="X24" s="12">
        <f t="shared" si="18"/>
        <v>111303</v>
      </c>
      <c r="Z24" s="12">
        <v>17</v>
      </c>
      <c r="AA24">
        <f t="shared" si="14"/>
        <v>0</v>
      </c>
      <c r="AB24">
        <f t="shared" si="15"/>
        <v>1269.6153846153848</v>
      </c>
      <c r="AC24">
        <f t="shared" si="16"/>
        <v>1777.4615384615383</v>
      </c>
      <c r="AD24">
        <f t="shared" si="17"/>
        <v>253.92307692307693</v>
      </c>
      <c r="AE24" s="12">
        <f t="shared" si="21"/>
        <v>3301</v>
      </c>
    </row>
    <row r="25" spans="1:31" x14ac:dyDescent="0.2">
      <c r="A25">
        <v>17</v>
      </c>
      <c r="B25">
        <f>'9aCN'!B25+'9aCS'!B25+'9aS_alg'!B29+'9aS_cad'!B29</f>
        <v>111303</v>
      </c>
      <c r="C25">
        <f>'9aCN'!C25+'9aCS'!C25+'9aS_alg'!C29+'9aS_cad'!C29</f>
        <v>3301</v>
      </c>
      <c r="E25" s="12">
        <v>17.5</v>
      </c>
      <c r="F25">
        <v>1</v>
      </c>
      <c r="G25">
        <v>8</v>
      </c>
      <c r="H25">
        <v>4</v>
      </c>
      <c r="J25" s="12">
        <v>13</v>
      </c>
      <c r="K25" s="9"/>
      <c r="L25" s="30">
        <v>17.5</v>
      </c>
      <c r="M25">
        <f t="shared" si="22"/>
        <v>7.6923076923076927E-2</v>
      </c>
      <c r="N25">
        <f t="shared" si="23"/>
        <v>0.61538461538461542</v>
      </c>
      <c r="O25">
        <f t="shared" si="24"/>
        <v>0.30769230769230771</v>
      </c>
      <c r="P25">
        <f t="shared" si="25"/>
        <v>0</v>
      </c>
      <c r="Q25" s="12">
        <f t="shared" si="19"/>
        <v>1</v>
      </c>
      <c r="R25">
        <f t="shared" si="9"/>
        <v>17.75</v>
      </c>
      <c r="S25" s="17">
        <v>17.5</v>
      </c>
      <c r="T25">
        <f t="shared" si="10"/>
        <v>4100.461538461539</v>
      </c>
      <c r="U25">
        <f t="shared" si="11"/>
        <v>32803.692307692312</v>
      </c>
      <c r="V25">
        <f t="shared" si="12"/>
        <v>16401.846153846156</v>
      </c>
      <c r="W25">
        <f t="shared" si="13"/>
        <v>0</v>
      </c>
      <c r="X25" s="12">
        <f t="shared" si="18"/>
        <v>53306.000000000007</v>
      </c>
      <c r="Z25" s="17">
        <v>17.5</v>
      </c>
      <c r="AA25">
        <f t="shared" si="14"/>
        <v>133.69230769230771</v>
      </c>
      <c r="AB25">
        <f t="shared" si="15"/>
        <v>1069.5384615384617</v>
      </c>
      <c r="AC25">
        <f t="shared" si="16"/>
        <v>534.76923076923083</v>
      </c>
      <c r="AD25">
        <f t="shared" si="17"/>
        <v>0</v>
      </c>
      <c r="AE25" s="12">
        <f t="shared" si="21"/>
        <v>1738</v>
      </c>
    </row>
    <row r="26" spans="1:31" x14ac:dyDescent="0.2">
      <c r="A26">
        <v>17.5</v>
      </c>
      <c r="B26">
        <f>'9aCN'!B26+'9aCS'!B26+'9aS_alg'!B30+'9aS_cad'!B30</f>
        <v>53306</v>
      </c>
      <c r="C26">
        <f>'9aCN'!C26+'9aCS'!C26+'9aS_alg'!C30+'9aS_cad'!C30</f>
        <v>1738</v>
      </c>
      <c r="E26" s="12">
        <v>18</v>
      </c>
      <c r="G26">
        <v>9</v>
      </c>
      <c r="H26">
        <v>4</v>
      </c>
      <c r="I26">
        <v>1</v>
      </c>
      <c r="J26" s="12">
        <v>14</v>
      </c>
      <c r="L26" s="12">
        <v>18</v>
      </c>
      <c r="M26">
        <f t="shared" si="22"/>
        <v>0</v>
      </c>
      <c r="N26">
        <f t="shared" si="23"/>
        <v>0.6428571428571429</v>
      </c>
      <c r="O26">
        <f t="shared" si="24"/>
        <v>0.2857142857142857</v>
      </c>
      <c r="P26">
        <f t="shared" si="25"/>
        <v>7.1428571428571425E-2</v>
      </c>
      <c r="Q26" s="12">
        <f t="shared" si="19"/>
        <v>1</v>
      </c>
      <c r="R26">
        <f t="shared" si="9"/>
        <v>18.25</v>
      </c>
      <c r="S26" s="12">
        <v>18</v>
      </c>
      <c r="T26">
        <f t="shared" si="10"/>
        <v>0</v>
      </c>
      <c r="U26">
        <f t="shared" si="11"/>
        <v>14968.928571428572</v>
      </c>
      <c r="V26">
        <f t="shared" si="12"/>
        <v>6652.8571428571422</v>
      </c>
      <c r="W26">
        <f t="shared" si="13"/>
        <v>1663.2142857142856</v>
      </c>
      <c r="X26" s="12">
        <f t="shared" si="18"/>
        <v>23285</v>
      </c>
      <c r="Z26" s="12">
        <v>18</v>
      </c>
      <c r="AA26">
        <f t="shared" si="14"/>
        <v>0</v>
      </c>
      <c r="AB26">
        <f t="shared" si="15"/>
        <v>535.5</v>
      </c>
      <c r="AC26">
        <f t="shared" si="16"/>
        <v>238</v>
      </c>
      <c r="AD26">
        <f t="shared" si="17"/>
        <v>59.5</v>
      </c>
      <c r="AE26" s="12">
        <f t="shared" si="21"/>
        <v>833</v>
      </c>
    </row>
    <row r="27" spans="1:31" x14ac:dyDescent="0.2">
      <c r="A27">
        <v>18</v>
      </c>
      <c r="B27">
        <f>'9aCN'!B27+'9aCS'!B27+'9aS_alg'!B31+'9aS_cad'!B31</f>
        <v>23285</v>
      </c>
      <c r="C27">
        <f>'9aCN'!C27+'9aCS'!C27+'9aS_alg'!C31+'9aS_cad'!C31</f>
        <v>833</v>
      </c>
      <c r="E27" s="12">
        <v>18.5</v>
      </c>
      <c r="G27">
        <v>1</v>
      </c>
      <c r="J27" s="12">
        <v>1</v>
      </c>
      <c r="L27" s="12">
        <v>18.5</v>
      </c>
      <c r="M27">
        <f t="shared" si="22"/>
        <v>0</v>
      </c>
      <c r="N27">
        <f t="shared" si="23"/>
        <v>1</v>
      </c>
      <c r="O27">
        <f t="shared" si="24"/>
        <v>0</v>
      </c>
      <c r="P27">
        <f t="shared" si="25"/>
        <v>0</v>
      </c>
      <c r="Q27" s="12">
        <f t="shared" si="19"/>
        <v>1</v>
      </c>
      <c r="R27">
        <f t="shared" si="9"/>
        <v>18.75</v>
      </c>
      <c r="S27" s="12">
        <v>18.5</v>
      </c>
      <c r="T27">
        <f t="shared" si="10"/>
        <v>0</v>
      </c>
      <c r="U27">
        <f t="shared" si="11"/>
        <v>19231</v>
      </c>
      <c r="V27">
        <f t="shared" si="12"/>
        <v>0</v>
      </c>
      <c r="W27">
        <f t="shared" si="13"/>
        <v>0</v>
      </c>
      <c r="X27" s="12">
        <f t="shared" si="18"/>
        <v>19231</v>
      </c>
      <c r="Z27" s="12">
        <v>18.5</v>
      </c>
      <c r="AA27">
        <f t="shared" si="14"/>
        <v>0</v>
      </c>
      <c r="AB27">
        <f t="shared" si="15"/>
        <v>753</v>
      </c>
      <c r="AC27">
        <f t="shared" si="16"/>
        <v>0</v>
      </c>
      <c r="AD27">
        <f t="shared" si="17"/>
        <v>0</v>
      </c>
      <c r="AE27" s="12">
        <f t="shared" si="21"/>
        <v>753</v>
      </c>
    </row>
    <row r="28" spans="1:31" x14ac:dyDescent="0.2">
      <c r="A28">
        <v>18.5</v>
      </c>
      <c r="B28">
        <f>'9aCN'!B28+'9aCS'!B28+'9aS_alg'!B32+'9aS_cad'!B32</f>
        <v>19231</v>
      </c>
      <c r="C28">
        <f>'9aCN'!C28+'9aCS'!C28+'9aS_alg'!C32+'9aS_cad'!C32</f>
        <v>753</v>
      </c>
      <c r="E28" s="12">
        <v>19</v>
      </c>
      <c r="F28" s="7"/>
      <c r="G28" s="7"/>
      <c r="H28" s="7">
        <v>1</v>
      </c>
      <c r="I28" s="7"/>
      <c r="J28" s="17">
        <v>1</v>
      </c>
      <c r="L28" s="12">
        <v>19</v>
      </c>
      <c r="M28">
        <f>F28/$J28</f>
        <v>0</v>
      </c>
      <c r="N28">
        <f>G28/$J28</f>
        <v>0</v>
      </c>
      <c r="O28">
        <f>H28/$J28</f>
        <v>1</v>
      </c>
      <c r="P28">
        <f>I28/$J28</f>
        <v>0</v>
      </c>
      <c r="Q28" s="12">
        <f t="shared" si="19"/>
        <v>1</v>
      </c>
      <c r="R28">
        <f>S28+0.25</f>
        <v>19.25</v>
      </c>
      <c r="S28" s="12">
        <v>19</v>
      </c>
      <c r="T28">
        <f>M28*$B29</f>
        <v>0</v>
      </c>
      <c r="U28">
        <f>N28*$B29</f>
        <v>0</v>
      </c>
      <c r="V28">
        <f>O28*$B29</f>
        <v>1877</v>
      </c>
      <c r="W28">
        <f>P28*$B29</f>
        <v>0</v>
      </c>
      <c r="X28" s="12">
        <f>SUM(T28:W28)</f>
        <v>1877</v>
      </c>
      <c r="Z28" s="17">
        <v>19</v>
      </c>
      <c r="AA28">
        <f t="shared" si="14"/>
        <v>0</v>
      </c>
      <c r="AB28">
        <f t="shared" si="15"/>
        <v>0</v>
      </c>
      <c r="AC28">
        <f t="shared" si="16"/>
        <v>81</v>
      </c>
      <c r="AD28">
        <f t="shared" si="17"/>
        <v>0</v>
      </c>
      <c r="AE28" s="12">
        <f t="shared" si="21"/>
        <v>81</v>
      </c>
    </row>
    <row r="29" spans="1:31" x14ac:dyDescent="0.2">
      <c r="A29">
        <v>19</v>
      </c>
      <c r="B29">
        <f>'9aCN'!B29+'9aCS'!B29+'9aS_alg'!B33+'9aS_cad'!B33</f>
        <v>1877</v>
      </c>
      <c r="C29">
        <f>'9aCN'!C29+'9aCS'!C29+'9aS_alg'!C33+'9aS_cad'!C33</f>
        <v>81</v>
      </c>
      <c r="E29" s="12">
        <v>19.5</v>
      </c>
      <c r="J29" s="16"/>
      <c r="L29" s="12">
        <v>19.5</v>
      </c>
      <c r="Q29" s="12">
        <f t="shared" si="19"/>
        <v>0</v>
      </c>
      <c r="R29">
        <f>S29+0.25</f>
        <v>19.75</v>
      </c>
      <c r="S29" s="23">
        <v>19.5</v>
      </c>
      <c r="T29" s="24"/>
      <c r="U29" s="24"/>
      <c r="V29" s="24"/>
      <c r="W29" s="24"/>
      <c r="X29" s="23">
        <f>SUM(T29:W29)</f>
        <v>0</v>
      </c>
      <c r="Z29" s="12">
        <v>19.5</v>
      </c>
      <c r="AA29">
        <f t="shared" ref="AA29" si="26">M29*$C30</f>
        <v>0</v>
      </c>
      <c r="AB29">
        <f t="shared" ref="AB29" si="27">N29*$C30</f>
        <v>0</v>
      </c>
      <c r="AC29">
        <f t="shared" ref="AC29" si="28">O29*$C30</f>
        <v>0</v>
      </c>
      <c r="AD29">
        <f t="shared" ref="AD29" si="29">P29*$C30</f>
        <v>0</v>
      </c>
      <c r="AE29" s="12">
        <f t="shared" ref="AE29" si="30">SUM(AA29:AD29)</f>
        <v>0</v>
      </c>
    </row>
    <row r="30" spans="1:31" x14ac:dyDescent="0.2">
      <c r="A30">
        <v>19.5</v>
      </c>
      <c r="B30">
        <f>'9aCN'!B30+'9aCS'!B30+'9aS_alg'!B34+'9aS_cad'!B34</f>
        <v>1877</v>
      </c>
      <c r="C30">
        <f>'9aCN'!C30+'9aCS'!C30+'9aS_alg'!C34+'9aS_cad'!C34</f>
        <v>87</v>
      </c>
      <c r="E30" s="14"/>
      <c r="F30" s="15"/>
      <c r="G30" s="15"/>
      <c r="H30" s="15"/>
      <c r="I30" s="15"/>
      <c r="J30" s="16"/>
      <c r="L30" s="14"/>
      <c r="M30" s="15"/>
      <c r="N30" s="15"/>
      <c r="O30" s="15"/>
      <c r="P30" s="15"/>
      <c r="Q30" s="16"/>
      <c r="S30" s="13" t="s">
        <v>21</v>
      </c>
      <c r="T30" s="15">
        <f>SUM(T7:T29)</f>
        <v>3530033.6748171966</v>
      </c>
      <c r="U30" s="15">
        <f t="shared" ref="U30:W30" si="31">SUM(U7:U29)</f>
        <v>1322235.4973439756</v>
      </c>
      <c r="V30" s="15">
        <f t="shared" si="31"/>
        <v>201940.63919413916</v>
      </c>
      <c r="W30" s="15">
        <f t="shared" si="31"/>
        <v>25957.188644688646</v>
      </c>
      <c r="X30" s="13">
        <f>SUM(X7:X28)</f>
        <v>5080167</v>
      </c>
      <c r="Z30" s="13" t="s">
        <v>21</v>
      </c>
      <c r="AA30" s="15">
        <f>SUM(AA7:AA29)</f>
        <v>43018.921738641475</v>
      </c>
      <c r="AB30" s="15">
        <f t="shared" ref="AB30:AD30" si="32">SUM(AB7:AB29)</f>
        <v>24311.026979307244</v>
      </c>
      <c r="AC30" s="15">
        <f t="shared" si="32"/>
        <v>5556.4294871794873</v>
      </c>
      <c r="AD30" s="15">
        <f t="shared" si="32"/>
        <v>699.6217948717948</v>
      </c>
      <c r="AE30" s="13">
        <f>SUM(AE7:AE22)</f>
        <v>64167</v>
      </c>
    </row>
    <row r="31" spans="1:31" x14ac:dyDescent="0.2">
      <c r="A31">
        <v>20</v>
      </c>
      <c r="B31">
        <f>'9aCN'!B31+'9aCS'!B31+'9aS_alg'!B35+'9aS_cad'!B35</f>
        <v>0</v>
      </c>
      <c r="C31">
        <f>'9aCN'!C31+'9aCS'!C31+'9aS_alg'!C35+'9aS_cad'!C35</f>
        <v>0</v>
      </c>
      <c r="S31" s="1" t="s">
        <v>16</v>
      </c>
      <c r="T31">
        <f>T30/$X$30</f>
        <v>0.69486567563963875</v>
      </c>
      <c r="U31">
        <f>U30/$X$30</f>
        <v>0.26027402196502114</v>
      </c>
      <c r="V31">
        <f>V30/$X$30</f>
        <v>3.9750787561538659E-2</v>
      </c>
      <c r="W31">
        <f>W30/$X$30</f>
        <v>5.1095148338014566E-3</v>
      </c>
      <c r="X31">
        <f>X30/$X$30</f>
        <v>1</v>
      </c>
      <c r="Z31" s="1" t="s">
        <v>16</v>
      </c>
      <c r="AA31">
        <f>AA30/$AE$30</f>
        <v>0.67042127166053389</v>
      </c>
      <c r="AB31">
        <f>AB30/$AE$30</f>
        <v>0.37887117956749178</v>
      </c>
      <c r="AC31">
        <f>AC30/$AE$30</f>
        <v>8.6593256458607812E-2</v>
      </c>
      <c r="AD31">
        <f>AD30/$AE$30</f>
        <v>1.0903140163507642E-2</v>
      </c>
      <c r="AE31">
        <f>AE30/$AE$30</f>
        <v>1</v>
      </c>
    </row>
    <row r="32" spans="1:31" x14ac:dyDescent="0.2">
      <c r="A32">
        <v>20.5</v>
      </c>
      <c r="B32">
        <f>'9aCN'!B32+'9aCS'!B32+'9aS_alg'!B36+'9aS_cad'!B36</f>
        <v>0</v>
      </c>
      <c r="C32">
        <f>'9aCN'!C32+'9aCS'!C32+'9aS_alg'!C36+'9aS_cad'!C36</f>
        <v>0</v>
      </c>
      <c r="S32" s="1" t="s">
        <v>28</v>
      </c>
      <c r="T32">
        <f>SUMPRODUCT(T7:T29,$R$7:$R$29)/T$30</f>
        <v>13.036203894195499</v>
      </c>
      <c r="U32">
        <f t="shared" ref="U32:W32" si="33">SUMPRODUCT(U7:U29,$R$7:$R$29)/U$30</f>
        <v>14.821720648285298</v>
      </c>
      <c r="V32">
        <f t="shared" si="33"/>
        <v>16.835743290771749</v>
      </c>
      <c r="W32">
        <f t="shared" si="33"/>
        <v>16.729106658082038</v>
      </c>
      <c r="Z32" s="1" t="s">
        <v>29</v>
      </c>
      <c r="AA32">
        <f>AA30/T30*1000</f>
        <v>12.186547127165641</v>
      </c>
      <c r="AB32">
        <f>AB30/U30*1000</f>
        <v>18.386306394089193</v>
      </c>
      <c r="AC32">
        <f>AC30/V30*1000</f>
        <v>27.515162422744027</v>
      </c>
      <c r="AD32">
        <f>AD30/W30*1000</f>
        <v>26.952910981557753</v>
      </c>
    </row>
    <row r="33" spans="1:3" x14ac:dyDescent="0.2">
      <c r="A33">
        <v>21</v>
      </c>
      <c r="B33">
        <f>'9aCN'!B33+'9aCS'!B33+'9aS_alg'!B37+'9aS_cad'!B37</f>
        <v>0</v>
      </c>
      <c r="C33">
        <f>'9aCN'!C33+'9aCS'!C33+'9aS_alg'!C37+'9aS_cad'!C37</f>
        <v>0</v>
      </c>
    </row>
    <row r="34" spans="1:3" x14ac:dyDescent="0.2">
      <c r="A34">
        <v>21.5</v>
      </c>
      <c r="B34">
        <f>'9aCN'!B34+'9aCS'!B34+'9aS_alg'!B38+'9aS_cad'!B38</f>
        <v>0</v>
      </c>
      <c r="C34">
        <f>'9aCN'!C34+'9aCS'!C34+'9aS_alg'!C38+'9aS_cad'!C38</f>
        <v>0</v>
      </c>
    </row>
    <row r="35" spans="1:3" x14ac:dyDescent="0.2">
      <c r="A35">
        <v>22</v>
      </c>
      <c r="B35">
        <f>'9aCN'!B35+'9aCS'!B35+'9aS_alg'!B39+'9aS_cad'!B39</f>
        <v>0</v>
      </c>
      <c r="C35">
        <f>'9aCN'!C35+'9aCS'!C35+'9aS_alg'!C39+'9aS_cad'!C39</f>
        <v>0</v>
      </c>
    </row>
    <row r="36" spans="1:3" x14ac:dyDescent="0.2">
      <c r="A36">
        <v>22.5</v>
      </c>
      <c r="B36">
        <f>'9aCN'!B36+'9aCS'!B36+'9aS_alg'!B40+'9aS_cad'!B40</f>
        <v>0</v>
      </c>
      <c r="C36">
        <f>'9aCN'!C36+'9aCS'!C36+'9aS_alg'!C40+'9aS_cad'!C40</f>
        <v>0</v>
      </c>
    </row>
    <row r="37" spans="1:3" x14ac:dyDescent="0.2">
      <c r="A37">
        <v>23</v>
      </c>
      <c r="B37">
        <f>'9aCN'!B37+'9aCS'!B37+'9aS_alg'!B41+'9aS_cad'!B41</f>
        <v>0</v>
      </c>
      <c r="C37">
        <f>'9aCN'!C37+'9aCS'!C37+'9aS_alg'!C41+'9aS_cad'!C41</f>
        <v>0</v>
      </c>
    </row>
    <row r="38" spans="1:3" x14ac:dyDescent="0.2">
      <c r="A38">
        <v>23.5</v>
      </c>
      <c r="B38">
        <f>'9aCN'!B38+'9aCS'!B38+'9aS_alg'!B42+'9aS_cad'!B42</f>
        <v>0</v>
      </c>
      <c r="C38">
        <f>'9aCN'!C38+'9aCS'!C38+'9aS_alg'!C42+'9aS_cad'!C42</f>
        <v>0</v>
      </c>
    </row>
    <row r="39" spans="1:3" x14ac:dyDescent="0.2">
      <c r="A39">
        <v>24</v>
      </c>
      <c r="B39">
        <f>'9aCN'!B39+'9aCS'!B39+'9aS_alg'!B43+'9aS_cad'!B43</f>
        <v>0</v>
      </c>
      <c r="C39">
        <f>'9aCN'!C39+'9aCS'!C39+'9aS_alg'!C43+'9aS_cad'!C43</f>
        <v>0</v>
      </c>
    </row>
    <row r="40" spans="1:3" x14ac:dyDescent="0.2">
      <c r="A40">
        <v>24.5</v>
      </c>
      <c r="B40">
        <f>'9aCN'!B40+'9aCS'!B40+'9aS_alg'!B44+'9aS_cad'!B44</f>
        <v>0</v>
      </c>
      <c r="C40">
        <f>'9aCN'!C40+'9aCS'!C40+'9aS_alg'!C44+'9aS_cad'!C44</f>
        <v>0</v>
      </c>
    </row>
    <row r="41" spans="1:3" x14ac:dyDescent="0.2">
      <c r="A41">
        <v>25</v>
      </c>
      <c r="B41">
        <f>'9aCN'!B41+'9aCS'!B41+'9aS_alg'!B45+'9aS_cad'!B45</f>
        <v>0</v>
      </c>
      <c r="C41">
        <f>'9aCN'!C41+'9aCS'!C41+'9aS_alg'!C45+'9aS_cad'!C45</f>
        <v>0</v>
      </c>
    </row>
    <row r="42" spans="1:3" x14ac:dyDescent="0.2">
      <c r="A42">
        <v>25.5</v>
      </c>
      <c r="B42">
        <f>'9aCN'!B42+'9aCS'!B42+'9aS_alg'!B46+'9aS_cad'!B46</f>
        <v>0</v>
      </c>
      <c r="C42">
        <f>'9aCN'!C42+'9aCS'!C42+'9aS_alg'!C46+'9aS_cad'!C46</f>
        <v>0</v>
      </c>
    </row>
    <row r="43" spans="1:3" x14ac:dyDescent="0.2">
      <c r="A43">
        <v>26</v>
      </c>
      <c r="B43">
        <f>'9aCN'!B43+'9aCS'!B43+'9aS_alg'!B47+'9aS_cad'!B47</f>
        <v>0</v>
      </c>
      <c r="C43">
        <f>'9aCN'!C43+'9aCS'!C43+'9aS_alg'!C47+'9aS_cad'!C47</f>
        <v>0</v>
      </c>
    </row>
    <row r="45" spans="1:3" x14ac:dyDescent="0.2">
      <c r="B45">
        <f>SUM(B2:B43)</f>
        <v>5082044</v>
      </c>
      <c r="C45">
        <f>SUM(C2:C43)</f>
        <v>73673</v>
      </c>
    </row>
    <row r="47" spans="1:3" x14ac:dyDescent="0.2">
      <c r="A47" s="4" t="s">
        <v>9</v>
      </c>
      <c r="B47" s="5">
        <f>0.25+SUMPRODUCT(A2:A43,B2:B43)/B45</f>
        <v>13.673076423580747</v>
      </c>
    </row>
  </sheetData>
  <mergeCells count="12">
    <mergeCell ref="AE5:AE6"/>
    <mergeCell ref="F5:I5"/>
    <mergeCell ref="E5:E6"/>
    <mergeCell ref="J5:J6"/>
    <mergeCell ref="L5:L6"/>
    <mergeCell ref="M5:P5"/>
    <mergeCell ref="Q5:Q6"/>
    <mergeCell ref="S5:S6"/>
    <mergeCell ref="T5:W5"/>
    <mergeCell ref="X5:X6"/>
    <mergeCell ref="Z5:Z6"/>
    <mergeCell ref="AA5:AD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B6"/>
  <sheetViews>
    <sheetView workbookViewId="0">
      <selection activeCell="B21" sqref="B21"/>
    </sheetView>
  </sheetViews>
  <sheetFormatPr baseColWidth="10" defaultColWidth="8.83203125" defaultRowHeight="15" x14ac:dyDescent="0.2"/>
  <cols>
    <col min="2" max="2" width="82.1640625" customWidth="1"/>
  </cols>
  <sheetData>
    <row r="4" spans="2:2" x14ac:dyDescent="0.2">
      <c r="B4" s="1" t="s">
        <v>6</v>
      </c>
    </row>
    <row r="6" spans="2:2" ht="123" customHeight="1" x14ac:dyDescent="0.2">
      <c r="B6" s="3" t="s">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69"/>
  <sheetViews>
    <sheetView topLeftCell="A35" zoomScale="50" zoomScaleNormal="50" workbookViewId="0">
      <selection activeCell="T47" sqref="T47:W65"/>
    </sheetView>
  </sheetViews>
  <sheetFormatPr baseColWidth="10" defaultColWidth="9.1640625" defaultRowHeight="15" x14ac:dyDescent="0.2"/>
  <cols>
    <col min="1" max="1" width="12.1640625" bestFit="1" customWidth="1"/>
    <col min="2" max="2" width="10.5" bestFit="1" customWidth="1"/>
    <col min="3" max="3" width="6" bestFit="1" customWidth="1"/>
    <col min="19" max="19" width="9.83203125" bestFit="1" customWidth="1"/>
    <col min="25" max="25" width="11.6640625" bestFit="1" customWidth="1"/>
  </cols>
  <sheetData>
    <row r="1" spans="1:24" x14ac:dyDescent="0.2">
      <c r="A1" t="s">
        <v>5</v>
      </c>
      <c r="B1" t="s">
        <v>3</v>
      </c>
      <c r="C1" t="s">
        <v>4</v>
      </c>
    </row>
    <row r="2" spans="1:24" x14ac:dyDescent="0.2">
      <c r="A2">
        <v>5.5</v>
      </c>
      <c r="B2">
        <v>0</v>
      </c>
      <c r="C2">
        <v>0</v>
      </c>
      <c r="E2" s="1" t="s">
        <v>12</v>
      </c>
      <c r="F2" s="1" t="s">
        <v>13</v>
      </c>
      <c r="L2" s="1" t="s">
        <v>12</v>
      </c>
      <c r="M2" s="1" t="s">
        <v>13</v>
      </c>
      <c r="S2" s="1" t="s">
        <v>12</v>
      </c>
      <c r="T2" s="1" t="s">
        <v>13</v>
      </c>
    </row>
    <row r="3" spans="1:24" x14ac:dyDescent="0.2">
      <c r="A3">
        <v>6</v>
      </c>
      <c r="B3">
        <v>0</v>
      </c>
      <c r="C3">
        <v>0</v>
      </c>
      <c r="E3" s="1" t="s">
        <v>14</v>
      </c>
      <c r="F3" s="1" t="s">
        <v>15</v>
      </c>
      <c r="L3" s="1" t="s">
        <v>14</v>
      </c>
      <c r="M3" s="1" t="s">
        <v>15</v>
      </c>
      <c r="S3" s="1" t="s">
        <v>14</v>
      </c>
      <c r="T3" s="1" t="s">
        <v>15</v>
      </c>
    </row>
    <row r="4" spans="1:24" x14ac:dyDescent="0.2">
      <c r="A4">
        <v>6.5</v>
      </c>
      <c r="B4">
        <v>0</v>
      </c>
      <c r="C4">
        <v>0</v>
      </c>
      <c r="E4" s="1" t="s">
        <v>20</v>
      </c>
      <c r="F4" s="1"/>
      <c r="L4" s="1" t="s">
        <v>16</v>
      </c>
      <c r="M4" s="1"/>
      <c r="N4" s="1"/>
      <c r="O4" s="1"/>
      <c r="P4" s="1"/>
      <c r="Q4" s="1"/>
      <c r="S4" s="1" t="s">
        <v>3</v>
      </c>
      <c r="T4" s="1"/>
      <c r="U4" s="1"/>
      <c r="V4" s="1"/>
      <c r="W4" s="1"/>
      <c r="X4" s="1"/>
    </row>
    <row r="5" spans="1:24" x14ac:dyDescent="0.2">
      <c r="A5">
        <v>7</v>
      </c>
      <c r="B5">
        <v>0</v>
      </c>
      <c r="C5">
        <v>0</v>
      </c>
      <c r="E5" s="84" t="s">
        <v>11</v>
      </c>
      <c r="F5" s="89" t="s">
        <v>10</v>
      </c>
      <c r="G5" s="89"/>
      <c r="H5" s="89"/>
      <c r="I5" s="89"/>
      <c r="J5" s="84" t="s">
        <v>21</v>
      </c>
      <c r="L5" s="84" t="s">
        <v>17</v>
      </c>
      <c r="M5" s="87" t="s">
        <v>18</v>
      </c>
      <c r="N5" s="86"/>
      <c r="O5" s="86"/>
      <c r="P5" s="88"/>
      <c r="Q5" s="84" t="s">
        <v>19</v>
      </c>
      <c r="S5" s="84" t="s">
        <v>17</v>
      </c>
      <c r="T5" s="87" t="s">
        <v>18</v>
      </c>
      <c r="U5" s="86"/>
      <c r="V5" s="86"/>
      <c r="W5" s="88"/>
      <c r="X5" s="84" t="s">
        <v>19</v>
      </c>
    </row>
    <row r="6" spans="1:24" x14ac:dyDescent="0.2">
      <c r="A6">
        <v>7.5</v>
      </c>
      <c r="B6">
        <v>0</v>
      </c>
      <c r="C6">
        <v>0</v>
      </c>
      <c r="E6" s="85"/>
      <c r="F6" s="18">
        <v>1</v>
      </c>
      <c r="G6" s="18">
        <v>2</v>
      </c>
      <c r="H6" s="18">
        <v>3</v>
      </c>
      <c r="I6" s="18">
        <v>4</v>
      </c>
      <c r="J6" s="85"/>
      <c r="L6" s="85"/>
      <c r="M6" s="11">
        <v>1</v>
      </c>
      <c r="N6" s="11">
        <v>2</v>
      </c>
      <c r="O6" s="11">
        <v>3</v>
      </c>
      <c r="P6" s="11">
        <v>4</v>
      </c>
      <c r="Q6" s="85"/>
      <c r="S6" s="85"/>
      <c r="T6" s="11">
        <v>1</v>
      </c>
      <c r="U6" s="11">
        <v>2</v>
      </c>
      <c r="V6" s="11">
        <v>3</v>
      </c>
      <c r="W6" s="11">
        <v>4</v>
      </c>
      <c r="X6" s="85"/>
    </row>
    <row r="7" spans="1:24" x14ac:dyDescent="0.2">
      <c r="A7">
        <v>8</v>
      </c>
      <c r="B7">
        <v>0</v>
      </c>
      <c r="C7">
        <v>0</v>
      </c>
      <c r="E7" s="12">
        <v>6.5</v>
      </c>
      <c r="J7" s="10"/>
      <c r="L7" s="12">
        <v>6.5</v>
      </c>
      <c r="Q7" s="12"/>
      <c r="R7">
        <f>S7+0.25</f>
        <v>6.75</v>
      </c>
      <c r="S7" s="12">
        <v>6.5</v>
      </c>
      <c r="X7" s="12"/>
    </row>
    <row r="8" spans="1:24" x14ac:dyDescent="0.2">
      <c r="A8">
        <v>8.5</v>
      </c>
      <c r="B8">
        <v>0</v>
      </c>
      <c r="C8">
        <v>0</v>
      </c>
      <c r="E8" s="12">
        <v>7</v>
      </c>
      <c r="J8" s="10"/>
      <c r="L8" s="12">
        <v>7</v>
      </c>
      <c r="Q8" s="12"/>
      <c r="R8">
        <f t="shared" ref="R8:R31" si="0">S8+0.25</f>
        <v>7.25</v>
      </c>
      <c r="S8" s="12">
        <v>7</v>
      </c>
      <c r="X8" s="12"/>
    </row>
    <row r="9" spans="1:24" x14ac:dyDescent="0.2">
      <c r="A9">
        <v>9</v>
      </c>
      <c r="B9">
        <v>0</v>
      </c>
      <c r="C9">
        <v>0</v>
      </c>
      <c r="E9" s="12">
        <v>7.5</v>
      </c>
      <c r="J9" s="10"/>
      <c r="L9" s="12">
        <v>7.5</v>
      </c>
      <c r="Q9" s="12"/>
      <c r="R9">
        <f t="shared" si="0"/>
        <v>7.75</v>
      </c>
      <c r="S9" s="12">
        <v>7.5</v>
      </c>
      <c r="X9" s="12"/>
    </row>
    <row r="10" spans="1:24" x14ac:dyDescent="0.2">
      <c r="A10">
        <v>9.5</v>
      </c>
      <c r="B10">
        <v>1953</v>
      </c>
      <c r="C10">
        <v>8</v>
      </c>
      <c r="E10" s="12">
        <v>8</v>
      </c>
      <c r="J10" s="10"/>
      <c r="L10" s="12">
        <v>8</v>
      </c>
      <c r="Q10" s="12"/>
      <c r="R10">
        <f t="shared" si="0"/>
        <v>8.25</v>
      </c>
      <c r="S10" s="12">
        <v>8</v>
      </c>
      <c r="X10" s="12"/>
    </row>
    <row r="11" spans="1:24" x14ac:dyDescent="0.2">
      <c r="A11">
        <v>10</v>
      </c>
      <c r="B11">
        <v>0</v>
      </c>
      <c r="C11">
        <v>0</v>
      </c>
      <c r="E11" s="12">
        <v>8.5</v>
      </c>
      <c r="J11" s="10"/>
      <c r="L11" s="12">
        <v>8.5</v>
      </c>
      <c r="Q11" s="12"/>
      <c r="R11">
        <f t="shared" si="0"/>
        <v>8.75</v>
      </c>
      <c r="S11" s="12">
        <v>8.5</v>
      </c>
      <c r="X11" s="12"/>
    </row>
    <row r="12" spans="1:24" x14ac:dyDescent="0.2">
      <c r="A12">
        <v>10.5</v>
      </c>
      <c r="B12">
        <v>6411</v>
      </c>
      <c r="C12">
        <v>38</v>
      </c>
      <c r="E12" s="12">
        <v>9</v>
      </c>
      <c r="F12">
        <v>1</v>
      </c>
      <c r="J12" s="10">
        <v>1</v>
      </c>
      <c r="L12" s="12">
        <v>9</v>
      </c>
      <c r="M12">
        <f>F12/$J12</f>
        <v>1</v>
      </c>
      <c r="N12">
        <f>G12/$J12</f>
        <v>0</v>
      </c>
      <c r="O12">
        <f>H12/$J12</f>
        <v>0</v>
      </c>
      <c r="P12">
        <f>+I12/$J12</f>
        <v>0</v>
      </c>
      <c r="Q12" s="12">
        <f>SUM(M12:P12)</f>
        <v>1</v>
      </c>
      <c r="R12">
        <f t="shared" si="0"/>
        <v>9.25</v>
      </c>
      <c r="S12" s="12">
        <v>9</v>
      </c>
      <c r="T12">
        <f>M12*B$9</f>
        <v>0</v>
      </c>
      <c r="U12">
        <f>N12*B9</f>
        <v>0</v>
      </c>
      <c r="V12">
        <f>O12*B9</f>
        <v>0</v>
      </c>
      <c r="W12">
        <f>P12*B9</f>
        <v>0</v>
      </c>
      <c r="X12" s="12">
        <f>SUM(T12:W12)</f>
        <v>0</v>
      </c>
    </row>
    <row r="13" spans="1:24" x14ac:dyDescent="0.2">
      <c r="A13">
        <v>11</v>
      </c>
      <c r="B13">
        <v>47458</v>
      </c>
      <c r="C13">
        <v>335</v>
      </c>
      <c r="E13" s="12">
        <v>9.5</v>
      </c>
      <c r="F13">
        <v>5</v>
      </c>
      <c r="J13" s="10">
        <v>5</v>
      </c>
      <c r="L13" s="12">
        <v>9.5</v>
      </c>
      <c r="M13">
        <f>F13/$J13</f>
        <v>1</v>
      </c>
      <c r="N13">
        <f t="shared" ref="N13:N28" si="1">G13/$J13</f>
        <v>0</v>
      </c>
      <c r="O13">
        <f t="shared" ref="O13:O29" si="2">H13/$J13</f>
        <v>0</v>
      </c>
      <c r="P13">
        <f t="shared" ref="P13:P29" si="3">+I13/$J13</f>
        <v>0</v>
      </c>
      <c r="Q13" s="12">
        <f t="shared" ref="Q13:Q31" si="4">SUM(M13:P13)</f>
        <v>1</v>
      </c>
      <c r="R13">
        <f t="shared" si="0"/>
        <v>9.75</v>
      </c>
      <c r="S13" s="12">
        <v>9.5</v>
      </c>
      <c r="T13">
        <f t="shared" ref="T13:T29" si="5">M13*B10</f>
        <v>1953</v>
      </c>
      <c r="U13">
        <f t="shared" ref="U13:U29" si="6">N13*B10</f>
        <v>0</v>
      </c>
      <c r="V13">
        <f t="shared" ref="V13:V29" si="7">O13*B10</f>
        <v>0</v>
      </c>
      <c r="W13">
        <f t="shared" ref="W13:W29" si="8">P13*B10</f>
        <v>0</v>
      </c>
      <c r="X13" s="12">
        <f t="shared" ref="X13:X29" si="9">SUM(T13:W13)</f>
        <v>1953</v>
      </c>
    </row>
    <row r="14" spans="1:24" x14ac:dyDescent="0.2">
      <c r="A14">
        <v>11.5</v>
      </c>
      <c r="B14">
        <v>76709</v>
      </c>
      <c r="C14">
        <v>627</v>
      </c>
      <c r="E14" s="12">
        <v>10</v>
      </c>
      <c r="F14">
        <v>1</v>
      </c>
      <c r="J14" s="10">
        <v>1</v>
      </c>
      <c r="L14" s="12">
        <v>10</v>
      </c>
      <c r="M14">
        <f t="shared" ref="M14:M29" si="10">F14/$J14</f>
        <v>1</v>
      </c>
      <c r="N14">
        <f t="shared" si="1"/>
        <v>0</v>
      </c>
      <c r="O14">
        <f t="shared" si="2"/>
        <v>0</v>
      </c>
      <c r="P14">
        <f t="shared" si="3"/>
        <v>0</v>
      </c>
      <c r="Q14" s="12">
        <f t="shared" si="4"/>
        <v>1</v>
      </c>
      <c r="R14">
        <f t="shared" si="0"/>
        <v>10.25</v>
      </c>
      <c r="S14" s="12">
        <v>10</v>
      </c>
      <c r="T14">
        <f t="shared" si="5"/>
        <v>0</v>
      </c>
      <c r="U14">
        <f t="shared" si="6"/>
        <v>0</v>
      </c>
      <c r="V14">
        <f t="shared" si="7"/>
        <v>0</v>
      </c>
      <c r="W14">
        <f t="shared" si="8"/>
        <v>0</v>
      </c>
      <c r="X14" s="12">
        <f t="shared" si="9"/>
        <v>0</v>
      </c>
    </row>
    <row r="15" spans="1:24" x14ac:dyDescent="0.2">
      <c r="A15">
        <v>12</v>
      </c>
      <c r="B15">
        <v>78668</v>
      </c>
      <c r="C15">
        <v>740</v>
      </c>
      <c r="E15" s="12">
        <v>10.5</v>
      </c>
      <c r="F15">
        <v>5</v>
      </c>
      <c r="J15" s="10">
        <v>5</v>
      </c>
      <c r="L15" s="12">
        <v>10.5</v>
      </c>
      <c r="M15">
        <f t="shared" si="10"/>
        <v>1</v>
      </c>
      <c r="N15">
        <f t="shared" si="1"/>
        <v>0</v>
      </c>
      <c r="O15">
        <f t="shared" si="2"/>
        <v>0</v>
      </c>
      <c r="P15">
        <f t="shared" si="3"/>
        <v>0</v>
      </c>
      <c r="Q15" s="12">
        <f t="shared" si="4"/>
        <v>1</v>
      </c>
      <c r="R15">
        <f t="shared" si="0"/>
        <v>10.75</v>
      </c>
      <c r="S15" s="12">
        <v>10.5</v>
      </c>
      <c r="T15">
        <f t="shared" si="5"/>
        <v>6411</v>
      </c>
      <c r="U15">
        <f t="shared" si="6"/>
        <v>0</v>
      </c>
      <c r="V15">
        <f t="shared" si="7"/>
        <v>0</v>
      </c>
      <c r="W15">
        <f t="shared" si="8"/>
        <v>0</v>
      </c>
      <c r="X15" s="12">
        <f t="shared" si="9"/>
        <v>6411</v>
      </c>
    </row>
    <row r="16" spans="1:24" x14ac:dyDescent="0.2">
      <c r="A16">
        <v>12.5</v>
      </c>
      <c r="B16">
        <v>102048</v>
      </c>
      <c r="C16">
        <v>1099</v>
      </c>
      <c r="E16" s="12">
        <v>11</v>
      </c>
      <c r="F16">
        <v>5</v>
      </c>
      <c r="J16" s="10">
        <v>5</v>
      </c>
      <c r="L16" s="12">
        <v>11</v>
      </c>
      <c r="M16">
        <f t="shared" si="10"/>
        <v>1</v>
      </c>
      <c r="N16">
        <f t="shared" si="1"/>
        <v>0</v>
      </c>
      <c r="O16">
        <f t="shared" si="2"/>
        <v>0</v>
      </c>
      <c r="P16">
        <f t="shared" si="3"/>
        <v>0</v>
      </c>
      <c r="Q16" s="12">
        <f t="shared" si="4"/>
        <v>1</v>
      </c>
      <c r="R16">
        <f t="shared" si="0"/>
        <v>11.25</v>
      </c>
      <c r="S16" s="12">
        <v>11</v>
      </c>
      <c r="T16">
        <f t="shared" si="5"/>
        <v>47458</v>
      </c>
      <c r="U16">
        <f t="shared" si="6"/>
        <v>0</v>
      </c>
      <c r="V16">
        <f t="shared" si="7"/>
        <v>0</v>
      </c>
      <c r="W16">
        <f t="shared" si="8"/>
        <v>0</v>
      </c>
      <c r="X16" s="12">
        <f t="shared" si="9"/>
        <v>47458</v>
      </c>
    </row>
    <row r="17" spans="1:24" x14ac:dyDescent="0.2">
      <c r="A17">
        <v>13</v>
      </c>
      <c r="B17">
        <v>268256</v>
      </c>
      <c r="C17">
        <v>3286</v>
      </c>
      <c r="E17" s="12">
        <v>11.5</v>
      </c>
      <c r="F17">
        <v>5</v>
      </c>
      <c r="J17" s="10">
        <v>5</v>
      </c>
      <c r="L17" s="12">
        <v>11.5</v>
      </c>
      <c r="M17">
        <f t="shared" si="10"/>
        <v>1</v>
      </c>
      <c r="N17">
        <f t="shared" si="1"/>
        <v>0</v>
      </c>
      <c r="O17">
        <f t="shared" si="2"/>
        <v>0</v>
      </c>
      <c r="P17">
        <f t="shared" si="3"/>
        <v>0</v>
      </c>
      <c r="Q17" s="12">
        <f t="shared" si="4"/>
        <v>1</v>
      </c>
      <c r="R17">
        <f t="shared" si="0"/>
        <v>11.75</v>
      </c>
      <c r="S17" s="12">
        <v>11.5</v>
      </c>
      <c r="T17">
        <f t="shared" si="5"/>
        <v>76709</v>
      </c>
      <c r="U17">
        <f t="shared" si="6"/>
        <v>0</v>
      </c>
      <c r="V17">
        <f t="shared" si="7"/>
        <v>0</v>
      </c>
      <c r="W17">
        <f t="shared" si="8"/>
        <v>0</v>
      </c>
      <c r="X17" s="12">
        <f t="shared" si="9"/>
        <v>76709</v>
      </c>
    </row>
    <row r="18" spans="1:24" x14ac:dyDescent="0.2">
      <c r="A18">
        <v>13.5</v>
      </c>
      <c r="B18">
        <v>389623</v>
      </c>
      <c r="C18">
        <v>5406</v>
      </c>
      <c r="E18" s="12">
        <v>12</v>
      </c>
      <c r="F18">
        <v>4</v>
      </c>
      <c r="G18">
        <v>1</v>
      </c>
      <c r="J18" s="10">
        <v>5</v>
      </c>
      <c r="L18" s="12">
        <v>12</v>
      </c>
      <c r="M18">
        <f t="shared" si="10"/>
        <v>0.8</v>
      </c>
      <c r="N18">
        <f t="shared" si="1"/>
        <v>0.2</v>
      </c>
      <c r="O18">
        <f t="shared" si="2"/>
        <v>0</v>
      </c>
      <c r="P18">
        <f t="shared" si="3"/>
        <v>0</v>
      </c>
      <c r="Q18" s="12">
        <f t="shared" si="4"/>
        <v>1</v>
      </c>
      <c r="R18">
        <f t="shared" si="0"/>
        <v>12.25</v>
      </c>
      <c r="S18" s="12">
        <v>12</v>
      </c>
      <c r="T18">
        <f t="shared" si="5"/>
        <v>62934.400000000001</v>
      </c>
      <c r="U18">
        <f t="shared" si="6"/>
        <v>15733.6</v>
      </c>
      <c r="V18">
        <f t="shared" si="7"/>
        <v>0</v>
      </c>
      <c r="W18">
        <f t="shared" si="8"/>
        <v>0</v>
      </c>
      <c r="X18" s="12">
        <f t="shared" si="9"/>
        <v>78668</v>
      </c>
    </row>
    <row r="19" spans="1:24" x14ac:dyDescent="0.2">
      <c r="A19">
        <v>14</v>
      </c>
      <c r="B19">
        <v>537193</v>
      </c>
      <c r="C19">
        <v>8404</v>
      </c>
      <c r="E19" s="12">
        <v>12.5</v>
      </c>
      <c r="F19">
        <v>5</v>
      </c>
      <c r="J19" s="10">
        <v>5</v>
      </c>
      <c r="L19" s="12">
        <v>12.5</v>
      </c>
      <c r="M19">
        <f t="shared" si="10"/>
        <v>1</v>
      </c>
      <c r="N19">
        <f t="shared" si="1"/>
        <v>0</v>
      </c>
      <c r="O19">
        <f t="shared" si="2"/>
        <v>0</v>
      </c>
      <c r="P19">
        <f t="shared" si="3"/>
        <v>0</v>
      </c>
      <c r="Q19" s="12">
        <f t="shared" si="4"/>
        <v>1</v>
      </c>
      <c r="R19">
        <f t="shared" si="0"/>
        <v>12.75</v>
      </c>
      <c r="S19" s="12">
        <v>12.5</v>
      </c>
      <c r="T19">
        <f t="shared" si="5"/>
        <v>102048</v>
      </c>
      <c r="U19">
        <f t="shared" si="6"/>
        <v>0</v>
      </c>
      <c r="V19">
        <f t="shared" si="7"/>
        <v>0</v>
      </c>
      <c r="W19">
        <f t="shared" si="8"/>
        <v>0</v>
      </c>
      <c r="X19" s="12">
        <f t="shared" si="9"/>
        <v>102048</v>
      </c>
    </row>
    <row r="20" spans="1:24" x14ac:dyDescent="0.2">
      <c r="A20">
        <v>14.5</v>
      </c>
      <c r="B20">
        <v>584789</v>
      </c>
      <c r="C20">
        <v>10270</v>
      </c>
      <c r="E20" s="12">
        <v>13</v>
      </c>
      <c r="F20">
        <v>17</v>
      </c>
      <c r="G20">
        <v>1</v>
      </c>
      <c r="J20" s="10">
        <v>18</v>
      </c>
      <c r="L20" s="12">
        <v>13</v>
      </c>
      <c r="M20">
        <f t="shared" si="10"/>
        <v>0.94444444444444442</v>
      </c>
      <c r="N20">
        <f t="shared" si="1"/>
        <v>5.5555555555555552E-2</v>
      </c>
      <c r="O20">
        <f t="shared" si="2"/>
        <v>0</v>
      </c>
      <c r="P20">
        <f t="shared" si="3"/>
        <v>0</v>
      </c>
      <c r="Q20" s="12">
        <f t="shared" si="4"/>
        <v>1</v>
      </c>
      <c r="R20">
        <f t="shared" si="0"/>
        <v>13.25</v>
      </c>
      <c r="S20" s="12">
        <v>13</v>
      </c>
      <c r="T20">
        <f t="shared" si="5"/>
        <v>253352.88888888888</v>
      </c>
      <c r="U20">
        <f t="shared" si="6"/>
        <v>14903.111111111109</v>
      </c>
      <c r="V20">
        <f t="shared" si="7"/>
        <v>0</v>
      </c>
      <c r="W20">
        <f t="shared" si="8"/>
        <v>0</v>
      </c>
      <c r="X20" s="12">
        <f t="shared" si="9"/>
        <v>268256</v>
      </c>
    </row>
    <row r="21" spans="1:24" x14ac:dyDescent="0.2">
      <c r="A21">
        <v>15</v>
      </c>
      <c r="B21">
        <v>327270</v>
      </c>
      <c r="C21">
        <v>6427</v>
      </c>
      <c r="E21" s="12">
        <v>13.5</v>
      </c>
      <c r="F21">
        <v>18</v>
      </c>
      <c r="G21">
        <v>2</v>
      </c>
      <c r="J21" s="10">
        <v>20</v>
      </c>
      <c r="L21" s="12">
        <v>13.5</v>
      </c>
      <c r="M21">
        <f t="shared" si="10"/>
        <v>0.9</v>
      </c>
      <c r="N21">
        <f t="shared" si="1"/>
        <v>0.1</v>
      </c>
      <c r="O21">
        <f t="shared" si="2"/>
        <v>0</v>
      </c>
      <c r="P21">
        <f t="shared" si="3"/>
        <v>0</v>
      </c>
      <c r="Q21" s="12">
        <f t="shared" si="4"/>
        <v>1</v>
      </c>
      <c r="R21">
        <f t="shared" si="0"/>
        <v>13.75</v>
      </c>
      <c r="S21" s="12">
        <v>13.5</v>
      </c>
      <c r="T21">
        <f t="shared" si="5"/>
        <v>350660.7</v>
      </c>
      <c r="U21">
        <f t="shared" si="6"/>
        <v>38962.300000000003</v>
      </c>
      <c r="V21">
        <f t="shared" si="7"/>
        <v>0</v>
      </c>
      <c r="W21">
        <f t="shared" si="8"/>
        <v>0</v>
      </c>
      <c r="X21" s="12">
        <f t="shared" si="9"/>
        <v>389623</v>
      </c>
    </row>
    <row r="22" spans="1:24" x14ac:dyDescent="0.2">
      <c r="A22">
        <v>15.5</v>
      </c>
      <c r="B22">
        <v>186190</v>
      </c>
      <c r="C22">
        <v>4074</v>
      </c>
      <c r="E22" s="12">
        <v>14</v>
      </c>
      <c r="F22">
        <v>11</v>
      </c>
      <c r="J22" s="10">
        <v>11</v>
      </c>
      <c r="L22" s="12">
        <v>14</v>
      </c>
      <c r="M22">
        <f t="shared" si="10"/>
        <v>1</v>
      </c>
      <c r="N22">
        <f t="shared" si="1"/>
        <v>0</v>
      </c>
      <c r="O22">
        <f t="shared" si="2"/>
        <v>0</v>
      </c>
      <c r="P22">
        <f t="shared" si="3"/>
        <v>0</v>
      </c>
      <c r="Q22" s="12">
        <f t="shared" si="4"/>
        <v>1</v>
      </c>
      <c r="R22">
        <f t="shared" si="0"/>
        <v>14.25</v>
      </c>
      <c r="S22" s="12">
        <v>14</v>
      </c>
      <c r="T22">
        <f t="shared" si="5"/>
        <v>537193</v>
      </c>
      <c r="U22">
        <f t="shared" si="6"/>
        <v>0</v>
      </c>
      <c r="V22">
        <f t="shared" si="7"/>
        <v>0</v>
      </c>
      <c r="W22">
        <f t="shared" si="8"/>
        <v>0</v>
      </c>
      <c r="X22" s="12">
        <f t="shared" si="9"/>
        <v>537193</v>
      </c>
    </row>
    <row r="23" spans="1:24" x14ac:dyDescent="0.2">
      <c r="A23">
        <v>16</v>
      </c>
      <c r="B23">
        <v>182000</v>
      </c>
      <c r="C23">
        <v>4421</v>
      </c>
      <c r="E23" s="12">
        <v>14.5</v>
      </c>
      <c r="F23">
        <v>11</v>
      </c>
      <c r="G23">
        <v>2</v>
      </c>
      <c r="J23" s="10">
        <v>13</v>
      </c>
      <c r="L23" s="12">
        <v>14.5</v>
      </c>
      <c r="M23">
        <f t="shared" si="10"/>
        <v>0.84615384615384615</v>
      </c>
      <c r="N23">
        <f t="shared" si="1"/>
        <v>0.15384615384615385</v>
      </c>
      <c r="O23">
        <f t="shared" si="2"/>
        <v>0</v>
      </c>
      <c r="P23">
        <f t="shared" si="3"/>
        <v>0</v>
      </c>
      <c r="Q23" s="12">
        <f t="shared" si="4"/>
        <v>1</v>
      </c>
      <c r="R23">
        <f t="shared" si="0"/>
        <v>14.75</v>
      </c>
      <c r="S23" s="12">
        <v>14.5</v>
      </c>
      <c r="T23">
        <f t="shared" si="5"/>
        <v>494821.46153846156</v>
      </c>
      <c r="U23">
        <f t="shared" si="6"/>
        <v>89967.538461538468</v>
      </c>
      <c r="V23">
        <f t="shared" si="7"/>
        <v>0</v>
      </c>
      <c r="W23">
        <f t="shared" si="8"/>
        <v>0</v>
      </c>
      <c r="X23" s="12">
        <f t="shared" si="9"/>
        <v>584789</v>
      </c>
    </row>
    <row r="24" spans="1:24" x14ac:dyDescent="0.2">
      <c r="A24">
        <v>16.5</v>
      </c>
      <c r="B24">
        <v>95338</v>
      </c>
      <c r="C24">
        <v>2562</v>
      </c>
      <c r="E24" s="12">
        <v>15</v>
      </c>
      <c r="F24">
        <v>11</v>
      </c>
      <c r="G24">
        <v>1</v>
      </c>
      <c r="J24" s="10">
        <v>12</v>
      </c>
      <c r="L24" s="12">
        <v>15</v>
      </c>
      <c r="M24">
        <f t="shared" si="10"/>
        <v>0.91666666666666663</v>
      </c>
      <c r="N24">
        <f t="shared" si="1"/>
        <v>8.3333333333333329E-2</v>
      </c>
      <c r="O24">
        <f t="shared" si="2"/>
        <v>0</v>
      </c>
      <c r="P24">
        <f t="shared" si="3"/>
        <v>0</v>
      </c>
      <c r="Q24" s="12">
        <f t="shared" si="4"/>
        <v>1</v>
      </c>
      <c r="R24">
        <f t="shared" si="0"/>
        <v>15.25</v>
      </c>
      <c r="S24" s="12">
        <v>15</v>
      </c>
      <c r="T24">
        <f t="shared" si="5"/>
        <v>299997.5</v>
      </c>
      <c r="U24">
        <f t="shared" si="6"/>
        <v>27272.5</v>
      </c>
      <c r="V24">
        <f t="shared" si="7"/>
        <v>0</v>
      </c>
      <c r="W24">
        <f t="shared" si="8"/>
        <v>0</v>
      </c>
      <c r="X24" s="12">
        <f t="shared" si="9"/>
        <v>327270</v>
      </c>
    </row>
    <row r="25" spans="1:24" x14ac:dyDescent="0.2">
      <c r="A25">
        <v>17</v>
      </c>
      <c r="B25">
        <v>107551</v>
      </c>
      <c r="C25">
        <v>3189</v>
      </c>
      <c r="E25" s="12">
        <v>15.5</v>
      </c>
      <c r="F25">
        <v>8</v>
      </c>
      <c r="G25">
        <v>5</v>
      </c>
      <c r="H25">
        <v>1</v>
      </c>
      <c r="I25">
        <v>1</v>
      </c>
      <c r="J25" s="10">
        <v>15</v>
      </c>
      <c r="L25" s="12">
        <v>15.5</v>
      </c>
      <c r="M25">
        <f t="shared" si="10"/>
        <v>0.53333333333333333</v>
      </c>
      <c r="N25">
        <f t="shared" si="1"/>
        <v>0.33333333333333331</v>
      </c>
      <c r="O25">
        <f t="shared" si="2"/>
        <v>6.6666666666666666E-2</v>
      </c>
      <c r="P25">
        <f t="shared" si="3"/>
        <v>6.6666666666666666E-2</v>
      </c>
      <c r="Q25" s="12">
        <f t="shared" si="4"/>
        <v>1</v>
      </c>
      <c r="R25">
        <f t="shared" si="0"/>
        <v>15.75</v>
      </c>
      <c r="S25" s="12">
        <v>15.5</v>
      </c>
      <c r="T25">
        <f t="shared" si="5"/>
        <v>99301.333333333328</v>
      </c>
      <c r="U25">
        <f t="shared" si="6"/>
        <v>62063.333333333328</v>
      </c>
      <c r="V25">
        <f t="shared" si="7"/>
        <v>12412.666666666666</v>
      </c>
      <c r="W25">
        <f t="shared" si="8"/>
        <v>12412.666666666666</v>
      </c>
      <c r="X25" s="12">
        <f t="shared" si="9"/>
        <v>186189.99999999997</v>
      </c>
    </row>
    <row r="26" spans="1:24" x14ac:dyDescent="0.2">
      <c r="A26">
        <v>17.5</v>
      </c>
      <c r="B26">
        <v>51429</v>
      </c>
      <c r="C26">
        <v>1677</v>
      </c>
      <c r="E26" s="12">
        <v>16</v>
      </c>
      <c r="F26">
        <v>3</v>
      </c>
      <c r="G26">
        <v>6</v>
      </c>
      <c r="H26">
        <v>1</v>
      </c>
      <c r="J26" s="10">
        <v>10</v>
      </c>
      <c r="L26" s="12">
        <v>16</v>
      </c>
      <c r="M26">
        <f t="shared" si="10"/>
        <v>0.3</v>
      </c>
      <c r="N26">
        <f t="shared" si="1"/>
        <v>0.6</v>
      </c>
      <c r="O26">
        <f t="shared" si="2"/>
        <v>0.1</v>
      </c>
      <c r="P26">
        <f t="shared" si="3"/>
        <v>0</v>
      </c>
      <c r="Q26" s="12">
        <f t="shared" si="4"/>
        <v>0.99999999999999989</v>
      </c>
      <c r="R26">
        <f t="shared" si="0"/>
        <v>16.25</v>
      </c>
      <c r="S26" s="12">
        <v>16</v>
      </c>
      <c r="T26">
        <f t="shared" si="5"/>
        <v>54600</v>
      </c>
      <c r="U26">
        <f t="shared" si="6"/>
        <v>109200</v>
      </c>
      <c r="V26">
        <f t="shared" si="7"/>
        <v>18200</v>
      </c>
      <c r="W26">
        <f t="shared" si="8"/>
        <v>0</v>
      </c>
      <c r="X26" s="12">
        <f t="shared" si="9"/>
        <v>182000</v>
      </c>
    </row>
    <row r="27" spans="1:24" x14ac:dyDescent="0.2">
      <c r="A27">
        <v>18</v>
      </c>
      <c r="B27">
        <v>15776</v>
      </c>
      <c r="C27">
        <v>564</v>
      </c>
      <c r="E27" s="12">
        <v>16.5</v>
      </c>
      <c r="G27">
        <v>2</v>
      </c>
      <c r="H27">
        <v>7</v>
      </c>
      <c r="I27">
        <v>1</v>
      </c>
      <c r="J27" s="10">
        <v>10</v>
      </c>
      <c r="L27" s="12">
        <v>16.5</v>
      </c>
      <c r="M27">
        <f t="shared" si="10"/>
        <v>0</v>
      </c>
      <c r="N27">
        <f t="shared" si="1"/>
        <v>0.2</v>
      </c>
      <c r="O27">
        <f t="shared" si="2"/>
        <v>0.7</v>
      </c>
      <c r="P27">
        <f t="shared" si="3"/>
        <v>0.1</v>
      </c>
      <c r="Q27" s="12">
        <f t="shared" si="4"/>
        <v>0.99999999999999989</v>
      </c>
      <c r="R27">
        <f t="shared" si="0"/>
        <v>16.75</v>
      </c>
      <c r="S27" s="12">
        <v>16.5</v>
      </c>
      <c r="T27">
        <f t="shared" si="5"/>
        <v>0</v>
      </c>
      <c r="U27">
        <f t="shared" si="6"/>
        <v>19067.600000000002</v>
      </c>
      <c r="V27">
        <f t="shared" si="7"/>
        <v>66736.599999999991</v>
      </c>
      <c r="W27">
        <f t="shared" si="8"/>
        <v>9533.8000000000011</v>
      </c>
      <c r="X27" s="12">
        <f t="shared" si="9"/>
        <v>95338</v>
      </c>
    </row>
    <row r="28" spans="1:24" x14ac:dyDescent="0.2">
      <c r="A28">
        <v>18.5</v>
      </c>
      <c r="B28">
        <v>9845</v>
      </c>
      <c r="C28">
        <v>386</v>
      </c>
      <c r="E28" s="12">
        <v>17</v>
      </c>
      <c r="G28">
        <v>4</v>
      </c>
      <c r="H28">
        <v>6</v>
      </c>
      <c r="J28" s="10">
        <v>10</v>
      </c>
      <c r="L28" s="12">
        <v>17</v>
      </c>
      <c r="M28">
        <f t="shared" si="10"/>
        <v>0</v>
      </c>
      <c r="N28">
        <f t="shared" si="1"/>
        <v>0.4</v>
      </c>
      <c r="O28">
        <f t="shared" si="2"/>
        <v>0.6</v>
      </c>
      <c r="P28">
        <f t="shared" si="3"/>
        <v>0</v>
      </c>
      <c r="Q28" s="12">
        <f t="shared" si="4"/>
        <v>1</v>
      </c>
      <c r="R28">
        <f t="shared" si="0"/>
        <v>17.25</v>
      </c>
      <c r="S28" s="12">
        <v>17</v>
      </c>
      <c r="T28">
        <f t="shared" si="5"/>
        <v>0</v>
      </c>
      <c r="U28">
        <f t="shared" si="6"/>
        <v>43020.4</v>
      </c>
      <c r="V28">
        <f t="shared" si="7"/>
        <v>64530.6</v>
      </c>
      <c r="W28">
        <f t="shared" si="8"/>
        <v>0</v>
      </c>
      <c r="X28" s="12">
        <f t="shared" si="9"/>
        <v>107551</v>
      </c>
    </row>
    <row r="29" spans="1:24" x14ac:dyDescent="0.2">
      <c r="A29">
        <v>19</v>
      </c>
      <c r="B29">
        <v>0</v>
      </c>
      <c r="C29">
        <v>0</v>
      </c>
      <c r="E29" s="12">
        <v>17.5</v>
      </c>
      <c r="G29">
        <v>5</v>
      </c>
      <c r="H29">
        <v>4</v>
      </c>
      <c r="J29" s="10">
        <v>9</v>
      </c>
      <c r="L29" s="12">
        <v>17.5</v>
      </c>
      <c r="M29">
        <f t="shared" si="10"/>
        <v>0</v>
      </c>
      <c r="N29">
        <f>G29/$J29</f>
        <v>0.55555555555555558</v>
      </c>
      <c r="O29">
        <f t="shared" si="2"/>
        <v>0.44444444444444442</v>
      </c>
      <c r="P29">
        <f t="shared" si="3"/>
        <v>0</v>
      </c>
      <c r="Q29" s="12">
        <f t="shared" si="4"/>
        <v>1</v>
      </c>
      <c r="R29">
        <f t="shared" si="0"/>
        <v>17.75</v>
      </c>
      <c r="S29" s="12">
        <v>17.5</v>
      </c>
      <c r="T29">
        <f t="shared" si="5"/>
        <v>0</v>
      </c>
      <c r="U29">
        <f t="shared" si="6"/>
        <v>28571.666666666668</v>
      </c>
      <c r="V29">
        <f t="shared" si="7"/>
        <v>22857.333333333332</v>
      </c>
      <c r="W29">
        <f t="shared" si="8"/>
        <v>0</v>
      </c>
      <c r="X29" s="12">
        <f t="shared" si="9"/>
        <v>51429</v>
      </c>
    </row>
    <row r="30" spans="1:24" x14ac:dyDescent="0.2">
      <c r="A30">
        <v>19.5</v>
      </c>
      <c r="B30">
        <v>0</v>
      </c>
      <c r="C30">
        <v>0</v>
      </c>
      <c r="E30" s="17">
        <v>18</v>
      </c>
      <c r="G30">
        <v>5</v>
      </c>
      <c r="H30">
        <v>3</v>
      </c>
      <c r="I30">
        <v>1</v>
      </c>
      <c r="J30" s="10">
        <v>9</v>
      </c>
      <c r="L30" s="12">
        <v>18</v>
      </c>
      <c r="M30">
        <f>F30/$J30</f>
        <v>0</v>
      </c>
      <c r="N30">
        <f>G30/$J30</f>
        <v>0.55555555555555558</v>
      </c>
      <c r="O30">
        <f>H30/$J30</f>
        <v>0.33333333333333331</v>
      </c>
      <c r="P30">
        <f>+I30/$J30</f>
        <v>0.1111111111111111</v>
      </c>
      <c r="Q30" s="12">
        <f t="shared" si="4"/>
        <v>1</v>
      </c>
      <c r="R30">
        <f t="shared" si="0"/>
        <v>18.25</v>
      </c>
      <c r="S30" s="12">
        <v>18</v>
      </c>
      <c r="T30">
        <f>M30*B27</f>
        <v>0</v>
      </c>
      <c r="U30">
        <f>N30*B27</f>
        <v>8764.4444444444453</v>
      </c>
      <c r="V30">
        <f>O30*B27</f>
        <v>5258.6666666666661</v>
      </c>
      <c r="W30">
        <f>P30*B27</f>
        <v>1752.8888888888887</v>
      </c>
      <c r="X30" s="12">
        <f>SUM(T30:W30)</f>
        <v>15776</v>
      </c>
    </row>
    <row r="31" spans="1:24" x14ac:dyDescent="0.2">
      <c r="A31">
        <v>20</v>
      </c>
      <c r="B31">
        <v>0</v>
      </c>
      <c r="C31">
        <v>0</v>
      </c>
      <c r="E31" s="17">
        <v>18.5</v>
      </c>
      <c r="J31" s="8">
        <v>0</v>
      </c>
      <c r="L31" s="12">
        <v>18.5</v>
      </c>
      <c r="Q31" s="12">
        <f t="shared" si="4"/>
        <v>0</v>
      </c>
      <c r="R31">
        <f t="shared" si="0"/>
        <v>18.75</v>
      </c>
      <c r="S31" s="23">
        <v>18.5</v>
      </c>
      <c r="T31" s="27">
        <f>M31*B28</f>
        <v>0</v>
      </c>
      <c r="U31" s="27">
        <f>N31*B28</f>
        <v>0</v>
      </c>
      <c r="V31" s="27">
        <f>O31*B28</f>
        <v>0</v>
      </c>
      <c r="W31" s="27">
        <f>P31*B28</f>
        <v>0</v>
      </c>
      <c r="X31" s="28">
        <f>SUM(T31:W31)</f>
        <v>0</v>
      </c>
    </row>
    <row r="32" spans="1:24" x14ac:dyDescent="0.2">
      <c r="A32">
        <v>20.5</v>
      </c>
      <c r="B32">
        <v>0</v>
      </c>
      <c r="C32">
        <v>0</v>
      </c>
      <c r="E32" s="14"/>
      <c r="F32" s="15"/>
      <c r="G32" s="15"/>
      <c r="H32" s="15"/>
      <c r="I32" s="15"/>
      <c r="J32" s="16"/>
      <c r="L32" s="14"/>
      <c r="M32" s="15"/>
      <c r="N32" s="15"/>
      <c r="O32" s="15"/>
      <c r="P32" s="15"/>
      <c r="Q32" s="16"/>
      <c r="S32" s="13" t="s">
        <v>21</v>
      </c>
      <c r="T32" s="15">
        <f>SUM(T7:T31)</f>
        <v>2387440.2837606841</v>
      </c>
      <c r="U32" s="15">
        <f t="shared" ref="U32:W32" si="11">SUM(U7:U31)</f>
        <v>457526.49401709402</v>
      </c>
      <c r="V32" s="15">
        <f t="shared" si="11"/>
        <v>189995.86666666667</v>
      </c>
      <c r="W32" s="15">
        <f t="shared" si="11"/>
        <v>23699.355555555558</v>
      </c>
      <c r="X32" s="13">
        <f>SUM(X16:X31)</f>
        <v>3050298</v>
      </c>
    </row>
    <row r="33" spans="1:24" x14ac:dyDescent="0.2">
      <c r="A33">
        <v>21</v>
      </c>
      <c r="B33">
        <v>0</v>
      </c>
      <c r="C33">
        <v>0</v>
      </c>
      <c r="S33" s="1" t="s">
        <v>16</v>
      </c>
      <c r="T33">
        <f>T32/$X$32</f>
        <v>0.78269083340732093</v>
      </c>
      <c r="U33">
        <f t="shared" ref="U33:X33" si="12">U32/$X$32</f>
        <v>0.14999403140843748</v>
      </c>
      <c r="V33">
        <f t="shared" si="12"/>
        <v>6.2287640967101141E-2</v>
      </c>
      <c r="W33">
        <f t="shared" si="12"/>
        <v>7.7695213895676938E-3</v>
      </c>
      <c r="X33">
        <f t="shared" si="12"/>
        <v>1</v>
      </c>
    </row>
    <row r="34" spans="1:24" x14ac:dyDescent="0.2">
      <c r="A34">
        <v>21.5</v>
      </c>
      <c r="B34">
        <v>0</v>
      </c>
      <c r="C34">
        <v>0</v>
      </c>
      <c r="S34" s="1" t="s">
        <v>28</v>
      </c>
      <c r="T34">
        <f>SUMPRODUCT(T7:T31,$R$7:$R$31)/T$32</f>
        <v>14.137981571753327</v>
      </c>
      <c r="U34">
        <f t="shared" ref="U34:W34" si="13">SUMPRODUCT(U7:U31,$R$7:$R$31)/U$32</f>
        <v>15.626288865158577</v>
      </c>
      <c r="V34">
        <f t="shared" si="13"/>
        <v>16.968415102363625</v>
      </c>
      <c r="W34">
        <f t="shared" si="13"/>
        <v>16.337189900147308</v>
      </c>
    </row>
    <row r="35" spans="1:24" x14ac:dyDescent="0.2">
      <c r="A35">
        <v>22</v>
      </c>
      <c r="B35">
        <v>0</v>
      </c>
      <c r="C35">
        <v>0</v>
      </c>
    </row>
    <row r="36" spans="1:24" x14ac:dyDescent="0.2">
      <c r="A36">
        <v>22.5</v>
      </c>
      <c r="B36">
        <v>0</v>
      </c>
      <c r="C36">
        <v>0</v>
      </c>
    </row>
    <row r="37" spans="1:24" x14ac:dyDescent="0.2">
      <c r="A37">
        <v>23</v>
      </c>
      <c r="B37">
        <v>0</v>
      </c>
      <c r="C37">
        <v>0</v>
      </c>
      <c r="E37" s="1" t="s">
        <v>12</v>
      </c>
      <c r="F37" s="1" t="s">
        <v>13</v>
      </c>
      <c r="L37" s="1" t="s">
        <v>12</v>
      </c>
      <c r="M37" s="1" t="s">
        <v>13</v>
      </c>
      <c r="S37" s="1" t="s">
        <v>12</v>
      </c>
      <c r="T37" s="1" t="s">
        <v>13</v>
      </c>
    </row>
    <row r="38" spans="1:24" x14ac:dyDescent="0.2">
      <c r="A38">
        <v>23.5</v>
      </c>
      <c r="B38">
        <v>0</v>
      </c>
      <c r="C38">
        <v>0</v>
      </c>
      <c r="E38" s="1" t="s">
        <v>14</v>
      </c>
      <c r="F38" s="1" t="s">
        <v>15</v>
      </c>
      <c r="L38" s="1" t="s">
        <v>14</v>
      </c>
      <c r="M38" s="1" t="s">
        <v>15</v>
      </c>
      <c r="S38" s="1" t="s">
        <v>14</v>
      </c>
      <c r="T38" s="1" t="s">
        <v>15</v>
      </c>
    </row>
    <row r="39" spans="1:24" x14ac:dyDescent="0.2">
      <c r="A39">
        <v>24</v>
      </c>
      <c r="B39">
        <v>0</v>
      </c>
      <c r="C39">
        <v>0</v>
      </c>
      <c r="E39" s="1" t="s">
        <v>20</v>
      </c>
      <c r="F39" s="1"/>
      <c r="L39" s="1" t="s">
        <v>16</v>
      </c>
      <c r="M39" s="1"/>
      <c r="N39" s="1"/>
      <c r="O39" s="1"/>
      <c r="P39" s="1"/>
      <c r="Q39" s="1"/>
      <c r="S39" s="1" t="s">
        <v>22</v>
      </c>
      <c r="T39" s="1"/>
      <c r="U39" s="1"/>
      <c r="V39" s="1"/>
      <c r="W39" s="1"/>
      <c r="X39" s="1"/>
    </row>
    <row r="40" spans="1:24" x14ac:dyDescent="0.2">
      <c r="A40">
        <v>24.5</v>
      </c>
      <c r="B40">
        <v>0</v>
      </c>
      <c r="C40">
        <v>0</v>
      </c>
      <c r="E40" s="84" t="s">
        <v>11</v>
      </c>
      <c r="F40" s="89" t="s">
        <v>10</v>
      </c>
      <c r="G40" s="89"/>
      <c r="H40" s="89"/>
      <c r="I40" s="89"/>
      <c r="J40" s="84" t="s">
        <v>21</v>
      </c>
      <c r="L40" s="84" t="s">
        <v>17</v>
      </c>
      <c r="M40" s="87" t="s">
        <v>18</v>
      </c>
      <c r="N40" s="86"/>
      <c r="O40" s="86"/>
      <c r="P40" s="88"/>
      <c r="Q40" s="84" t="s">
        <v>19</v>
      </c>
      <c r="S40" s="84" t="s">
        <v>17</v>
      </c>
      <c r="T40" s="87" t="s">
        <v>18</v>
      </c>
      <c r="U40" s="86"/>
      <c r="V40" s="86"/>
      <c r="W40" s="88"/>
      <c r="X40" s="84" t="s">
        <v>19</v>
      </c>
    </row>
    <row r="41" spans="1:24" x14ac:dyDescent="0.2">
      <c r="A41">
        <v>25</v>
      </c>
      <c r="B41">
        <v>0</v>
      </c>
      <c r="C41">
        <v>0</v>
      </c>
      <c r="E41" s="85"/>
      <c r="F41" s="18">
        <v>1</v>
      </c>
      <c r="G41" s="18">
        <v>2</v>
      </c>
      <c r="H41" s="18">
        <v>3</v>
      </c>
      <c r="I41" s="18">
        <v>4</v>
      </c>
      <c r="J41" s="85"/>
      <c r="L41" s="85"/>
      <c r="M41" s="11">
        <v>1</v>
      </c>
      <c r="N41" s="11">
        <v>2</v>
      </c>
      <c r="O41" s="11">
        <v>3</v>
      </c>
      <c r="P41" s="11">
        <v>4</v>
      </c>
      <c r="Q41" s="85"/>
      <c r="S41" s="85"/>
      <c r="T41" s="11">
        <v>1</v>
      </c>
      <c r="U41" s="11">
        <v>2</v>
      </c>
      <c r="V41" s="11">
        <v>3</v>
      </c>
      <c r="W41" s="11">
        <v>4</v>
      </c>
      <c r="X41" s="85"/>
    </row>
    <row r="42" spans="1:24" x14ac:dyDescent="0.2">
      <c r="A42">
        <v>25.5</v>
      </c>
      <c r="B42">
        <v>0</v>
      </c>
      <c r="C42">
        <v>0</v>
      </c>
      <c r="E42" s="12">
        <v>6.5</v>
      </c>
      <c r="J42" s="10"/>
      <c r="L42" s="12">
        <v>6.5</v>
      </c>
      <c r="Q42" s="12"/>
      <c r="S42" s="12">
        <v>6.5</v>
      </c>
      <c r="X42" s="12"/>
    </row>
    <row r="43" spans="1:24" x14ac:dyDescent="0.2">
      <c r="A43">
        <v>26</v>
      </c>
      <c r="B43">
        <v>0</v>
      </c>
      <c r="C43">
        <v>0</v>
      </c>
      <c r="E43" s="12">
        <v>7</v>
      </c>
      <c r="J43" s="10"/>
      <c r="L43" s="12">
        <v>7</v>
      </c>
      <c r="Q43" s="12"/>
      <c r="S43" s="12">
        <v>7</v>
      </c>
      <c r="X43" s="12"/>
    </row>
    <row r="44" spans="1:24" x14ac:dyDescent="0.2">
      <c r="E44" s="12">
        <v>7.5</v>
      </c>
      <c r="J44" s="10"/>
      <c r="L44" s="12">
        <v>7.5</v>
      </c>
      <c r="Q44" s="12"/>
      <c r="S44" s="12">
        <v>7.5</v>
      </c>
      <c r="X44" s="12"/>
    </row>
    <row r="45" spans="1:24" x14ac:dyDescent="0.2">
      <c r="A45" t="s">
        <v>8</v>
      </c>
      <c r="B45">
        <f>SUM(B2:B43)</f>
        <v>3068507</v>
      </c>
      <c r="C45">
        <f>SUM(C2:C43)</f>
        <v>53513</v>
      </c>
      <c r="E45" s="12">
        <v>8</v>
      </c>
      <c r="J45" s="10"/>
      <c r="L45" s="12">
        <v>8</v>
      </c>
      <c r="Q45" s="12"/>
      <c r="S45" s="12">
        <v>8</v>
      </c>
      <c r="X45" s="12"/>
    </row>
    <row r="46" spans="1:24" x14ac:dyDescent="0.2">
      <c r="E46" s="12">
        <v>8.5</v>
      </c>
      <c r="J46" s="10"/>
      <c r="L46" s="12">
        <v>8.5</v>
      </c>
      <c r="Q46" s="12"/>
      <c r="S46" s="12">
        <v>8.5</v>
      </c>
      <c r="X46" s="12"/>
    </row>
    <row r="47" spans="1:24" x14ac:dyDescent="0.2">
      <c r="A47" s="4" t="s">
        <v>9</v>
      </c>
      <c r="B47" s="5">
        <f>0.25+SUMPRODUCT(A2:A44,B2:B44)/B45</f>
        <v>14.56693149143867</v>
      </c>
      <c r="E47" s="12">
        <v>9</v>
      </c>
      <c r="F47">
        <v>1</v>
      </c>
      <c r="J47" s="10">
        <v>1</v>
      </c>
      <c r="L47" s="12">
        <v>9</v>
      </c>
      <c r="M47">
        <f>F47/$J47</f>
        <v>1</v>
      </c>
      <c r="N47">
        <f>G47/$J47</f>
        <v>0</v>
      </c>
      <c r="O47">
        <f>H47/$J47</f>
        <v>0</v>
      </c>
      <c r="P47">
        <f>+I47/$J47</f>
        <v>0</v>
      </c>
      <c r="Q47" s="12">
        <f>SUM(M47:P47)</f>
        <v>1</v>
      </c>
      <c r="S47" s="12">
        <v>9</v>
      </c>
      <c r="T47">
        <f>M47*$C9</f>
        <v>0</v>
      </c>
      <c r="U47">
        <f t="shared" ref="U47:V47" si="14">N47*$C9</f>
        <v>0</v>
      </c>
      <c r="V47">
        <f t="shared" si="14"/>
        <v>0</v>
      </c>
      <c r="W47">
        <f>P47*$C9</f>
        <v>0</v>
      </c>
      <c r="X47" s="12">
        <f>SUM(T47:W47)</f>
        <v>0</v>
      </c>
    </row>
    <row r="48" spans="1:24" x14ac:dyDescent="0.2">
      <c r="E48" s="12">
        <v>9.5</v>
      </c>
      <c r="F48">
        <v>5</v>
      </c>
      <c r="J48" s="10">
        <v>5</v>
      </c>
      <c r="L48" s="12">
        <v>9.5</v>
      </c>
      <c r="M48">
        <f>F48/$J48</f>
        <v>1</v>
      </c>
      <c r="N48">
        <f t="shared" ref="N48:N63" si="15">G48/$J48</f>
        <v>0</v>
      </c>
      <c r="O48">
        <f t="shared" ref="O48:O64" si="16">H48/$J48</f>
        <v>0</v>
      </c>
      <c r="P48">
        <f t="shared" ref="P48:P64" si="17">+I48/$J48</f>
        <v>0</v>
      </c>
      <c r="Q48" s="12">
        <f t="shared" ref="Q48:Q66" si="18">SUM(M48:P48)</f>
        <v>1</v>
      </c>
      <c r="S48" s="12">
        <v>9.5</v>
      </c>
      <c r="T48">
        <f t="shared" ref="T48:T65" si="19">M48*$C10</f>
        <v>8</v>
      </c>
      <c r="U48">
        <f t="shared" ref="U48:U65" si="20">N48*$C10</f>
        <v>0</v>
      </c>
      <c r="V48">
        <f t="shared" ref="V48:W63" si="21">O48*$C10</f>
        <v>0</v>
      </c>
      <c r="W48">
        <f t="shared" si="21"/>
        <v>0</v>
      </c>
      <c r="X48" s="12">
        <f t="shared" ref="X48:X64" si="22">SUM(T48:W48)</f>
        <v>8</v>
      </c>
    </row>
    <row r="49" spans="2:24" x14ac:dyDescent="0.2">
      <c r="B49" s="2"/>
      <c r="E49" s="12">
        <v>10</v>
      </c>
      <c r="F49">
        <v>1</v>
      </c>
      <c r="J49" s="10">
        <v>1</v>
      </c>
      <c r="L49" s="12">
        <v>10</v>
      </c>
      <c r="M49">
        <f t="shared" ref="M49:M64" si="23">F49/$J49</f>
        <v>1</v>
      </c>
      <c r="N49">
        <f t="shared" si="15"/>
        <v>0</v>
      </c>
      <c r="O49">
        <f t="shared" si="16"/>
        <v>0</v>
      </c>
      <c r="P49">
        <f t="shared" si="17"/>
        <v>0</v>
      </c>
      <c r="Q49" s="12">
        <f t="shared" si="18"/>
        <v>1</v>
      </c>
      <c r="S49" s="12">
        <v>10</v>
      </c>
      <c r="T49">
        <f t="shared" si="19"/>
        <v>0</v>
      </c>
      <c r="U49">
        <f t="shared" si="20"/>
        <v>0</v>
      </c>
      <c r="V49">
        <f t="shared" si="21"/>
        <v>0</v>
      </c>
      <c r="W49">
        <f t="shared" ref="W49:W65" si="24">P49*$C11</f>
        <v>0</v>
      </c>
      <c r="X49" s="12">
        <f t="shared" si="22"/>
        <v>0</v>
      </c>
    </row>
    <row r="50" spans="2:24" x14ac:dyDescent="0.2">
      <c r="E50" s="12">
        <v>10.5</v>
      </c>
      <c r="F50">
        <v>5</v>
      </c>
      <c r="J50" s="10">
        <v>5</v>
      </c>
      <c r="L50" s="12">
        <v>10.5</v>
      </c>
      <c r="M50">
        <f t="shared" si="23"/>
        <v>1</v>
      </c>
      <c r="N50">
        <f t="shared" si="15"/>
        <v>0</v>
      </c>
      <c r="O50">
        <f t="shared" si="16"/>
        <v>0</v>
      </c>
      <c r="P50">
        <f t="shared" si="17"/>
        <v>0</v>
      </c>
      <c r="Q50" s="12">
        <f t="shared" si="18"/>
        <v>1</v>
      </c>
      <c r="S50" s="12">
        <v>10.5</v>
      </c>
      <c r="T50">
        <f t="shared" si="19"/>
        <v>38</v>
      </c>
      <c r="U50">
        <f t="shared" si="20"/>
        <v>0</v>
      </c>
      <c r="V50">
        <f t="shared" si="21"/>
        <v>0</v>
      </c>
      <c r="W50">
        <f t="shared" si="24"/>
        <v>0</v>
      </c>
      <c r="X50" s="12">
        <f t="shared" si="22"/>
        <v>38</v>
      </c>
    </row>
    <row r="51" spans="2:24" x14ac:dyDescent="0.2">
      <c r="E51" s="12">
        <v>11</v>
      </c>
      <c r="F51">
        <v>5</v>
      </c>
      <c r="J51" s="10">
        <v>5</v>
      </c>
      <c r="L51" s="12">
        <v>11</v>
      </c>
      <c r="M51">
        <f t="shared" si="23"/>
        <v>1</v>
      </c>
      <c r="N51">
        <f t="shared" si="15"/>
        <v>0</v>
      </c>
      <c r="O51">
        <f t="shared" si="16"/>
        <v>0</v>
      </c>
      <c r="P51">
        <f t="shared" si="17"/>
        <v>0</v>
      </c>
      <c r="Q51" s="12">
        <f t="shared" si="18"/>
        <v>1</v>
      </c>
      <c r="S51" s="12">
        <v>11</v>
      </c>
      <c r="T51">
        <f t="shared" si="19"/>
        <v>335</v>
      </c>
      <c r="U51">
        <f t="shared" si="20"/>
        <v>0</v>
      </c>
      <c r="V51">
        <f t="shared" si="21"/>
        <v>0</v>
      </c>
      <c r="W51">
        <f t="shared" si="24"/>
        <v>0</v>
      </c>
      <c r="X51" s="12">
        <f t="shared" si="22"/>
        <v>335</v>
      </c>
    </row>
    <row r="52" spans="2:24" x14ac:dyDescent="0.2">
      <c r="E52" s="12">
        <v>11.5</v>
      </c>
      <c r="F52">
        <v>5</v>
      </c>
      <c r="J52" s="10">
        <v>5</v>
      </c>
      <c r="L52" s="12">
        <v>11.5</v>
      </c>
      <c r="M52">
        <f t="shared" si="23"/>
        <v>1</v>
      </c>
      <c r="N52">
        <f t="shared" si="15"/>
        <v>0</v>
      </c>
      <c r="O52">
        <f t="shared" si="16"/>
        <v>0</v>
      </c>
      <c r="P52">
        <f t="shared" si="17"/>
        <v>0</v>
      </c>
      <c r="Q52" s="12">
        <f t="shared" si="18"/>
        <v>1</v>
      </c>
      <c r="S52" s="12">
        <v>11.5</v>
      </c>
      <c r="T52">
        <f t="shared" si="19"/>
        <v>627</v>
      </c>
      <c r="U52">
        <f t="shared" si="20"/>
        <v>0</v>
      </c>
      <c r="V52">
        <f t="shared" si="21"/>
        <v>0</v>
      </c>
      <c r="W52">
        <f t="shared" si="24"/>
        <v>0</v>
      </c>
      <c r="X52" s="12">
        <f t="shared" si="22"/>
        <v>627</v>
      </c>
    </row>
    <row r="53" spans="2:24" x14ac:dyDescent="0.2">
      <c r="E53" s="12">
        <v>12</v>
      </c>
      <c r="F53">
        <v>4</v>
      </c>
      <c r="G53">
        <v>1</v>
      </c>
      <c r="J53" s="10">
        <v>5</v>
      </c>
      <c r="L53" s="12">
        <v>12</v>
      </c>
      <c r="M53">
        <f t="shared" si="23"/>
        <v>0.8</v>
      </c>
      <c r="N53">
        <f t="shared" si="15"/>
        <v>0.2</v>
      </c>
      <c r="O53">
        <f t="shared" si="16"/>
        <v>0</v>
      </c>
      <c r="P53">
        <f t="shared" si="17"/>
        <v>0</v>
      </c>
      <c r="Q53" s="12">
        <f t="shared" si="18"/>
        <v>1</v>
      </c>
      <c r="S53" s="12">
        <v>12</v>
      </c>
      <c r="T53">
        <f t="shared" si="19"/>
        <v>592</v>
      </c>
      <c r="U53">
        <f t="shared" si="20"/>
        <v>148</v>
      </c>
      <c r="V53">
        <f t="shared" si="21"/>
        <v>0</v>
      </c>
      <c r="W53">
        <f t="shared" si="24"/>
        <v>0</v>
      </c>
      <c r="X53" s="12">
        <f t="shared" si="22"/>
        <v>740</v>
      </c>
    </row>
    <row r="54" spans="2:24" x14ac:dyDescent="0.2">
      <c r="E54" s="12">
        <v>12.5</v>
      </c>
      <c r="F54">
        <v>5</v>
      </c>
      <c r="J54" s="10">
        <v>5</v>
      </c>
      <c r="L54" s="12">
        <v>12.5</v>
      </c>
      <c r="M54">
        <f t="shared" si="23"/>
        <v>1</v>
      </c>
      <c r="N54">
        <f t="shared" si="15"/>
        <v>0</v>
      </c>
      <c r="O54">
        <f t="shared" si="16"/>
        <v>0</v>
      </c>
      <c r="P54">
        <f t="shared" si="17"/>
        <v>0</v>
      </c>
      <c r="Q54" s="12">
        <f t="shared" si="18"/>
        <v>1</v>
      </c>
      <c r="S54" s="12">
        <v>12.5</v>
      </c>
      <c r="T54">
        <f t="shared" si="19"/>
        <v>1099</v>
      </c>
      <c r="U54">
        <f t="shared" si="20"/>
        <v>0</v>
      </c>
      <c r="V54">
        <f t="shared" si="21"/>
        <v>0</v>
      </c>
      <c r="W54">
        <f t="shared" si="24"/>
        <v>0</v>
      </c>
      <c r="X54" s="12">
        <f t="shared" si="22"/>
        <v>1099</v>
      </c>
    </row>
    <row r="55" spans="2:24" x14ac:dyDescent="0.2">
      <c r="E55" s="12">
        <v>13</v>
      </c>
      <c r="F55">
        <v>17</v>
      </c>
      <c r="G55">
        <v>1</v>
      </c>
      <c r="J55" s="10">
        <v>18</v>
      </c>
      <c r="L55" s="12">
        <v>13</v>
      </c>
      <c r="M55">
        <f t="shared" si="23"/>
        <v>0.94444444444444442</v>
      </c>
      <c r="N55">
        <f t="shared" si="15"/>
        <v>5.5555555555555552E-2</v>
      </c>
      <c r="O55">
        <f t="shared" si="16"/>
        <v>0</v>
      </c>
      <c r="P55">
        <f t="shared" si="17"/>
        <v>0</v>
      </c>
      <c r="Q55" s="12">
        <f t="shared" si="18"/>
        <v>1</v>
      </c>
      <c r="S55" s="12">
        <v>13</v>
      </c>
      <c r="T55">
        <f t="shared" si="19"/>
        <v>3103.4444444444443</v>
      </c>
      <c r="U55">
        <f t="shared" si="20"/>
        <v>182.55555555555554</v>
      </c>
      <c r="V55">
        <f t="shared" si="21"/>
        <v>0</v>
      </c>
      <c r="W55">
        <f t="shared" si="24"/>
        <v>0</v>
      </c>
      <c r="X55" s="12">
        <f t="shared" si="22"/>
        <v>3286</v>
      </c>
    </row>
    <row r="56" spans="2:24" x14ac:dyDescent="0.2">
      <c r="E56" s="12">
        <v>13.5</v>
      </c>
      <c r="F56">
        <v>18</v>
      </c>
      <c r="G56">
        <v>2</v>
      </c>
      <c r="J56" s="10">
        <v>20</v>
      </c>
      <c r="L56" s="12">
        <v>13.5</v>
      </c>
      <c r="M56">
        <f t="shared" si="23"/>
        <v>0.9</v>
      </c>
      <c r="N56">
        <f t="shared" si="15"/>
        <v>0.1</v>
      </c>
      <c r="O56">
        <f t="shared" si="16"/>
        <v>0</v>
      </c>
      <c r="P56">
        <f t="shared" si="17"/>
        <v>0</v>
      </c>
      <c r="Q56" s="12">
        <f t="shared" si="18"/>
        <v>1</v>
      </c>
      <c r="S56" s="12">
        <v>13.5</v>
      </c>
      <c r="T56">
        <f t="shared" si="19"/>
        <v>4865.4000000000005</v>
      </c>
      <c r="U56">
        <f t="shared" si="20"/>
        <v>540.6</v>
      </c>
      <c r="V56">
        <f t="shared" si="21"/>
        <v>0</v>
      </c>
      <c r="W56">
        <f t="shared" si="24"/>
        <v>0</v>
      </c>
      <c r="X56" s="12">
        <f t="shared" si="22"/>
        <v>5406.0000000000009</v>
      </c>
    </row>
    <row r="57" spans="2:24" x14ac:dyDescent="0.2">
      <c r="E57" s="12">
        <v>14</v>
      </c>
      <c r="F57">
        <v>11</v>
      </c>
      <c r="J57" s="10">
        <v>11</v>
      </c>
      <c r="L57" s="12">
        <v>14</v>
      </c>
      <c r="M57">
        <f t="shared" si="23"/>
        <v>1</v>
      </c>
      <c r="N57">
        <f t="shared" si="15"/>
        <v>0</v>
      </c>
      <c r="O57">
        <f t="shared" si="16"/>
        <v>0</v>
      </c>
      <c r="P57">
        <f t="shared" si="17"/>
        <v>0</v>
      </c>
      <c r="Q57" s="12">
        <f t="shared" si="18"/>
        <v>1</v>
      </c>
      <c r="S57" s="12">
        <v>14</v>
      </c>
      <c r="T57">
        <f t="shared" si="19"/>
        <v>8404</v>
      </c>
      <c r="U57">
        <f t="shared" si="20"/>
        <v>0</v>
      </c>
      <c r="V57">
        <f t="shared" si="21"/>
        <v>0</v>
      </c>
      <c r="W57">
        <f t="shared" si="24"/>
        <v>0</v>
      </c>
      <c r="X57" s="12">
        <f t="shared" si="22"/>
        <v>8404</v>
      </c>
    </row>
    <row r="58" spans="2:24" x14ac:dyDescent="0.2">
      <c r="E58" s="12">
        <v>14.5</v>
      </c>
      <c r="F58">
        <v>11</v>
      </c>
      <c r="G58">
        <v>2</v>
      </c>
      <c r="J58" s="10">
        <v>13</v>
      </c>
      <c r="L58" s="12">
        <v>14.5</v>
      </c>
      <c r="M58">
        <f t="shared" si="23"/>
        <v>0.84615384615384615</v>
      </c>
      <c r="N58">
        <f t="shared" si="15"/>
        <v>0.15384615384615385</v>
      </c>
      <c r="O58">
        <f t="shared" si="16"/>
        <v>0</v>
      </c>
      <c r="P58">
        <f t="shared" si="17"/>
        <v>0</v>
      </c>
      <c r="Q58" s="12">
        <f t="shared" si="18"/>
        <v>1</v>
      </c>
      <c r="S58" s="12">
        <v>14.5</v>
      </c>
      <c r="T58">
        <f t="shared" si="19"/>
        <v>8690</v>
      </c>
      <c r="U58">
        <f t="shared" si="20"/>
        <v>1580</v>
      </c>
      <c r="V58">
        <f t="shared" si="21"/>
        <v>0</v>
      </c>
      <c r="W58">
        <f t="shared" si="24"/>
        <v>0</v>
      </c>
      <c r="X58" s="12">
        <f t="shared" si="22"/>
        <v>10270</v>
      </c>
    </row>
    <row r="59" spans="2:24" x14ac:dyDescent="0.2">
      <c r="E59" s="12">
        <v>15</v>
      </c>
      <c r="F59">
        <v>11</v>
      </c>
      <c r="G59">
        <v>1</v>
      </c>
      <c r="J59" s="10">
        <v>12</v>
      </c>
      <c r="L59" s="12">
        <v>15</v>
      </c>
      <c r="M59">
        <f t="shared" si="23"/>
        <v>0.91666666666666663</v>
      </c>
      <c r="N59">
        <f t="shared" si="15"/>
        <v>8.3333333333333329E-2</v>
      </c>
      <c r="O59">
        <f t="shared" si="16"/>
        <v>0</v>
      </c>
      <c r="P59">
        <f t="shared" si="17"/>
        <v>0</v>
      </c>
      <c r="Q59" s="12">
        <f t="shared" si="18"/>
        <v>1</v>
      </c>
      <c r="S59" s="12">
        <v>15</v>
      </c>
      <c r="T59">
        <f t="shared" si="19"/>
        <v>5891.4166666666661</v>
      </c>
      <c r="U59">
        <f t="shared" si="20"/>
        <v>535.58333333333326</v>
      </c>
      <c r="V59">
        <f t="shared" si="21"/>
        <v>0</v>
      </c>
      <c r="W59">
        <f t="shared" si="24"/>
        <v>0</v>
      </c>
      <c r="X59" s="12">
        <f t="shared" si="22"/>
        <v>6426.9999999999991</v>
      </c>
    </row>
    <row r="60" spans="2:24" x14ac:dyDescent="0.2">
      <c r="E60" s="12">
        <v>15.5</v>
      </c>
      <c r="F60">
        <v>8</v>
      </c>
      <c r="G60">
        <v>5</v>
      </c>
      <c r="H60">
        <v>1</v>
      </c>
      <c r="I60">
        <v>1</v>
      </c>
      <c r="J60" s="10">
        <v>15</v>
      </c>
      <c r="L60" s="12">
        <v>15.5</v>
      </c>
      <c r="M60">
        <f t="shared" si="23"/>
        <v>0.53333333333333333</v>
      </c>
      <c r="N60">
        <f t="shared" si="15"/>
        <v>0.33333333333333331</v>
      </c>
      <c r="O60">
        <f t="shared" si="16"/>
        <v>6.6666666666666666E-2</v>
      </c>
      <c r="P60">
        <f t="shared" si="17"/>
        <v>6.6666666666666666E-2</v>
      </c>
      <c r="Q60" s="12">
        <f t="shared" si="18"/>
        <v>1</v>
      </c>
      <c r="S60" s="12">
        <v>15.5</v>
      </c>
      <c r="T60">
        <f t="shared" si="19"/>
        <v>2172.8000000000002</v>
      </c>
      <c r="U60">
        <f t="shared" si="20"/>
        <v>1358</v>
      </c>
      <c r="V60">
        <f t="shared" si="21"/>
        <v>271.60000000000002</v>
      </c>
      <c r="W60">
        <f t="shared" si="24"/>
        <v>271.60000000000002</v>
      </c>
      <c r="X60" s="12">
        <f t="shared" si="22"/>
        <v>4074</v>
      </c>
    </row>
    <row r="61" spans="2:24" x14ac:dyDescent="0.2">
      <c r="E61" s="12">
        <v>16</v>
      </c>
      <c r="F61">
        <v>3</v>
      </c>
      <c r="G61">
        <v>6</v>
      </c>
      <c r="H61">
        <v>1</v>
      </c>
      <c r="J61" s="10">
        <v>10</v>
      </c>
      <c r="L61" s="12">
        <v>16</v>
      </c>
      <c r="M61">
        <f t="shared" si="23"/>
        <v>0.3</v>
      </c>
      <c r="N61">
        <f t="shared" si="15"/>
        <v>0.6</v>
      </c>
      <c r="O61">
        <f t="shared" si="16"/>
        <v>0.1</v>
      </c>
      <c r="P61">
        <f t="shared" si="17"/>
        <v>0</v>
      </c>
      <c r="Q61" s="12">
        <f t="shared" si="18"/>
        <v>0.99999999999999989</v>
      </c>
      <c r="S61" s="12">
        <v>16</v>
      </c>
      <c r="T61">
        <f t="shared" si="19"/>
        <v>1326.3</v>
      </c>
      <c r="U61">
        <f t="shared" si="20"/>
        <v>2652.6</v>
      </c>
      <c r="V61">
        <f t="shared" si="21"/>
        <v>442.1</v>
      </c>
      <c r="W61">
        <f t="shared" si="24"/>
        <v>0</v>
      </c>
      <c r="X61" s="12">
        <f t="shared" si="22"/>
        <v>4421</v>
      </c>
    </row>
    <row r="62" spans="2:24" x14ac:dyDescent="0.2">
      <c r="E62" s="12">
        <v>16.5</v>
      </c>
      <c r="G62">
        <v>2</v>
      </c>
      <c r="H62">
        <v>7</v>
      </c>
      <c r="I62">
        <v>1</v>
      </c>
      <c r="J62" s="10">
        <v>10</v>
      </c>
      <c r="L62" s="12">
        <v>16.5</v>
      </c>
      <c r="M62">
        <f t="shared" si="23"/>
        <v>0</v>
      </c>
      <c r="N62">
        <f t="shared" si="15"/>
        <v>0.2</v>
      </c>
      <c r="O62">
        <f t="shared" si="16"/>
        <v>0.7</v>
      </c>
      <c r="P62">
        <f t="shared" si="17"/>
        <v>0.1</v>
      </c>
      <c r="Q62" s="12">
        <f t="shared" si="18"/>
        <v>0.99999999999999989</v>
      </c>
      <c r="S62" s="12">
        <v>16.5</v>
      </c>
      <c r="T62">
        <f t="shared" si="19"/>
        <v>0</v>
      </c>
      <c r="U62">
        <f t="shared" si="20"/>
        <v>512.4</v>
      </c>
      <c r="V62">
        <f t="shared" si="21"/>
        <v>1793.3999999999999</v>
      </c>
      <c r="W62">
        <f t="shared" si="24"/>
        <v>256.2</v>
      </c>
      <c r="X62" s="12">
        <f t="shared" si="22"/>
        <v>2561.9999999999995</v>
      </c>
    </row>
    <row r="63" spans="2:24" x14ac:dyDescent="0.2">
      <c r="E63" s="12">
        <v>17</v>
      </c>
      <c r="G63">
        <v>4</v>
      </c>
      <c r="H63">
        <v>6</v>
      </c>
      <c r="J63" s="10">
        <v>10</v>
      </c>
      <c r="L63" s="12">
        <v>17</v>
      </c>
      <c r="M63">
        <f t="shared" si="23"/>
        <v>0</v>
      </c>
      <c r="N63">
        <f t="shared" si="15"/>
        <v>0.4</v>
      </c>
      <c r="O63">
        <f t="shared" si="16"/>
        <v>0.6</v>
      </c>
      <c r="P63">
        <f t="shared" si="17"/>
        <v>0</v>
      </c>
      <c r="Q63" s="12">
        <f t="shared" si="18"/>
        <v>1</v>
      </c>
      <c r="S63" s="12">
        <v>17</v>
      </c>
      <c r="T63">
        <f t="shared" si="19"/>
        <v>0</v>
      </c>
      <c r="U63">
        <f t="shared" si="20"/>
        <v>1275.6000000000001</v>
      </c>
      <c r="V63">
        <f t="shared" si="21"/>
        <v>1913.3999999999999</v>
      </c>
      <c r="W63">
        <f t="shared" si="24"/>
        <v>0</v>
      </c>
      <c r="X63" s="12">
        <f t="shared" si="22"/>
        <v>3189</v>
      </c>
    </row>
    <row r="64" spans="2:24" x14ac:dyDescent="0.2">
      <c r="E64" s="12">
        <v>17.5</v>
      </c>
      <c r="G64">
        <v>5</v>
      </c>
      <c r="H64">
        <v>4</v>
      </c>
      <c r="J64" s="10">
        <v>9</v>
      </c>
      <c r="L64" s="12">
        <v>17.5</v>
      </c>
      <c r="M64">
        <f t="shared" si="23"/>
        <v>0</v>
      </c>
      <c r="N64">
        <f>G64/$J64</f>
        <v>0.55555555555555558</v>
      </c>
      <c r="O64">
        <f t="shared" si="16"/>
        <v>0.44444444444444442</v>
      </c>
      <c r="P64">
        <f t="shared" si="17"/>
        <v>0</v>
      </c>
      <c r="Q64" s="12">
        <f t="shared" si="18"/>
        <v>1</v>
      </c>
      <c r="S64" s="12">
        <v>17.5</v>
      </c>
      <c r="T64">
        <f t="shared" si="19"/>
        <v>0</v>
      </c>
      <c r="U64">
        <f t="shared" si="20"/>
        <v>931.66666666666674</v>
      </c>
      <c r="V64">
        <f t="shared" ref="V64:V65" si="25">O64*$C26</f>
        <v>745.33333333333326</v>
      </c>
      <c r="W64">
        <f t="shared" si="24"/>
        <v>0</v>
      </c>
      <c r="X64" s="12">
        <f t="shared" si="22"/>
        <v>1677</v>
      </c>
    </row>
    <row r="65" spans="5:24" x14ac:dyDescent="0.2">
      <c r="E65" s="17">
        <v>18</v>
      </c>
      <c r="G65">
        <v>5</v>
      </c>
      <c r="H65">
        <v>3</v>
      </c>
      <c r="I65">
        <v>1</v>
      </c>
      <c r="J65" s="10">
        <v>9</v>
      </c>
      <c r="L65" s="12">
        <v>18</v>
      </c>
      <c r="M65">
        <f>F65/$J65</f>
        <v>0</v>
      </c>
      <c r="N65">
        <f>G65/$J65</f>
        <v>0.55555555555555558</v>
      </c>
      <c r="O65">
        <f>H65/$J65</f>
        <v>0.33333333333333331</v>
      </c>
      <c r="P65">
        <f>+I65/$J65</f>
        <v>0.1111111111111111</v>
      </c>
      <c r="Q65" s="12">
        <f t="shared" si="18"/>
        <v>1</v>
      </c>
      <c r="S65" s="12">
        <v>18</v>
      </c>
      <c r="T65">
        <f t="shared" si="19"/>
        <v>0</v>
      </c>
      <c r="U65">
        <f t="shared" si="20"/>
        <v>313.33333333333337</v>
      </c>
      <c r="V65">
        <f t="shared" si="25"/>
        <v>188</v>
      </c>
      <c r="W65">
        <f t="shared" si="24"/>
        <v>62.666666666666664</v>
      </c>
      <c r="X65" s="12">
        <f>SUM(T65:W65)</f>
        <v>564</v>
      </c>
    </row>
    <row r="66" spans="5:24" x14ac:dyDescent="0.2">
      <c r="E66" s="17">
        <v>18.5</v>
      </c>
      <c r="J66" s="8">
        <v>0</v>
      </c>
      <c r="L66" s="12">
        <v>18.5</v>
      </c>
      <c r="Q66" s="12">
        <f t="shared" si="18"/>
        <v>0</v>
      </c>
      <c r="S66" s="23">
        <v>18.5</v>
      </c>
      <c r="T66" s="24">
        <f>M31*$C28</f>
        <v>0</v>
      </c>
      <c r="U66" s="24">
        <f>N31*$C28</f>
        <v>0</v>
      </c>
      <c r="V66" s="24">
        <f>O31*$C28</f>
        <v>0</v>
      </c>
      <c r="W66" s="24">
        <f>P31*$C28</f>
        <v>0</v>
      </c>
      <c r="X66" s="28">
        <f>SUM(T66:W66)</f>
        <v>0</v>
      </c>
    </row>
    <row r="67" spans="5:24" x14ac:dyDescent="0.2">
      <c r="E67" s="14"/>
      <c r="F67" s="15"/>
      <c r="G67" s="15"/>
      <c r="H67" s="15"/>
      <c r="I67" s="15"/>
      <c r="J67" s="16"/>
      <c r="L67" s="14"/>
      <c r="M67" s="15"/>
      <c r="N67" s="15"/>
      <c r="O67" s="15"/>
      <c r="P67" s="15"/>
      <c r="Q67" s="16"/>
      <c r="S67" s="13" t="s">
        <v>21</v>
      </c>
      <c r="T67" s="15">
        <f>SUM(T45:T66)</f>
        <v>37152.361111111117</v>
      </c>
      <c r="U67" s="15">
        <f>SUM(U45:U66)</f>
        <v>10030.338888888889</v>
      </c>
      <c r="V67" s="15">
        <f t="shared" ref="V67:W67" si="26">SUM(V45:V66)</f>
        <v>5353.833333333333</v>
      </c>
      <c r="W67" s="15">
        <f t="shared" si="26"/>
        <v>590.46666666666658</v>
      </c>
      <c r="X67" s="13">
        <f>SUM(X51:X66)</f>
        <v>53081</v>
      </c>
    </row>
    <row r="68" spans="5:24" x14ac:dyDescent="0.2">
      <c r="S68" s="1" t="s">
        <v>16</v>
      </c>
      <c r="T68">
        <f>T67/$X$62</f>
        <v>14.501311909098799</v>
      </c>
      <c r="U68">
        <f>U67/$X$62</f>
        <v>3.9150425015179122</v>
      </c>
      <c r="V68">
        <f>V67/$X$62</f>
        <v>2.0897085610200365</v>
      </c>
      <c r="W68">
        <f>W67/$X$62</f>
        <v>0.23047098620869114</v>
      </c>
      <c r="X68">
        <f>X67/$X$62</f>
        <v>20.71857923497268</v>
      </c>
    </row>
    <row r="69" spans="5:24" x14ac:dyDescent="0.2">
      <c r="S69" s="1" t="s">
        <v>29</v>
      </c>
      <c r="T69">
        <f>T67/T32*1000</f>
        <v>15.561587598157178</v>
      </c>
      <c r="U69">
        <f>U67/U32*1000</f>
        <v>21.922968440192971</v>
      </c>
      <c r="V69">
        <f>V67/V32*1000</f>
        <v>28.178683185388593</v>
      </c>
      <c r="W69">
        <f>W67/W32*1000</f>
        <v>24.91488282381799</v>
      </c>
    </row>
  </sheetData>
  <mergeCells count="18">
    <mergeCell ref="F5:I5"/>
    <mergeCell ref="E5:E6"/>
    <mergeCell ref="L5:L6"/>
    <mergeCell ref="M5:P5"/>
    <mergeCell ref="E40:E41"/>
    <mergeCell ref="F40:I40"/>
    <mergeCell ref="J40:J41"/>
    <mergeCell ref="L40:L41"/>
    <mergeCell ref="M40:P40"/>
    <mergeCell ref="X40:X41"/>
    <mergeCell ref="J5:J6"/>
    <mergeCell ref="Q5:Q6"/>
    <mergeCell ref="S5:S6"/>
    <mergeCell ref="T5:W5"/>
    <mergeCell ref="X5:X6"/>
    <mergeCell ref="S40:S41"/>
    <mergeCell ref="T40:W40"/>
    <mergeCell ref="Q40:Q41"/>
  </mergeCells>
  <conditionalFormatting sqref="X32">
    <cfRule type="expression" dxfId="1" priority="2">
      <formula>$X$32=$B$45</formula>
    </cfRule>
  </conditionalFormatting>
  <conditionalFormatting sqref="X67">
    <cfRule type="expression" dxfId="0" priority="1">
      <formula>$X$32=$B$45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60"/>
  <sheetViews>
    <sheetView topLeftCell="A31" zoomScale="60" zoomScaleNormal="60" workbookViewId="0">
      <selection activeCell="T61" sqref="T61"/>
    </sheetView>
  </sheetViews>
  <sheetFormatPr baseColWidth="10" defaultColWidth="9.1640625" defaultRowHeight="15" x14ac:dyDescent="0.2"/>
  <cols>
    <col min="11" max="11" width="3.83203125" customWidth="1"/>
    <col min="18" max="18" width="9.6640625" customWidth="1"/>
    <col min="25" max="25" width="4.1640625" customWidth="1"/>
  </cols>
  <sheetData>
    <row r="1" spans="1:24" x14ac:dyDescent="0.2">
      <c r="B1" t="s">
        <v>0</v>
      </c>
      <c r="C1" t="s">
        <v>1</v>
      </c>
      <c r="L1" s="1" t="s">
        <v>14</v>
      </c>
      <c r="M1" s="1" t="s">
        <v>15</v>
      </c>
      <c r="N1" s="1" t="s">
        <v>23</v>
      </c>
      <c r="S1" s="1" t="s">
        <v>14</v>
      </c>
      <c r="T1" s="1" t="s">
        <v>15</v>
      </c>
    </row>
    <row r="2" spans="1:24" x14ac:dyDescent="0.2">
      <c r="A2">
        <v>5.5</v>
      </c>
      <c r="B2">
        <v>0</v>
      </c>
      <c r="C2">
        <v>0</v>
      </c>
      <c r="L2" s="1" t="s">
        <v>16</v>
      </c>
      <c r="M2" s="1"/>
      <c r="N2" s="1"/>
      <c r="O2" s="1"/>
      <c r="P2" s="1"/>
      <c r="Q2" s="1"/>
      <c r="S2" s="1" t="s">
        <v>3</v>
      </c>
      <c r="T2" s="1"/>
      <c r="U2" s="1"/>
      <c r="V2" s="1"/>
      <c r="W2" s="1"/>
      <c r="X2" s="1"/>
    </row>
    <row r="3" spans="1:24" x14ac:dyDescent="0.2">
      <c r="A3">
        <v>6</v>
      </c>
      <c r="B3">
        <v>0</v>
      </c>
      <c r="C3">
        <v>0</v>
      </c>
      <c r="E3" s="93" t="s">
        <v>11</v>
      </c>
      <c r="F3" s="90" t="s">
        <v>10</v>
      </c>
      <c r="G3" s="91"/>
      <c r="H3" s="91"/>
      <c r="I3" s="92"/>
      <c r="J3" s="92" t="s">
        <v>21</v>
      </c>
      <c r="L3" s="84" t="s">
        <v>17</v>
      </c>
      <c r="M3" s="87" t="s">
        <v>18</v>
      </c>
      <c r="N3" s="86"/>
      <c r="O3" s="86"/>
      <c r="P3" s="88"/>
      <c r="Q3" s="84" t="s">
        <v>19</v>
      </c>
      <c r="S3" s="84" t="s">
        <v>17</v>
      </c>
      <c r="T3" s="87" t="s">
        <v>18</v>
      </c>
      <c r="U3" s="86"/>
      <c r="V3" s="86"/>
      <c r="W3" s="88"/>
      <c r="X3" s="84" t="s">
        <v>19</v>
      </c>
    </row>
    <row r="4" spans="1:24" x14ac:dyDescent="0.2">
      <c r="A4">
        <v>6.5</v>
      </c>
      <c r="B4">
        <v>0</v>
      </c>
      <c r="C4">
        <v>0</v>
      </c>
      <c r="E4" s="94"/>
      <c r="F4" s="19">
        <v>1</v>
      </c>
      <c r="G4" s="7">
        <v>2</v>
      </c>
      <c r="H4" s="7">
        <v>3</v>
      </c>
      <c r="I4" s="8">
        <v>4</v>
      </c>
      <c r="J4" s="95"/>
      <c r="L4" s="85"/>
      <c r="M4" s="11">
        <v>1</v>
      </c>
      <c r="N4" s="11">
        <v>2</v>
      </c>
      <c r="O4" s="11">
        <v>3</v>
      </c>
      <c r="P4" s="11">
        <v>4</v>
      </c>
      <c r="Q4" s="85"/>
      <c r="S4" s="85"/>
      <c r="T4" s="11">
        <v>1</v>
      </c>
      <c r="U4" s="11">
        <v>2</v>
      </c>
      <c r="V4" s="11">
        <v>3</v>
      </c>
      <c r="W4" s="11">
        <v>4</v>
      </c>
      <c r="X4" s="85"/>
    </row>
    <row r="5" spans="1:24" x14ac:dyDescent="0.2">
      <c r="A5">
        <v>7</v>
      </c>
      <c r="B5">
        <v>0</v>
      </c>
      <c r="C5">
        <v>0</v>
      </c>
      <c r="E5" s="21">
        <v>9</v>
      </c>
      <c r="F5" s="22"/>
      <c r="G5" s="22"/>
      <c r="H5" s="22"/>
      <c r="I5" s="22"/>
      <c r="J5" s="6"/>
      <c r="L5" s="12">
        <v>9</v>
      </c>
      <c r="Q5" s="12"/>
      <c r="R5">
        <f>S5+0.25</f>
        <v>9.25</v>
      </c>
      <c r="S5" s="12">
        <v>9</v>
      </c>
      <c r="X5" s="12"/>
    </row>
    <row r="6" spans="1:24" x14ac:dyDescent="0.2">
      <c r="A6">
        <v>7.5</v>
      </c>
      <c r="B6">
        <v>0</v>
      </c>
      <c r="C6">
        <v>0</v>
      </c>
      <c r="E6" s="20">
        <v>9.5</v>
      </c>
      <c r="J6" s="10"/>
      <c r="L6" s="12">
        <v>9.5</v>
      </c>
      <c r="Q6" s="12"/>
      <c r="R6">
        <f t="shared" ref="R6:R26" si="0">S6+0.25</f>
        <v>9.75</v>
      </c>
      <c r="S6" s="12">
        <v>9.5</v>
      </c>
      <c r="X6" s="12"/>
    </row>
    <row r="7" spans="1:24" x14ac:dyDescent="0.2">
      <c r="A7">
        <v>8</v>
      </c>
      <c r="B7">
        <v>0</v>
      </c>
      <c r="C7">
        <v>0</v>
      </c>
      <c r="E7" s="20">
        <v>10</v>
      </c>
      <c r="J7" s="10"/>
      <c r="L7" s="12">
        <v>10</v>
      </c>
      <c r="Q7" s="12"/>
      <c r="R7">
        <f t="shared" si="0"/>
        <v>10.25</v>
      </c>
      <c r="S7" s="12">
        <v>10</v>
      </c>
      <c r="X7" s="12"/>
    </row>
    <row r="8" spans="1:24" x14ac:dyDescent="0.2">
      <c r="A8">
        <v>8.5</v>
      </c>
      <c r="B8">
        <v>0</v>
      </c>
      <c r="C8">
        <v>0</v>
      </c>
      <c r="E8" s="20">
        <v>10.5</v>
      </c>
      <c r="F8">
        <v>7</v>
      </c>
      <c r="J8" s="10">
        <v>7</v>
      </c>
      <c r="L8" s="12">
        <v>10.5</v>
      </c>
      <c r="M8">
        <f>F8/$J8</f>
        <v>1</v>
      </c>
      <c r="N8">
        <f>G8/$J8</f>
        <v>0</v>
      </c>
      <c r="O8">
        <f>H8/$J8</f>
        <v>0</v>
      </c>
      <c r="P8">
        <f t="shared" ref="P8" si="1">I8/$J8</f>
        <v>0</v>
      </c>
      <c r="Q8" s="12"/>
      <c r="R8">
        <f t="shared" si="0"/>
        <v>10.75</v>
      </c>
      <c r="S8" s="12">
        <v>10.5</v>
      </c>
      <c r="T8">
        <f>M8*$B12</f>
        <v>0</v>
      </c>
      <c r="U8">
        <f t="shared" ref="U8:W8" si="2">N8*$B12</f>
        <v>0</v>
      </c>
      <c r="V8">
        <f t="shared" si="2"/>
        <v>0</v>
      </c>
      <c r="W8">
        <f t="shared" si="2"/>
        <v>0</v>
      </c>
      <c r="X8" s="12"/>
    </row>
    <row r="9" spans="1:24" x14ac:dyDescent="0.2">
      <c r="A9">
        <v>9</v>
      </c>
      <c r="B9">
        <v>0</v>
      </c>
      <c r="C9">
        <v>0</v>
      </c>
      <c r="E9" s="20">
        <v>11</v>
      </c>
      <c r="F9">
        <v>10</v>
      </c>
      <c r="J9" s="10">
        <v>10</v>
      </c>
      <c r="L9" s="12">
        <v>11</v>
      </c>
      <c r="M9">
        <f t="shared" ref="M9:M23" si="3">F9/$J9</f>
        <v>1</v>
      </c>
      <c r="N9">
        <f>G9/$J9</f>
        <v>0</v>
      </c>
      <c r="O9">
        <f>H9/$J9</f>
        <v>0</v>
      </c>
      <c r="P9">
        <f t="shared" ref="P9:P10" si="4">I9/$J9</f>
        <v>0</v>
      </c>
      <c r="Q9" s="12"/>
      <c r="R9">
        <f t="shared" si="0"/>
        <v>11.25</v>
      </c>
      <c r="S9" s="12">
        <v>11</v>
      </c>
      <c r="T9">
        <f t="shared" ref="T9:T24" si="5">M9*$B13</f>
        <v>38220</v>
      </c>
      <c r="U9">
        <f t="shared" ref="U9:U24" si="6">N9*$B13</f>
        <v>0</v>
      </c>
      <c r="V9">
        <f t="shared" ref="V9:V24" si="7">O9*$B13</f>
        <v>0</v>
      </c>
      <c r="W9">
        <f t="shared" ref="W9:W24" si="8">P9*$B13</f>
        <v>0</v>
      </c>
      <c r="X9" s="12"/>
    </row>
    <row r="10" spans="1:24" x14ac:dyDescent="0.2">
      <c r="A10">
        <v>9.5</v>
      </c>
      <c r="B10">
        <v>0</v>
      </c>
      <c r="C10">
        <v>0</v>
      </c>
      <c r="E10" s="20">
        <v>11.5</v>
      </c>
      <c r="F10">
        <v>10</v>
      </c>
      <c r="J10" s="10">
        <v>10</v>
      </c>
      <c r="L10" s="12">
        <v>11.5</v>
      </c>
      <c r="M10">
        <f t="shared" si="3"/>
        <v>1</v>
      </c>
      <c r="N10">
        <f t="shared" ref="N10:N24" si="9">G10/$J10</f>
        <v>0</v>
      </c>
      <c r="O10">
        <f t="shared" ref="O10:O24" si="10">H10/$J10</f>
        <v>0</v>
      </c>
      <c r="P10">
        <f t="shared" si="4"/>
        <v>0</v>
      </c>
      <c r="Q10" s="12">
        <f>SUM(M10:P10)</f>
        <v>1</v>
      </c>
      <c r="R10">
        <f t="shared" si="0"/>
        <v>11.75</v>
      </c>
      <c r="S10" s="12">
        <v>11.5</v>
      </c>
      <c r="T10">
        <f t="shared" si="5"/>
        <v>138599</v>
      </c>
      <c r="U10">
        <f t="shared" si="6"/>
        <v>0</v>
      </c>
      <c r="V10">
        <f t="shared" si="7"/>
        <v>0</v>
      </c>
      <c r="W10">
        <f t="shared" si="8"/>
        <v>0</v>
      </c>
      <c r="X10" s="12">
        <f>SUM(T10:W10)</f>
        <v>138599</v>
      </c>
    </row>
    <row r="11" spans="1:24" x14ac:dyDescent="0.2">
      <c r="A11">
        <v>10</v>
      </c>
      <c r="B11">
        <v>0</v>
      </c>
      <c r="C11">
        <v>0</v>
      </c>
      <c r="E11" s="20">
        <v>12</v>
      </c>
      <c r="F11">
        <v>10</v>
      </c>
      <c r="J11" s="10">
        <v>10</v>
      </c>
      <c r="L11" s="12">
        <v>12</v>
      </c>
      <c r="M11">
        <f t="shared" si="3"/>
        <v>1</v>
      </c>
      <c r="N11">
        <f t="shared" si="9"/>
        <v>0</v>
      </c>
      <c r="O11">
        <f t="shared" si="10"/>
        <v>0</v>
      </c>
      <c r="P11">
        <f t="shared" ref="P11:P24" si="11">I11/$J11</f>
        <v>0</v>
      </c>
      <c r="Q11" s="12">
        <f t="shared" ref="Q11:Q24" si="12">SUM(M11:P11)</f>
        <v>1</v>
      </c>
      <c r="R11">
        <f t="shared" si="0"/>
        <v>12.25</v>
      </c>
      <c r="S11" s="12">
        <v>12</v>
      </c>
      <c r="T11">
        <f t="shared" si="5"/>
        <v>109934</v>
      </c>
      <c r="U11">
        <f t="shared" si="6"/>
        <v>0</v>
      </c>
      <c r="V11">
        <f t="shared" si="7"/>
        <v>0</v>
      </c>
      <c r="W11">
        <f t="shared" si="8"/>
        <v>0</v>
      </c>
      <c r="X11" s="12">
        <f t="shared" ref="X11:X15" si="13">SUM(T11:W11)</f>
        <v>109934</v>
      </c>
    </row>
    <row r="12" spans="1:24" x14ac:dyDescent="0.2">
      <c r="A12">
        <v>10.5</v>
      </c>
      <c r="B12">
        <v>0</v>
      </c>
      <c r="C12">
        <v>0</v>
      </c>
      <c r="E12" s="20">
        <v>12.5</v>
      </c>
      <c r="F12">
        <v>11</v>
      </c>
      <c r="J12" s="10">
        <v>11</v>
      </c>
      <c r="L12" s="12">
        <v>12.5</v>
      </c>
      <c r="M12">
        <f>F12/$J12</f>
        <v>1</v>
      </c>
      <c r="N12">
        <f t="shared" si="9"/>
        <v>0</v>
      </c>
      <c r="O12">
        <f t="shared" si="10"/>
        <v>0</v>
      </c>
      <c r="P12">
        <f t="shared" si="11"/>
        <v>0</v>
      </c>
      <c r="Q12" s="12">
        <f t="shared" si="12"/>
        <v>1</v>
      </c>
      <c r="R12">
        <f t="shared" si="0"/>
        <v>12.75</v>
      </c>
      <c r="S12" s="12">
        <v>12.5</v>
      </c>
      <c r="T12">
        <f t="shared" si="5"/>
        <v>71713</v>
      </c>
      <c r="U12">
        <f t="shared" si="6"/>
        <v>0</v>
      </c>
      <c r="V12">
        <f t="shared" si="7"/>
        <v>0</v>
      </c>
      <c r="W12">
        <f t="shared" si="8"/>
        <v>0</v>
      </c>
      <c r="X12" s="12">
        <f t="shared" si="13"/>
        <v>71713</v>
      </c>
    </row>
    <row r="13" spans="1:24" x14ac:dyDescent="0.2">
      <c r="A13">
        <v>11</v>
      </c>
      <c r="B13">
        <v>38220</v>
      </c>
      <c r="C13">
        <v>269</v>
      </c>
      <c r="E13" s="20">
        <v>13</v>
      </c>
      <c r="F13">
        <v>9</v>
      </c>
      <c r="J13" s="10">
        <v>9</v>
      </c>
      <c r="L13" s="12">
        <v>13</v>
      </c>
      <c r="M13">
        <f t="shared" si="3"/>
        <v>1</v>
      </c>
      <c r="N13">
        <f t="shared" si="9"/>
        <v>0</v>
      </c>
      <c r="O13">
        <f t="shared" si="10"/>
        <v>0</v>
      </c>
      <c r="P13">
        <f t="shared" si="11"/>
        <v>0</v>
      </c>
      <c r="Q13" s="12">
        <f t="shared" si="12"/>
        <v>1</v>
      </c>
      <c r="R13">
        <f t="shared" si="0"/>
        <v>13.25</v>
      </c>
      <c r="S13" s="12">
        <v>13</v>
      </c>
      <c r="T13">
        <f t="shared" si="5"/>
        <v>62157</v>
      </c>
      <c r="U13">
        <f t="shared" si="6"/>
        <v>0</v>
      </c>
      <c r="V13">
        <f t="shared" si="7"/>
        <v>0</v>
      </c>
      <c r="W13">
        <f t="shared" si="8"/>
        <v>0</v>
      </c>
      <c r="X13" s="12">
        <f t="shared" si="13"/>
        <v>62157</v>
      </c>
    </row>
    <row r="14" spans="1:24" x14ac:dyDescent="0.2">
      <c r="A14">
        <v>11.5</v>
      </c>
      <c r="B14">
        <v>138599</v>
      </c>
      <c r="C14">
        <v>1132</v>
      </c>
      <c r="E14" s="20">
        <v>13.5</v>
      </c>
      <c r="F14">
        <v>2</v>
      </c>
      <c r="J14" s="10">
        <v>2</v>
      </c>
      <c r="L14" s="12">
        <v>13.5</v>
      </c>
      <c r="M14">
        <f t="shared" si="3"/>
        <v>1</v>
      </c>
      <c r="N14">
        <f t="shared" si="9"/>
        <v>0</v>
      </c>
      <c r="O14">
        <f t="shared" si="10"/>
        <v>0</v>
      </c>
      <c r="P14">
        <f t="shared" si="11"/>
        <v>0</v>
      </c>
      <c r="Q14" s="12">
        <f t="shared" si="12"/>
        <v>1</v>
      </c>
      <c r="R14">
        <f t="shared" si="0"/>
        <v>13.75</v>
      </c>
      <c r="S14" s="12">
        <v>13.5</v>
      </c>
      <c r="T14">
        <f t="shared" si="5"/>
        <v>42998</v>
      </c>
      <c r="U14">
        <f t="shared" si="6"/>
        <v>0</v>
      </c>
      <c r="V14">
        <f t="shared" si="7"/>
        <v>0</v>
      </c>
      <c r="W14">
        <f t="shared" si="8"/>
        <v>0</v>
      </c>
      <c r="X14" s="12">
        <f t="shared" si="13"/>
        <v>42998</v>
      </c>
    </row>
    <row r="15" spans="1:24" x14ac:dyDescent="0.2">
      <c r="A15">
        <v>12</v>
      </c>
      <c r="B15">
        <v>109934</v>
      </c>
      <c r="C15">
        <v>1034</v>
      </c>
      <c r="E15" s="20">
        <v>14</v>
      </c>
      <c r="F15">
        <v>3</v>
      </c>
      <c r="J15" s="10">
        <v>3</v>
      </c>
      <c r="L15" s="12">
        <v>14</v>
      </c>
      <c r="M15">
        <f t="shared" si="3"/>
        <v>1</v>
      </c>
      <c r="N15">
        <f t="shared" si="9"/>
        <v>0</v>
      </c>
      <c r="O15">
        <f t="shared" si="10"/>
        <v>0</v>
      </c>
      <c r="P15">
        <f t="shared" si="11"/>
        <v>0</v>
      </c>
      <c r="Q15" s="12">
        <f t="shared" si="12"/>
        <v>1</v>
      </c>
      <c r="R15">
        <f t="shared" si="0"/>
        <v>14.25</v>
      </c>
      <c r="S15" s="12">
        <v>14</v>
      </c>
      <c r="T15">
        <f t="shared" si="5"/>
        <v>9555</v>
      </c>
      <c r="U15">
        <f t="shared" si="6"/>
        <v>0</v>
      </c>
      <c r="V15">
        <f t="shared" si="7"/>
        <v>0</v>
      </c>
      <c r="W15">
        <f t="shared" si="8"/>
        <v>0</v>
      </c>
      <c r="X15" s="12">
        <f t="shared" si="13"/>
        <v>9555</v>
      </c>
    </row>
    <row r="16" spans="1:24" x14ac:dyDescent="0.2">
      <c r="A16">
        <v>12.5</v>
      </c>
      <c r="B16">
        <v>71713</v>
      </c>
      <c r="C16">
        <v>772</v>
      </c>
      <c r="E16" s="20">
        <v>14.5</v>
      </c>
      <c r="J16" s="10"/>
      <c r="L16" s="12">
        <v>14.5</v>
      </c>
      <c r="Q16" s="12"/>
      <c r="R16">
        <f t="shared" si="0"/>
        <v>14.75</v>
      </c>
      <c r="S16" s="23">
        <v>14.5</v>
      </c>
      <c r="T16" s="24">
        <f>M16*$B20</f>
        <v>0</v>
      </c>
      <c r="U16" s="24">
        <f t="shared" si="6"/>
        <v>0</v>
      </c>
      <c r="V16" s="24">
        <f t="shared" si="7"/>
        <v>0</v>
      </c>
      <c r="W16" s="24">
        <f t="shared" si="8"/>
        <v>0</v>
      </c>
      <c r="X16" s="23"/>
    </row>
    <row r="17" spans="1:25" x14ac:dyDescent="0.2">
      <c r="A17">
        <v>13</v>
      </c>
      <c r="B17">
        <v>62157</v>
      </c>
      <c r="C17">
        <v>762</v>
      </c>
      <c r="E17" s="20">
        <v>15</v>
      </c>
      <c r="F17">
        <v>0</v>
      </c>
      <c r="G17">
        <v>1</v>
      </c>
      <c r="J17" s="10">
        <v>1</v>
      </c>
      <c r="L17" s="12">
        <v>15</v>
      </c>
      <c r="M17">
        <f t="shared" si="3"/>
        <v>0</v>
      </c>
      <c r="N17">
        <f t="shared" si="9"/>
        <v>1</v>
      </c>
      <c r="O17">
        <f t="shared" si="10"/>
        <v>0</v>
      </c>
      <c r="P17">
        <f t="shared" si="11"/>
        <v>0</v>
      </c>
      <c r="Q17" s="12">
        <f t="shared" si="12"/>
        <v>1</v>
      </c>
      <c r="R17">
        <f t="shared" si="0"/>
        <v>15.25</v>
      </c>
      <c r="S17" s="12">
        <v>15</v>
      </c>
      <c r="T17">
        <f t="shared" si="5"/>
        <v>0</v>
      </c>
      <c r="U17">
        <f t="shared" si="6"/>
        <v>0</v>
      </c>
      <c r="V17">
        <f t="shared" si="7"/>
        <v>0</v>
      </c>
      <c r="W17">
        <f t="shared" si="8"/>
        <v>0</v>
      </c>
      <c r="X17" s="12">
        <f t="shared" ref="X17:X24" si="14">SUM(T17:W17)</f>
        <v>0</v>
      </c>
    </row>
    <row r="18" spans="1:25" x14ac:dyDescent="0.2">
      <c r="A18">
        <v>13.5</v>
      </c>
      <c r="B18">
        <v>42998</v>
      </c>
      <c r="C18">
        <v>597</v>
      </c>
      <c r="E18" s="20">
        <v>15.5</v>
      </c>
      <c r="F18">
        <v>0</v>
      </c>
      <c r="G18">
        <v>1</v>
      </c>
      <c r="H18">
        <v>1</v>
      </c>
      <c r="J18" s="10">
        <v>2</v>
      </c>
      <c r="L18" s="12">
        <v>15.5</v>
      </c>
      <c r="M18">
        <f t="shared" si="3"/>
        <v>0</v>
      </c>
      <c r="N18">
        <f t="shared" si="9"/>
        <v>0.5</v>
      </c>
      <c r="O18">
        <f t="shared" si="10"/>
        <v>0.5</v>
      </c>
      <c r="P18">
        <f t="shared" si="11"/>
        <v>0</v>
      </c>
      <c r="Q18" s="12">
        <f t="shared" si="12"/>
        <v>1</v>
      </c>
      <c r="R18">
        <f t="shared" si="0"/>
        <v>15.75</v>
      </c>
      <c r="S18" s="12">
        <v>15.5</v>
      </c>
      <c r="T18">
        <f t="shared" si="5"/>
        <v>0</v>
      </c>
      <c r="U18">
        <f t="shared" si="6"/>
        <v>0</v>
      </c>
      <c r="V18">
        <f t="shared" si="7"/>
        <v>0</v>
      </c>
      <c r="W18">
        <f t="shared" si="8"/>
        <v>0</v>
      </c>
      <c r="X18" s="12">
        <f t="shared" si="14"/>
        <v>0</v>
      </c>
    </row>
    <row r="19" spans="1:25" x14ac:dyDescent="0.2">
      <c r="A19">
        <v>14</v>
      </c>
      <c r="B19">
        <v>9555</v>
      </c>
      <c r="C19">
        <v>149</v>
      </c>
      <c r="E19" s="20">
        <v>16</v>
      </c>
      <c r="F19">
        <v>2</v>
      </c>
      <c r="H19">
        <v>1</v>
      </c>
      <c r="J19" s="10">
        <v>3</v>
      </c>
      <c r="L19" s="12">
        <v>16</v>
      </c>
      <c r="M19">
        <f t="shared" si="3"/>
        <v>0.66666666666666663</v>
      </c>
      <c r="N19">
        <f t="shared" si="9"/>
        <v>0</v>
      </c>
      <c r="O19">
        <f t="shared" si="10"/>
        <v>0.33333333333333331</v>
      </c>
      <c r="P19">
        <f t="shared" si="11"/>
        <v>0</v>
      </c>
      <c r="Q19" s="12">
        <f t="shared" si="12"/>
        <v>1</v>
      </c>
      <c r="R19">
        <f t="shared" si="0"/>
        <v>16.25</v>
      </c>
      <c r="S19" s="12">
        <v>16</v>
      </c>
      <c r="T19">
        <f t="shared" si="5"/>
        <v>0</v>
      </c>
      <c r="U19">
        <f t="shared" si="6"/>
        <v>0</v>
      </c>
      <c r="V19">
        <f t="shared" si="7"/>
        <v>0</v>
      </c>
      <c r="W19">
        <f t="shared" si="8"/>
        <v>0</v>
      </c>
      <c r="X19" s="12">
        <f t="shared" si="14"/>
        <v>0</v>
      </c>
    </row>
    <row r="20" spans="1:25" x14ac:dyDescent="0.2">
      <c r="A20">
        <v>14.5</v>
      </c>
      <c r="B20">
        <v>14333</v>
      </c>
      <c r="C20">
        <v>252</v>
      </c>
      <c r="E20" s="20">
        <v>16.5</v>
      </c>
      <c r="F20">
        <v>2</v>
      </c>
      <c r="J20" s="10">
        <v>2</v>
      </c>
      <c r="L20" s="12">
        <v>16.5</v>
      </c>
      <c r="M20">
        <f t="shared" si="3"/>
        <v>1</v>
      </c>
      <c r="N20">
        <f t="shared" si="9"/>
        <v>0</v>
      </c>
      <c r="O20">
        <f t="shared" si="10"/>
        <v>0</v>
      </c>
      <c r="P20">
        <f t="shared" si="11"/>
        <v>0</v>
      </c>
      <c r="Q20" s="12">
        <f t="shared" si="12"/>
        <v>1</v>
      </c>
      <c r="R20">
        <f t="shared" si="0"/>
        <v>16.75</v>
      </c>
      <c r="S20" s="12">
        <v>16.5</v>
      </c>
      <c r="T20">
        <f t="shared" si="5"/>
        <v>5632</v>
      </c>
      <c r="U20">
        <f t="shared" si="6"/>
        <v>0</v>
      </c>
      <c r="V20">
        <f t="shared" si="7"/>
        <v>0</v>
      </c>
      <c r="W20">
        <f t="shared" si="8"/>
        <v>0</v>
      </c>
      <c r="X20" s="12">
        <f t="shared" si="14"/>
        <v>5632</v>
      </c>
    </row>
    <row r="21" spans="1:25" x14ac:dyDescent="0.2">
      <c r="A21">
        <v>15</v>
      </c>
      <c r="B21">
        <v>0</v>
      </c>
      <c r="C21">
        <v>0</v>
      </c>
      <c r="E21" s="20">
        <v>17</v>
      </c>
      <c r="G21">
        <v>1</v>
      </c>
      <c r="H21">
        <v>1</v>
      </c>
      <c r="I21">
        <v>1</v>
      </c>
      <c r="J21" s="10">
        <v>3</v>
      </c>
      <c r="L21" s="12">
        <v>17</v>
      </c>
      <c r="M21">
        <f t="shared" si="3"/>
        <v>0</v>
      </c>
      <c r="N21">
        <f t="shared" si="9"/>
        <v>0.33333333333333331</v>
      </c>
      <c r="O21">
        <f t="shared" si="10"/>
        <v>0.33333333333333331</v>
      </c>
      <c r="P21">
        <f t="shared" si="11"/>
        <v>0.33333333333333331</v>
      </c>
      <c r="Q21" s="12">
        <f t="shared" si="12"/>
        <v>1</v>
      </c>
      <c r="R21">
        <f t="shared" si="0"/>
        <v>17.25</v>
      </c>
      <c r="S21" s="12">
        <v>17</v>
      </c>
      <c r="T21">
        <f t="shared" si="5"/>
        <v>0</v>
      </c>
      <c r="U21">
        <f t="shared" si="6"/>
        <v>1250.6666666666665</v>
      </c>
      <c r="V21">
        <f t="shared" si="7"/>
        <v>1250.6666666666665</v>
      </c>
      <c r="W21">
        <f t="shared" si="8"/>
        <v>1250.6666666666665</v>
      </c>
      <c r="X21" s="12">
        <f t="shared" si="14"/>
        <v>3751.9999999999995</v>
      </c>
    </row>
    <row r="22" spans="1:25" x14ac:dyDescent="0.2">
      <c r="A22">
        <v>15.5</v>
      </c>
      <c r="B22">
        <v>0</v>
      </c>
      <c r="C22">
        <v>0</v>
      </c>
      <c r="E22" s="20">
        <v>17.5</v>
      </c>
      <c r="F22">
        <v>1</v>
      </c>
      <c r="G22">
        <v>3</v>
      </c>
      <c r="J22" s="10">
        <v>4</v>
      </c>
      <c r="L22" s="12">
        <v>17.5</v>
      </c>
      <c r="M22">
        <f t="shared" si="3"/>
        <v>0.25</v>
      </c>
      <c r="N22">
        <f t="shared" si="9"/>
        <v>0.75</v>
      </c>
      <c r="O22">
        <f t="shared" si="10"/>
        <v>0</v>
      </c>
      <c r="P22">
        <f t="shared" si="11"/>
        <v>0</v>
      </c>
      <c r="Q22" s="12">
        <f t="shared" si="12"/>
        <v>1</v>
      </c>
      <c r="R22">
        <f t="shared" si="0"/>
        <v>17.75</v>
      </c>
      <c r="S22" s="12">
        <v>17.5</v>
      </c>
      <c r="T22">
        <f t="shared" si="5"/>
        <v>469.25</v>
      </c>
      <c r="U22">
        <f t="shared" si="6"/>
        <v>1407.75</v>
      </c>
      <c r="V22">
        <f t="shared" si="7"/>
        <v>0</v>
      </c>
      <c r="W22">
        <f t="shared" si="8"/>
        <v>0</v>
      </c>
      <c r="X22" s="12">
        <f t="shared" si="14"/>
        <v>1877</v>
      </c>
    </row>
    <row r="23" spans="1:25" x14ac:dyDescent="0.2">
      <c r="A23">
        <v>16</v>
      </c>
      <c r="B23">
        <v>0</v>
      </c>
      <c r="C23">
        <v>0</v>
      </c>
      <c r="E23" s="20">
        <v>18</v>
      </c>
      <c r="G23">
        <v>4</v>
      </c>
      <c r="H23">
        <v>1</v>
      </c>
      <c r="J23" s="10">
        <v>5</v>
      </c>
      <c r="L23" s="12">
        <v>18</v>
      </c>
      <c r="M23">
        <f t="shared" si="3"/>
        <v>0</v>
      </c>
      <c r="N23">
        <f t="shared" si="9"/>
        <v>0.8</v>
      </c>
      <c r="O23">
        <f t="shared" si="10"/>
        <v>0.2</v>
      </c>
      <c r="P23">
        <f t="shared" si="11"/>
        <v>0</v>
      </c>
      <c r="Q23" s="12">
        <f t="shared" si="12"/>
        <v>1</v>
      </c>
      <c r="R23">
        <f t="shared" si="0"/>
        <v>18.25</v>
      </c>
      <c r="S23" s="12">
        <v>18</v>
      </c>
      <c r="T23">
        <f t="shared" si="5"/>
        <v>0</v>
      </c>
      <c r="U23">
        <f t="shared" si="6"/>
        <v>6007.2000000000007</v>
      </c>
      <c r="V23">
        <f t="shared" si="7"/>
        <v>1501.8000000000002</v>
      </c>
      <c r="W23">
        <f t="shared" si="8"/>
        <v>0</v>
      </c>
      <c r="X23" s="12">
        <f t="shared" si="14"/>
        <v>7509.0000000000009</v>
      </c>
    </row>
    <row r="24" spans="1:25" x14ac:dyDescent="0.2">
      <c r="A24">
        <v>16.5</v>
      </c>
      <c r="B24">
        <v>5632</v>
      </c>
      <c r="C24">
        <v>151</v>
      </c>
      <c r="E24" s="20">
        <v>18.5</v>
      </c>
      <c r="G24">
        <v>1</v>
      </c>
      <c r="J24" s="10">
        <v>1</v>
      </c>
      <c r="L24" s="12">
        <v>18.5</v>
      </c>
      <c r="M24">
        <f>F24/$J24</f>
        <v>0</v>
      </c>
      <c r="N24">
        <f t="shared" si="9"/>
        <v>1</v>
      </c>
      <c r="O24">
        <f t="shared" si="10"/>
        <v>0</v>
      </c>
      <c r="P24">
        <f t="shared" si="11"/>
        <v>0</v>
      </c>
      <c r="Q24" s="12">
        <f t="shared" si="12"/>
        <v>1</v>
      </c>
      <c r="R24">
        <f t="shared" si="0"/>
        <v>18.75</v>
      </c>
      <c r="S24" s="12">
        <v>18.5</v>
      </c>
      <c r="T24">
        <f t="shared" si="5"/>
        <v>0</v>
      </c>
      <c r="U24">
        <f t="shared" si="6"/>
        <v>9386</v>
      </c>
      <c r="V24">
        <f t="shared" si="7"/>
        <v>0</v>
      </c>
      <c r="W24">
        <f t="shared" si="8"/>
        <v>0</v>
      </c>
      <c r="X24" s="12">
        <f t="shared" si="14"/>
        <v>9386</v>
      </c>
    </row>
    <row r="25" spans="1:25" x14ac:dyDescent="0.2">
      <c r="A25">
        <v>17</v>
      </c>
      <c r="B25">
        <v>3752</v>
      </c>
      <c r="C25">
        <v>112</v>
      </c>
      <c r="E25" s="20">
        <v>19</v>
      </c>
      <c r="H25">
        <v>1</v>
      </c>
      <c r="J25" s="10">
        <v>1</v>
      </c>
      <c r="L25" s="12">
        <v>19</v>
      </c>
      <c r="M25">
        <f>F25/$J25</f>
        <v>0</v>
      </c>
      <c r="N25">
        <f t="shared" ref="N25" si="15">G25/$J25</f>
        <v>0</v>
      </c>
      <c r="O25">
        <f t="shared" ref="O25" si="16">H25/$J25</f>
        <v>1</v>
      </c>
      <c r="P25">
        <f t="shared" ref="P25" si="17">I25/$J25</f>
        <v>0</v>
      </c>
      <c r="Q25" s="12">
        <f>SUM(M25:P25)</f>
        <v>1</v>
      </c>
      <c r="R25">
        <f t="shared" si="0"/>
        <v>19.25</v>
      </c>
      <c r="S25" s="12">
        <v>19</v>
      </c>
      <c r="T25">
        <f t="shared" ref="T25" si="18">M25*$B29</f>
        <v>0</v>
      </c>
      <c r="U25">
        <f t="shared" ref="U25" si="19">N25*$B29</f>
        <v>0</v>
      </c>
      <c r="V25">
        <f t="shared" ref="V25:V26" si="20">O25*$B29</f>
        <v>1877</v>
      </c>
      <c r="W25">
        <f t="shared" ref="W25:W26" si="21">P25*$B29</f>
        <v>0</v>
      </c>
      <c r="X25" s="12">
        <f>SUM(T25:W25)</f>
        <v>1877</v>
      </c>
    </row>
    <row r="26" spans="1:25" x14ac:dyDescent="0.2">
      <c r="A26">
        <v>17.5</v>
      </c>
      <c r="B26">
        <v>1877</v>
      </c>
      <c r="C26">
        <v>61</v>
      </c>
      <c r="E26" s="19">
        <v>19.5</v>
      </c>
      <c r="F26" s="7"/>
      <c r="G26" s="7"/>
      <c r="H26" s="7"/>
      <c r="I26" s="7"/>
      <c r="J26" s="8"/>
      <c r="L26" s="12">
        <v>19.5</v>
      </c>
      <c r="Q26" s="12">
        <f>SUM(M26:P26)</f>
        <v>0</v>
      </c>
      <c r="R26">
        <f t="shared" si="0"/>
        <v>19.75</v>
      </c>
      <c r="S26" s="23">
        <v>19.5</v>
      </c>
      <c r="T26" s="24">
        <f>M26*$B30</f>
        <v>0</v>
      </c>
      <c r="U26" s="24">
        <f>N26*$B30</f>
        <v>0</v>
      </c>
      <c r="V26" s="24">
        <f t="shared" si="20"/>
        <v>0</v>
      </c>
      <c r="W26" s="24">
        <f t="shared" si="21"/>
        <v>0</v>
      </c>
      <c r="X26" s="12">
        <f>SUM(T26:W26)</f>
        <v>0</v>
      </c>
      <c r="Y26" s="20"/>
    </row>
    <row r="27" spans="1:25" x14ac:dyDescent="0.2">
      <c r="A27">
        <v>18</v>
      </c>
      <c r="B27">
        <v>7509</v>
      </c>
      <c r="C27">
        <v>269</v>
      </c>
      <c r="E27" s="14"/>
      <c r="F27" s="15"/>
      <c r="G27" s="15"/>
      <c r="H27" s="15"/>
      <c r="I27" s="15"/>
      <c r="J27" s="16"/>
      <c r="L27" s="13"/>
      <c r="M27" s="15"/>
      <c r="N27" s="15"/>
      <c r="O27" s="15"/>
      <c r="P27" s="15"/>
      <c r="Q27" s="13"/>
      <c r="S27" s="13" t="s">
        <v>21</v>
      </c>
      <c r="T27" s="15">
        <f>SUM(T5:T26)</f>
        <v>479277.25</v>
      </c>
      <c r="U27" s="15">
        <f t="shared" ref="U27:W27" si="22">SUM(U5:U26)</f>
        <v>18051.616666666669</v>
      </c>
      <c r="V27" s="15">
        <f t="shared" si="22"/>
        <v>4629.4666666666672</v>
      </c>
      <c r="W27" s="15">
        <f t="shared" si="22"/>
        <v>1250.6666666666665</v>
      </c>
      <c r="X27" s="13">
        <f>SUM(X11:X26)</f>
        <v>326390</v>
      </c>
    </row>
    <row r="28" spans="1:25" x14ac:dyDescent="0.2">
      <c r="A28">
        <v>18.5</v>
      </c>
      <c r="B28">
        <v>9386</v>
      </c>
      <c r="C28">
        <v>367</v>
      </c>
      <c r="L28" s="1"/>
      <c r="Q28" s="1"/>
      <c r="S28" s="1" t="s">
        <v>16</v>
      </c>
      <c r="T28">
        <f>T27/$X$27</f>
        <v>1.4684189160207115</v>
      </c>
      <c r="U28">
        <f t="shared" ref="U28:X28" si="23">U27/$X$27</f>
        <v>5.5306892572280608E-2</v>
      </c>
      <c r="V28">
        <f t="shared" si="23"/>
        <v>1.4183849586895024E-2</v>
      </c>
      <c r="W28">
        <f t="shared" si="23"/>
        <v>3.8318167427515135E-3</v>
      </c>
      <c r="X28">
        <f t="shared" si="23"/>
        <v>1</v>
      </c>
    </row>
    <row r="29" spans="1:25" x14ac:dyDescent="0.2">
      <c r="A29">
        <v>19</v>
      </c>
      <c r="B29">
        <v>1877</v>
      </c>
      <c r="C29">
        <v>81</v>
      </c>
      <c r="L29" s="1"/>
      <c r="Q29" s="1"/>
      <c r="S29" s="1" t="s">
        <v>28</v>
      </c>
      <c r="T29">
        <f>SUMPRODUCT(T5:T26,$R$5:$R$26)/T$27</f>
        <v>12.46287443749938</v>
      </c>
      <c r="U29">
        <f t="shared" ref="U29:W29" si="24">SUMPRODUCT(U5:U26,$R$5:$R$26)/U$27</f>
        <v>18.401701555816331</v>
      </c>
      <c r="V29">
        <f t="shared" si="24"/>
        <v>18.385292762305234</v>
      </c>
      <c r="W29">
        <f t="shared" si="24"/>
        <v>17.25</v>
      </c>
    </row>
    <row r="30" spans="1:25" x14ac:dyDescent="0.2">
      <c r="A30">
        <v>19.5</v>
      </c>
      <c r="B30">
        <v>1877</v>
      </c>
      <c r="C30">
        <v>87</v>
      </c>
      <c r="L30" s="1"/>
      <c r="Q30" s="1"/>
    </row>
    <row r="31" spans="1:25" x14ac:dyDescent="0.2">
      <c r="A31">
        <v>20</v>
      </c>
      <c r="B31">
        <v>0</v>
      </c>
      <c r="C31">
        <v>0</v>
      </c>
    </row>
    <row r="32" spans="1:25" x14ac:dyDescent="0.2">
      <c r="A32">
        <v>20.5</v>
      </c>
      <c r="B32">
        <v>0</v>
      </c>
      <c r="C32">
        <v>0</v>
      </c>
      <c r="L32" s="1" t="s">
        <v>14</v>
      </c>
      <c r="M32" s="1" t="s">
        <v>15</v>
      </c>
      <c r="N32" s="1" t="s">
        <v>23</v>
      </c>
      <c r="S32" s="1" t="s">
        <v>14</v>
      </c>
      <c r="T32" s="1" t="s">
        <v>15</v>
      </c>
    </row>
    <row r="33" spans="1:24" x14ac:dyDescent="0.2">
      <c r="A33">
        <v>21</v>
      </c>
      <c r="B33">
        <v>0</v>
      </c>
      <c r="C33">
        <v>0</v>
      </c>
      <c r="L33" s="1" t="s">
        <v>16</v>
      </c>
      <c r="M33" s="1"/>
      <c r="N33" s="1"/>
      <c r="O33" s="1"/>
      <c r="P33" s="1"/>
      <c r="Q33" s="1"/>
      <c r="S33" s="1" t="s">
        <v>22</v>
      </c>
      <c r="T33" s="1"/>
      <c r="U33" s="1"/>
      <c r="V33" s="1"/>
      <c r="W33" s="1"/>
      <c r="X33" s="1"/>
    </row>
    <row r="34" spans="1:24" x14ac:dyDescent="0.2">
      <c r="A34">
        <v>21.5</v>
      </c>
      <c r="B34">
        <v>0</v>
      </c>
      <c r="C34">
        <v>0</v>
      </c>
      <c r="E34" s="93" t="s">
        <v>11</v>
      </c>
      <c r="F34" s="90" t="s">
        <v>10</v>
      </c>
      <c r="G34" s="91"/>
      <c r="H34" s="91"/>
      <c r="I34" s="92"/>
      <c r="J34" s="92" t="s">
        <v>21</v>
      </c>
      <c r="L34" s="84" t="s">
        <v>17</v>
      </c>
      <c r="M34" s="87" t="s">
        <v>18</v>
      </c>
      <c r="N34" s="86"/>
      <c r="O34" s="86"/>
      <c r="P34" s="88"/>
      <c r="Q34" s="84" t="s">
        <v>19</v>
      </c>
      <c r="S34" s="84" t="s">
        <v>17</v>
      </c>
      <c r="T34" s="87" t="s">
        <v>18</v>
      </c>
      <c r="U34" s="86"/>
      <c r="V34" s="86"/>
      <c r="W34" s="88"/>
      <c r="X34" s="84" t="s">
        <v>19</v>
      </c>
    </row>
    <row r="35" spans="1:24" x14ac:dyDescent="0.2">
      <c r="A35">
        <v>22</v>
      </c>
      <c r="B35">
        <v>0</v>
      </c>
      <c r="C35">
        <v>0</v>
      </c>
      <c r="E35" s="94"/>
      <c r="F35" s="19">
        <v>1</v>
      </c>
      <c r="G35" s="7">
        <v>2</v>
      </c>
      <c r="H35" s="7">
        <v>3</v>
      </c>
      <c r="I35" s="8">
        <v>4</v>
      </c>
      <c r="J35" s="95"/>
      <c r="L35" s="85"/>
      <c r="M35" s="11">
        <v>1</v>
      </c>
      <c r="N35" s="11">
        <v>2</v>
      </c>
      <c r="O35" s="11">
        <v>3</v>
      </c>
      <c r="P35" s="11">
        <v>4</v>
      </c>
      <c r="Q35" s="85"/>
      <c r="S35" s="85"/>
      <c r="T35" s="11">
        <v>1</v>
      </c>
      <c r="U35" s="11">
        <v>2</v>
      </c>
      <c r="V35" s="11">
        <v>3</v>
      </c>
      <c r="W35" s="11">
        <v>4</v>
      </c>
      <c r="X35" s="85"/>
    </row>
    <row r="36" spans="1:24" x14ac:dyDescent="0.2">
      <c r="A36">
        <v>22.5</v>
      </c>
      <c r="B36">
        <v>0</v>
      </c>
      <c r="C36">
        <v>0</v>
      </c>
      <c r="E36" s="21">
        <v>9</v>
      </c>
      <c r="F36" s="22"/>
      <c r="G36" s="22"/>
      <c r="H36" s="22"/>
      <c r="I36" s="22"/>
      <c r="J36" s="6"/>
      <c r="L36" s="12">
        <v>9</v>
      </c>
      <c r="Q36" s="12"/>
      <c r="S36" s="12">
        <v>9</v>
      </c>
      <c r="X36" s="12"/>
    </row>
    <row r="37" spans="1:24" x14ac:dyDescent="0.2">
      <c r="A37">
        <v>23</v>
      </c>
      <c r="B37">
        <v>0</v>
      </c>
      <c r="C37">
        <v>0</v>
      </c>
      <c r="E37" s="20">
        <v>9.5</v>
      </c>
      <c r="J37" s="10"/>
      <c r="L37" s="12">
        <v>9.5</v>
      </c>
      <c r="Q37" s="12"/>
      <c r="S37" s="12">
        <v>9.5</v>
      </c>
      <c r="X37" s="12"/>
    </row>
    <row r="38" spans="1:24" x14ac:dyDescent="0.2">
      <c r="A38">
        <v>23.5</v>
      </c>
      <c r="B38">
        <v>0</v>
      </c>
      <c r="C38">
        <v>0</v>
      </c>
      <c r="E38" s="20">
        <v>10</v>
      </c>
      <c r="J38" s="10"/>
      <c r="L38" s="12">
        <v>10</v>
      </c>
      <c r="Q38" s="12"/>
      <c r="S38" s="12">
        <v>10</v>
      </c>
      <c r="X38" s="12"/>
    </row>
    <row r="39" spans="1:24" x14ac:dyDescent="0.2">
      <c r="A39">
        <v>24</v>
      </c>
      <c r="B39">
        <v>0</v>
      </c>
      <c r="C39">
        <v>0</v>
      </c>
      <c r="E39" s="20">
        <v>10.5</v>
      </c>
      <c r="F39">
        <v>7</v>
      </c>
      <c r="J39" s="10">
        <v>7</v>
      </c>
      <c r="L39" s="12">
        <v>10.5</v>
      </c>
      <c r="M39">
        <f>F39/$J39</f>
        <v>1</v>
      </c>
      <c r="N39">
        <f>G39/$J39</f>
        <v>0</v>
      </c>
      <c r="O39">
        <f>H39/$J39</f>
        <v>0</v>
      </c>
      <c r="P39">
        <f t="shared" ref="P39:P46" si="25">I39/$J39</f>
        <v>0</v>
      </c>
      <c r="Q39" s="12"/>
      <c r="S39" s="12">
        <v>10.5</v>
      </c>
      <c r="T39">
        <f>M39*$C12</f>
        <v>0</v>
      </c>
      <c r="U39">
        <f t="shared" ref="U39:W39" si="26">N39*$C12</f>
        <v>0</v>
      </c>
      <c r="V39">
        <f t="shared" si="26"/>
        <v>0</v>
      </c>
      <c r="W39">
        <f t="shared" si="26"/>
        <v>0</v>
      </c>
      <c r="X39" s="12"/>
    </row>
    <row r="40" spans="1:24" x14ac:dyDescent="0.2">
      <c r="A40">
        <v>24.5</v>
      </c>
      <c r="B40">
        <v>0</v>
      </c>
      <c r="C40">
        <v>0</v>
      </c>
      <c r="E40" s="20">
        <v>11</v>
      </c>
      <c r="F40">
        <v>10</v>
      </c>
      <c r="J40" s="10">
        <v>10</v>
      </c>
      <c r="L40" s="12">
        <v>11</v>
      </c>
      <c r="M40">
        <f t="shared" ref="M40:M42" si="27">F40/$J40</f>
        <v>1</v>
      </c>
      <c r="N40">
        <f>G40/$J40</f>
        <v>0</v>
      </c>
      <c r="O40">
        <f>H40/$J40</f>
        <v>0</v>
      </c>
      <c r="P40">
        <f t="shared" si="25"/>
        <v>0</v>
      </c>
      <c r="Q40" s="12"/>
      <c r="S40" s="12">
        <v>11</v>
      </c>
      <c r="T40">
        <f t="shared" ref="T40:T57" si="28">M40*$C13</f>
        <v>269</v>
      </c>
      <c r="U40">
        <f t="shared" ref="U40:U57" si="29">N40*$C13</f>
        <v>0</v>
      </c>
      <c r="V40">
        <f t="shared" ref="V40:V57" si="30">O40*$C13</f>
        <v>0</v>
      </c>
      <c r="W40">
        <f t="shared" ref="W40:W57" si="31">P40*$C13</f>
        <v>0</v>
      </c>
      <c r="X40" s="12"/>
    </row>
    <row r="41" spans="1:24" x14ac:dyDescent="0.2">
      <c r="A41">
        <v>25</v>
      </c>
      <c r="B41">
        <v>0</v>
      </c>
      <c r="C41">
        <v>0</v>
      </c>
      <c r="E41" s="20">
        <v>11.5</v>
      </c>
      <c r="F41">
        <v>10</v>
      </c>
      <c r="J41" s="10">
        <v>10</v>
      </c>
      <c r="L41" s="12">
        <v>11.5</v>
      </c>
      <c r="M41">
        <f t="shared" si="27"/>
        <v>1</v>
      </c>
      <c r="N41">
        <f t="shared" ref="N41:N46" si="32">G41/$J41</f>
        <v>0</v>
      </c>
      <c r="O41">
        <f t="shared" ref="O41:O46" si="33">H41/$J41</f>
        <v>0</v>
      </c>
      <c r="P41">
        <f t="shared" si="25"/>
        <v>0</v>
      </c>
      <c r="Q41" s="12">
        <f>SUM(M41:P41)</f>
        <v>1</v>
      </c>
      <c r="S41" s="12">
        <v>11.5</v>
      </c>
      <c r="T41">
        <f t="shared" si="28"/>
        <v>1132</v>
      </c>
      <c r="U41">
        <f t="shared" si="29"/>
        <v>0</v>
      </c>
      <c r="V41">
        <f t="shared" si="30"/>
        <v>0</v>
      </c>
      <c r="W41">
        <f t="shared" si="31"/>
        <v>0</v>
      </c>
      <c r="X41" s="12">
        <f>SUM(T41:W41)</f>
        <v>1132</v>
      </c>
    </row>
    <row r="42" spans="1:24" x14ac:dyDescent="0.2">
      <c r="A42">
        <v>25.5</v>
      </c>
      <c r="B42">
        <v>0</v>
      </c>
      <c r="C42">
        <v>0</v>
      </c>
      <c r="E42" s="20">
        <v>12</v>
      </c>
      <c r="F42">
        <v>10</v>
      </c>
      <c r="J42" s="10">
        <v>10</v>
      </c>
      <c r="L42" s="12">
        <v>12</v>
      </c>
      <c r="M42">
        <f t="shared" si="27"/>
        <v>1</v>
      </c>
      <c r="N42">
        <f t="shared" si="32"/>
        <v>0</v>
      </c>
      <c r="O42">
        <f t="shared" si="33"/>
        <v>0</v>
      </c>
      <c r="P42">
        <f t="shared" si="25"/>
        <v>0</v>
      </c>
      <c r="Q42" s="12">
        <f t="shared" ref="Q42:Q46" si="34">SUM(M42:P42)</f>
        <v>1</v>
      </c>
      <c r="S42" s="12">
        <v>12</v>
      </c>
      <c r="T42">
        <f t="shared" si="28"/>
        <v>1034</v>
      </c>
      <c r="U42">
        <f t="shared" si="29"/>
        <v>0</v>
      </c>
      <c r="V42">
        <f t="shared" si="30"/>
        <v>0</v>
      </c>
      <c r="W42">
        <f t="shared" si="31"/>
        <v>0</v>
      </c>
      <c r="X42" s="12">
        <f t="shared" ref="X42:X46" si="35">SUM(T42:W42)</f>
        <v>1034</v>
      </c>
    </row>
    <row r="43" spans="1:24" x14ac:dyDescent="0.2">
      <c r="A43">
        <v>26</v>
      </c>
      <c r="B43">
        <v>0</v>
      </c>
      <c r="C43">
        <v>0</v>
      </c>
      <c r="E43" s="20">
        <v>12.5</v>
      </c>
      <c r="F43">
        <v>11</v>
      </c>
      <c r="J43" s="10">
        <v>11</v>
      </c>
      <c r="L43" s="12">
        <v>12.5</v>
      </c>
      <c r="M43">
        <f>F43/$J43</f>
        <v>1</v>
      </c>
      <c r="N43">
        <f t="shared" si="32"/>
        <v>0</v>
      </c>
      <c r="O43">
        <f t="shared" si="33"/>
        <v>0</v>
      </c>
      <c r="P43">
        <f t="shared" si="25"/>
        <v>0</v>
      </c>
      <c r="Q43" s="12">
        <f t="shared" si="34"/>
        <v>1</v>
      </c>
      <c r="S43" s="12">
        <v>12.5</v>
      </c>
      <c r="T43">
        <f t="shared" si="28"/>
        <v>772</v>
      </c>
      <c r="U43">
        <f t="shared" si="29"/>
        <v>0</v>
      </c>
      <c r="V43">
        <f t="shared" si="30"/>
        <v>0</v>
      </c>
      <c r="W43">
        <f t="shared" si="31"/>
        <v>0</v>
      </c>
      <c r="X43" s="12">
        <f t="shared" si="35"/>
        <v>772</v>
      </c>
    </row>
    <row r="44" spans="1:24" x14ac:dyDescent="0.2">
      <c r="E44" s="20">
        <v>13</v>
      </c>
      <c r="F44">
        <v>9</v>
      </c>
      <c r="J44" s="10">
        <v>9</v>
      </c>
      <c r="L44" s="12">
        <v>13</v>
      </c>
      <c r="M44">
        <f t="shared" ref="M44:M46" si="36">F44/$J44</f>
        <v>1</v>
      </c>
      <c r="N44">
        <f t="shared" si="32"/>
        <v>0</v>
      </c>
      <c r="O44">
        <f t="shared" si="33"/>
        <v>0</v>
      </c>
      <c r="P44">
        <f t="shared" si="25"/>
        <v>0</v>
      </c>
      <c r="Q44" s="12">
        <f t="shared" si="34"/>
        <v>1</v>
      </c>
      <c r="S44" s="12">
        <v>13</v>
      </c>
      <c r="T44">
        <f t="shared" si="28"/>
        <v>762</v>
      </c>
      <c r="U44">
        <f t="shared" si="29"/>
        <v>0</v>
      </c>
      <c r="V44">
        <f t="shared" si="30"/>
        <v>0</v>
      </c>
      <c r="W44">
        <f t="shared" si="31"/>
        <v>0</v>
      </c>
      <c r="X44" s="12">
        <f t="shared" si="35"/>
        <v>762</v>
      </c>
    </row>
    <row r="45" spans="1:24" x14ac:dyDescent="0.2">
      <c r="B45">
        <f>SUM(B2:B43)</f>
        <v>519419</v>
      </c>
      <c r="C45">
        <f>SUM(C2:C43)</f>
        <v>6095</v>
      </c>
      <c r="E45" s="20">
        <v>13.5</v>
      </c>
      <c r="F45">
        <v>2</v>
      </c>
      <c r="J45" s="10">
        <v>2</v>
      </c>
      <c r="L45" s="12">
        <v>13.5</v>
      </c>
      <c r="M45">
        <f t="shared" si="36"/>
        <v>1</v>
      </c>
      <c r="N45">
        <f t="shared" si="32"/>
        <v>0</v>
      </c>
      <c r="O45">
        <f t="shared" si="33"/>
        <v>0</v>
      </c>
      <c r="P45">
        <f t="shared" si="25"/>
        <v>0</v>
      </c>
      <c r="Q45" s="12">
        <f t="shared" si="34"/>
        <v>1</v>
      </c>
      <c r="S45" s="12">
        <v>13.5</v>
      </c>
      <c r="T45">
        <f t="shared" si="28"/>
        <v>597</v>
      </c>
      <c r="U45">
        <f t="shared" si="29"/>
        <v>0</v>
      </c>
      <c r="V45">
        <f t="shared" si="30"/>
        <v>0</v>
      </c>
      <c r="W45">
        <f t="shared" si="31"/>
        <v>0</v>
      </c>
      <c r="X45" s="12">
        <f t="shared" si="35"/>
        <v>597</v>
      </c>
    </row>
    <row r="46" spans="1:24" x14ac:dyDescent="0.2">
      <c r="E46" s="20">
        <v>14</v>
      </c>
      <c r="F46">
        <v>3</v>
      </c>
      <c r="J46" s="10">
        <v>3</v>
      </c>
      <c r="L46" s="12">
        <v>14</v>
      </c>
      <c r="M46">
        <f t="shared" si="36"/>
        <v>1</v>
      </c>
      <c r="N46">
        <f t="shared" si="32"/>
        <v>0</v>
      </c>
      <c r="O46">
        <f t="shared" si="33"/>
        <v>0</v>
      </c>
      <c r="P46">
        <f t="shared" si="25"/>
        <v>0</v>
      </c>
      <c r="Q46" s="12">
        <f t="shared" si="34"/>
        <v>1</v>
      </c>
      <c r="S46" s="12">
        <v>14</v>
      </c>
      <c r="T46">
        <f t="shared" si="28"/>
        <v>149</v>
      </c>
      <c r="U46">
        <f t="shared" si="29"/>
        <v>0</v>
      </c>
      <c r="V46">
        <f t="shared" si="30"/>
        <v>0</v>
      </c>
      <c r="W46">
        <f t="shared" si="31"/>
        <v>0</v>
      </c>
      <c r="X46" s="12">
        <f t="shared" si="35"/>
        <v>149</v>
      </c>
    </row>
    <row r="47" spans="1:24" x14ac:dyDescent="0.2">
      <c r="A47" s="4" t="s">
        <v>9</v>
      </c>
      <c r="B47" s="5">
        <f>0.25+SUMPRODUCT(A3:A44,B3:B44)/B45</f>
        <v>12.823025823083098</v>
      </c>
      <c r="E47" s="20">
        <v>14.5</v>
      </c>
      <c r="J47" s="10"/>
      <c r="L47" s="12">
        <v>14.5</v>
      </c>
      <c r="Q47" s="12"/>
      <c r="S47" s="23">
        <v>14.5</v>
      </c>
      <c r="T47">
        <f t="shared" si="28"/>
        <v>0</v>
      </c>
      <c r="U47">
        <f t="shared" si="29"/>
        <v>0</v>
      </c>
      <c r="V47">
        <f t="shared" si="30"/>
        <v>0</v>
      </c>
      <c r="W47">
        <f t="shared" si="31"/>
        <v>0</v>
      </c>
      <c r="X47" s="23"/>
    </row>
    <row r="48" spans="1:24" x14ac:dyDescent="0.2">
      <c r="B48" s="2"/>
      <c r="E48" s="20">
        <v>15</v>
      </c>
      <c r="F48">
        <v>0</v>
      </c>
      <c r="G48">
        <v>1</v>
      </c>
      <c r="J48" s="10">
        <v>1</v>
      </c>
      <c r="L48" s="12">
        <v>15</v>
      </c>
      <c r="M48">
        <f t="shared" ref="M48:M54" si="37">F48/$J48</f>
        <v>0</v>
      </c>
      <c r="N48">
        <f t="shared" ref="N48:N56" si="38">G48/$J48</f>
        <v>1</v>
      </c>
      <c r="O48">
        <f t="shared" ref="O48:O56" si="39">H48/$J48</f>
        <v>0</v>
      </c>
      <c r="P48">
        <f t="shared" ref="P48:P56" si="40">I48/$J48</f>
        <v>0</v>
      </c>
      <c r="Q48" s="12">
        <f t="shared" ref="Q48:Q55" si="41">SUM(M48:P48)</f>
        <v>1</v>
      </c>
      <c r="S48" s="12">
        <v>15</v>
      </c>
      <c r="T48">
        <f t="shared" si="28"/>
        <v>0</v>
      </c>
      <c r="U48">
        <f t="shared" si="29"/>
        <v>0</v>
      </c>
      <c r="V48">
        <f t="shared" si="30"/>
        <v>0</v>
      </c>
      <c r="W48">
        <f t="shared" si="31"/>
        <v>0</v>
      </c>
      <c r="X48" s="12">
        <f t="shared" ref="X48:X55" si="42">SUM(T48:W48)</f>
        <v>0</v>
      </c>
    </row>
    <row r="49" spans="2:24" x14ac:dyDescent="0.2">
      <c r="B49" s="2"/>
      <c r="E49" s="20">
        <v>15.5</v>
      </c>
      <c r="F49">
        <v>0</v>
      </c>
      <c r="G49">
        <v>1</v>
      </c>
      <c r="H49">
        <v>1</v>
      </c>
      <c r="J49" s="10">
        <v>2</v>
      </c>
      <c r="L49" s="12">
        <v>15.5</v>
      </c>
      <c r="M49">
        <f t="shared" si="37"/>
        <v>0</v>
      </c>
      <c r="N49">
        <f t="shared" si="38"/>
        <v>0.5</v>
      </c>
      <c r="O49">
        <f t="shared" si="39"/>
        <v>0.5</v>
      </c>
      <c r="P49">
        <f t="shared" si="40"/>
        <v>0</v>
      </c>
      <c r="Q49" s="12">
        <f t="shared" si="41"/>
        <v>1</v>
      </c>
      <c r="S49" s="12">
        <v>15.5</v>
      </c>
      <c r="T49">
        <f t="shared" si="28"/>
        <v>0</v>
      </c>
      <c r="U49">
        <f t="shared" si="29"/>
        <v>0</v>
      </c>
      <c r="V49">
        <f t="shared" si="30"/>
        <v>0</v>
      </c>
      <c r="W49">
        <f t="shared" si="31"/>
        <v>0</v>
      </c>
      <c r="X49" s="12">
        <f t="shared" si="42"/>
        <v>0</v>
      </c>
    </row>
    <row r="50" spans="2:24" x14ac:dyDescent="0.2">
      <c r="E50" s="20">
        <v>16</v>
      </c>
      <c r="F50">
        <v>2</v>
      </c>
      <c r="H50">
        <v>1</v>
      </c>
      <c r="J50" s="10">
        <v>3</v>
      </c>
      <c r="L50" s="12">
        <v>16</v>
      </c>
      <c r="M50">
        <f t="shared" si="37"/>
        <v>0.66666666666666663</v>
      </c>
      <c r="N50">
        <f t="shared" si="38"/>
        <v>0</v>
      </c>
      <c r="O50">
        <f t="shared" si="39"/>
        <v>0.33333333333333331</v>
      </c>
      <c r="P50">
        <f t="shared" si="40"/>
        <v>0</v>
      </c>
      <c r="Q50" s="12">
        <f t="shared" si="41"/>
        <v>1</v>
      </c>
      <c r="S50" s="12">
        <v>16</v>
      </c>
      <c r="T50">
        <f t="shared" si="28"/>
        <v>0</v>
      </c>
      <c r="U50">
        <f t="shared" si="29"/>
        <v>0</v>
      </c>
      <c r="V50">
        <f t="shared" si="30"/>
        <v>0</v>
      </c>
      <c r="W50">
        <f t="shared" si="31"/>
        <v>0</v>
      </c>
      <c r="X50" s="12">
        <f t="shared" si="42"/>
        <v>0</v>
      </c>
    </row>
    <row r="51" spans="2:24" x14ac:dyDescent="0.2">
      <c r="E51" s="20">
        <v>16.5</v>
      </c>
      <c r="F51">
        <v>2</v>
      </c>
      <c r="J51" s="10">
        <v>2</v>
      </c>
      <c r="L51" s="12">
        <v>16.5</v>
      </c>
      <c r="M51">
        <f t="shared" si="37"/>
        <v>1</v>
      </c>
      <c r="N51">
        <f t="shared" si="38"/>
        <v>0</v>
      </c>
      <c r="O51">
        <f t="shared" si="39"/>
        <v>0</v>
      </c>
      <c r="P51">
        <f t="shared" si="40"/>
        <v>0</v>
      </c>
      <c r="Q51" s="12">
        <f t="shared" si="41"/>
        <v>1</v>
      </c>
      <c r="S51" s="12">
        <v>16.5</v>
      </c>
      <c r="T51">
        <f t="shared" si="28"/>
        <v>151</v>
      </c>
      <c r="U51">
        <f t="shared" si="29"/>
        <v>0</v>
      </c>
      <c r="V51">
        <f t="shared" si="30"/>
        <v>0</v>
      </c>
      <c r="W51">
        <f t="shared" si="31"/>
        <v>0</v>
      </c>
      <c r="X51" s="12">
        <f t="shared" si="42"/>
        <v>151</v>
      </c>
    </row>
    <row r="52" spans="2:24" x14ac:dyDescent="0.2">
      <c r="E52" s="20">
        <v>17</v>
      </c>
      <c r="G52">
        <v>1</v>
      </c>
      <c r="H52">
        <v>1</v>
      </c>
      <c r="I52">
        <v>1</v>
      </c>
      <c r="J52" s="10">
        <v>3</v>
      </c>
      <c r="L52" s="12">
        <v>17</v>
      </c>
      <c r="M52">
        <f t="shared" si="37"/>
        <v>0</v>
      </c>
      <c r="N52">
        <f t="shared" si="38"/>
        <v>0.33333333333333331</v>
      </c>
      <c r="O52">
        <f t="shared" si="39"/>
        <v>0.33333333333333331</v>
      </c>
      <c r="P52">
        <f t="shared" si="40"/>
        <v>0.33333333333333331</v>
      </c>
      <c r="Q52" s="12">
        <f t="shared" si="41"/>
        <v>1</v>
      </c>
      <c r="S52" s="12">
        <v>17</v>
      </c>
      <c r="T52">
        <f t="shared" si="28"/>
        <v>0</v>
      </c>
      <c r="U52">
        <f t="shared" si="29"/>
        <v>37.333333333333329</v>
      </c>
      <c r="V52">
        <f t="shared" si="30"/>
        <v>37.333333333333329</v>
      </c>
      <c r="W52">
        <f t="shared" si="31"/>
        <v>37.333333333333329</v>
      </c>
      <c r="X52" s="12">
        <f t="shared" si="42"/>
        <v>111.99999999999999</v>
      </c>
    </row>
    <row r="53" spans="2:24" x14ac:dyDescent="0.2">
      <c r="E53" s="20">
        <v>17.5</v>
      </c>
      <c r="F53">
        <v>1</v>
      </c>
      <c r="G53">
        <v>3</v>
      </c>
      <c r="J53" s="10">
        <v>4</v>
      </c>
      <c r="L53" s="12">
        <v>17.5</v>
      </c>
      <c r="M53">
        <f t="shared" si="37"/>
        <v>0.25</v>
      </c>
      <c r="N53">
        <f t="shared" si="38"/>
        <v>0.75</v>
      </c>
      <c r="O53">
        <f t="shared" si="39"/>
        <v>0</v>
      </c>
      <c r="P53">
        <f t="shared" si="40"/>
        <v>0</v>
      </c>
      <c r="Q53" s="12">
        <f t="shared" si="41"/>
        <v>1</v>
      </c>
      <c r="S53" s="12">
        <v>17.5</v>
      </c>
      <c r="T53">
        <f t="shared" si="28"/>
        <v>15.25</v>
      </c>
      <c r="U53">
        <f t="shared" si="29"/>
        <v>45.75</v>
      </c>
      <c r="V53">
        <f t="shared" si="30"/>
        <v>0</v>
      </c>
      <c r="W53">
        <f t="shared" si="31"/>
        <v>0</v>
      </c>
      <c r="X53" s="12">
        <f t="shared" si="42"/>
        <v>61</v>
      </c>
    </row>
    <row r="54" spans="2:24" x14ac:dyDescent="0.2">
      <c r="E54" s="20">
        <v>18</v>
      </c>
      <c r="G54">
        <v>4</v>
      </c>
      <c r="H54">
        <v>1</v>
      </c>
      <c r="J54" s="10">
        <v>5</v>
      </c>
      <c r="L54" s="12">
        <v>18</v>
      </c>
      <c r="M54">
        <f t="shared" si="37"/>
        <v>0</v>
      </c>
      <c r="N54">
        <f t="shared" si="38"/>
        <v>0.8</v>
      </c>
      <c r="O54">
        <f t="shared" si="39"/>
        <v>0.2</v>
      </c>
      <c r="P54">
        <f t="shared" si="40"/>
        <v>0</v>
      </c>
      <c r="Q54" s="12">
        <f t="shared" si="41"/>
        <v>1</v>
      </c>
      <c r="S54" s="12">
        <v>18</v>
      </c>
      <c r="T54">
        <f t="shared" si="28"/>
        <v>0</v>
      </c>
      <c r="U54">
        <f t="shared" si="29"/>
        <v>215.20000000000002</v>
      </c>
      <c r="V54">
        <f t="shared" si="30"/>
        <v>53.800000000000004</v>
      </c>
      <c r="W54">
        <f t="shared" si="31"/>
        <v>0</v>
      </c>
      <c r="X54" s="12">
        <f t="shared" si="42"/>
        <v>269</v>
      </c>
    </row>
    <row r="55" spans="2:24" x14ac:dyDescent="0.2">
      <c r="E55" s="20">
        <v>18.5</v>
      </c>
      <c r="G55">
        <v>1</v>
      </c>
      <c r="J55" s="10">
        <v>1</v>
      </c>
      <c r="L55" s="12">
        <v>18.5</v>
      </c>
      <c r="M55">
        <f>F55/$J55</f>
        <v>0</v>
      </c>
      <c r="N55">
        <f t="shared" si="38"/>
        <v>1</v>
      </c>
      <c r="O55">
        <f t="shared" si="39"/>
        <v>0</v>
      </c>
      <c r="P55">
        <f t="shared" si="40"/>
        <v>0</v>
      </c>
      <c r="Q55" s="12">
        <f t="shared" si="41"/>
        <v>1</v>
      </c>
      <c r="S55" s="12">
        <v>18.5</v>
      </c>
      <c r="T55">
        <f t="shared" si="28"/>
        <v>0</v>
      </c>
      <c r="U55">
        <f t="shared" si="29"/>
        <v>367</v>
      </c>
      <c r="V55">
        <f t="shared" si="30"/>
        <v>0</v>
      </c>
      <c r="W55">
        <f t="shared" si="31"/>
        <v>0</v>
      </c>
      <c r="X55" s="12">
        <f t="shared" si="42"/>
        <v>367</v>
      </c>
    </row>
    <row r="56" spans="2:24" x14ac:dyDescent="0.2">
      <c r="E56" s="20">
        <v>19</v>
      </c>
      <c r="H56">
        <v>1</v>
      </c>
      <c r="J56" s="10">
        <v>1</v>
      </c>
      <c r="L56" s="12">
        <v>19</v>
      </c>
      <c r="M56">
        <f>F56/$J56</f>
        <v>0</v>
      </c>
      <c r="N56">
        <f t="shared" si="38"/>
        <v>0</v>
      </c>
      <c r="O56">
        <f t="shared" si="39"/>
        <v>1</v>
      </c>
      <c r="P56">
        <f t="shared" si="40"/>
        <v>0</v>
      </c>
      <c r="Q56" s="12">
        <f>SUM(M56:P56)</f>
        <v>1</v>
      </c>
      <c r="S56" s="12">
        <v>19</v>
      </c>
      <c r="T56">
        <f t="shared" si="28"/>
        <v>0</v>
      </c>
      <c r="U56">
        <f t="shared" si="29"/>
        <v>0</v>
      </c>
      <c r="V56">
        <f t="shared" si="30"/>
        <v>81</v>
      </c>
      <c r="W56">
        <f t="shared" si="31"/>
        <v>0</v>
      </c>
      <c r="X56" s="12">
        <f>SUM(T56:W56)</f>
        <v>81</v>
      </c>
    </row>
    <row r="57" spans="2:24" x14ac:dyDescent="0.2">
      <c r="E57" s="19">
        <v>19.5</v>
      </c>
      <c r="F57" s="7"/>
      <c r="G57" s="7"/>
      <c r="H57" s="7"/>
      <c r="I57" s="7"/>
      <c r="J57" s="8"/>
      <c r="L57" s="12">
        <v>19.5</v>
      </c>
      <c r="Q57" s="12">
        <f>SUM(M57:P57)</f>
        <v>0</v>
      </c>
      <c r="S57" s="23">
        <v>19.5</v>
      </c>
      <c r="T57">
        <f t="shared" si="28"/>
        <v>0</v>
      </c>
      <c r="U57">
        <f t="shared" si="29"/>
        <v>0</v>
      </c>
      <c r="V57">
        <f t="shared" si="30"/>
        <v>0</v>
      </c>
      <c r="W57">
        <f t="shared" si="31"/>
        <v>0</v>
      </c>
      <c r="X57" s="23">
        <f>SUM(T57:W57)</f>
        <v>0</v>
      </c>
    </row>
    <row r="58" spans="2:24" x14ac:dyDescent="0.2">
      <c r="E58" s="14"/>
      <c r="F58" s="15"/>
      <c r="G58" s="15"/>
      <c r="H58" s="15"/>
      <c r="I58" s="15"/>
      <c r="J58" s="16"/>
      <c r="L58" s="13"/>
      <c r="M58" s="15"/>
      <c r="N58" s="15"/>
      <c r="O58" s="15"/>
      <c r="P58" s="15"/>
      <c r="Q58" s="13"/>
      <c r="S58" s="13" t="s">
        <v>21</v>
      </c>
      <c r="T58" s="15">
        <f>SUM(T36:T57)</f>
        <v>4881.25</v>
      </c>
      <c r="U58" s="15">
        <f>SUM(U36:U57)</f>
        <v>665.2833333333333</v>
      </c>
      <c r="V58" s="15">
        <f t="shared" ref="V58:W58" si="43">SUM(V36:V57)</f>
        <v>172.13333333333333</v>
      </c>
      <c r="W58" s="15">
        <f t="shared" si="43"/>
        <v>37.333333333333329</v>
      </c>
      <c r="X58" s="13">
        <f>SUM(X42:X57)</f>
        <v>4355</v>
      </c>
    </row>
    <row r="59" spans="2:24" x14ac:dyDescent="0.2">
      <c r="S59" s="1" t="s">
        <v>16</v>
      </c>
      <c r="T59">
        <f>T58/$X$58</f>
        <v>1.1208381171067738</v>
      </c>
      <c r="U59">
        <f>U58/$X$58</f>
        <v>0.15276310753922692</v>
      </c>
      <c r="V59">
        <f>V58/$X$58</f>
        <v>3.9525449674703401E-2</v>
      </c>
      <c r="W59">
        <f>W58/$X$58</f>
        <v>8.5725220053578244E-3</v>
      </c>
      <c r="X59">
        <f>X58/$X$58</f>
        <v>1</v>
      </c>
    </row>
    <row r="60" spans="2:24" x14ac:dyDescent="0.2">
      <c r="S60" s="1" t="s">
        <v>29</v>
      </c>
      <c r="T60">
        <f>T58/T27*1000</f>
        <v>10.184606091776732</v>
      </c>
      <c r="U60">
        <f>U58/U27*1000</f>
        <v>36.854501489709598</v>
      </c>
      <c r="V60">
        <f>V58/V27*1000</f>
        <v>37.182108810230119</v>
      </c>
      <c r="W60">
        <f>W58/W27*1000</f>
        <v>29.850746268656717</v>
      </c>
    </row>
  </sheetData>
  <mergeCells count="18">
    <mergeCell ref="L34:L35"/>
    <mergeCell ref="M34:P34"/>
    <mergeCell ref="X34:X35"/>
    <mergeCell ref="F3:I3"/>
    <mergeCell ref="E3:E4"/>
    <mergeCell ref="J3:J4"/>
    <mergeCell ref="L3:L4"/>
    <mergeCell ref="M3:P3"/>
    <mergeCell ref="Q3:Q4"/>
    <mergeCell ref="S3:S4"/>
    <mergeCell ref="T3:W3"/>
    <mergeCell ref="X3:X4"/>
    <mergeCell ref="S34:S35"/>
    <mergeCell ref="T34:W34"/>
    <mergeCell ref="Q34:Q35"/>
    <mergeCell ref="E34:E35"/>
    <mergeCell ref="F34:I34"/>
    <mergeCell ref="J34:J3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Y83"/>
  <sheetViews>
    <sheetView zoomScale="70" zoomScaleNormal="70" workbookViewId="0">
      <selection activeCell="B49" sqref="B49:C49"/>
    </sheetView>
  </sheetViews>
  <sheetFormatPr baseColWidth="10" defaultColWidth="9.1640625" defaultRowHeight="15" x14ac:dyDescent="0.2"/>
  <sheetData>
    <row r="2" spans="1:25" x14ac:dyDescent="0.2">
      <c r="E2" s="1" t="s">
        <v>14</v>
      </c>
      <c r="F2" s="1" t="s">
        <v>15</v>
      </c>
      <c r="G2" s="1" t="s">
        <v>24</v>
      </c>
      <c r="M2" s="1" t="s">
        <v>14</v>
      </c>
      <c r="N2" s="1" t="s">
        <v>15</v>
      </c>
      <c r="O2" s="1" t="s">
        <v>24</v>
      </c>
      <c r="T2" s="1" t="s">
        <v>14</v>
      </c>
      <c r="U2" s="1" t="s">
        <v>15</v>
      </c>
    </row>
    <row r="3" spans="1:25" x14ac:dyDescent="0.2">
      <c r="E3" s="1" t="s">
        <v>20</v>
      </c>
      <c r="F3" s="1"/>
      <c r="G3" s="1"/>
      <c r="H3" s="1"/>
      <c r="I3" s="1"/>
      <c r="J3" s="1"/>
      <c r="M3" s="1" t="s">
        <v>16</v>
      </c>
      <c r="N3" s="1"/>
      <c r="O3" s="1"/>
      <c r="P3" s="1"/>
      <c r="Q3" s="1"/>
      <c r="R3" s="1"/>
      <c r="T3" s="1" t="s">
        <v>3</v>
      </c>
      <c r="U3" s="1"/>
      <c r="V3" s="1"/>
      <c r="W3" s="1"/>
      <c r="X3" s="1"/>
      <c r="Y3" s="1"/>
    </row>
    <row r="4" spans="1:25" x14ac:dyDescent="0.2">
      <c r="E4" s="84" t="s">
        <v>17</v>
      </c>
      <c r="F4" s="87" t="s">
        <v>18</v>
      </c>
      <c r="G4" s="86"/>
      <c r="H4" s="86"/>
      <c r="I4" s="88"/>
      <c r="J4" s="84" t="s">
        <v>19</v>
      </c>
      <c r="M4" s="84" t="s">
        <v>17</v>
      </c>
      <c r="N4" s="87" t="s">
        <v>18</v>
      </c>
      <c r="O4" s="86"/>
      <c r="P4" s="86"/>
      <c r="Q4" s="88"/>
      <c r="R4" s="84" t="s">
        <v>19</v>
      </c>
      <c r="T4" s="84" t="s">
        <v>17</v>
      </c>
      <c r="U4" s="87" t="s">
        <v>18</v>
      </c>
      <c r="V4" s="86"/>
      <c r="W4" s="86"/>
      <c r="X4" s="88"/>
      <c r="Y4" s="84" t="s">
        <v>19</v>
      </c>
    </row>
    <row r="5" spans="1:25" x14ac:dyDescent="0.2">
      <c r="A5" s="31"/>
      <c r="B5" s="31" t="s">
        <v>0</v>
      </c>
      <c r="C5" s="31" t="s">
        <v>1</v>
      </c>
      <c r="E5" s="85"/>
      <c r="F5" s="11">
        <v>1</v>
      </c>
      <c r="G5" s="11">
        <v>2</v>
      </c>
      <c r="H5" s="11">
        <v>3</v>
      </c>
      <c r="I5" s="11">
        <v>4</v>
      </c>
      <c r="J5" s="85"/>
      <c r="M5" s="85"/>
      <c r="N5" s="11">
        <v>1</v>
      </c>
      <c r="O5" s="11">
        <v>2</v>
      </c>
      <c r="P5" s="11">
        <v>3</v>
      </c>
      <c r="Q5" s="11">
        <v>4</v>
      </c>
      <c r="R5" s="85"/>
      <c r="T5" s="85"/>
      <c r="U5" s="11">
        <v>1</v>
      </c>
      <c r="V5" s="11">
        <v>2</v>
      </c>
      <c r="W5" s="11">
        <v>3</v>
      </c>
      <c r="X5" s="11">
        <v>4</v>
      </c>
      <c r="Y5" s="85"/>
    </row>
    <row r="6" spans="1:25" x14ac:dyDescent="0.2">
      <c r="A6" s="31">
        <v>5.5</v>
      </c>
      <c r="B6" s="31">
        <v>0</v>
      </c>
      <c r="C6" s="31">
        <v>0</v>
      </c>
      <c r="E6" s="31">
        <v>5.5</v>
      </c>
      <c r="F6" s="31"/>
      <c r="G6" s="31"/>
      <c r="H6" s="31"/>
      <c r="I6" s="31"/>
      <c r="J6" s="31"/>
      <c r="M6" s="31">
        <v>5.5</v>
      </c>
      <c r="N6" s="31"/>
      <c r="O6" s="31"/>
      <c r="P6" s="31"/>
      <c r="Q6" s="31"/>
      <c r="R6" s="31"/>
      <c r="T6" s="31">
        <v>5.5</v>
      </c>
      <c r="U6" s="31"/>
      <c r="V6" s="31"/>
      <c r="W6" s="31"/>
      <c r="X6" s="31"/>
      <c r="Y6" s="31"/>
    </row>
    <row r="7" spans="1:25" x14ac:dyDescent="0.2">
      <c r="A7" s="31">
        <v>6</v>
      </c>
      <c r="B7" s="31">
        <v>0</v>
      </c>
      <c r="C7" s="31">
        <v>0</v>
      </c>
      <c r="E7" s="31">
        <v>6</v>
      </c>
      <c r="F7" s="31"/>
      <c r="G7" s="31"/>
      <c r="H7" s="31"/>
      <c r="I7" s="31"/>
      <c r="J7" s="31"/>
      <c r="M7" s="31">
        <v>6</v>
      </c>
      <c r="N7" s="31"/>
      <c r="O7" s="31"/>
      <c r="P7" s="31"/>
      <c r="Q7" s="31"/>
      <c r="R7" s="31"/>
      <c r="T7" s="31">
        <v>6</v>
      </c>
      <c r="U7" s="31"/>
      <c r="V7" s="31"/>
      <c r="W7" s="31"/>
      <c r="X7" s="31"/>
      <c r="Y7" s="31"/>
    </row>
    <row r="8" spans="1:25" x14ac:dyDescent="0.2">
      <c r="A8" s="31">
        <v>6.5</v>
      </c>
      <c r="B8" s="31">
        <v>0</v>
      </c>
      <c r="C8" s="31">
        <v>0</v>
      </c>
      <c r="E8" s="31">
        <v>6.5</v>
      </c>
      <c r="F8" s="31"/>
      <c r="G8" s="31"/>
      <c r="H8" s="31"/>
      <c r="I8" s="31"/>
      <c r="J8" s="31"/>
      <c r="M8" s="31">
        <v>6.5</v>
      </c>
      <c r="N8" s="31"/>
      <c r="O8" s="31"/>
      <c r="P8" s="31"/>
      <c r="Q8" s="31"/>
      <c r="R8" s="31"/>
      <c r="T8" s="31">
        <v>6.5</v>
      </c>
      <c r="U8" s="31"/>
      <c r="V8" s="31"/>
      <c r="W8" s="31"/>
      <c r="X8" s="31"/>
      <c r="Y8" s="31"/>
    </row>
    <row r="9" spans="1:25" x14ac:dyDescent="0.2">
      <c r="A9" s="31">
        <v>7</v>
      </c>
      <c r="B9" s="31">
        <v>0</v>
      </c>
      <c r="C9" s="31">
        <v>0</v>
      </c>
      <c r="E9" s="31">
        <v>7</v>
      </c>
      <c r="F9" s="31"/>
      <c r="G9" s="31"/>
      <c r="H9" s="31"/>
      <c r="I9" s="31"/>
      <c r="J9" s="31"/>
      <c r="M9" s="31">
        <v>7</v>
      </c>
      <c r="N9" s="31"/>
      <c r="O9" s="31"/>
      <c r="P9" s="31"/>
      <c r="Q9" s="31"/>
      <c r="R9" s="31"/>
      <c r="T9" s="31">
        <v>7</v>
      </c>
      <c r="U9" s="31"/>
      <c r="V9" s="31"/>
      <c r="W9" s="31"/>
      <c r="X9" s="31"/>
      <c r="Y9" s="31"/>
    </row>
    <row r="10" spans="1:25" x14ac:dyDescent="0.2">
      <c r="A10" s="31">
        <v>7.5</v>
      </c>
      <c r="B10" s="31">
        <v>0</v>
      </c>
      <c r="C10" s="31">
        <v>0</v>
      </c>
      <c r="E10" s="31">
        <v>7.5</v>
      </c>
      <c r="F10" s="31"/>
      <c r="G10" s="31"/>
      <c r="H10" s="31"/>
      <c r="I10" s="31"/>
      <c r="J10" s="31"/>
      <c r="M10" s="31">
        <v>7.5</v>
      </c>
      <c r="N10" s="31"/>
      <c r="O10" s="31"/>
      <c r="P10" s="31"/>
      <c r="Q10" s="31"/>
      <c r="R10" s="31"/>
      <c r="T10" s="31">
        <v>7.5</v>
      </c>
      <c r="U10" s="31"/>
      <c r="V10" s="31"/>
      <c r="W10" s="31"/>
      <c r="X10" s="31"/>
      <c r="Y10" s="31"/>
    </row>
    <row r="11" spans="1:25" x14ac:dyDescent="0.2">
      <c r="A11" s="31">
        <v>8</v>
      </c>
      <c r="B11" s="31">
        <v>0</v>
      </c>
      <c r="C11" s="31">
        <v>0</v>
      </c>
      <c r="E11" s="31">
        <v>8</v>
      </c>
      <c r="F11" s="31"/>
      <c r="G11" s="31"/>
      <c r="H11" s="31"/>
      <c r="I11" s="31"/>
      <c r="J11" s="31"/>
      <c r="M11" s="31">
        <v>8</v>
      </c>
      <c r="N11" s="31"/>
      <c r="O11" s="31"/>
      <c r="P11" s="31"/>
      <c r="Q11" s="31"/>
      <c r="R11" s="31"/>
      <c r="T11" s="31">
        <v>8</v>
      </c>
      <c r="U11" s="31"/>
      <c r="V11" s="31"/>
      <c r="W11" s="31"/>
      <c r="X11" s="31"/>
      <c r="Y11" s="31"/>
    </row>
    <row r="12" spans="1:25" x14ac:dyDescent="0.2">
      <c r="A12" s="31">
        <v>8.5</v>
      </c>
      <c r="B12" s="31">
        <v>0</v>
      </c>
      <c r="C12" s="31">
        <v>0</v>
      </c>
      <c r="E12" s="31">
        <v>8.5</v>
      </c>
      <c r="F12" s="31"/>
      <c r="G12" s="31"/>
      <c r="H12" s="31"/>
      <c r="I12" s="31"/>
      <c r="J12" s="31"/>
      <c r="M12" s="31">
        <v>8.5</v>
      </c>
      <c r="N12" s="31"/>
      <c r="O12" s="31"/>
      <c r="P12" s="31"/>
      <c r="Q12" s="31"/>
      <c r="R12" s="31"/>
      <c r="T12" s="31">
        <v>8.5</v>
      </c>
      <c r="U12" s="31"/>
      <c r="V12" s="31"/>
      <c r="W12" s="31"/>
      <c r="X12" s="31"/>
      <c r="Y12" s="31"/>
    </row>
    <row r="13" spans="1:25" x14ac:dyDescent="0.2">
      <c r="A13" s="31">
        <v>9</v>
      </c>
      <c r="B13" s="31">
        <v>0</v>
      </c>
      <c r="C13" s="31">
        <v>0</v>
      </c>
      <c r="E13" s="31">
        <v>9</v>
      </c>
      <c r="F13" s="31"/>
      <c r="G13" s="31"/>
      <c r="H13" s="31"/>
      <c r="I13" s="31"/>
      <c r="J13" s="31"/>
      <c r="M13" s="31">
        <v>9</v>
      </c>
      <c r="N13" s="31"/>
      <c r="O13" s="31"/>
      <c r="P13" s="31"/>
      <c r="Q13" s="31"/>
      <c r="R13" s="13"/>
      <c r="S13">
        <f>T13+0.25</f>
        <v>9.25</v>
      </c>
      <c r="T13" s="31">
        <v>9</v>
      </c>
      <c r="U13" s="31"/>
      <c r="V13" s="31"/>
      <c r="W13" s="31"/>
      <c r="X13" s="31"/>
      <c r="Y13" s="13"/>
    </row>
    <row r="14" spans="1:25" x14ac:dyDescent="0.2">
      <c r="A14" s="31">
        <v>9.5</v>
      </c>
      <c r="B14" s="31">
        <v>0</v>
      </c>
      <c r="C14" s="31">
        <v>0</v>
      </c>
      <c r="E14" s="31">
        <v>9.5</v>
      </c>
      <c r="F14" s="31"/>
      <c r="G14" s="31"/>
      <c r="H14" s="31"/>
      <c r="I14" s="31"/>
      <c r="J14" s="31"/>
      <c r="M14" s="31">
        <v>9.5</v>
      </c>
      <c r="N14" s="31"/>
      <c r="O14" s="31"/>
      <c r="P14" s="31"/>
      <c r="Q14" s="31"/>
      <c r="R14" s="13"/>
      <c r="S14">
        <f t="shared" ref="S14:S34" si="0">T14+0.25</f>
        <v>9.75</v>
      </c>
      <c r="T14" s="31">
        <v>9.5</v>
      </c>
      <c r="U14" s="31"/>
      <c r="V14" s="31"/>
      <c r="W14" s="31"/>
      <c r="X14" s="31"/>
      <c r="Y14" s="13"/>
    </row>
    <row r="15" spans="1:25" x14ac:dyDescent="0.2">
      <c r="A15" s="31">
        <v>10</v>
      </c>
      <c r="B15" s="31">
        <v>0</v>
      </c>
      <c r="C15" s="31">
        <v>0</v>
      </c>
      <c r="E15" s="31">
        <v>10</v>
      </c>
      <c r="F15" s="31"/>
      <c r="G15" s="31"/>
      <c r="H15" s="31"/>
      <c r="I15" s="31"/>
      <c r="J15" s="31"/>
      <c r="M15" s="31">
        <v>10</v>
      </c>
      <c r="N15" s="31"/>
      <c r="O15" s="31"/>
      <c r="P15" s="31"/>
      <c r="Q15" s="31"/>
      <c r="R15" s="13"/>
      <c r="S15">
        <f t="shared" si="0"/>
        <v>10.25</v>
      </c>
      <c r="T15" s="31">
        <v>10</v>
      </c>
      <c r="U15" s="31"/>
      <c r="V15" s="31"/>
      <c r="W15" s="31"/>
      <c r="X15" s="31"/>
      <c r="Y15" s="13"/>
    </row>
    <row r="16" spans="1:25" x14ac:dyDescent="0.2">
      <c r="A16" s="31">
        <v>10.5</v>
      </c>
      <c r="B16" s="31">
        <v>0</v>
      </c>
      <c r="C16" s="31">
        <v>0</v>
      </c>
      <c r="E16" s="31">
        <v>10.5</v>
      </c>
      <c r="F16" s="31"/>
      <c r="G16" s="31"/>
      <c r="H16" s="31"/>
      <c r="I16" s="31"/>
      <c r="J16" s="31"/>
      <c r="M16" s="31">
        <v>10.5</v>
      </c>
      <c r="N16" s="31"/>
      <c r="O16" s="31"/>
      <c r="P16" s="31"/>
      <c r="Q16" s="31"/>
      <c r="R16" s="13"/>
      <c r="S16">
        <f t="shared" si="0"/>
        <v>10.75</v>
      </c>
      <c r="T16" s="31">
        <v>10.5</v>
      </c>
      <c r="U16" s="31"/>
      <c r="V16" s="31"/>
      <c r="W16" s="31"/>
      <c r="X16" s="31"/>
      <c r="Y16" s="13"/>
    </row>
    <row r="17" spans="1:25" x14ac:dyDescent="0.2">
      <c r="A17" s="31">
        <v>11</v>
      </c>
      <c r="B17" s="31">
        <v>0</v>
      </c>
      <c r="C17" s="31">
        <v>0</v>
      </c>
      <c r="E17" s="31">
        <v>11</v>
      </c>
      <c r="F17" s="31">
        <v>1</v>
      </c>
      <c r="G17" s="31"/>
      <c r="H17" s="31"/>
      <c r="I17" s="31"/>
      <c r="J17" s="31">
        <v>1</v>
      </c>
      <c r="M17" s="31">
        <v>11</v>
      </c>
      <c r="N17" s="31">
        <f t="shared" ref="N17:N25" si="1">F17/$J17</f>
        <v>1</v>
      </c>
      <c r="O17" s="31">
        <f t="shared" ref="O17:O25" si="2">G17/$J17</f>
        <v>0</v>
      </c>
      <c r="P17" s="31">
        <f t="shared" ref="P17:P25" si="3">H17/$J17</f>
        <v>0</v>
      </c>
      <c r="Q17" s="31">
        <f t="shared" ref="Q17:Q25" si="4">I17/$J17</f>
        <v>0</v>
      </c>
      <c r="R17" s="13"/>
      <c r="S17">
        <f t="shared" si="0"/>
        <v>11.25</v>
      </c>
      <c r="T17" s="31">
        <v>11</v>
      </c>
      <c r="U17" s="31">
        <f t="shared" ref="U17:X22" si="5">N17*$B17</f>
        <v>0</v>
      </c>
      <c r="V17" s="31">
        <f t="shared" si="5"/>
        <v>0</v>
      </c>
      <c r="W17" s="31">
        <f t="shared" si="5"/>
        <v>0</v>
      </c>
      <c r="X17" s="31">
        <f t="shared" si="5"/>
        <v>0</v>
      </c>
      <c r="Y17" s="13"/>
    </row>
    <row r="18" spans="1:25" x14ac:dyDescent="0.2">
      <c r="A18" s="31">
        <v>11.5</v>
      </c>
      <c r="B18" s="31">
        <v>179</v>
      </c>
      <c r="C18" s="31">
        <v>1</v>
      </c>
      <c r="E18" s="31">
        <v>11.5</v>
      </c>
      <c r="F18" s="31">
        <v>4</v>
      </c>
      <c r="G18" s="31"/>
      <c r="H18" s="31"/>
      <c r="I18" s="31"/>
      <c r="J18" s="31">
        <v>4</v>
      </c>
      <c r="M18" s="31">
        <v>11.5</v>
      </c>
      <c r="N18" s="31">
        <f t="shared" si="1"/>
        <v>1</v>
      </c>
      <c r="O18" s="31">
        <f t="shared" si="2"/>
        <v>0</v>
      </c>
      <c r="P18" s="31">
        <f t="shared" si="3"/>
        <v>0</v>
      </c>
      <c r="Q18" s="31">
        <f t="shared" si="4"/>
        <v>0</v>
      </c>
      <c r="R18" s="13">
        <f>SUM(N18:Q18)</f>
        <v>1</v>
      </c>
      <c r="S18">
        <f t="shared" si="0"/>
        <v>11.75</v>
      </c>
      <c r="T18" s="31">
        <v>11.5</v>
      </c>
      <c r="U18" s="31">
        <f t="shared" si="5"/>
        <v>179</v>
      </c>
      <c r="V18" s="31">
        <f t="shared" si="5"/>
        <v>0</v>
      </c>
      <c r="W18" s="31">
        <f t="shared" si="5"/>
        <v>0</v>
      </c>
      <c r="X18" s="31">
        <f t="shared" si="5"/>
        <v>0</v>
      </c>
      <c r="Y18" s="13">
        <f>SUM(U18:X18)</f>
        <v>179</v>
      </c>
    </row>
    <row r="19" spans="1:25" x14ac:dyDescent="0.2">
      <c r="A19" s="31">
        <v>12</v>
      </c>
      <c r="B19" s="31">
        <v>719</v>
      </c>
      <c r="C19" s="31">
        <v>7</v>
      </c>
      <c r="E19" s="31">
        <v>12</v>
      </c>
      <c r="F19" s="31">
        <v>10</v>
      </c>
      <c r="G19" s="31"/>
      <c r="H19" s="31"/>
      <c r="I19" s="31"/>
      <c r="J19" s="31">
        <v>10</v>
      </c>
      <c r="M19" s="31">
        <v>12</v>
      </c>
      <c r="N19" s="31">
        <f t="shared" si="1"/>
        <v>1</v>
      </c>
      <c r="O19" s="31">
        <f t="shared" si="2"/>
        <v>0</v>
      </c>
      <c r="P19" s="31">
        <f t="shared" si="3"/>
        <v>0</v>
      </c>
      <c r="Q19" s="31">
        <f t="shared" si="4"/>
        <v>0</v>
      </c>
      <c r="R19" s="13">
        <f t="shared" ref="R19:R25" si="6">SUM(N19:Q19)</f>
        <v>1</v>
      </c>
      <c r="S19">
        <f t="shared" si="0"/>
        <v>12.25</v>
      </c>
      <c r="T19" s="31">
        <v>12</v>
      </c>
      <c r="U19" s="31">
        <f t="shared" si="5"/>
        <v>719</v>
      </c>
      <c r="V19" s="31">
        <f t="shared" si="5"/>
        <v>0</v>
      </c>
      <c r="W19" s="31">
        <f t="shared" si="5"/>
        <v>0</v>
      </c>
      <c r="X19" s="31">
        <f t="shared" si="5"/>
        <v>0</v>
      </c>
      <c r="Y19" s="13">
        <f t="shared" ref="Y19:Y25" si="7">SUM(U19:X19)</f>
        <v>719</v>
      </c>
    </row>
    <row r="20" spans="1:25" x14ac:dyDescent="0.2">
      <c r="A20" s="31">
        <v>12.5</v>
      </c>
      <c r="B20" s="31">
        <v>4491</v>
      </c>
      <c r="C20" s="31">
        <v>49</v>
      </c>
      <c r="E20" s="31">
        <v>12.5</v>
      </c>
      <c r="F20" s="31">
        <v>5</v>
      </c>
      <c r="G20" s="31">
        <v>2</v>
      </c>
      <c r="H20" s="31"/>
      <c r="I20" s="31"/>
      <c r="J20" s="31">
        <v>7</v>
      </c>
      <c r="M20" s="31">
        <v>12.5</v>
      </c>
      <c r="N20" s="31">
        <f t="shared" si="1"/>
        <v>0.7142857142857143</v>
      </c>
      <c r="O20" s="31">
        <f t="shared" si="2"/>
        <v>0.2857142857142857</v>
      </c>
      <c r="P20" s="31">
        <f t="shared" si="3"/>
        <v>0</v>
      </c>
      <c r="Q20" s="31">
        <f t="shared" si="4"/>
        <v>0</v>
      </c>
      <c r="R20" s="13">
        <f t="shared" si="6"/>
        <v>1</v>
      </c>
      <c r="S20">
        <f t="shared" si="0"/>
        <v>12.75</v>
      </c>
      <c r="T20" s="31">
        <v>12.5</v>
      </c>
      <c r="U20" s="31">
        <f t="shared" si="5"/>
        <v>3207.8571428571431</v>
      </c>
      <c r="V20" s="31">
        <f t="shared" si="5"/>
        <v>1283.1428571428571</v>
      </c>
      <c r="W20" s="31">
        <f t="shared" si="5"/>
        <v>0</v>
      </c>
      <c r="X20" s="31">
        <f t="shared" si="5"/>
        <v>0</v>
      </c>
      <c r="Y20" s="13">
        <f t="shared" si="7"/>
        <v>4491</v>
      </c>
    </row>
    <row r="21" spans="1:25" x14ac:dyDescent="0.2">
      <c r="A21" s="31">
        <v>13</v>
      </c>
      <c r="B21" s="31">
        <v>2156</v>
      </c>
      <c r="C21" s="31">
        <v>27</v>
      </c>
      <c r="E21" s="31">
        <v>13</v>
      </c>
      <c r="F21" s="31">
        <v>3</v>
      </c>
      <c r="G21" s="31"/>
      <c r="H21" s="31"/>
      <c r="I21" s="31"/>
      <c r="J21" s="31">
        <v>3</v>
      </c>
      <c r="M21" s="31">
        <v>13</v>
      </c>
      <c r="N21" s="31">
        <f t="shared" si="1"/>
        <v>1</v>
      </c>
      <c r="O21" s="31">
        <f t="shared" si="2"/>
        <v>0</v>
      </c>
      <c r="P21" s="31">
        <f t="shared" si="3"/>
        <v>0</v>
      </c>
      <c r="Q21" s="31">
        <f t="shared" si="4"/>
        <v>0</v>
      </c>
      <c r="R21" s="13">
        <f t="shared" si="6"/>
        <v>1</v>
      </c>
      <c r="S21">
        <f t="shared" si="0"/>
        <v>13.25</v>
      </c>
      <c r="T21" s="31">
        <v>13</v>
      </c>
      <c r="U21" s="31">
        <f t="shared" si="5"/>
        <v>2156</v>
      </c>
      <c r="V21" s="31">
        <f t="shared" si="5"/>
        <v>0</v>
      </c>
      <c r="W21" s="31">
        <f t="shared" si="5"/>
        <v>0</v>
      </c>
      <c r="X21" s="31">
        <f t="shared" si="5"/>
        <v>0</v>
      </c>
      <c r="Y21" s="13">
        <f t="shared" si="7"/>
        <v>2156</v>
      </c>
    </row>
    <row r="22" spans="1:25" x14ac:dyDescent="0.2">
      <c r="A22" s="31">
        <v>13.5</v>
      </c>
      <c r="B22" s="31">
        <v>539</v>
      </c>
      <c r="C22" s="31">
        <v>7</v>
      </c>
      <c r="E22" s="31">
        <v>13.5</v>
      </c>
      <c r="F22" s="31">
        <v>2</v>
      </c>
      <c r="G22" s="31">
        <v>1</v>
      </c>
      <c r="H22" s="31"/>
      <c r="I22" s="31"/>
      <c r="J22" s="31">
        <v>3</v>
      </c>
      <c r="M22" s="31">
        <v>13.5</v>
      </c>
      <c r="N22" s="31">
        <f t="shared" si="1"/>
        <v>0.66666666666666663</v>
      </c>
      <c r="O22" s="31">
        <f t="shared" si="2"/>
        <v>0.33333333333333331</v>
      </c>
      <c r="P22" s="31">
        <f t="shared" si="3"/>
        <v>0</v>
      </c>
      <c r="Q22" s="31">
        <f t="shared" si="4"/>
        <v>0</v>
      </c>
      <c r="R22" s="13">
        <f t="shared" si="6"/>
        <v>1</v>
      </c>
      <c r="S22">
        <f t="shared" si="0"/>
        <v>13.75</v>
      </c>
      <c r="T22" s="31">
        <v>13.5</v>
      </c>
      <c r="U22" s="31">
        <f t="shared" si="5"/>
        <v>359.33333333333331</v>
      </c>
      <c r="V22" s="31">
        <f t="shared" si="5"/>
        <v>179.66666666666666</v>
      </c>
      <c r="W22" s="31">
        <f t="shared" si="5"/>
        <v>0</v>
      </c>
      <c r="X22" s="31">
        <f t="shared" si="5"/>
        <v>0</v>
      </c>
      <c r="Y22" s="13">
        <f t="shared" si="7"/>
        <v>539</v>
      </c>
    </row>
    <row r="23" spans="1:25" x14ac:dyDescent="0.2">
      <c r="A23" s="31">
        <v>14</v>
      </c>
      <c r="B23" s="31">
        <v>539</v>
      </c>
      <c r="C23" s="31">
        <v>9</v>
      </c>
      <c r="E23" s="31">
        <v>14</v>
      </c>
      <c r="F23" s="31"/>
      <c r="G23" s="31"/>
      <c r="H23" s="31"/>
      <c r="I23" s="31"/>
      <c r="J23" s="31"/>
      <c r="M23" s="31">
        <v>14</v>
      </c>
      <c r="N23" s="31" t="e">
        <f t="shared" si="1"/>
        <v>#DIV/0!</v>
      </c>
      <c r="O23" s="31" t="e">
        <f t="shared" si="2"/>
        <v>#DIV/0!</v>
      </c>
      <c r="P23" s="31" t="e">
        <f t="shared" si="3"/>
        <v>#DIV/0!</v>
      </c>
      <c r="Q23" s="31" t="e">
        <f t="shared" si="4"/>
        <v>#DIV/0!</v>
      </c>
      <c r="R23" s="13" t="e">
        <f t="shared" si="6"/>
        <v>#DIV/0!</v>
      </c>
      <c r="S23">
        <f t="shared" si="0"/>
        <v>14.25</v>
      </c>
      <c r="T23" s="31">
        <v>14</v>
      </c>
      <c r="U23" s="32"/>
      <c r="V23" s="32"/>
      <c r="W23" s="32"/>
      <c r="X23" s="32"/>
      <c r="Y23" s="13">
        <f t="shared" si="7"/>
        <v>0</v>
      </c>
    </row>
    <row r="24" spans="1:25" x14ac:dyDescent="0.2">
      <c r="A24" s="31">
        <v>14.5</v>
      </c>
      <c r="B24" s="31">
        <v>179</v>
      </c>
      <c r="C24" s="31">
        <v>3</v>
      </c>
      <c r="E24" s="31">
        <v>14.5</v>
      </c>
      <c r="F24" s="31"/>
      <c r="G24" s="31"/>
      <c r="H24" s="31"/>
      <c r="I24" s="31"/>
      <c r="J24" s="31"/>
      <c r="M24" s="31">
        <v>14.5</v>
      </c>
      <c r="N24" s="31" t="e">
        <f t="shared" si="1"/>
        <v>#DIV/0!</v>
      </c>
      <c r="O24" s="31" t="e">
        <f t="shared" si="2"/>
        <v>#DIV/0!</v>
      </c>
      <c r="P24" s="31" t="e">
        <f t="shared" si="3"/>
        <v>#DIV/0!</v>
      </c>
      <c r="Q24" s="31" t="e">
        <f t="shared" si="4"/>
        <v>#DIV/0!</v>
      </c>
      <c r="R24" s="13"/>
      <c r="S24">
        <f t="shared" si="0"/>
        <v>14.75</v>
      </c>
      <c r="T24" s="31">
        <v>14.5</v>
      </c>
      <c r="U24" s="32"/>
      <c r="V24" s="32"/>
      <c r="W24" s="32"/>
      <c r="X24" s="32"/>
      <c r="Y24" s="13">
        <f t="shared" si="7"/>
        <v>0</v>
      </c>
    </row>
    <row r="25" spans="1:25" x14ac:dyDescent="0.2">
      <c r="A25" s="31">
        <v>15</v>
      </c>
      <c r="B25" s="31">
        <v>0</v>
      </c>
      <c r="C25" s="31">
        <v>0</v>
      </c>
      <c r="E25" s="31">
        <v>15</v>
      </c>
      <c r="F25" s="31"/>
      <c r="G25" s="31">
        <v>1</v>
      </c>
      <c r="H25" s="31"/>
      <c r="I25" s="31"/>
      <c r="J25" s="31">
        <v>1</v>
      </c>
      <c r="M25" s="31">
        <v>15</v>
      </c>
      <c r="N25" s="31">
        <f t="shared" si="1"/>
        <v>0</v>
      </c>
      <c r="O25" s="31">
        <f t="shared" si="2"/>
        <v>1</v>
      </c>
      <c r="P25" s="31">
        <f t="shared" si="3"/>
        <v>0</v>
      </c>
      <c r="Q25" s="31">
        <f t="shared" si="4"/>
        <v>0</v>
      </c>
      <c r="R25" s="13">
        <f t="shared" si="6"/>
        <v>1</v>
      </c>
      <c r="S25">
        <f t="shared" si="0"/>
        <v>15.25</v>
      </c>
      <c r="T25" s="31">
        <v>15</v>
      </c>
      <c r="U25" s="31">
        <f t="shared" ref="U25:X26" si="8">N25*$B25</f>
        <v>0</v>
      </c>
      <c r="V25" s="31">
        <f t="shared" si="8"/>
        <v>0</v>
      </c>
      <c r="W25" s="31">
        <f t="shared" si="8"/>
        <v>0</v>
      </c>
      <c r="X25" s="31">
        <f t="shared" si="8"/>
        <v>0</v>
      </c>
      <c r="Y25" s="13">
        <f t="shared" si="7"/>
        <v>0</v>
      </c>
    </row>
    <row r="26" spans="1:25" x14ac:dyDescent="0.2">
      <c r="A26" s="31">
        <v>15.5</v>
      </c>
      <c r="B26" s="31">
        <v>179</v>
      </c>
      <c r="C26" s="31">
        <v>4</v>
      </c>
      <c r="E26" s="31">
        <v>15.5</v>
      </c>
      <c r="F26" s="31"/>
      <c r="G26" s="31"/>
      <c r="H26" s="31"/>
      <c r="I26" s="31"/>
      <c r="J26" s="31"/>
      <c r="M26" s="31">
        <v>15.5</v>
      </c>
      <c r="N26" s="31"/>
      <c r="O26" s="31"/>
      <c r="P26" s="31"/>
      <c r="Q26" s="31"/>
      <c r="R26" s="13"/>
      <c r="S26">
        <f t="shared" si="0"/>
        <v>15.75</v>
      </c>
      <c r="T26" s="31">
        <v>15.5</v>
      </c>
      <c r="U26" s="32">
        <f t="shared" si="8"/>
        <v>0</v>
      </c>
      <c r="V26" s="32">
        <f t="shared" si="8"/>
        <v>0</v>
      </c>
      <c r="W26" s="32">
        <f t="shared" si="8"/>
        <v>0</v>
      </c>
      <c r="X26" s="32">
        <f t="shared" si="8"/>
        <v>0</v>
      </c>
      <c r="Y26" s="13">
        <f>SUM(U26:X26)</f>
        <v>0</v>
      </c>
    </row>
    <row r="27" spans="1:25" x14ac:dyDescent="0.2">
      <c r="A27" s="31">
        <v>16</v>
      </c>
      <c r="B27" s="31">
        <v>0</v>
      </c>
      <c r="C27" s="31">
        <v>0</v>
      </c>
      <c r="E27" s="31">
        <v>16</v>
      </c>
      <c r="F27" s="31"/>
      <c r="G27" s="31"/>
      <c r="H27" s="31"/>
      <c r="I27" s="31"/>
      <c r="J27" s="31"/>
      <c r="M27" s="31">
        <v>16</v>
      </c>
      <c r="N27" s="31"/>
      <c r="O27" s="31"/>
      <c r="P27" s="31"/>
      <c r="Q27" s="31"/>
      <c r="R27" s="13"/>
      <c r="S27">
        <f t="shared" si="0"/>
        <v>16.25</v>
      </c>
      <c r="T27" s="31">
        <v>16</v>
      </c>
      <c r="U27" s="31"/>
      <c r="V27" s="31"/>
      <c r="W27" s="31"/>
      <c r="X27" s="31"/>
      <c r="Y27" s="13">
        <f t="shared" ref="Y27:Y34" si="9">SUM(U27:X27)</f>
        <v>0</v>
      </c>
    </row>
    <row r="28" spans="1:25" x14ac:dyDescent="0.2">
      <c r="A28" s="31">
        <v>16.5</v>
      </c>
      <c r="B28" s="31">
        <v>0</v>
      </c>
      <c r="C28" s="31">
        <v>0</v>
      </c>
      <c r="E28" s="31">
        <v>16.5</v>
      </c>
      <c r="F28" s="31"/>
      <c r="G28" s="31"/>
      <c r="H28" s="31"/>
      <c r="I28" s="31"/>
      <c r="J28" s="31"/>
      <c r="M28" s="31">
        <v>16.5</v>
      </c>
      <c r="N28" s="31"/>
      <c r="O28" s="31"/>
      <c r="P28" s="31"/>
      <c r="Q28" s="31"/>
      <c r="R28" s="13"/>
      <c r="S28">
        <f t="shared" si="0"/>
        <v>16.75</v>
      </c>
      <c r="T28" s="31">
        <v>16.5</v>
      </c>
      <c r="U28" s="31"/>
      <c r="V28" s="31"/>
      <c r="W28" s="31"/>
      <c r="X28" s="31"/>
      <c r="Y28" s="13">
        <f t="shared" si="9"/>
        <v>0</v>
      </c>
    </row>
    <row r="29" spans="1:25" x14ac:dyDescent="0.2">
      <c r="A29" s="31">
        <v>17</v>
      </c>
      <c r="B29" s="31">
        <v>0</v>
      </c>
      <c r="C29" s="31">
        <v>0</v>
      </c>
      <c r="E29" s="31">
        <v>17</v>
      </c>
      <c r="F29" s="31"/>
      <c r="G29" s="31"/>
      <c r="H29" s="31"/>
      <c r="I29" s="31"/>
      <c r="J29" s="31"/>
      <c r="M29" s="31">
        <v>17</v>
      </c>
      <c r="N29" s="31"/>
      <c r="O29" s="31"/>
      <c r="P29" s="31"/>
      <c r="Q29" s="31"/>
      <c r="R29" s="13"/>
      <c r="S29">
        <f t="shared" si="0"/>
        <v>17.25</v>
      </c>
      <c r="T29" s="31">
        <v>17</v>
      </c>
      <c r="U29" s="31"/>
      <c r="V29" s="31"/>
      <c r="W29" s="31"/>
      <c r="X29" s="31"/>
      <c r="Y29" s="13">
        <f t="shared" si="9"/>
        <v>0</v>
      </c>
    </row>
    <row r="30" spans="1:25" x14ac:dyDescent="0.2">
      <c r="A30" s="31">
        <v>17.5</v>
      </c>
      <c r="B30" s="31">
        <v>0</v>
      </c>
      <c r="C30" s="31">
        <v>0</v>
      </c>
      <c r="E30" s="31">
        <v>17.5</v>
      </c>
      <c r="F30" s="31"/>
      <c r="G30" s="31"/>
      <c r="H30" s="31"/>
      <c r="I30" s="31"/>
      <c r="J30" s="31"/>
      <c r="M30" s="31">
        <v>17.5</v>
      </c>
      <c r="N30" s="31"/>
      <c r="O30" s="31"/>
      <c r="P30" s="31"/>
      <c r="Q30" s="31"/>
      <c r="R30" s="13"/>
      <c r="S30">
        <f t="shared" si="0"/>
        <v>17.75</v>
      </c>
      <c r="T30" s="31">
        <v>17.5</v>
      </c>
      <c r="U30" s="31"/>
      <c r="V30" s="31"/>
      <c r="W30" s="31"/>
      <c r="X30" s="31"/>
      <c r="Y30" s="13">
        <f t="shared" si="9"/>
        <v>0</v>
      </c>
    </row>
    <row r="31" spans="1:25" x14ac:dyDescent="0.2">
      <c r="A31" s="31">
        <v>18</v>
      </c>
      <c r="B31" s="31">
        <v>0</v>
      </c>
      <c r="C31" s="31">
        <v>0</v>
      </c>
      <c r="E31" s="31">
        <v>18</v>
      </c>
      <c r="F31" s="31"/>
      <c r="G31" s="31"/>
      <c r="H31" s="31"/>
      <c r="I31" s="31"/>
      <c r="J31" s="31"/>
      <c r="M31" s="31">
        <v>18</v>
      </c>
      <c r="N31" s="31"/>
      <c r="O31" s="31"/>
      <c r="P31" s="31"/>
      <c r="Q31" s="31"/>
      <c r="R31" s="13"/>
      <c r="S31">
        <f t="shared" si="0"/>
        <v>18.25</v>
      </c>
      <c r="T31" s="31">
        <v>18</v>
      </c>
      <c r="U31" s="31"/>
      <c r="V31" s="31"/>
      <c r="W31" s="31"/>
      <c r="X31" s="31"/>
      <c r="Y31" s="13">
        <f t="shared" si="9"/>
        <v>0</v>
      </c>
    </row>
    <row r="32" spans="1:25" x14ac:dyDescent="0.2">
      <c r="A32" s="31">
        <v>18.5</v>
      </c>
      <c r="B32" s="31">
        <v>0</v>
      </c>
      <c r="C32" s="31">
        <v>0</v>
      </c>
      <c r="E32" s="31">
        <v>18.5</v>
      </c>
      <c r="F32" s="31"/>
      <c r="G32" s="31"/>
      <c r="H32" s="31"/>
      <c r="I32" s="31"/>
      <c r="J32" s="31"/>
      <c r="M32" s="31">
        <v>18.5</v>
      </c>
      <c r="N32" s="31"/>
      <c r="O32" s="31"/>
      <c r="P32" s="31"/>
      <c r="Q32" s="31"/>
      <c r="R32" s="13"/>
      <c r="S32">
        <f t="shared" si="0"/>
        <v>18.75</v>
      </c>
      <c r="T32" s="31">
        <v>18.5</v>
      </c>
      <c r="U32" s="31"/>
      <c r="V32" s="31"/>
      <c r="W32" s="31"/>
      <c r="X32" s="31"/>
      <c r="Y32" s="13">
        <f t="shared" si="9"/>
        <v>0</v>
      </c>
    </row>
    <row r="33" spans="1:25" x14ac:dyDescent="0.2">
      <c r="A33" s="31">
        <v>19</v>
      </c>
      <c r="B33" s="31">
        <v>0</v>
      </c>
      <c r="C33" s="31">
        <v>0</v>
      </c>
      <c r="E33" s="31">
        <v>19</v>
      </c>
      <c r="F33" s="31"/>
      <c r="G33" s="31"/>
      <c r="H33" s="31"/>
      <c r="I33" s="31"/>
      <c r="J33" s="31"/>
      <c r="M33" s="31">
        <v>19</v>
      </c>
      <c r="N33" s="31"/>
      <c r="O33" s="31"/>
      <c r="P33" s="31"/>
      <c r="Q33" s="31"/>
      <c r="R33" s="13"/>
      <c r="S33">
        <f t="shared" si="0"/>
        <v>19.25</v>
      </c>
      <c r="T33" s="31">
        <v>19</v>
      </c>
      <c r="U33" s="31"/>
      <c r="V33" s="31"/>
      <c r="W33" s="31"/>
      <c r="X33" s="31"/>
      <c r="Y33" s="13">
        <f t="shared" si="9"/>
        <v>0</v>
      </c>
    </row>
    <row r="34" spans="1:25" x14ac:dyDescent="0.2">
      <c r="A34" s="31">
        <v>19.5</v>
      </c>
      <c r="B34" s="31">
        <v>0</v>
      </c>
      <c r="C34" s="31">
        <v>0</v>
      </c>
      <c r="E34" s="31">
        <v>19.5</v>
      </c>
      <c r="F34" s="31"/>
      <c r="G34" s="31"/>
      <c r="H34" s="31"/>
      <c r="I34" s="31"/>
      <c r="J34" s="31"/>
      <c r="M34" s="31">
        <v>19.5</v>
      </c>
      <c r="N34" s="31"/>
      <c r="O34" s="31"/>
      <c r="P34" s="31"/>
      <c r="Q34" s="31"/>
      <c r="R34" s="13"/>
      <c r="S34">
        <f t="shared" si="0"/>
        <v>19.75</v>
      </c>
      <c r="T34" s="31">
        <v>19.5</v>
      </c>
      <c r="U34" s="31"/>
      <c r="V34" s="31"/>
      <c r="W34" s="31"/>
      <c r="X34" s="31"/>
      <c r="Y34" s="13">
        <f t="shared" si="9"/>
        <v>0</v>
      </c>
    </row>
    <row r="35" spans="1:25" x14ac:dyDescent="0.2">
      <c r="A35" s="31">
        <v>20</v>
      </c>
      <c r="B35" s="31">
        <v>0</v>
      </c>
      <c r="C35" s="31">
        <v>0</v>
      </c>
      <c r="E35" s="31">
        <v>20</v>
      </c>
      <c r="F35" s="31"/>
      <c r="G35" s="31"/>
      <c r="H35" s="31"/>
      <c r="I35" s="31"/>
      <c r="J35" s="31"/>
      <c r="M35" s="31">
        <v>20</v>
      </c>
      <c r="N35" s="31"/>
      <c r="O35" s="31"/>
      <c r="P35" s="31"/>
      <c r="Q35" s="31"/>
      <c r="R35" s="31"/>
      <c r="T35" s="31">
        <v>20</v>
      </c>
      <c r="U35" s="31"/>
      <c r="V35" s="31"/>
      <c r="W35" s="31"/>
      <c r="X35" s="31"/>
      <c r="Y35" s="31"/>
    </row>
    <row r="36" spans="1:25" x14ac:dyDescent="0.2">
      <c r="A36" s="31">
        <v>20.5</v>
      </c>
      <c r="B36" s="31">
        <v>0</v>
      </c>
      <c r="C36" s="31">
        <v>0</v>
      </c>
      <c r="E36" s="31">
        <v>20.5</v>
      </c>
      <c r="F36" s="31"/>
      <c r="G36" s="31"/>
      <c r="H36" s="31"/>
      <c r="I36" s="31"/>
      <c r="J36" s="31"/>
      <c r="M36" s="31">
        <v>20.5</v>
      </c>
      <c r="N36" s="31"/>
      <c r="O36" s="31"/>
      <c r="P36" s="31"/>
      <c r="Q36" s="31"/>
      <c r="R36" s="31"/>
      <c r="T36" s="31">
        <v>20.5</v>
      </c>
      <c r="U36" s="31"/>
      <c r="V36" s="31"/>
      <c r="W36" s="31"/>
      <c r="X36" s="31"/>
      <c r="Y36" s="31"/>
    </row>
    <row r="37" spans="1:25" x14ac:dyDescent="0.2">
      <c r="A37" s="31">
        <v>21</v>
      </c>
      <c r="B37" s="31">
        <v>0</v>
      </c>
      <c r="C37" s="31">
        <v>0</v>
      </c>
      <c r="E37" s="31">
        <v>21</v>
      </c>
      <c r="F37" s="31"/>
      <c r="G37" s="31"/>
      <c r="H37" s="31"/>
      <c r="I37" s="31"/>
      <c r="J37" s="31"/>
      <c r="M37" s="31">
        <v>21</v>
      </c>
      <c r="N37" s="31"/>
      <c r="O37" s="31"/>
      <c r="P37" s="31"/>
      <c r="Q37" s="31"/>
      <c r="R37" s="31"/>
      <c r="T37" s="31">
        <v>21</v>
      </c>
      <c r="U37" s="31"/>
      <c r="V37" s="31"/>
      <c r="W37" s="31"/>
      <c r="X37" s="31"/>
      <c r="Y37" s="31"/>
    </row>
    <row r="38" spans="1:25" x14ac:dyDescent="0.2">
      <c r="A38" s="31">
        <v>21.5</v>
      </c>
      <c r="B38" s="31">
        <v>0</v>
      </c>
      <c r="C38" s="31">
        <v>0</v>
      </c>
      <c r="E38" s="31">
        <v>21.5</v>
      </c>
      <c r="F38" s="31"/>
      <c r="G38" s="31"/>
      <c r="H38" s="31"/>
      <c r="I38" s="31"/>
      <c r="J38" s="31"/>
      <c r="M38" s="31">
        <v>21.5</v>
      </c>
      <c r="N38" s="31"/>
      <c r="O38" s="31"/>
      <c r="P38" s="31"/>
      <c r="Q38" s="31"/>
      <c r="R38" s="31"/>
      <c r="T38" s="31">
        <v>21.5</v>
      </c>
      <c r="U38" s="31"/>
      <c r="V38" s="31"/>
      <c r="W38" s="31"/>
      <c r="X38" s="31"/>
      <c r="Y38" s="31"/>
    </row>
    <row r="39" spans="1:25" x14ac:dyDescent="0.2">
      <c r="A39" s="31">
        <v>22</v>
      </c>
      <c r="B39" s="31">
        <v>0</v>
      </c>
      <c r="C39" s="31">
        <v>0</v>
      </c>
      <c r="E39" s="31">
        <v>22</v>
      </c>
      <c r="F39" s="31"/>
      <c r="G39" s="31"/>
      <c r="H39" s="31"/>
      <c r="I39" s="31"/>
      <c r="J39" s="31"/>
      <c r="M39" s="31">
        <v>22</v>
      </c>
      <c r="N39" s="31"/>
      <c r="O39" s="31"/>
      <c r="P39" s="31"/>
      <c r="Q39" s="31"/>
      <c r="R39" s="31"/>
      <c r="T39" s="31">
        <v>22</v>
      </c>
      <c r="U39" s="31"/>
      <c r="V39" s="31"/>
      <c r="W39" s="31"/>
      <c r="X39" s="31"/>
      <c r="Y39" s="31"/>
    </row>
    <row r="40" spans="1:25" x14ac:dyDescent="0.2">
      <c r="A40" s="31">
        <v>22.5</v>
      </c>
      <c r="B40" s="31">
        <v>0</v>
      </c>
      <c r="C40" s="31">
        <v>0</v>
      </c>
      <c r="E40" s="31">
        <v>22.5</v>
      </c>
      <c r="F40" s="31"/>
      <c r="G40" s="31"/>
      <c r="H40" s="31"/>
      <c r="I40" s="31"/>
      <c r="J40" s="31"/>
      <c r="M40" s="31">
        <v>22.5</v>
      </c>
      <c r="N40" s="31"/>
      <c r="O40" s="31"/>
      <c r="P40" s="31"/>
      <c r="Q40" s="31"/>
      <c r="R40" s="31"/>
      <c r="T40" s="31">
        <v>22.5</v>
      </c>
      <c r="U40" s="31"/>
      <c r="V40" s="31"/>
      <c r="W40" s="31"/>
      <c r="X40" s="31"/>
      <c r="Y40" s="31"/>
    </row>
    <row r="41" spans="1:25" x14ac:dyDescent="0.2">
      <c r="A41" s="31">
        <v>23</v>
      </c>
      <c r="B41" s="31">
        <v>0</v>
      </c>
      <c r="C41" s="31">
        <v>0</v>
      </c>
      <c r="E41" s="31">
        <v>23</v>
      </c>
      <c r="F41" s="31"/>
      <c r="G41" s="31"/>
      <c r="H41" s="31"/>
      <c r="I41" s="31"/>
      <c r="J41" s="31"/>
      <c r="M41" s="31">
        <v>23</v>
      </c>
      <c r="N41" s="31"/>
      <c r="O41" s="31"/>
      <c r="P41" s="31"/>
      <c r="Q41" s="31"/>
      <c r="R41" s="31"/>
      <c r="T41" s="31">
        <v>23</v>
      </c>
      <c r="U41" s="31"/>
      <c r="V41" s="31"/>
      <c r="W41" s="31"/>
      <c r="X41" s="31"/>
      <c r="Y41" s="31"/>
    </row>
    <row r="42" spans="1:25" x14ac:dyDescent="0.2">
      <c r="A42" s="31">
        <v>23.5</v>
      </c>
      <c r="B42" s="31">
        <v>0</v>
      </c>
      <c r="C42" s="31">
        <v>0</v>
      </c>
      <c r="E42" s="31">
        <v>23.5</v>
      </c>
      <c r="F42" s="31"/>
      <c r="G42" s="31"/>
      <c r="H42" s="31"/>
      <c r="I42" s="31"/>
      <c r="J42" s="31"/>
      <c r="M42" s="31">
        <v>23.5</v>
      </c>
      <c r="N42" s="31"/>
      <c r="O42" s="31"/>
      <c r="P42" s="31"/>
      <c r="Q42" s="31"/>
      <c r="R42" s="31"/>
      <c r="T42" s="31">
        <v>23.5</v>
      </c>
      <c r="U42" s="31"/>
      <c r="V42" s="31"/>
      <c r="W42" s="31"/>
      <c r="X42" s="31"/>
      <c r="Y42" s="31"/>
    </row>
    <row r="43" spans="1:25" x14ac:dyDescent="0.2">
      <c r="A43" s="31">
        <v>24</v>
      </c>
      <c r="B43" s="31">
        <v>0</v>
      </c>
      <c r="C43" s="31">
        <v>0</v>
      </c>
      <c r="E43" s="31">
        <v>24</v>
      </c>
      <c r="F43" s="31"/>
      <c r="G43" s="31"/>
      <c r="H43" s="31"/>
      <c r="I43" s="31"/>
      <c r="J43" s="31"/>
      <c r="M43" s="31">
        <v>24</v>
      </c>
      <c r="N43" s="31"/>
      <c r="O43" s="31"/>
      <c r="P43" s="31"/>
      <c r="Q43" s="31"/>
      <c r="R43" s="31"/>
      <c r="T43" s="31">
        <v>24</v>
      </c>
      <c r="U43" s="31"/>
      <c r="V43" s="31"/>
      <c r="W43" s="31"/>
      <c r="X43" s="31"/>
      <c r="Y43" s="31"/>
    </row>
    <row r="44" spans="1:25" x14ac:dyDescent="0.2">
      <c r="A44" s="31">
        <v>24.5</v>
      </c>
      <c r="B44" s="31">
        <v>0</v>
      </c>
      <c r="C44" s="31">
        <v>0</v>
      </c>
      <c r="E44" s="31">
        <v>24.5</v>
      </c>
      <c r="F44" s="31"/>
      <c r="G44" s="31"/>
      <c r="H44" s="31"/>
      <c r="I44" s="31"/>
      <c r="J44" s="31"/>
      <c r="M44" s="31">
        <v>24.5</v>
      </c>
      <c r="N44" s="31"/>
      <c r="O44" s="31"/>
      <c r="P44" s="31"/>
      <c r="Q44" s="31"/>
      <c r="R44" s="31"/>
      <c r="T44" s="31">
        <v>24.5</v>
      </c>
      <c r="U44" s="31"/>
      <c r="V44" s="31"/>
      <c r="W44" s="31"/>
      <c r="X44" s="31"/>
      <c r="Y44" s="31"/>
    </row>
    <row r="45" spans="1:25" x14ac:dyDescent="0.2">
      <c r="A45" s="31">
        <v>25</v>
      </c>
      <c r="B45" s="31">
        <v>0</v>
      </c>
      <c r="C45" s="31">
        <v>0</v>
      </c>
      <c r="E45" s="31">
        <v>25</v>
      </c>
      <c r="F45" s="31"/>
      <c r="G45" s="31"/>
      <c r="H45" s="31"/>
      <c r="I45" s="31"/>
      <c r="J45" s="31"/>
      <c r="M45" s="31">
        <v>25</v>
      </c>
      <c r="N45" s="31"/>
      <c r="O45" s="31"/>
      <c r="P45" s="31"/>
      <c r="Q45" s="31"/>
      <c r="R45" s="31"/>
      <c r="T45" s="31">
        <v>25</v>
      </c>
      <c r="U45" s="31"/>
      <c r="V45" s="31"/>
      <c r="W45" s="31"/>
      <c r="X45" s="31"/>
      <c r="Y45" s="31"/>
    </row>
    <row r="46" spans="1:25" x14ac:dyDescent="0.2">
      <c r="A46" s="31">
        <v>25.5</v>
      </c>
      <c r="B46" s="31">
        <v>0</v>
      </c>
      <c r="C46" s="31">
        <v>0</v>
      </c>
      <c r="E46" s="31">
        <v>25.5</v>
      </c>
      <c r="F46" s="31"/>
      <c r="G46" s="31"/>
      <c r="H46" s="31"/>
      <c r="I46" s="31"/>
      <c r="J46" s="31"/>
      <c r="M46" s="31">
        <v>25.5</v>
      </c>
      <c r="N46" s="31"/>
      <c r="O46" s="31"/>
      <c r="P46" s="31"/>
      <c r="Q46" s="31"/>
      <c r="R46" s="31"/>
      <c r="T46" s="31">
        <v>25.5</v>
      </c>
      <c r="U46" s="31"/>
      <c r="V46" s="31"/>
      <c r="W46" s="31"/>
      <c r="X46" s="31"/>
      <c r="Y46" s="31"/>
    </row>
    <row r="47" spans="1:25" x14ac:dyDescent="0.2">
      <c r="A47" s="31">
        <v>26</v>
      </c>
      <c r="B47" s="31">
        <v>0</v>
      </c>
      <c r="C47" s="31">
        <v>0</v>
      </c>
      <c r="E47" s="31">
        <v>26</v>
      </c>
      <c r="F47" s="31"/>
      <c r="G47" s="31"/>
      <c r="H47" s="31"/>
      <c r="I47" s="31"/>
      <c r="J47" s="31"/>
      <c r="M47" s="31">
        <v>26</v>
      </c>
      <c r="N47" s="31"/>
      <c r="O47" s="31"/>
      <c r="P47" s="31"/>
      <c r="Q47" s="31"/>
      <c r="R47" s="31"/>
      <c r="T47" s="31">
        <v>26</v>
      </c>
      <c r="U47" s="31"/>
      <c r="V47" s="31"/>
      <c r="W47" s="31"/>
      <c r="X47" s="31"/>
      <c r="Y47" s="31"/>
    </row>
    <row r="48" spans="1:25" x14ac:dyDescent="0.2">
      <c r="E48" s="14"/>
      <c r="F48" s="15">
        <f>+SUM(F6:F47)</f>
        <v>25</v>
      </c>
      <c r="G48" s="15">
        <f t="shared" ref="G48:J48" si="10">+SUM(G6:G47)</f>
        <v>4</v>
      </c>
      <c r="H48" s="15">
        <f t="shared" si="10"/>
        <v>0</v>
      </c>
      <c r="I48" s="15">
        <f t="shared" si="10"/>
        <v>0</v>
      </c>
      <c r="J48" s="15">
        <f t="shared" si="10"/>
        <v>29</v>
      </c>
      <c r="M48" s="13"/>
      <c r="N48" s="15"/>
      <c r="O48" s="15"/>
      <c r="P48" s="15"/>
      <c r="Q48" s="15"/>
      <c r="R48" s="13"/>
      <c r="T48" s="13" t="s">
        <v>21</v>
      </c>
      <c r="U48" s="15">
        <f>SUM(U13:U34)</f>
        <v>6621.1904761904761</v>
      </c>
      <c r="V48" s="15">
        <f>SUM(V13:V34)</f>
        <v>1462.8095238095239</v>
      </c>
      <c r="W48" s="15">
        <f>SUM(W13:W34)</f>
        <v>0</v>
      </c>
      <c r="X48" s="15">
        <f>SUM(X13:X34)</f>
        <v>0</v>
      </c>
      <c r="Y48" s="13">
        <f>SUM(Y19:Y34)</f>
        <v>7905</v>
      </c>
    </row>
    <row r="49" spans="1:25" x14ac:dyDescent="0.2">
      <c r="B49">
        <f>SUM(B6:B47)</f>
        <v>8981</v>
      </c>
      <c r="C49">
        <f>SUM(C6:C47)</f>
        <v>107</v>
      </c>
      <c r="T49" s="1" t="s">
        <v>16</v>
      </c>
      <c r="U49">
        <f>U48/$Y$48</f>
        <v>0.83759525315502548</v>
      </c>
      <c r="V49">
        <f>V48/$Y$48</f>
        <v>0.18504864311315924</v>
      </c>
      <c r="W49">
        <f>W48/$Y$48</f>
        <v>0</v>
      </c>
      <c r="X49">
        <f>X48/$Y$48</f>
        <v>0</v>
      </c>
      <c r="Y49">
        <f>Y48/$Y$48</f>
        <v>1</v>
      </c>
    </row>
    <row r="50" spans="1:25" x14ac:dyDescent="0.2">
      <c r="T50" s="1" t="s">
        <v>28</v>
      </c>
      <c r="U50">
        <f>SUMPRODUCT(U13:U34,$S$13:$S$34)/U$48</f>
        <v>12.885751015858176</v>
      </c>
      <c r="V50">
        <f>SUMPRODUCT(V13:V34,$S$13:$S$34)/V$48</f>
        <v>12.872823008561477</v>
      </c>
    </row>
    <row r="51" spans="1:25" x14ac:dyDescent="0.2">
      <c r="A51" s="4" t="s">
        <v>9</v>
      </c>
      <c r="B51" s="5">
        <f>0.25+SUMPRODUCT(A6:A47,B6:B47)/B49</f>
        <v>13.059765059570204</v>
      </c>
    </row>
    <row r="53" spans="1:25" x14ac:dyDescent="0.2">
      <c r="B53" s="2"/>
    </row>
    <row r="55" spans="1:25" x14ac:dyDescent="0.2">
      <c r="E55" s="1" t="s">
        <v>14</v>
      </c>
      <c r="F55" s="1" t="s">
        <v>15</v>
      </c>
      <c r="G55" s="1" t="s">
        <v>24</v>
      </c>
      <c r="M55" s="1" t="s">
        <v>14</v>
      </c>
      <c r="N55" s="1" t="s">
        <v>15</v>
      </c>
      <c r="O55" s="1" t="s">
        <v>24</v>
      </c>
      <c r="T55" s="1" t="s">
        <v>14</v>
      </c>
      <c r="U55" s="1" t="s">
        <v>15</v>
      </c>
    </row>
    <row r="56" spans="1:25" x14ac:dyDescent="0.2">
      <c r="E56" s="1" t="s">
        <v>20</v>
      </c>
      <c r="F56" s="1"/>
      <c r="G56" s="1"/>
      <c r="H56" s="1"/>
      <c r="I56" s="1"/>
      <c r="J56" s="1"/>
      <c r="M56" s="1" t="s">
        <v>16</v>
      </c>
      <c r="N56" s="1"/>
      <c r="O56" s="1"/>
      <c r="P56" s="1"/>
      <c r="Q56" s="1"/>
      <c r="R56" s="1"/>
      <c r="T56" s="1" t="s">
        <v>22</v>
      </c>
      <c r="U56" s="1"/>
      <c r="V56" s="1"/>
      <c r="W56" s="1"/>
      <c r="X56" s="1"/>
      <c r="Y56" s="1"/>
    </row>
    <row r="57" spans="1:25" x14ac:dyDescent="0.2">
      <c r="E57" s="84" t="s">
        <v>17</v>
      </c>
      <c r="F57" s="87" t="s">
        <v>18</v>
      </c>
      <c r="G57" s="86"/>
      <c r="H57" s="86"/>
      <c r="I57" s="88"/>
      <c r="J57" s="84" t="s">
        <v>19</v>
      </c>
      <c r="M57" s="84" t="s">
        <v>17</v>
      </c>
      <c r="N57" s="87" t="s">
        <v>18</v>
      </c>
      <c r="O57" s="86"/>
      <c r="P57" s="86"/>
      <c r="Q57" s="88"/>
      <c r="R57" s="84" t="s">
        <v>19</v>
      </c>
      <c r="T57" s="84" t="s">
        <v>17</v>
      </c>
      <c r="U57" s="87" t="s">
        <v>18</v>
      </c>
      <c r="V57" s="86"/>
      <c r="W57" s="86"/>
      <c r="X57" s="88"/>
      <c r="Y57" s="84" t="s">
        <v>19</v>
      </c>
    </row>
    <row r="58" spans="1:25" x14ac:dyDescent="0.2">
      <c r="E58" s="85"/>
      <c r="F58" s="11">
        <v>1</v>
      </c>
      <c r="G58" s="11">
        <v>2</v>
      </c>
      <c r="H58" s="11">
        <v>3</v>
      </c>
      <c r="I58" s="11">
        <v>4</v>
      </c>
      <c r="J58" s="85"/>
      <c r="M58" s="85"/>
      <c r="N58" s="11">
        <v>1</v>
      </c>
      <c r="O58" s="11">
        <v>2</v>
      </c>
      <c r="P58" s="11">
        <v>3</v>
      </c>
      <c r="Q58" s="11">
        <v>4</v>
      </c>
      <c r="R58" s="85"/>
      <c r="T58" s="85"/>
      <c r="U58" s="11">
        <v>1</v>
      </c>
      <c r="V58" s="11">
        <v>2</v>
      </c>
      <c r="W58" s="11">
        <v>3</v>
      </c>
      <c r="X58" s="11">
        <v>4</v>
      </c>
      <c r="Y58" s="85"/>
    </row>
    <row r="59" spans="1:25" x14ac:dyDescent="0.2">
      <c r="E59" s="21">
        <v>9</v>
      </c>
      <c r="F59" s="22"/>
      <c r="G59" s="22"/>
      <c r="H59" s="22"/>
      <c r="I59" s="22"/>
      <c r="J59" s="6"/>
      <c r="M59" s="12">
        <v>9</v>
      </c>
      <c r="R59" s="12"/>
      <c r="T59" s="12">
        <v>9</v>
      </c>
      <c r="Y59" s="12"/>
    </row>
    <row r="60" spans="1:25" x14ac:dyDescent="0.2">
      <c r="E60" s="20">
        <v>9.5</v>
      </c>
      <c r="J60" s="10"/>
      <c r="M60" s="12">
        <v>9.5</v>
      </c>
      <c r="R60" s="12"/>
      <c r="T60" s="12">
        <v>9.5</v>
      </c>
      <c r="Y60" s="12"/>
    </row>
    <row r="61" spans="1:25" x14ac:dyDescent="0.2">
      <c r="E61" s="20">
        <v>10</v>
      </c>
      <c r="J61" s="10"/>
      <c r="M61" s="12">
        <v>10</v>
      </c>
      <c r="R61" s="12"/>
      <c r="T61" s="12">
        <v>10</v>
      </c>
      <c r="Y61" s="12"/>
    </row>
    <row r="62" spans="1:25" x14ac:dyDescent="0.2">
      <c r="E62" s="20">
        <v>10.5</v>
      </c>
      <c r="J62" s="10"/>
      <c r="M62" s="12">
        <v>10.5</v>
      </c>
      <c r="R62" s="12"/>
      <c r="T62" s="12">
        <v>10.5</v>
      </c>
      <c r="Y62" s="12"/>
    </row>
    <row r="63" spans="1:25" x14ac:dyDescent="0.2">
      <c r="E63" s="20">
        <v>11</v>
      </c>
      <c r="F63">
        <v>1</v>
      </c>
      <c r="J63" s="10">
        <v>1</v>
      </c>
      <c r="M63" s="12">
        <v>11</v>
      </c>
      <c r="N63">
        <f t="shared" ref="N63:N71" si="11">F63/$J63</f>
        <v>1</v>
      </c>
      <c r="O63">
        <f t="shared" ref="O63:O71" si="12">G63/$J63</f>
        <v>0</v>
      </c>
      <c r="P63">
        <f t="shared" ref="P63:P71" si="13">H63/$J63</f>
        <v>0</v>
      </c>
      <c r="Q63">
        <f t="shared" ref="Q63:Q71" si="14">I63/$J63</f>
        <v>0</v>
      </c>
      <c r="R63" s="12"/>
      <c r="T63" s="12">
        <v>11</v>
      </c>
      <c r="U63">
        <f t="shared" ref="U63:X68" si="15">N63*$C17</f>
        <v>0</v>
      </c>
      <c r="V63">
        <f t="shared" si="15"/>
        <v>0</v>
      </c>
      <c r="W63">
        <f t="shared" si="15"/>
        <v>0</v>
      </c>
      <c r="X63">
        <f t="shared" si="15"/>
        <v>0</v>
      </c>
      <c r="Y63" s="12"/>
    </row>
    <row r="64" spans="1:25" x14ac:dyDescent="0.2">
      <c r="E64" s="20">
        <v>11.5</v>
      </c>
      <c r="F64">
        <v>4</v>
      </c>
      <c r="J64" s="10">
        <v>4</v>
      </c>
      <c r="M64" s="12">
        <v>11.5</v>
      </c>
      <c r="N64">
        <f t="shared" si="11"/>
        <v>1</v>
      </c>
      <c r="O64">
        <f t="shared" si="12"/>
        <v>0</v>
      </c>
      <c r="P64">
        <f t="shared" si="13"/>
        <v>0</v>
      </c>
      <c r="Q64">
        <f t="shared" si="14"/>
        <v>0</v>
      </c>
      <c r="R64" s="12">
        <f>SUM(N64:Q64)</f>
        <v>1</v>
      </c>
      <c r="T64" s="12">
        <v>11.5</v>
      </c>
      <c r="U64">
        <f t="shared" si="15"/>
        <v>1</v>
      </c>
      <c r="V64">
        <f t="shared" si="15"/>
        <v>0</v>
      </c>
      <c r="W64">
        <f t="shared" si="15"/>
        <v>0</v>
      </c>
      <c r="X64">
        <f t="shared" si="15"/>
        <v>0</v>
      </c>
      <c r="Y64" s="12">
        <f>SUM(U64:X64)</f>
        <v>1</v>
      </c>
    </row>
    <row r="65" spans="5:25" x14ac:dyDescent="0.2">
      <c r="E65" s="20">
        <v>12</v>
      </c>
      <c r="F65">
        <v>10</v>
      </c>
      <c r="J65" s="10">
        <v>10</v>
      </c>
      <c r="M65" s="12">
        <v>12</v>
      </c>
      <c r="N65">
        <f t="shared" si="11"/>
        <v>1</v>
      </c>
      <c r="O65">
        <f t="shared" si="12"/>
        <v>0</v>
      </c>
      <c r="P65">
        <f t="shared" si="13"/>
        <v>0</v>
      </c>
      <c r="Q65">
        <f t="shared" si="14"/>
        <v>0</v>
      </c>
      <c r="R65" s="12">
        <f t="shared" ref="R65:R69" si="16">SUM(N65:Q65)</f>
        <v>1</v>
      </c>
      <c r="T65" s="12">
        <v>12</v>
      </c>
      <c r="U65">
        <f t="shared" si="15"/>
        <v>7</v>
      </c>
      <c r="V65">
        <f t="shared" si="15"/>
        <v>0</v>
      </c>
      <c r="W65">
        <f t="shared" si="15"/>
        <v>0</v>
      </c>
      <c r="X65">
        <f t="shared" si="15"/>
        <v>0</v>
      </c>
      <c r="Y65" s="12">
        <f t="shared" ref="Y65:Y69" si="17">SUM(U65:X65)</f>
        <v>7</v>
      </c>
    </row>
    <row r="66" spans="5:25" x14ac:dyDescent="0.2">
      <c r="E66" s="20">
        <v>12.5</v>
      </c>
      <c r="F66">
        <v>5</v>
      </c>
      <c r="G66">
        <v>2</v>
      </c>
      <c r="J66" s="10">
        <v>7</v>
      </c>
      <c r="M66" s="12">
        <v>12.5</v>
      </c>
      <c r="N66">
        <f t="shared" si="11"/>
        <v>0.7142857142857143</v>
      </c>
      <c r="O66">
        <f t="shared" si="12"/>
        <v>0.2857142857142857</v>
      </c>
      <c r="P66">
        <f t="shared" si="13"/>
        <v>0</v>
      </c>
      <c r="Q66">
        <f t="shared" si="14"/>
        <v>0</v>
      </c>
      <c r="R66" s="12">
        <f t="shared" si="16"/>
        <v>1</v>
      </c>
      <c r="T66" s="12">
        <v>12.5</v>
      </c>
      <c r="U66">
        <f t="shared" si="15"/>
        <v>35</v>
      </c>
      <c r="V66">
        <f t="shared" si="15"/>
        <v>14</v>
      </c>
      <c r="W66">
        <f t="shared" si="15"/>
        <v>0</v>
      </c>
      <c r="X66">
        <f t="shared" si="15"/>
        <v>0</v>
      </c>
      <c r="Y66" s="12">
        <f t="shared" si="17"/>
        <v>49</v>
      </c>
    </row>
    <row r="67" spans="5:25" x14ac:dyDescent="0.2">
      <c r="E67" s="20">
        <v>13</v>
      </c>
      <c r="F67">
        <v>3</v>
      </c>
      <c r="J67" s="10">
        <v>3</v>
      </c>
      <c r="M67" s="12">
        <v>13</v>
      </c>
      <c r="N67">
        <f t="shared" si="11"/>
        <v>1</v>
      </c>
      <c r="O67">
        <f t="shared" si="12"/>
        <v>0</v>
      </c>
      <c r="P67">
        <f t="shared" si="13"/>
        <v>0</v>
      </c>
      <c r="Q67">
        <f t="shared" si="14"/>
        <v>0</v>
      </c>
      <c r="R67" s="12">
        <f t="shared" si="16"/>
        <v>1</v>
      </c>
      <c r="T67" s="12">
        <v>13</v>
      </c>
      <c r="U67">
        <f t="shared" si="15"/>
        <v>27</v>
      </c>
      <c r="V67">
        <f t="shared" si="15"/>
        <v>0</v>
      </c>
      <c r="W67">
        <f t="shared" si="15"/>
        <v>0</v>
      </c>
      <c r="X67">
        <f t="shared" si="15"/>
        <v>0</v>
      </c>
      <c r="Y67" s="12">
        <f t="shared" si="17"/>
        <v>27</v>
      </c>
    </row>
    <row r="68" spans="5:25" x14ac:dyDescent="0.2">
      <c r="E68" s="20">
        <v>13.5</v>
      </c>
      <c r="F68">
        <v>2</v>
      </c>
      <c r="G68">
        <v>1</v>
      </c>
      <c r="J68" s="10">
        <v>3</v>
      </c>
      <c r="M68" s="12">
        <v>13.5</v>
      </c>
      <c r="N68">
        <f t="shared" si="11"/>
        <v>0.66666666666666663</v>
      </c>
      <c r="O68">
        <f t="shared" si="12"/>
        <v>0.33333333333333331</v>
      </c>
      <c r="P68">
        <f t="shared" si="13"/>
        <v>0</v>
      </c>
      <c r="Q68">
        <f t="shared" si="14"/>
        <v>0</v>
      </c>
      <c r="R68" s="12">
        <f t="shared" si="16"/>
        <v>1</v>
      </c>
      <c r="T68" s="12">
        <v>13.5</v>
      </c>
      <c r="U68">
        <f t="shared" si="15"/>
        <v>4.6666666666666661</v>
      </c>
      <c r="V68">
        <f t="shared" si="15"/>
        <v>2.333333333333333</v>
      </c>
      <c r="W68">
        <f t="shared" si="15"/>
        <v>0</v>
      </c>
      <c r="X68">
        <f t="shared" si="15"/>
        <v>0</v>
      </c>
      <c r="Y68" s="12">
        <f t="shared" si="17"/>
        <v>6.9999999999999991</v>
      </c>
    </row>
    <row r="69" spans="5:25" x14ac:dyDescent="0.2">
      <c r="E69" s="20">
        <v>14</v>
      </c>
      <c r="J69" s="10"/>
      <c r="M69" s="12">
        <v>14</v>
      </c>
      <c r="N69" t="e">
        <f t="shared" si="11"/>
        <v>#DIV/0!</v>
      </c>
      <c r="O69" t="e">
        <f t="shared" si="12"/>
        <v>#DIV/0!</v>
      </c>
      <c r="P69" t="e">
        <f t="shared" si="13"/>
        <v>#DIV/0!</v>
      </c>
      <c r="Q69" t="e">
        <f t="shared" si="14"/>
        <v>#DIV/0!</v>
      </c>
      <c r="R69" s="12" t="e">
        <f t="shared" si="16"/>
        <v>#DIV/0!</v>
      </c>
      <c r="T69" s="23">
        <v>14</v>
      </c>
      <c r="V69" s="24"/>
      <c r="W69" s="24"/>
      <c r="X69" s="24"/>
      <c r="Y69" s="23">
        <f t="shared" si="17"/>
        <v>0</v>
      </c>
    </row>
    <row r="70" spans="5:25" x14ac:dyDescent="0.2">
      <c r="E70" s="20">
        <v>14.5</v>
      </c>
      <c r="J70" s="10"/>
      <c r="M70" s="12">
        <v>14.5</v>
      </c>
      <c r="N70" t="e">
        <f t="shared" si="11"/>
        <v>#DIV/0!</v>
      </c>
      <c r="O70" t="e">
        <f t="shared" si="12"/>
        <v>#DIV/0!</v>
      </c>
      <c r="P70" t="e">
        <f t="shared" si="13"/>
        <v>#DIV/0!</v>
      </c>
      <c r="Q70" t="e">
        <f t="shared" si="14"/>
        <v>#DIV/0!</v>
      </c>
      <c r="R70" s="12"/>
      <c r="T70" s="23">
        <v>14.5</v>
      </c>
      <c r="V70" s="24"/>
      <c r="W70" s="24"/>
      <c r="X70" s="24"/>
      <c r="Y70" s="23"/>
    </row>
    <row r="71" spans="5:25" x14ac:dyDescent="0.2">
      <c r="E71" s="20">
        <v>15</v>
      </c>
      <c r="G71">
        <v>1</v>
      </c>
      <c r="J71" s="10">
        <v>1</v>
      </c>
      <c r="M71" s="12">
        <v>15</v>
      </c>
      <c r="N71">
        <f t="shared" si="11"/>
        <v>0</v>
      </c>
      <c r="O71">
        <f t="shared" si="12"/>
        <v>1</v>
      </c>
      <c r="P71">
        <f t="shared" si="13"/>
        <v>0</v>
      </c>
      <c r="Q71">
        <f t="shared" si="14"/>
        <v>0</v>
      </c>
      <c r="R71" s="12">
        <f t="shared" ref="R71" si="18">SUM(N71:Q71)</f>
        <v>1</v>
      </c>
      <c r="T71" s="12">
        <v>15</v>
      </c>
      <c r="U71">
        <f>N71*$C25</f>
        <v>0</v>
      </c>
      <c r="V71">
        <f>O25*$C25</f>
        <v>0</v>
      </c>
      <c r="W71">
        <f>P25*$C25</f>
        <v>0</v>
      </c>
      <c r="X71">
        <f>Q25*$C25</f>
        <v>0</v>
      </c>
      <c r="Y71" s="12">
        <f t="shared" ref="Y71:Y72" si="19">SUM(U71:X71)</f>
        <v>0</v>
      </c>
    </row>
    <row r="72" spans="5:25" x14ac:dyDescent="0.2">
      <c r="E72" s="20">
        <v>15.5</v>
      </c>
      <c r="J72" s="10"/>
      <c r="M72" s="12">
        <v>15.5</v>
      </c>
      <c r="R72" s="12"/>
      <c r="T72" s="23">
        <v>15.5</v>
      </c>
      <c r="U72">
        <f>N72*$C26</f>
        <v>0</v>
      </c>
      <c r="V72">
        <f>O72*$C26</f>
        <v>0</v>
      </c>
      <c r="W72">
        <f>P72*$C26</f>
        <v>0</v>
      </c>
      <c r="X72">
        <f>Q72*$C26</f>
        <v>0</v>
      </c>
      <c r="Y72" s="23">
        <f t="shared" si="19"/>
        <v>0</v>
      </c>
    </row>
    <row r="73" spans="5:25" x14ac:dyDescent="0.2">
      <c r="E73" s="20">
        <v>16</v>
      </c>
      <c r="J73" s="10"/>
      <c r="M73" s="12">
        <v>16</v>
      </c>
      <c r="R73" s="12"/>
      <c r="T73" s="12">
        <v>16</v>
      </c>
      <c r="Y73" s="12"/>
    </row>
    <row r="74" spans="5:25" x14ac:dyDescent="0.2">
      <c r="E74" s="20">
        <v>16.5</v>
      </c>
      <c r="J74" s="10"/>
      <c r="M74" s="12">
        <v>16.5</v>
      </c>
      <c r="R74" s="12"/>
      <c r="T74" s="12">
        <v>16.5</v>
      </c>
      <c r="Y74" s="12"/>
    </row>
    <row r="75" spans="5:25" x14ac:dyDescent="0.2">
      <c r="E75" s="20">
        <v>17</v>
      </c>
      <c r="J75" s="10"/>
      <c r="M75" s="12">
        <v>17</v>
      </c>
      <c r="R75" s="12"/>
      <c r="T75" s="12">
        <v>17</v>
      </c>
      <c r="Y75" s="12"/>
    </row>
    <row r="76" spans="5:25" x14ac:dyDescent="0.2">
      <c r="E76" s="20">
        <v>17.5</v>
      </c>
      <c r="J76" s="10"/>
      <c r="M76" s="12">
        <v>17.5</v>
      </c>
      <c r="R76" s="12"/>
      <c r="T76" s="12">
        <v>17.5</v>
      </c>
      <c r="Y76" s="12"/>
    </row>
    <row r="77" spans="5:25" x14ac:dyDescent="0.2">
      <c r="E77" s="20">
        <v>18</v>
      </c>
      <c r="J77" s="10"/>
      <c r="M77" s="12">
        <v>18</v>
      </c>
      <c r="R77" s="12"/>
      <c r="T77" s="12">
        <v>18</v>
      </c>
      <c r="Y77" s="12"/>
    </row>
    <row r="78" spans="5:25" x14ac:dyDescent="0.2">
      <c r="E78" s="20">
        <v>18.5</v>
      </c>
      <c r="J78" s="10"/>
      <c r="M78" s="12">
        <v>18.5</v>
      </c>
      <c r="R78" s="12"/>
      <c r="T78" s="12">
        <v>18.5</v>
      </c>
      <c r="Y78" s="12"/>
    </row>
    <row r="79" spans="5:25" x14ac:dyDescent="0.2">
      <c r="E79" s="20">
        <v>19</v>
      </c>
      <c r="J79" s="10"/>
      <c r="M79" s="12">
        <v>19</v>
      </c>
      <c r="R79" s="12"/>
      <c r="T79" s="12">
        <v>19</v>
      </c>
      <c r="Y79" s="12"/>
    </row>
    <row r="80" spans="5:25" x14ac:dyDescent="0.2">
      <c r="E80" s="19">
        <v>19.5</v>
      </c>
      <c r="F80" s="7"/>
      <c r="G80" s="7"/>
      <c r="H80" s="7"/>
      <c r="I80" s="7"/>
      <c r="J80" s="8"/>
      <c r="M80" s="12">
        <v>19.5</v>
      </c>
      <c r="R80" s="12"/>
      <c r="T80" s="12">
        <v>19.5</v>
      </c>
      <c r="Y80" s="12"/>
    </row>
    <row r="81" spans="5:25" x14ac:dyDescent="0.2">
      <c r="E81" s="14"/>
      <c r="F81" s="15"/>
      <c r="G81" s="15"/>
      <c r="H81" s="15"/>
      <c r="I81" s="15"/>
      <c r="J81" s="16"/>
      <c r="M81" s="13"/>
      <c r="N81" s="15"/>
      <c r="O81" s="15"/>
      <c r="P81" s="15"/>
      <c r="Q81" s="15"/>
      <c r="R81" s="13"/>
      <c r="T81" s="13" t="s">
        <v>21</v>
      </c>
      <c r="U81" s="15">
        <f>SUM(U59:U80)</f>
        <v>74.666666666666671</v>
      </c>
      <c r="V81" s="15">
        <f t="shared" ref="V81:X81" si="20">SUM(V59:V80)</f>
        <v>16.333333333333332</v>
      </c>
      <c r="W81" s="15">
        <f t="shared" si="20"/>
        <v>0</v>
      </c>
      <c r="X81" s="15">
        <f t="shared" si="20"/>
        <v>0</v>
      </c>
      <c r="Y81" s="13">
        <f>SUM(Y65:Y80)</f>
        <v>90</v>
      </c>
    </row>
    <row r="82" spans="5:25" x14ac:dyDescent="0.2">
      <c r="T82" s="1" t="s">
        <v>16</v>
      </c>
      <c r="U82">
        <f>U81/$Y$81</f>
        <v>0.82962962962962972</v>
      </c>
      <c r="V82">
        <f>V81/$Y$81</f>
        <v>0.18148148148148147</v>
      </c>
      <c r="W82">
        <f>W81/$Y$81</f>
        <v>0</v>
      </c>
      <c r="X82">
        <f>X81/$Y$81</f>
        <v>0</v>
      </c>
      <c r="Y82">
        <f>Y81/$Y$81</f>
        <v>1</v>
      </c>
    </row>
    <row r="83" spans="5:25" x14ac:dyDescent="0.2">
      <c r="T83" s="1" t="s">
        <v>29</v>
      </c>
      <c r="U83">
        <f>U81/U48*1000</f>
        <v>11.276924736596065</v>
      </c>
      <c r="V83">
        <f>V81/V48*1000</f>
        <v>11.165728051043327</v>
      </c>
    </row>
  </sheetData>
  <mergeCells count="18">
    <mergeCell ref="M57:M58"/>
    <mergeCell ref="N57:Q57"/>
    <mergeCell ref="T57:T58"/>
    <mergeCell ref="U57:X57"/>
    <mergeCell ref="Y57:Y58"/>
    <mergeCell ref="E4:E5"/>
    <mergeCell ref="F4:I4"/>
    <mergeCell ref="J4:J5"/>
    <mergeCell ref="M4:M5"/>
    <mergeCell ref="N4:Q4"/>
    <mergeCell ref="R4:R5"/>
    <mergeCell ref="T4:T5"/>
    <mergeCell ref="U4:X4"/>
    <mergeCell ref="Y4:Y5"/>
    <mergeCell ref="R57:R58"/>
    <mergeCell ref="E57:E58"/>
    <mergeCell ref="F57:I57"/>
    <mergeCell ref="J57:J5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53"/>
  <sheetViews>
    <sheetView topLeftCell="A3" zoomScale="60" zoomScaleNormal="60" workbookViewId="0">
      <selection activeCell="B16" sqref="B16"/>
    </sheetView>
  </sheetViews>
  <sheetFormatPr baseColWidth="10" defaultColWidth="9.1640625" defaultRowHeight="15" x14ac:dyDescent="0.2"/>
  <sheetData>
    <row r="1" spans="1:31" x14ac:dyDescent="0.2">
      <c r="E1" s="1" t="s">
        <v>27</v>
      </c>
      <c r="L1" s="1" t="s">
        <v>27</v>
      </c>
      <c r="S1" s="1" t="s">
        <v>27</v>
      </c>
      <c r="Z1" s="1" t="s">
        <v>27</v>
      </c>
    </row>
    <row r="2" spans="1:31" x14ac:dyDescent="0.2">
      <c r="E2" s="1" t="s">
        <v>26</v>
      </c>
      <c r="L2" s="1" t="s">
        <v>14</v>
      </c>
      <c r="M2" s="1" t="s">
        <v>15</v>
      </c>
      <c r="S2" s="1" t="s">
        <v>14</v>
      </c>
      <c r="T2" s="1" t="s">
        <v>15</v>
      </c>
      <c r="Z2" s="1" t="s">
        <v>14</v>
      </c>
      <c r="AA2" s="1" t="s">
        <v>15</v>
      </c>
    </row>
    <row r="3" spans="1:31" x14ac:dyDescent="0.2">
      <c r="E3" s="1" t="s">
        <v>20</v>
      </c>
      <c r="L3" s="1" t="s">
        <v>16</v>
      </c>
      <c r="M3" s="1"/>
      <c r="N3" s="1"/>
      <c r="O3" s="1"/>
      <c r="P3" s="1"/>
      <c r="Q3" s="1"/>
      <c r="S3" s="1" t="s">
        <v>3</v>
      </c>
      <c r="T3" s="1"/>
      <c r="U3" s="1"/>
      <c r="V3" s="1"/>
      <c r="W3" s="1"/>
      <c r="X3" s="1"/>
      <c r="Z3" s="1" t="s">
        <v>22</v>
      </c>
      <c r="AA3" s="1"/>
      <c r="AB3" s="1"/>
      <c r="AC3" s="1"/>
      <c r="AD3" s="1"/>
      <c r="AE3" s="1"/>
    </row>
    <row r="4" spans="1:31" x14ac:dyDescent="0.2">
      <c r="E4" s="87" t="s">
        <v>11</v>
      </c>
      <c r="F4" s="89" t="s">
        <v>25</v>
      </c>
      <c r="G4" s="89"/>
      <c r="H4" s="89"/>
      <c r="I4" s="89"/>
      <c r="J4" s="88" t="s">
        <v>21</v>
      </c>
      <c r="L4" s="84" t="s">
        <v>17</v>
      </c>
      <c r="M4" s="87" t="s">
        <v>18</v>
      </c>
      <c r="N4" s="86"/>
      <c r="O4" s="86"/>
      <c r="P4" s="88"/>
      <c r="Q4" s="84" t="s">
        <v>19</v>
      </c>
      <c r="S4" s="84" t="s">
        <v>17</v>
      </c>
      <c r="T4" s="87" t="s">
        <v>18</v>
      </c>
      <c r="U4" s="86"/>
      <c r="V4" s="86"/>
      <c r="W4" s="88"/>
      <c r="X4" s="84" t="s">
        <v>19</v>
      </c>
      <c r="Z4" s="84" t="s">
        <v>17</v>
      </c>
      <c r="AA4" s="87" t="s">
        <v>18</v>
      </c>
      <c r="AB4" s="86"/>
      <c r="AC4" s="86"/>
      <c r="AD4" s="88"/>
      <c r="AE4" s="84" t="s">
        <v>19</v>
      </c>
    </row>
    <row r="5" spans="1:31" x14ac:dyDescent="0.2">
      <c r="A5" s="31"/>
      <c r="B5" s="31" t="s">
        <v>2</v>
      </c>
      <c r="C5" s="31" t="s">
        <v>1</v>
      </c>
      <c r="E5" s="96"/>
      <c r="F5" s="18">
        <v>1</v>
      </c>
      <c r="G5" s="18">
        <v>2</v>
      </c>
      <c r="H5" s="18">
        <v>3</v>
      </c>
      <c r="I5" s="18">
        <v>4</v>
      </c>
      <c r="J5" s="97"/>
      <c r="L5" s="85"/>
      <c r="M5" s="11">
        <v>1</v>
      </c>
      <c r="N5" s="11">
        <v>2</v>
      </c>
      <c r="O5" s="11">
        <v>3</v>
      </c>
      <c r="P5" s="11">
        <v>4</v>
      </c>
      <c r="Q5" s="85"/>
      <c r="S5" s="85"/>
      <c r="T5" s="11">
        <v>1</v>
      </c>
      <c r="U5" s="11">
        <v>2</v>
      </c>
      <c r="V5" s="11">
        <v>3</v>
      </c>
      <c r="W5" s="11">
        <v>4</v>
      </c>
      <c r="X5" s="85"/>
      <c r="Z5" s="85"/>
      <c r="AA5" s="11">
        <v>1</v>
      </c>
      <c r="AB5" s="11">
        <v>2</v>
      </c>
      <c r="AC5" s="11">
        <v>3</v>
      </c>
      <c r="AD5" s="11">
        <v>4</v>
      </c>
      <c r="AE5" s="85"/>
    </row>
    <row r="6" spans="1:31" x14ac:dyDescent="0.2">
      <c r="A6" s="31">
        <v>5.5</v>
      </c>
      <c r="B6" s="31">
        <v>0</v>
      </c>
      <c r="C6" s="31">
        <v>0</v>
      </c>
      <c r="E6" s="31">
        <v>5.5</v>
      </c>
      <c r="F6" s="31"/>
      <c r="G6" s="31"/>
      <c r="H6" s="31"/>
      <c r="I6" s="31"/>
      <c r="J6" s="31"/>
      <c r="L6" s="31">
        <v>5.5</v>
      </c>
      <c r="M6" s="31"/>
      <c r="N6" s="31"/>
      <c r="O6" s="31"/>
      <c r="P6" s="31"/>
      <c r="Q6" s="31"/>
      <c r="S6" s="31">
        <v>5.5</v>
      </c>
      <c r="T6" s="31"/>
      <c r="U6" s="31"/>
      <c r="V6" s="31"/>
      <c r="W6" s="31"/>
      <c r="X6" s="31"/>
      <c r="Z6" s="31">
        <v>5.5</v>
      </c>
      <c r="AA6" s="31"/>
      <c r="AB6" s="31"/>
      <c r="AC6" s="31"/>
      <c r="AD6" s="31"/>
      <c r="AE6" s="31"/>
    </row>
    <row r="7" spans="1:31" x14ac:dyDescent="0.2">
      <c r="A7" s="31">
        <v>6</v>
      </c>
      <c r="B7" s="31">
        <v>0</v>
      </c>
      <c r="C7" s="31">
        <v>0</v>
      </c>
      <c r="E7" s="31">
        <v>6</v>
      </c>
      <c r="F7" s="31"/>
      <c r="G7" s="31"/>
      <c r="H7" s="31"/>
      <c r="I7" s="31"/>
      <c r="J7" s="31"/>
      <c r="L7" s="31">
        <v>6</v>
      </c>
      <c r="M7" s="31"/>
      <c r="N7" s="31"/>
      <c r="O7" s="31"/>
      <c r="P7" s="31"/>
      <c r="Q7" s="31"/>
      <c r="S7" s="31">
        <v>6</v>
      </c>
      <c r="T7" s="31"/>
      <c r="U7" s="31"/>
      <c r="V7" s="31"/>
      <c r="W7" s="31"/>
      <c r="X7" s="31"/>
      <c r="Z7" s="31">
        <v>6</v>
      </c>
      <c r="AA7" s="31"/>
      <c r="AB7" s="31"/>
      <c r="AC7" s="31"/>
      <c r="AD7" s="31"/>
      <c r="AE7" s="31"/>
    </row>
    <row r="8" spans="1:31" x14ac:dyDescent="0.2">
      <c r="A8" s="31">
        <v>6.5</v>
      </c>
      <c r="B8" s="31">
        <v>0</v>
      </c>
      <c r="C8" s="31">
        <v>0</v>
      </c>
      <c r="E8" s="31">
        <v>6.5</v>
      </c>
      <c r="F8" s="31"/>
      <c r="G8" s="31"/>
      <c r="H8" s="31"/>
      <c r="I8" s="31"/>
      <c r="J8" s="31"/>
      <c r="L8" s="31">
        <v>6.5</v>
      </c>
      <c r="M8" s="31"/>
      <c r="N8" s="31"/>
      <c r="O8" s="31"/>
      <c r="P8" s="31"/>
      <c r="Q8" s="31"/>
      <c r="S8" s="31">
        <v>6.5</v>
      </c>
      <c r="T8" s="31"/>
      <c r="U8" s="31"/>
      <c r="V8" s="31"/>
      <c r="W8" s="31"/>
      <c r="X8" s="31"/>
      <c r="Z8" s="31">
        <v>6.5</v>
      </c>
      <c r="AA8" s="31"/>
      <c r="AB8" s="31"/>
      <c r="AC8" s="31"/>
      <c r="AD8" s="31"/>
      <c r="AE8" s="31"/>
    </row>
    <row r="9" spans="1:31" x14ac:dyDescent="0.2">
      <c r="A9" s="31">
        <v>7</v>
      </c>
      <c r="B9" s="31">
        <v>0</v>
      </c>
      <c r="C9" s="31">
        <v>0</v>
      </c>
      <c r="E9" s="31">
        <v>7</v>
      </c>
      <c r="F9" s="31"/>
      <c r="G9" s="31"/>
      <c r="H9" s="31"/>
      <c r="I9" s="31"/>
      <c r="J9" s="31"/>
      <c r="L9" s="31">
        <v>7</v>
      </c>
      <c r="M9" s="31"/>
      <c r="N9" s="31"/>
      <c r="O9" s="31"/>
      <c r="P9" s="31"/>
      <c r="Q9" s="31"/>
      <c r="S9" s="31">
        <v>7</v>
      </c>
      <c r="T9" s="31"/>
      <c r="U9" s="31"/>
      <c r="V9" s="31"/>
      <c r="W9" s="31"/>
      <c r="X9" s="31"/>
      <c r="Z9" s="31">
        <v>7</v>
      </c>
      <c r="AA9" s="31"/>
      <c r="AB9" s="31"/>
      <c r="AC9" s="31"/>
      <c r="AD9" s="31"/>
      <c r="AE9" s="31"/>
    </row>
    <row r="10" spans="1:31" x14ac:dyDescent="0.2">
      <c r="A10" s="31">
        <v>7.5</v>
      </c>
      <c r="B10" s="31">
        <v>0</v>
      </c>
      <c r="C10" s="31">
        <v>0</v>
      </c>
      <c r="E10" s="31">
        <v>7.5</v>
      </c>
      <c r="F10" s="31"/>
      <c r="G10" s="31"/>
      <c r="H10" s="31"/>
      <c r="I10" s="31"/>
      <c r="J10" s="31"/>
      <c r="L10" s="31">
        <v>7.5</v>
      </c>
      <c r="M10" s="31"/>
      <c r="N10" s="31"/>
      <c r="O10" s="31"/>
      <c r="P10" s="31"/>
      <c r="Q10" s="31"/>
      <c r="S10" s="31">
        <v>7.5</v>
      </c>
      <c r="T10" s="31"/>
      <c r="U10" s="31"/>
      <c r="V10" s="31"/>
      <c r="W10" s="31"/>
      <c r="X10" s="31"/>
      <c r="Z10" s="31">
        <v>7.5</v>
      </c>
      <c r="AA10" s="31"/>
      <c r="AB10" s="31"/>
      <c r="AC10" s="31"/>
      <c r="AD10" s="31"/>
      <c r="AE10" s="31"/>
    </row>
    <row r="11" spans="1:31" x14ac:dyDescent="0.2">
      <c r="A11" s="31">
        <v>8</v>
      </c>
      <c r="B11" s="31">
        <v>0</v>
      </c>
      <c r="C11" s="31">
        <v>0</v>
      </c>
      <c r="E11" s="31">
        <v>8</v>
      </c>
      <c r="F11" s="31"/>
      <c r="G11" s="31"/>
      <c r="H11" s="31"/>
      <c r="I11" s="31"/>
      <c r="J11" s="31"/>
      <c r="L11" s="31">
        <v>8</v>
      </c>
      <c r="M11" s="31"/>
      <c r="N11" s="31"/>
      <c r="O11" s="31"/>
      <c r="P11" s="31"/>
      <c r="Q11" s="31"/>
      <c r="S11" s="31">
        <v>8</v>
      </c>
      <c r="T11" s="31"/>
      <c r="U11" s="31"/>
      <c r="V11" s="31"/>
      <c r="W11" s="31"/>
      <c r="X11" s="31"/>
      <c r="Z11" s="31">
        <v>8</v>
      </c>
      <c r="AA11" s="31"/>
      <c r="AB11" s="31"/>
      <c r="AC11" s="31"/>
      <c r="AD11" s="31"/>
      <c r="AE11" s="31"/>
    </row>
    <row r="12" spans="1:31" x14ac:dyDescent="0.2">
      <c r="A12" s="31">
        <v>8.5</v>
      </c>
      <c r="B12" s="31">
        <v>0</v>
      </c>
      <c r="C12" s="31">
        <v>0</v>
      </c>
      <c r="E12" s="31">
        <v>8.5</v>
      </c>
      <c r="F12" s="31">
        <v>2</v>
      </c>
      <c r="G12" s="31"/>
      <c r="H12" s="31"/>
      <c r="I12" s="31"/>
      <c r="J12" s="31">
        <v>2</v>
      </c>
      <c r="L12" s="31">
        <v>8.5</v>
      </c>
      <c r="M12" s="31">
        <f t="shared" ref="M12:M26" si="0">F12/$J12</f>
        <v>1</v>
      </c>
      <c r="N12" s="31">
        <f t="shared" ref="N12:N26" si="1">G12/$J12</f>
        <v>0</v>
      </c>
      <c r="O12" s="31">
        <f t="shared" ref="O12:O26" si="2">H12/$J12</f>
        <v>0</v>
      </c>
      <c r="P12" s="31">
        <f t="shared" ref="P12:P26" si="3">I12/$J12</f>
        <v>0</v>
      </c>
      <c r="Q12" s="13">
        <f t="shared" ref="Q12:Q16" si="4">SUM(M12:P12)</f>
        <v>1</v>
      </c>
      <c r="R12">
        <f>S12+0.25</f>
        <v>8.75</v>
      </c>
      <c r="S12" s="31">
        <v>8.5</v>
      </c>
      <c r="T12" s="32">
        <f t="shared" ref="T12:T26" si="5">M12*$B12</f>
        <v>0</v>
      </c>
      <c r="U12" s="32">
        <f t="shared" ref="U12:U26" si="6">N12*$B12</f>
        <v>0</v>
      </c>
      <c r="V12" s="32">
        <f t="shared" ref="V12:V26" si="7">O12*$B12</f>
        <v>0</v>
      </c>
      <c r="W12" s="32">
        <f t="shared" ref="W12:W26" si="8">P12*$B12</f>
        <v>0</v>
      </c>
      <c r="X12" s="33">
        <f t="shared" ref="X12:X16" si="9">SUM(T12:W12)</f>
        <v>0</v>
      </c>
      <c r="Z12" s="31">
        <v>8.5</v>
      </c>
      <c r="AA12" s="32">
        <f t="shared" ref="AA12:AA26" si="10">M12*$C12</f>
        <v>0</v>
      </c>
      <c r="AB12" s="32">
        <f t="shared" ref="AB12:AB26" si="11">N12*$C12</f>
        <v>0</v>
      </c>
      <c r="AC12" s="32">
        <f t="shared" ref="AC12:AC26" si="12">O12*$C12</f>
        <v>0</v>
      </c>
      <c r="AD12" s="32">
        <f t="shared" ref="AD12:AD26" si="13">P12*$C12</f>
        <v>0</v>
      </c>
      <c r="AE12" s="33">
        <f t="shared" ref="AE12:AE16" si="14">SUM(AA12:AD12)</f>
        <v>0</v>
      </c>
    </row>
    <row r="13" spans="1:31" x14ac:dyDescent="0.2">
      <c r="A13" s="31">
        <v>9</v>
      </c>
      <c r="B13" s="31">
        <v>0</v>
      </c>
      <c r="C13" s="31">
        <v>0</v>
      </c>
      <c r="E13" s="31">
        <v>9</v>
      </c>
      <c r="F13" s="31">
        <v>10</v>
      </c>
      <c r="G13" s="31"/>
      <c r="H13" s="31"/>
      <c r="I13" s="31"/>
      <c r="J13" s="31">
        <v>10</v>
      </c>
      <c r="L13" s="31">
        <v>9</v>
      </c>
      <c r="M13" s="31">
        <f t="shared" si="0"/>
        <v>1</v>
      </c>
      <c r="N13" s="31">
        <f t="shared" si="1"/>
        <v>0</v>
      </c>
      <c r="O13" s="31">
        <f t="shared" si="2"/>
        <v>0</v>
      </c>
      <c r="P13" s="31">
        <f t="shared" si="3"/>
        <v>0</v>
      </c>
      <c r="Q13" s="13">
        <f t="shared" si="4"/>
        <v>1</v>
      </c>
      <c r="R13">
        <f t="shared" ref="R13:R27" si="15">S13+0.25</f>
        <v>9.25</v>
      </c>
      <c r="S13" s="31">
        <v>9</v>
      </c>
      <c r="T13" s="32">
        <f t="shared" si="5"/>
        <v>0</v>
      </c>
      <c r="U13" s="32">
        <f t="shared" si="6"/>
        <v>0</v>
      </c>
      <c r="V13" s="32">
        <f t="shared" si="7"/>
        <v>0</v>
      </c>
      <c r="W13" s="32">
        <f t="shared" si="8"/>
        <v>0</v>
      </c>
      <c r="X13" s="33">
        <f>SUM(T13:W13)</f>
        <v>0</v>
      </c>
      <c r="Z13" s="31">
        <v>9</v>
      </c>
      <c r="AA13" s="32">
        <f t="shared" si="10"/>
        <v>0</v>
      </c>
      <c r="AB13" s="32">
        <f t="shared" si="11"/>
        <v>0</v>
      </c>
      <c r="AC13" s="32">
        <f t="shared" si="12"/>
        <v>0</v>
      </c>
      <c r="AD13" s="32">
        <f t="shared" si="13"/>
        <v>0</v>
      </c>
      <c r="AE13" s="33">
        <f t="shared" si="14"/>
        <v>0</v>
      </c>
    </row>
    <row r="14" spans="1:31" x14ac:dyDescent="0.2">
      <c r="A14" s="31">
        <v>9.5</v>
      </c>
      <c r="B14" s="31">
        <v>31032</v>
      </c>
      <c r="C14" s="31">
        <v>135</v>
      </c>
      <c r="E14" s="31">
        <v>9.5</v>
      </c>
      <c r="F14" s="31">
        <v>10</v>
      </c>
      <c r="G14" s="31"/>
      <c r="H14" s="31"/>
      <c r="I14" s="31"/>
      <c r="J14" s="31">
        <v>10</v>
      </c>
      <c r="L14" s="31">
        <v>9.5</v>
      </c>
      <c r="M14" s="31">
        <f t="shared" si="0"/>
        <v>1</v>
      </c>
      <c r="N14" s="31">
        <f t="shared" si="1"/>
        <v>0</v>
      </c>
      <c r="O14" s="31">
        <f t="shared" si="2"/>
        <v>0</v>
      </c>
      <c r="P14" s="31">
        <f t="shared" si="3"/>
        <v>0</v>
      </c>
      <c r="Q14" s="13">
        <f t="shared" si="4"/>
        <v>1</v>
      </c>
      <c r="R14">
        <f t="shared" si="15"/>
        <v>9.75</v>
      </c>
      <c r="S14" s="31">
        <v>9.5</v>
      </c>
      <c r="T14" s="31">
        <f t="shared" si="5"/>
        <v>31032</v>
      </c>
      <c r="U14" s="31">
        <f t="shared" si="6"/>
        <v>0</v>
      </c>
      <c r="V14" s="31">
        <f t="shared" si="7"/>
        <v>0</v>
      </c>
      <c r="W14" s="31">
        <f t="shared" si="8"/>
        <v>0</v>
      </c>
      <c r="X14" s="13">
        <f t="shared" si="9"/>
        <v>31032</v>
      </c>
      <c r="Z14" s="31">
        <v>9.5</v>
      </c>
      <c r="AA14" s="31">
        <f t="shared" si="10"/>
        <v>135</v>
      </c>
      <c r="AB14" s="31">
        <f t="shared" si="11"/>
        <v>0</v>
      </c>
      <c r="AC14" s="31">
        <f t="shared" si="12"/>
        <v>0</v>
      </c>
      <c r="AD14" s="31">
        <f t="shared" si="13"/>
        <v>0</v>
      </c>
      <c r="AE14" s="13">
        <f t="shared" si="14"/>
        <v>135</v>
      </c>
    </row>
    <row r="15" spans="1:31" x14ac:dyDescent="0.2">
      <c r="A15" s="31">
        <v>10</v>
      </c>
      <c r="B15" s="31">
        <v>58972</v>
      </c>
      <c r="C15" s="31">
        <v>303</v>
      </c>
      <c r="E15" s="31">
        <v>10</v>
      </c>
      <c r="F15" s="31">
        <v>13</v>
      </c>
      <c r="G15" s="31"/>
      <c r="H15" s="31"/>
      <c r="I15" s="31"/>
      <c r="J15" s="31">
        <v>13</v>
      </c>
      <c r="L15" s="31">
        <v>10</v>
      </c>
      <c r="M15" s="31">
        <f t="shared" si="0"/>
        <v>1</v>
      </c>
      <c r="N15" s="31">
        <f t="shared" si="1"/>
        <v>0</v>
      </c>
      <c r="O15" s="31">
        <f t="shared" si="2"/>
        <v>0</v>
      </c>
      <c r="P15" s="31">
        <f t="shared" si="3"/>
        <v>0</v>
      </c>
      <c r="Q15" s="13">
        <f t="shared" si="4"/>
        <v>1</v>
      </c>
      <c r="R15">
        <f t="shared" si="15"/>
        <v>10.25</v>
      </c>
      <c r="S15" s="31">
        <v>10</v>
      </c>
      <c r="T15" s="31">
        <f t="shared" si="5"/>
        <v>58972</v>
      </c>
      <c r="U15" s="31">
        <f t="shared" si="6"/>
        <v>0</v>
      </c>
      <c r="V15" s="31">
        <f t="shared" si="7"/>
        <v>0</v>
      </c>
      <c r="W15" s="31">
        <f t="shared" si="8"/>
        <v>0</v>
      </c>
      <c r="X15" s="13">
        <f t="shared" si="9"/>
        <v>58972</v>
      </c>
      <c r="Z15" s="31">
        <v>10</v>
      </c>
      <c r="AA15" s="31">
        <f t="shared" si="10"/>
        <v>303</v>
      </c>
      <c r="AB15" s="31">
        <f t="shared" si="11"/>
        <v>0</v>
      </c>
      <c r="AC15" s="31">
        <f t="shared" si="12"/>
        <v>0</v>
      </c>
      <c r="AD15" s="31">
        <f t="shared" si="13"/>
        <v>0</v>
      </c>
      <c r="AE15" s="13">
        <f t="shared" si="14"/>
        <v>303</v>
      </c>
    </row>
    <row r="16" spans="1:31" x14ac:dyDescent="0.2">
      <c r="A16" s="31">
        <v>10.5</v>
      </c>
      <c r="B16" s="31">
        <v>77403</v>
      </c>
      <c r="C16" s="31">
        <v>467</v>
      </c>
      <c r="E16" s="31">
        <v>10.5</v>
      </c>
      <c r="F16" s="31">
        <v>12</v>
      </c>
      <c r="G16" s="31"/>
      <c r="H16" s="31"/>
      <c r="I16" s="31"/>
      <c r="J16" s="31">
        <v>12</v>
      </c>
      <c r="L16" s="31">
        <v>10.5</v>
      </c>
      <c r="M16" s="31">
        <f t="shared" si="0"/>
        <v>1</v>
      </c>
      <c r="N16" s="31">
        <f t="shared" si="1"/>
        <v>0</v>
      </c>
      <c r="O16" s="31">
        <f t="shared" si="2"/>
        <v>0</v>
      </c>
      <c r="P16" s="31">
        <f t="shared" si="3"/>
        <v>0</v>
      </c>
      <c r="Q16" s="13">
        <f t="shared" si="4"/>
        <v>1</v>
      </c>
      <c r="R16">
        <f t="shared" si="15"/>
        <v>10.75</v>
      </c>
      <c r="S16" s="31">
        <v>10.5</v>
      </c>
      <c r="T16" s="31">
        <f t="shared" si="5"/>
        <v>77403</v>
      </c>
      <c r="U16" s="31">
        <f t="shared" si="6"/>
        <v>0</v>
      </c>
      <c r="V16" s="31">
        <f t="shared" si="7"/>
        <v>0</v>
      </c>
      <c r="W16" s="31">
        <f t="shared" si="8"/>
        <v>0</v>
      </c>
      <c r="X16" s="13">
        <f t="shared" si="9"/>
        <v>77403</v>
      </c>
      <c r="Z16" s="31">
        <v>10.5</v>
      </c>
      <c r="AA16" s="31">
        <f t="shared" si="10"/>
        <v>467</v>
      </c>
      <c r="AB16" s="31">
        <f t="shared" si="11"/>
        <v>0</v>
      </c>
      <c r="AC16" s="31">
        <f t="shared" si="12"/>
        <v>0</v>
      </c>
      <c r="AD16" s="31">
        <f t="shared" si="13"/>
        <v>0</v>
      </c>
      <c r="AE16" s="13">
        <f t="shared" si="14"/>
        <v>467</v>
      </c>
    </row>
    <row r="17" spans="1:31" x14ac:dyDescent="0.2">
      <c r="A17" s="31">
        <v>11</v>
      </c>
      <c r="B17" s="31">
        <v>244223</v>
      </c>
      <c r="C17" s="31">
        <v>1721</v>
      </c>
      <c r="E17" s="31">
        <v>11</v>
      </c>
      <c r="F17" s="31">
        <v>14</v>
      </c>
      <c r="G17" s="31"/>
      <c r="H17" s="31"/>
      <c r="I17" s="31"/>
      <c r="J17" s="31">
        <v>14</v>
      </c>
      <c r="L17" s="31">
        <v>11</v>
      </c>
      <c r="M17" s="31">
        <f t="shared" si="0"/>
        <v>1</v>
      </c>
      <c r="N17" s="31">
        <f t="shared" si="1"/>
        <v>0</v>
      </c>
      <c r="O17" s="31">
        <f t="shared" si="2"/>
        <v>0</v>
      </c>
      <c r="P17" s="31">
        <f t="shared" si="3"/>
        <v>0</v>
      </c>
      <c r="Q17" s="13">
        <f>SUM(M17:P17)</f>
        <v>1</v>
      </c>
      <c r="R17">
        <f t="shared" si="15"/>
        <v>11.25</v>
      </c>
      <c r="S17" s="31">
        <v>11</v>
      </c>
      <c r="T17" s="31">
        <f t="shared" si="5"/>
        <v>244223</v>
      </c>
      <c r="U17" s="31">
        <f t="shared" si="6"/>
        <v>0</v>
      </c>
      <c r="V17" s="31">
        <f t="shared" si="7"/>
        <v>0</v>
      </c>
      <c r="W17" s="31">
        <f t="shared" si="8"/>
        <v>0</v>
      </c>
      <c r="X17" s="13">
        <f>SUM(T17:W17)</f>
        <v>244223</v>
      </c>
      <c r="Z17" s="31">
        <v>11</v>
      </c>
      <c r="AA17" s="31">
        <f t="shared" si="10"/>
        <v>1721</v>
      </c>
      <c r="AB17" s="31">
        <f t="shared" si="11"/>
        <v>0</v>
      </c>
      <c r="AC17" s="31">
        <f t="shared" si="12"/>
        <v>0</v>
      </c>
      <c r="AD17" s="31">
        <f t="shared" si="13"/>
        <v>0</v>
      </c>
      <c r="AE17" s="13">
        <f>SUM(AA17:AD17)</f>
        <v>1721</v>
      </c>
    </row>
    <row r="18" spans="1:31" x14ac:dyDescent="0.2">
      <c r="A18" s="31">
        <v>11.5</v>
      </c>
      <c r="B18" s="31">
        <v>349402</v>
      </c>
      <c r="C18" s="31">
        <v>2853</v>
      </c>
      <c r="E18" s="31">
        <v>11.5</v>
      </c>
      <c r="F18" s="31">
        <v>15</v>
      </c>
      <c r="G18" s="31"/>
      <c r="H18" s="31"/>
      <c r="I18" s="31"/>
      <c r="J18" s="31">
        <v>15</v>
      </c>
      <c r="L18" s="31">
        <v>11.5</v>
      </c>
      <c r="M18" s="31">
        <f t="shared" si="0"/>
        <v>1</v>
      </c>
      <c r="N18" s="31">
        <f t="shared" si="1"/>
        <v>0</v>
      </c>
      <c r="O18" s="31">
        <f t="shared" si="2"/>
        <v>0</v>
      </c>
      <c r="P18" s="31">
        <f t="shared" si="3"/>
        <v>0</v>
      </c>
      <c r="Q18" s="13">
        <f t="shared" ref="Q18:Q26" si="16">SUM(M18:P18)</f>
        <v>1</v>
      </c>
      <c r="R18">
        <f t="shared" si="15"/>
        <v>11.75</v>
      </c>
      <c r="S18" s="31">
        <v>11.5</v>
      </c>
      <c r="T18" s="31">
        <f t="shared" si="5"/>
        <v>349402</v>
      </c>
      <c r="U18" s="31">
        <f t="shared" si="6"/>
        <v>0</v>
      </c>
      <c r="V18" s="31">
        <f t="shared" si="7"/>
        <v>0</v>
      </c>
      <c r="W18" s="31">
        <f t="shared" si="8"/>
        <v>0</v>
      </c>
      <c r="X18" s="13">
        <f t="shared" ref="X18:X26" si="17">SUM(T18:W18)</f>
        <v>349402</v>
      </c>
      <c r="Z18" s="31">
        <v>11.5</v>
      </c>
      <c r="AA18" s="31">
        <f t="shared" si="10"/>
        <v>2853</v>
      </c>
      <c r="AB18" s="31">
        <f t="shared" si="11"/>
        <v>0</v>
      </c>
      <c r="AC18" s="31">
        <f t="shared" si="12"/>
        <v>0</v>
      </c>
      <c r="AD18" s="31">
        <f t="shared" si="13"/>
        <v>0</v>
      </c>
      <c r="AE18" s="13">
        <f t="shared" ref="AE18:AE26" si="18">SUM(AA18:AD18)</f>
        <v>2853</v>
      </c>
    </row>
    <row r="19" spans="1:31" x14ac:dyDescent="0.2">
      <c r="A19" s="31">
        <v>12</v>
      </c>
      <c r="B19" s="31">
        <v>259657</v>
      </c>
      <c r="C19" s="31">
        <v>2441</v>
      </c>
      <c r="E19" s="31">
        <v>12</v>
      </c>
      <c r="F19" s="31">
        <v>15</v>
      </c>
      <c r="G19" s="31"/>
      <c r="H19" s="31"/>
      <c r="I19" s="31"/>
      <c r="J19" s="31">
        <v>15</v>
      </c>
      <c r="L19" s="31">
        <v>12</v>
      </c>
      <c r="M19" s="31">
        <f t="shared" si="0"/>
        <v>1</v>
      </c>
      <c r="N19" s="31">
        <f t="shared" si="1"/>
        <v>0</v>
      </c>
      <c r="O19" s="31">
        <f t="shared" si="2"/>
        <v>0</v>
      </c>
      <c r="P19" s="31">
        <f t="shared" si="3"/>
        <v>0</v>
      </c>
      <c r="Q19" s="13">
        <f t="shared" si="16"/>
        <v>1</v>
      </c>
      <c r="R19">
        <f t="shared" si="15"/>
        <v>12.25</v>
      </c>
      <c r="S19" s="31">
        <v>12</v>
      </c>
      <c r="T19" s="31">
        <f t="shared" si="5"/>
        <v>259657</v>
      </c>
      <c r="U19" s="31">
        <f t="shared" si="6"/>
        <v>0</v>
      </c>
      <c r="V19" s="31">
        <f t="shared" si="7"/>
        <v>0</v>
      </c>
      <c r="W19" s="31">
        <f t="shared" si="8"/>
        <v>0</v>
      </c>
      <c r="X19" s="13">
        <f t="shared" si="17"/>
        <v>259657</v>
      </c>
      <c r="Z19" s="31">
        <v>12</v>
      </c>
      <c r="AA19" s="31">
        <f t="shared" si="10"/>
        <v>2441</v>
      </c>
      <c r="AB19" s="31">
        <f t="shared" si="11"/>
        <v>0</v>
      </c>
      <c r="AC19" s="31">
        <f t="shared" si="12"/>
        <v>0</v>
      </c>
      <c r="AD19" s="31">
        <f t="shared" si="13"/>
        <v>0</v>
      </c>
      <c r="AE19" s="13">
        <f t="shared" si="18"/>
        <v>2441</v>
      </c>
    </row>
    <row r="20" spans="1:31" x14ac:dyDescent="0.2">
      <c r="A20" s="31">
        <v>12.5</v>
      </c>
      <c r="B20" s="31">
        <v>197120</v>
      </c>
      <c r="C20" s="31">
        <v>2122</v>
      </c>
      <c r="E20" s="31">
        <v>12.5</v>
      </c>
      <c r="F20" s="31">
        <v>11</v>
      </c>
      <c r="G20" s="31">
        <v>5</v>
      </c>
      <c r="H20" s="31"/>
      <c r="I20" s="31"/>
      <c r="J20" s="31">
        <v>16</v>
      </c>
      <c r="L20" s="31">
        <v>12.5</v>
      </c>
      <c r="M20" s="31">
        <f t="shared" si="0"/>
        <v>0.6875</v>
      </c>
      <c r="N20" s="31">
        <f t="shared" si="1"/>
        <v>0.3125</v>
      </c>
      <c r="O20" s="31">
        <f t="shared" si="2"/>
        <v>0</v>
      </c>
      <c r="P20" s="31">
        <f t="shared" si="3"/>
        <v>0</v>
      </c>
      <c r="Q20" s="13">
        <f t="shared" si="16"/>
        <v>1</v>
      </c>
      <c r="R20">
        <f t="shared" si="15"/>
        <v>12.75</v>
      </c>
      <c r="S20" s="31">
        <v>12.5</v>
      </c>
      <c r="T20" s="31">
        <f t="shared" si="5"/>
        <v>135520</v>
      </c>
      <c r="U20" s="31">
        <f t="shared" si="6"/>
        <v>61600</v>
      </c>
      <c r="V20" s="31">
        <f t="shared" si="7"/>
        <v>0</v>
      </c>
      <c r="W20" s="31">
        <f t="shared" si="8"/>
        <v>0</v>
      </c>
      <c r="X20" s="13">
        <f t="shared" si="17"/>
        <v>197120</v>
      </c>
      <c r="Z20" s="31">
        <v>12.5</v>
      </c>
      <c r="AA20" s="31">
        <f t="shared" si="10"/>
        <v>1458.875</v>
      </c>
      <c r="AB20" s="31">
        <f t="shared" si="11"/>
        <v>663.125</v>
      </c>
      <c r="AC20" s="31">
        <f t="shared" si="12"/>
        <v>0</v>
      </c>
      <c r="AD20" s="31">
        <f t="shared" si="13"/>
        <v>0</v>
      </c>
      <c r="AE20" s="13">
        <f t="shared" si="18"/>
        <v>2122</v>
      </c>
    </row>
    <row r="21" spans="1:31" x14ac:dyDescent="0.2">
      <c r="A21" s="31">
        <v>13</v>
      </c>
      <c r="B21" s="31">
        <v>96922</v>
      </c>
      <c r="C21" s="31">
        <v>1187</v>
      </c>
      <c r="E21" s="31">
        <v>13</v>
      </c>
      <c r="F21" s="31">
        <v>7</v>
      </c>
      <c r="G21" s="31">
        <v>8</v>
      </c>
      <c r="H21" s="31"/>
      <c r="I21" s="31"/>
      <c r="J21" s="31">
        <v>15</v>
      </c>
      <c r="L21" s="31">
        <v>13</v>
      </c>
      <c r="M21" s="31">
        <f t="shared" si="0"/>
        <v>0.46666666666666667</v>
      </c>
      <c r="N21" s="31">
        <f t="shared" si="1"/>
        <v>0.53333333333333333</v>
      </c>
      <c r="O21" s="31">
        <f t="shared" si="2"/>
        <v>0</v>
      </c>
      <c r="P21" s="31">
        <f t="shared" si="3"/>
        <v>0</v>
      </c>
      <c r="Q21" s="13">
        <f t="shared" si="16"/>
        <v>1</v>
      </c>
      <c r="R21">
        <f t="shared" si="15"/>
        <v>13.25</v>
      </c>
      <c r="S21" s="31">
        <v>13</v>
      </c>
      <c r="T21" s="31">
        <f t="shared" si="5"/>
        <v>45230.26666666667</v>
      </c>
      <c r="U21" s="31">
        <f t="shared" si="6"/>
        <v>51691.73333333333</v>
      </c>
      <c r="V21" s="31">
        <f t="shared" si="7"/>
        <v>0</v>
      </c>
      <c r="W21" s="31">
        <f t="shared" si="8"/>
        <v>0</v>
      </c>
      <c r="X21" s="13">
        <f t="shared" si="17"/>
        <v>96922</v>
      </c>
      <c r="Z21" s="31">
        <v>13</v>
      </c>
      <c r="AA21" s="31">
        <f t="shared" si="10"/>
        <v>553.93333333333339</v>
      </c>
      <c r="AB21" s="31">
        <f t="shared" si="11"/>
        <v>633.06666666666661</v>
      </c>
      <c r="AC21" s="31">
        <f t="shared" si="12"/>
        <v>0</v>
      </c>
      <c r="AD21" s="31">
        <f t="shared" si="13"/>
        <v>0</v>
      </c>
      <c r="AE21" s="13">
        <f t="shared" si="18"/>
        <v>1187</v>
      </c>
    </row>
    <row r="22" spans="1:31" x14ac:dyDescent="0.2">
      <c r="A22" s="31">
        <v>13.5</v>
      </c>
      <c r="B22" s="31">
        <v>62501</v>
      </c>
      <c r="C22" s="31">
        <v>867</v>
      </c>
      <c r="E22" s="31">
        <v>13.5</v>
      </c>
      <c r="F22" s="31">
        <v>5</v>
      </c>
      <c r="G22" s="31">
        <v>8</v>
      </c>
      <c r="H22" s="31"/>
      <c r="I22" s="31"/>
      <c r="J22" s="31">
        <v>13</v>
      </c>
      <c r="L22" s="31">
        <v>13.5</v>
      </c>
      <c r="M22" s="31">
        <f t="shared" si="0"/>
        <v>0.38461538461538464</v>
      </c>
      <c r="N22" s="31">
        <f t="shared" si="1"/>
        <v>0.61538461538461542</v>
      </c>
      <c r="O22" s="31">
        <f t="shared" si="2"/>
        <v>0</v>
      </c>
      <c r="P22" s="31">
        <f t="shared" si="3"/>
        <v>0</v>
      </c>
      <c r="Q22" s="13">
        <f t="shared" si="16"/>
        <v>1</v>
      </c>
      <c r="R22">
        <f t="shared" si="15"/>
        <v>13.75</v>
      </c>
      <c r="S22" s="31">
        <v>13.5</v>
      </c>
      <c r="T22" s="31">
        <f t="shared" si="5"/>
        <v>24038.846153846156</v>
      </c>
      <c r="U22" s="31">
        <f t="shared" si="6"/>
        <v>38462.153846153851</v>
      </c>
      <c r="V22" s="31">
        <f t="shared" si="7"/>
        <v>0</v>
      </c>
      <c r="W22" s="31">
        <f t="shared" si="8"/>
        <v>0</v>
      </c>
      <c r="X22" s="13">
        <f t="shared" si="17"/>
        <v>62501.000000000007</v>
      </c>
      <c r="Z22" s="31">
        <v>13.5</v>
      </c>
      <c r="AA22" s="31">
        <f t="shared" si="10"/>
        <v>333.46153846153845</v>
      </c>
      <c r="AB22" s="31">
        <f t="shared" si="11"/>
        <v>533.53846153846155</v>
      </c>
      <c r="AC22" s="31">
        <f t="shared" si="12"/>
        <v>0</v>
      </c>
      <c r="AD22" s="31">
        <f t="shared" si="13"/>
        <v>0</v>
      </c>
      <c r="AE22" s="13">
        <f t="shared" si="18"/>
        <v>867</v>
      </c>
    </row>
    <row r="23" spans="1:31" x14ac:dyDescent="0.2">
      <c r="A23" s="31">
        <v>14</v>
      </c>
      <c r="B23" s="31">
        <v>59869</v>
      </c>
      <c r="C23" s="31">
        <v>936</v>
      </c>
      <c r="E23" s="31">
        <v>14</v>
      </c>
      <c r="F23" s="31">
        <v>2</v>
      </c>
      <c r="G23" s="31">
        <v>11</v>
      </c>
      <c r="H23" s="31"/>
      <c r="I23" s="31"/>
      <c r="J23" s="31">
        <v>13</v>
      </c>
      <c r="L23" s="31">
        <v>14</v>
      </c>
      <c r="M23" s="31">
        <f t="shared" si="0"/>
        <v>0.15384615384615385</v>
      </c>
      <c r="N23" s="31">
        <f t="shared" si="1"/>
        <v>0.84615384615384615</v>
      </c>
      <c r="O23" s="31">
        <f t="shared" si="2"/>
        <v>0</v>
      </c>
      <c r="P23" s="31">
        <f t="shared" si="3"/>
        <v>0</v>
      </c>
      <c r="Q23" s="13">
        <f t="shared" si="16"/>
        <v>1</v>
      </c>
      <c r="R23">
        <f t="shared" si="15"/>
        <v>14.25</v>
      </c>
      <c r="S23" s="31">
        <v>14</v>
      </c>
      <c r="T23" s="31">
        <f t="shared" si="5"/>
        <v>9210.6153846153848</v>
      </c>
      <c r="U23" s="31">
        <f t="shared" si="6"/>
        <v>50658.384615384617</v>
      </c>
      <c r="V23" s="31">
        <f t="shared" si="7"/>
        <v>0</v>
      </c>
      <c r="W23" s="31">
        <f t="shared" si="8"/>
        <v>0</v>
      </c>
      <c r="X23" s="13">
        <f t="shared" si="17"/>
        <v>59869</v>
      </c>
      <c r="Z23" s="31">
        <v>14</v>
      </c>
      <c r="AA23" s="31">
        <f t="shared" si="10"/>
        <v>144</v>
      </c>
      <c r="AB23" s="31">
        <f t="shared" si="11"/>
        <v>792</v>
      </c>
      <c r="AC23" s="31">
        <f t="shared" si="12"/>
        <v>0</v>
      </c>
      <c r="AD23" s="31">
        <f t="shared" si="13"/>
        <v>0</v>
      </c>
      <c r="AE23" s="13">
        <f t="shared" si="18"/>
        <v>936</v>
      </c>
    </row>
    <row r="24" spans="1:31" x14ac:dyDescent="0.2">
      <c r="A24" s="31">
        <v>14.5</v>
      </c>
      <c r="B24" s="31">
        <v>25315</v>
      </c>
      <c r="C24" s="31">
        <v>444</v>
      </c>
      <c r="E24" s="31">
        <v>14.5</v>
      </c>
      <c r="F24" s="31"/>
      <c r="G24" s="31">
        <v>11</v>
      </c>
      <c r="H24" s="31"/>
      <c r="I24" s="31"/>
      <c r="J24" s="31">
        <v>11</v>
      </c>
      <c r="L24" s="31">
        <v>14.5</v>
      </c>
      <c r="M24" s="31">
        <f t="shared" si="0"/>
        <v>0</v>
      </c>
      <c r="N24" s="31">
        <f t="shared" si="1"/>
        <v>1</v>
      </c>
      <c r="O24" s="31">
        <f t="shared" si="2"/>
        <v>0</v>
      </c>
      <c r="P24" s="31">
        <f t="shared" si="3"/>
        <v>0</v>
      </c>
      <c r="Q24" s="13">
        <f t="shared" si="16"/>
        <v>1</v>
      </c>
      <c r="R24">
        <f t="shared" si="15"/>
        <v>14.75</v>
      </c>
      <c r="S24" s="31">
        <v>14.5</v>
      </c>
      <c r="T24" s="31">
        <f t="shared" si="5"/>
        <v>0</v>
      </c>
      <c r="U24" s="31">
        <f t="shared" si="6"/>
        <v>25315</v>
      </c>
      <c r="V24" s="31">
        <f t="shared" si="7"/>
        <v>0</v>
      </c>
      <c r="W24" s="31">
        <f t="shared" si="8"/>
        <v>0</v>
      </c>
      <c r="X24" s="13">
        <f t="shared" si="17"/>
        <v>25315</v>
      </c>
      <c r="Z24" s="31">
        <v>14.5</v>
      </c>
      <c r="AA24" s="31">
        <f t="shared" si="10"/>
        <v>0</v>
      </c>
      <c r="AB24" s="31">
        <f t="shared" si="11"/>
        <v>444</v>
      </c>
      <c r="AC24" s="31">
        <f t="shared" si="12"/>
        <v>0</v>
      </c>
      <c r="AD24" s="31">
        <f t="shared" si="13"/>
        <v>0</v>
      </c>
      <c r="AE24" s="13">
        <f t="shared" si="18"/>
        <v>444</v>
      </c>
    </row>
    <row r="25" spans="1:31" x14ac:dyDescent="0.2">
      <c r="A25" s="31">
        <v>15</v>
      </c>
      <c r="B25" s="31">
        <v>12937</v>
      </c>
      <c r="C25" s="31">
        <v>254</v>
      </c>
      <c r="E25" s="31">
        <v>15</v>
      </c>
      <c r="F25" s="31"/>
      <c r="G25" s="31">
        <v>3</v>
      </c>
      <c r="H25" s="31"/>
      <c r="I25" s="31"/>
      <c r="J25" s="31">
        <v>3</v>
      </c>
      <c r="L25" s="31">
        <v>15</v>
      </c>
      <c r="M25" s="31">
        <f t="shared" si="0"/>
        <v>0</v>
      </c>
      <c r="N25" s="31">
        <f t="shared" si="1"/>
        <v>1</v>
      </c>
      <c r="O25" s="31">
        <f t="shared" si="2"/>
        <v>0</v>
      </c>
      <c r="P25" s="31">
        <f t="shared" si="3"/>
        <v>0</v>
      </c>
      <c r="Q25" s="13">
        <f t="shared" si="16"/>
        <v>1</v>
      </c>
      <c r="R25">
        <f t="shared" si="15"/>
        <v>15.25</v>
      </c>
      <c r="S25" s="31">
        <v>15</v>
      </c>
      <c r="T25" s="31">
        <f t="shared" si="5"/>
        <v>0</v>
      </c>
      <c r="U25" s="31">
        <f t="shared" si="6"/>
        <v>12937</v>
      </c>
      <c r="V25" s="31">
        <f t="shared" si="7"/>
        <v>0</v>
      </c>
      <c r="W25" s="31">
        <f t="shared" si="8"/>
        <v>0</v>
      </c>
      <c r="X25" s="13">
        <f t="shared" si="17"/>
        <v>12937</v>
      </c>
      <c r="Z25" s="31">
        <v>15</v>
      </c>
      <c r="AA25" s="31">
        <f t="shared" si="10"/>
        <v>0</v>
      </c>
      <c r="AB25" s="31">
        <f t="shared" si="11"/>
        <v>254</v>
      </c>
      <c r="AC25" s="31">
        <f t="shared" si="12"/>
        <v>0</v>
      </c>
      <c r="AD25" s="31">
        <f t="shared" si="13"/>
        <v>0</v>
      </c>
      <c r="AE25" s="13">
        <f t="shared" si="18"/>
        <v>254</v>
      </c>
    </row>
    <row r="26" spans="1:31" x14ac:dyDescent="0.2">
      <c r="A26" s="31">
        <v>15.5</v>
      </c>
      <c r="B26" s="31">
        <v>3900</v>
      </c>
      <c r="C26" s="31">
        <v>85</v>
      </c>
      <c r="E26" s="31">
        <v>15.5</v>
      </c>
      <c r="F26" s="31"/>
      <c r="G26" s="31">
        <v>7</v>
      </c>
      <c r="H26" s="31">
        <v>2</v>
      </c>
      <c r="I26" s="31"/>
      <c r="J26" s="31">
        <v>9</v>
      </c>
      <c r="L26" s="31">
        <v>15.5</v>
      </c>
      <c r="M26" s="31">
        <f t="shared" si="0"/>
        <v>0</v>
      </c>
      <c r="N26" s="31">
        <f t="shared" si="1"/>
        <v>0.77777777777777779</v>
      </c>
      <c r="O26" s="31">
        <f t="shared" si="2"/>
        <v>0.22222222222222221</v>
      </c>
      <c r="P26" s="31">
        <f t="shared" si="3"/>
        <v>0</v>
      </c>
      <c r="Q26" s="13">
        <f t="shared" si="16"/>
        <v>1</v>
      </c>
      <c r="R26">
        <f t="shared" si="15"/>
        <v>15.75</v>
      </c>
      <c r="S26" s="31">
        <v>15.5</v>
      </c>
      <c r="T26" s="31">
        <f t="shared" si="5"/>
        <v>0</v>
      </c>
      <c r="U26" s="31">
        <f t="shared" si="6"/>
        <v>3033.3333333333335</v>
      </c>
      <c r="V26" s="31">
        <f t="shared" si="7"/>
        <v>866.66666666666663</v>
      </c>
      <c r="W26" s="31">
        <f t="shared" si="8"/>
        <v>0</v>
      </c>
      <c r="X26" s="13">
        <f t="shared" si="17"/>
        <v>3900</v>
      </c>
      <c r="Z26" s="31">
        <v>15.5</v>
      </c>
      <c r="AA26" s="31">
        <f t="shared" si="10"/>
        <v>0</v>
      </c>
      <c r="AB26" s="31">
        <f t="shared" si="11"/>
        <v>66.111111111111114</v>
      </c>
      <c r="AC26" s="31">
        <f t="shared" si="12"/>
        <v>18.888888888888889</v>
      </c>
      <c r="AD26" s="31">
        <f t="shared" si="13"/>
        <v>0</v>
      </c>
      <c r="AE26" s="13">
        <f t="shared" si="18"/>
        <v>85</v>
      </c>
    </row>
    <row r="27" spans="1:31" x14ac:dyDescent="0.2">
      <c r="A27" s="31">
        <v>16</v>
      </c>
      <c r="B27" s="31">
        <v>5884</v>
      </c>
      <c r="C27" s="31">
        <v>143</v>
      </c>
      <c r="E27" s="31">
        <v>16</v>
      </c>
      <c r="F27" s="31"/>
      <c r="G27" s="31"/>
      <c r="H27" s="31"/>
      <c r="I27" s="31"/>
      <c r="J27" s="31"/>
      <c r="L27" s="31">
        <v>16</v>
      </c>
      <c r="M27" s="32"/>
      <c r="N27" s="32"/>
      <c r="O27" s="32"/>
      <c r="P27" s="32"/>
      <c r="Q27" s="33"/>
      <c r="R27">
        <f t="shared" si="15"/>
        <v>16.25</v>
      </c>
      <c r="S27" s="31">
        <v>16</v>
      </c>
      <c r="T27" s="32"/>
      <c r="U27" s="32"/>
      <c r="V27" s="32"/>
      <c r="W27" s="32"/>
      <c r="X27" s="33"/>
      <c r="Z27" s="31">
        <v>16</v>
      </c>
      <c r="AA27" s="32"/>
      <c r="AB27" s="32"/>
      <c r="AC27" s="32"/>
      <c r="AD27" s="32"/>
      <c r="AE27" s="33"/>
    </row>
    <row r="28" spans="1:31" x14ac:dyDescent="0.2">
      <c r="A28" s="31">
        <v>16.5</v>
      </c>
      <c r="B28" s="31">
        <v>0</v>
      </c>
      <c r="C28" s="31">
        <v>0</v>
      </c>
      <c r="E28" s="31">
        <v>16.5</v>
      </c>
      <c r="F28" s="31"/>
      <c r="G28" s="31"/>
      <c r="H28" s="31"/>
      <c r="I28" s="31"/>
      <c r="J28" s="31"/>
      <c r="L28" s="31">
        <v>16.5</v>
      </c>
      <c r="M28" s="31"/>
      <c r="N28" s="31"/>
      <c r="O28" s="31"/>
      <c r="P28" s="31"/>
      <c r="Q28" s="31"/>
      <c r="S28" s="31">
        <v>16.5</v>
      </c>
      <c r="T28" s="31"/>
      <c r="U28" s="31"/>
      <c r="V28" s="31"/>
      <c r="W28" s="31"/>
      <c r="X28" s="31"/>
      <c r="Z28" s="31">
        <v>16.5</v>
      </c>
      <c r="AA28" s="31"/>
      <c r="AB28" s="31"/>
      <c r="AC28" s="31"/>
      <c r="AD28" s="31"/>
      <c r="AE28" s="31"/>
    </row>
    <row r="29" spans="1:31" x14ac:dyDescent="0.2">
      <c r="A29" s="31">
        <v>17</v>
      </c>
      <c r="B29" s="31">
        <v>0</v>
      </c>
      <c r="C29" s="31">
        <v>0</v>
      </c>
      <c r="E29" s="31">
        <v>17</v>
      </c>
      <c r="F29" s="31"/>
      <c r="G29" s="31"/>
      <c r="H29" s="31"/>
      <c r="I29" s="31"/>
      <c r="J29" s="31"/>
      <c r="L29" s="31">
        <v>17</v>
      </c>
      <c r="M29" s="31"/>
      <c r="N29" s="31"/>
      <c r="O29" s="31"/>
      <c r="P29" s="31"/>
      <c r="Q29" s="31"/>
      <c r="S29" s="31">
        <v>17</v>
      </c>
      <c r="T29" s="31"/>
      <c r="U29" s="31"/>
      <c r="V29" s="31"/>
      <c r="W29" s="31"/>
      <c r="X29" s="31"/>
      <c r="Z29" s="31">
        <v>17</v>
      </c>
      <c r="AA29" s="31"/>
      <c r="AB29" s="31"/>
      <c r="AC29" s="31"/>
      <c r="AD29" s="31"/>
      <c r="AE29" s="31"/>
    </row>
    <row r="30" spans="1:31" x14ac:dyDescent="0.2">
      <c r="A30" s="31">
        <v>17.5</v>
      </c>
      <c r="B30" s="31">
        <v>0</v>
      </c>
      <c r="C30" s="31">
        <v>0</v>
      </c>
      <c r="E30" s="31">
        <v>17.5</v>
      </c>
      <c r="F30" s="31"/>
      <c r="G30" s="31"/>
      <c r="H30" s="31"/>
      <c r="I30" s="31"/>
      <c r="J30" s="31"/>
      <c r="L30" s="31">
        <v>17.5</v>
      </c>
      <c r="M30" s="31"/>
      <c r="N30" s="31"/>
      <c r="O30" s="31"/>
      <c r="P30" s="31"/>
      <c r="Q30" s="31"/>
      <c r="S30" s="31">
        <v>17.5</v>
      </c>
      <c r="T30" s="31"/>
      <c r="U30" s="31"/>
      <c r="V30" s="31"/>
      <c r="W30" s="31"/>
      <c r="X30" s="31"/>
      <c r="Z30" s="31">
        <v>17.5</v>
      </c>
      <c r="AA30" s="31"/>
      <c r="AB30" s="31"/>
      <c r="AC30" s="31"/>
      <c r="AD30" s="31"/>
      <c r="AE30" s="31"/>
    </row>
    <row r="31" spans="1:31" x14ac:dyDescent="0.2">
      <c r="A31" s="31">
        <v>18</v>
      </c>
      <c r="B31" s="31">
        <v>0</v>
      </c>
      <c r="C31" s="31">
        <v>0</v>
      </c>
      <c r="E31" s="31">
        <v>18</v>
      </c>
      <c r="F31" s="31"/>
      <c r="G31" s="31"/>
      <c r="H31" s="31"/>
      <c r="I31" s="31"/>
      <c r="J31" s="31"/>
      <c r="L31" s="31">
        <v>18</v>
      </c>
      <c r="M31" s="31"/>
      <c r="N31" s="31"/>
      <c r="O31" s="31"/>
      <c r="P31" s="31"/>
      <c r="Q31" s="31"/>
      <c r="S31" s="31">
        <v>18</v>
      </c>
      <c r="T31" s="31"/>
      <c r="U31" s="31"/>
      <c r="V31" s="31"/>
      <c r="W31" s="31"/>
      <c r="X31" s="31"/>
      <c r="Z31" s="31">
        <v>18</v>
      </c>
      <c r="AA31" s="31"/>
      <c r="AB31" s="31"/>
      <c r="AC31" s="31"/>
      <c r="AD31" s="31"/>
      <c r="AE31" s="31"/>
    </row>
    <row r="32" spans="1:31" x14ac:dyDescent="0.2">
      <c r="A32" s="31">
        <v>18.5</v>
      </c>
      <c r="B32" s="31">
        <v>0</v>
      </c>
      <c r="C32" s="31">
        <v>0</v>
      </c>
      <c r="E32" s="31">
        <v>18.5</v>
      </c>
      <c r="F32" s="31"/>
      <c r="G32" s="31"/>
      <c r="H32" s="31"/>
      <c r="I32" s="31"/>
      <c r="J32" s="31"/>
      <c r="L32" s="31">
        <v>18.5</v>
      </c>
      <c r="M32" s="31"/>
      <c r="N32" s="31"/>
      <c r="O32" s="31"/>
      <c r="P32" s="31"/>
      <c r="Q32" s="31"/>
      <c r="S32" s="31">
        <v>18.5</v>
      </c>
      <c r="T32" s="31"/>
      <c r="U32" s="31"/>
      <c r="V32" s="31"/>
      <c r="W32" s="31"/>
      <c r="X32" s="31"/>
      <c r="Z32" s="31">
        <v>18.5</v>
      </c>
      <c r="AA32" s="31"/>
      <c r="AB32" s="31"/>
      <c r="AC32" s="31"/>
      <c r="AD32" s="31"/>
      <c r="AE32" s="31"/>
    </row>
    <row r="33" spans="1:31" x14ac:dyDescent="0.2">
      <c r="A33" s="31">
        <v>19</v>
      </c>
      <c r="B33" s="31">
        <v>0</v>
      </c>
      <c r="C33" s="31">
        <v>0</v>
      </c>
      <c r="E33" s="31">
        <v>19</v>
      </c>
      <c r="F33" s="31"/>
      <c r="G33" s="31"/>
      <c r="H33" s="31"/>
      <c r="I33" s="31"/>
      <c r="J33" s="31"/>
      <c r="L33" s="31">
        <v>19</v>
      </c>
      <c r="M33" s="31"/>
      <c r="N33" s="31"/>
      <c r="O33" s="31"/>
      <c r="P33" s="31"/>
      <c r="Q33" s="31"/>
      <c r="S33" s="31">
        <v>19</v>
      </c>
      <c r="T33" s="31"/>
      <c r="U33" s="31"/>
      <c r="V33" s="31"/>
      <c r="W33" s="31"/>
      <c r="X33" s="31"/>
      <c r="Z33" s="31">
        <v>19</v>
      </c>
      <c r="AA33" s="31"/>
      <c r="AB33" s="31"/>
      <c r="AC33" s="31"/>
      <c r="AD33" s="31"/>
      <c r="AE33" s="31"/>
    </row>
    <row r="34" spans="1:31" x14ac:dyDescent="0.2">
      <c r="A34" s="31">
        <v>19.5</v>
      </c>
      <c r="B34" s="31">
        <v>0</v>
      </c>
      <c r="C34" s="31">
        <v>0</v>
      </c>
      <c r="E34" s="31">
        <v>19.5</v>
      </c>
      <c r="F34" s="31"/>
      <c r="G34" s="31"/>
      <c r="H34" s="31"/>
      <c r="I34" s="31"/>
      <c r="J34" s="31"/>
      <c r="L34" s="31">
        <v>19.5</v>
      </c>
      <c r="M34" s="31"/>
      <c r="N34" s="31"/>
      <c r="O34" s="31"/>
      <c r="P34" s="31"/>
      <c r="Q34" s="31"/>
      <c r="S34" s="31">
        <v>19.5</v>
      </c>
      <c r="T34" s="31"/>
      <c r="U34" s="31"/>
      <c r="V34" s="31"/>
      <c r="W34" s="31"/>
      <c r="X34" s="31"/>
      <c r="Z34" s="31">
        <v>19.5</v>
      </c>
      <c r="AA34" s="31"/>
      <c r="AB34" s="31"/>
      <c r="AC34" s="31"/>
      <c r="AD34" s="31"/>
      <c r="AE34" s="31"/>
    </row>
    <row r="35" spans="1:31" x14ac:dyDescent="0.2">
      <c r="A35" s="31">
        <v>20</v>
      </c>
      <c r="B35" s="31">
        <v>0</v>
      </c>
      <c r="C35" s="31">
        <v>0</v>
      </c>
      <c r="E35" s="31">
        <v>20</v>
      </c>
      <c r="F35" s="31"/>
      <c r="G35" s="31"/>
      <c r="H35" s="31"/>
      <c r="I35" s="31"/>
      <c r="J35" s="31"/>
      <c r="L35" s="31">
        <v>20</v>
      </c>
      <c r="M35" s="31"/>
      <c r="N35" s="31"/>
      <c r="O35" s="31"/>
      <c r="P35" s="31"/>
      <c r="Q35" s="31"/>
      <c r="S35" s="31">
        <v>20</v>
      </c>
      <c r="T35" s="31"/>
      <c r="U35" s="31"/>
      <c r="V35" s="31"/>
      <c r="W35" s="31"/>
      <c r="X35" s="31"/>
      <c r="Z35" s="31">
        <v>20</v>
      </c>
      <c r="AA35" s="31"/>
      <c r="AB35" s="31"/>
      <c r="AC35" s="31"/>
      <c r="AD35" s="31"/>
      <c r="AE35" s="31"/>
    </row>
    <row r="36" spans="1:31" x14ac:dyDescent="0.2">
      <c r="A36" s="31">
        <v>20.5</v>
      </c>
      <c r="B36" s="31">
        <v>0</v>
      </c>
      <c r="C36" s="31">
        <v>0</v>
      </c>
      <c r="E36" s="31">
        <v>20.5</v>
      </c>
      <c r="F36" s="31"/>
      <c r="G36" s="31"/>
      <c r="H36" s="31"/>
      <c r="I36" s="31"/>
      <c r="J36" s="31"/>
      <c r="L36" s="31">
        <v>20.5</v>
      </c>
      <c r="M36" s="31"/>
      <c r="N36" s="31"/>
      <c r="O36" s="31"/>
      <c r="P36" s="31"/>
      <c r="Q36" s="31"/>
      <c r="S36" s="31">
        <v>20.5</v>
      </c>
      <c r="T36" s="31"/>
      <c r="U36" s="31"/>
      <c r="V36" s="31"/>
      <c r="W36" s="31"/>
      <c r="X36" s="31"/>
      <c r="Z36" s="31">
        <v>20.5</v>
      </c>
      <c r="AA36" s="31"/>
      <c r="AB36" s="31"/>
      <c r="AC36" s="31"/>
      <c r="AD36" s="31"/>
      <c r="AE36" s="31"/>
    </row>
    <row r="37" spans="1:31" x14ac:dyDescent="0.2">
      <c r="A37" s="31">
        <v>21</v>
      </c>
      <c r="B37" s="31">
        <v>0</v>
      </c>
      <c r="C37" s="31">
        <v>0</v>
      </c>
      <c r="E37" s="31">
        <v>21</v>
      </c>
      <c r="F37" s="31"/>
      <c r="G37" s="31"/>
      <c r="H37" s="31"/>
      <c r="I37" s="31"/>
      <c r="J37" s="31"/>
      <c r="L37" s="31">
        <v>21</v>
      </c>
      <c r="M37" s="31"/>
      <c r="N37" s="31"/>
      <c r="O37" s="31"/>
      <c r="P37" s="31"/>
      <c r="Q37" s="31"/>
      <c r="S37" s="31">
        <v>21</v>
      </c>
      <c r="T37" s="31"/>
      <c r="U37" s="31"/>
      <c r="V37" s="31"/>
      <c r="W37" s="31"/>
      <c r="X37" s="31"/>
      <c r="Z37" s="31">
        <v>21</v>
      </c>
      <c r="AA37" s="31"/>
      <c r="AB37" s="31"/>
      <c r="AC37" s="31"/>
      <c r="AD37" s="31"/>
      <c r="AE37" s="31"/>
    </row>
    <row r="38" spans="1:31" x14ac:dyDescent="0.2">
      <c r="A38" s="31">
        <v>21.5</v>
      </c>
      <c r="B38" s="31">
        <v>0</v>
      </c>
      <c r="C38" s="31">
        <v>0</v>
      </c>
      <c r="E38" s="31">
        <v>21.5</v>
      </c>
      <c r="F38" s="31"/>
      <c r="G38" s="31"/>
      <c r="H38" s="31"/>
      <c r="I38" s="31"/>
      <c r="J38" s="31"/>
      <c r="L38" s="31">
        <v>21.5</v>
      </c>
      <c r="M38" s="31"/>
      <c r="N38" s="31"/>
      <c r="O38" s="31"/>
      <c r="P38" s="31"/>
      <c r="Q38" s="31"/>
      <c r="S38" s="31">
        <v>21.5</v>
      </c>
      <c r="T38" s="31"/>
      <c r="U38" s="31"/>
      <c r="V38" s="31"/>
      <c r="W38" s="31"/>
      <c r="X38" s="31"/>
      <c r="Z38" s="31">
        <v>21.5</v>
      </c>
      <c r="AA38" s="31"/>
      <c r="AB38" s="31"/>
      <c r="AC38" s="31"/>
      <c r="AD38" s="31"/>
      <c r="AE38" s="31"/>
    </row>
    <row r="39" spans="1:31" x14ac:dyDescent="0.2">
      <c r="A39" s="31">
        <v>22</v>
      </c>
      <c r="B39" s="31">
        <v>0</v>
      </c>
      <c r="C39" s="31">
        <v>0</v>
      </c>
      <c r="E39" s="31">
        <v>22</v>
      </c>
      <c r="F39" s="31"/>
      <c r="G39" s="31"/>
      <c r="H39" s="31"/>
      <c r="I39" s="31"/>
      <c r="J39" s="31"/>
      <c r="L39" s="31">
        <v>22</v>
      </c>
      <c r="M39" s="31"/>
      <c r="N39" s="31"/>
      <c r="O39" s="31"/>
      <c r="P39" s="31"/>
      <c r="Q39" s="31"/>
      <c r="S39" s="31">
        <v>22</v>
      </c>
      <c r="T39" s="31"/>
      <c r="U39" s="31"/>
      <c r="V39" s="31"/>
      <c r="W39" s="31"/>
      <c r="X39" s="31"/>
      <c r="Z39" s="31">
        <v>22</v>
      </c>
      <c r="AA39" s="31"/>
      <c r="AB39" s="31"/>
      <c r="AC39" s="31"/>
      <c r="AD39" s="31"/>
      <c r="AE39" s="31"/>
    </row>
    <row r="40" spans="1:31" x14ac:dyDescent="0.2">
      <c r="A40" s="31">
        <v>22.5</v>
      </c>
      <c r="B40" s="31">
        <v>0</v>
      </c>
      <c r="C40" s="31">
        <v>0</v>
      </c>
      <c r="E40" s="31">
        <v>22.5</v>
      </c>
      <c r="F40" s="31"/>
      <c r="G40" s="31"/>
      <c r="H40" s="31"/>
      <c r="I40" s="31"/>
      <c r="J40" s="31"/>
      <c r="L40" s="31">
        <v>22.5</v>
      </c>
      <c r="M40" s="31"/>
      <c r="N40" s="31"/>
      <c r="O40" s="31"/>
      <c r="P40" s="31"/>
      <c r="Q40" s="31"/>
      <c r="S40" s="31">
        <v>22.5</v>
      </c>
      <c r="T40" s="31"/>
      <c r="U40" s="31"/>
      <c r="V40" s="31"/>
      <c r="W40" s="31"/>
      <c r="X40" s="31"/>
      <c r="Z40" s="31">
        <v>22.5</v>
      </c>
      <c r="AA40" s="31"/>
      <c r="AB40" s="31"/>
      <c r="AC40" s="31"/>
      <c r="AD40" s="31"/>
      <c r="AE40" s="31"/>
    </row>
    <row r="41" spans="1:31" x14ac:dyDescent="0.2">
      <c r="A41" s="31">
        <v>23</v>
      </c>
      <c r="B41" s="31">
        <v>0</v>
      </c>
      <c r="C41" s="31">
        <v>0</v>
      </c>
      <c r="E41" s="31">
        <v>23</v>
      </c>
      <c r="F41" s="31"/>
      <c r="G41" s="31"/>
      <c r="H41" s="31"/>
      <c r="I41" s="31"/>
      <c r="J41" s="31"/>
      <c r="L41" s="31">
        <v>23</v>
      </c>
      <c r="M41" s="31"/>
      <c r="N41" s="31"/>
      <c r="O41" s="31"/>
      <c r="P41" s="31"/>
      <c r="Q41" s="31"/>
      <c r="S41" s="31">
        <v>23</v>
      </c>
      <c r="T41" s="31"/>
      <c r="U41" s="31"/>
      <c r="V41" s="31"/>
      <c r="W41" s="31"/>
      <c r="X41" s="31"/>
      <c r="Z41" s="31">
        <v>23</v>
      </c>
      <c r="AA41" s="31"/>
      <c r="AB41" s="31"/>
      <c r="AC41" s="31"/>
      <c r="AD41" s="31"/>
      <c r="AE41" s="31"/>
    </row>
    <row r="42" spans="1:31" x14ac:dyDescent="0.2">
      <c r="A42" s="31">
        <v>23.5</v>
      </c>
      <c r="B42" s="31">
        <v>0</v>
      </c>
      <c r="C42" s="31">
        <v>0</v>
      </c>
      <c r="E42" s="31">
        <v>23.5</v>
      </c>
      <c r="F42" s="31"/>
      <c r="G42" s="31"/>
      <c r="H42" s="31"/>
      <c r="I42" s="31"/>
      <c r="J42" s="31"/>
      <c r="L42" s="31">
        <v>23.5</v>
      </c>
      <c r="M42" s="31"/>
      <c r="N42" s="31"/>
      <c r="O42" s="31"/>
      <c r="P42" s="31"/>
      <c r="Q42" s="31"/>
      <c r="S42" s="31">
        <v>23.5</v>
      </c>
      <c r="T42" s="31"/>
      <c r="U42" s="31"/>
      <c r="V42" s="31"/>
      <c r="W42" s="31"/>
      <c r="X42" s="31"/>
      <c r="Z42" s="31">
        <v>23.5</v>
      </c>
      <c r="AA42" s="31"/>
      <c r="AB42" s="31"/>
      <c r="AC42" s="31"/>
      <c r="AD42" s="31"/>
      <c r="AE42" s="31"/>
    </row>
    <row r="43" spans="1:31" x14ac:dyDescent="0.2">
      <c r="A43" s="31">
        <v>24</v>
      </c>
      <c r="B43" s="31">
        <v>0</v>
      </c>
      <c r="C43" s="31">
        <v>0</v>
      </c>
      <c r="E43" s="31">
        <v>24</v>
      </c>
      <c r="F43" s="31"/>
      <c r="G43" s="31"/>
      <c r="H43" s="31"/>
      <c r="I43" s="31"/>
      <c r="J43" s="31"/>
      <c r="L43" s="31">
        <v>24</v>
      </c>
      <c r="M43" s="31"/>
      <c r="N43" s="31"/>
      <c r="O43" s="31"/>
      <c r="P43" s="31"/>
      <c r="Q43" s="31"/>
      <c r="S43" s="31">
        <v>24</v>
      </c>
      <c r="T43" s="31"/>
      <c r="U43" s="31"/>
      <c r="V43" s="31"/>
      <c r="W43" s="31"/>
      <c r="X43" s="31"/>
      <c r="Z43" s="31">
        <v>24</v>
      </c>
      <c r="AA43" s="31"/>
      <c r="AB43" s="31"/>
      <c r="AC43" s="31"/>
      <c r="AD43" s="31"/>
      <c r="AE43" s="31"/>
    </row>
    <row r="44" spans="1:31" x14ac:dyDescent="0.2">
      <c r="A44" s="31">
        <v>24.5</v>
      </c>
      <c r="B44" s="31">
        <v>0</v>
      </c>
      <c r="C44" s="31">
        <v>0</v>
      </c>
      <c r="E44" s="31">
        <v>24.5</v>
      </c>
      <c r="F44" s="31"/>
      <c r="G44" s="31"/>
      <c r="H44" s="31"/>
      <c r="I44" s="31"/>
      <c r="J44" s="31"/>
      <c r="L44" s="31">
        <v>24.5</v>
      </c>
      <c r="M44" s="31"/>
      <c r="N44" s="31"/>
      <c r="O44" s="31"/>
      <c r="P44" s="31"/>
      <c r="Q44" s="31"/>
      <c r="S44" s="31">
        <v>24.5</v>
      </c>
      <c r="T44" s="31"/>
      <c r="U44" s="31"/>
      <c r="V44" s="31"/>
      <c r="W44" s="31"/>
      <c r="X44" s="31"/>
      <c r="Z44" s="31">
        <v>24.5</v>
      </c>
      <c r="AA44" s="31"/>
      <c r="AB44" s="31"/>
      <c r="AC44" s="31"/>
      <c r="AD44" s="31"/>
      <c r="AE44" s="31"/>
    </row>
    <row r="45" spans="1:31" x14ac:dyDescent="0.2">
      <c r="A45" s="31">
        <v>25</v>
      </c>
      <c r="B45" s="31">
        <v>0</v>
      </c>
      <c r="C45" s="31">
        <v>0</v>
      </c>
      <c r="E45" s="31">
        <v>25</v>
      </c>
      <c r="F45" s="31"/>
      <c r="G45" s="31"/>
      <c r="H45" s="31"/>
      <c r="I45" s="31"/>
      <c r="J45" s="31"/>
      <c r="L45" s="31">
        <v>25</v>
      </c>
      <c r="M45" s="31"/>
      <c r="N45" s="31"/>
      <c r="O45" s="31"/>
      <c r="P45" s="31"/>
      <c r="Q45" s="31"/>
      <c r="S45" s="31">
        <v>25</v>
      </c>
      <c r="T45" s="31"/>
      <c r="U45" s="31"/>
      <c r="V45" s="31"/>
      <c r="W45" s="31"/>
      <c r="X45" s="31"/>
      <c r="Z45" s="31">
        <v>25</v>
      </c>
      <c r="AA45" s="31"/>
      <c r="AB45" s="31"/>
      <c r="AC45" s="31"/>
      <c r="AD45" s="31"/>
      <c r="AE45" s="31"/>
    </row>
    <row r="46" spans="1:31" x14ac:dyDescent="0.2">
      <c r="A46" s="31">
        <v>25.5</v>
      </c>
      <c r="B46" s="31">
        <v>0</v>
      </c>
      <c r="C46" s="31">
        <v>0</v>
      </c>
      <c r="E46" s="31">
        <v>25.5</v>
      </c>
      <c r="F46" s="31"/>
      <c r="G46" s="31"/>
      <c r="H46" s="31"/>
      <c r="I46" s="31"/>
      <c r="J46" s="31"/>
      <c r="L46" s="31">
        <v>25.5</v>
      </c>
      <c r="M46" s="31"/>
      <c r="N46" s="31"/>
      <c r="O46" s="31"/>
      <c r="P46" s="31"/>
      <c r="Q46" s="31"/>
      <c r="S46" s="31">
        <v>25.5</v>
      </c>
      <c r="T46" s="31"/>
      <c r="U46" s="31"/>
      <c r="V46" s="31"/>
      <c r="W46" s="31"/>
      <c r="X46" s="31"/>
      <c r="Z46" s="31">
        <v>25.5</v>
      </c>
      <c r="AA46" s="31"/>
      <c r="AB46" s="31"/>
      <c r="AC46" s="31"/>
      <c r="AD46" s="31"/>
      <c r="AE46" s="31"/>
    </row>
    <row r="47" spans="1:31" x14ac:dyDescent="0.2">
      <c r="A47" s="31">
        <v>26</v>
      </c>
      <c r="B47" s="31">
        <v>0</v>
      </c>
      <c r="C47" s="31">
        <v>0</v>
      </c>
      <c r="E47" s="31">
        <v>26</v>
      </c>
      <c r="F47" s="31"/>
      <c r="G47" s="31"/>
      <c r="H47" s="31"/>
      <c r="I47" s="31"/>
      <c r="J47" s="31"/>
      <c r="L47" s="31">
        <v>26</v>
      </c>
      <c r="M47" s="31"/>
      <c r="N47" s="31"/>
      <c r="O47" s="31"/>
      <c r="P47" s="31"/>
      <c r="Q47" s="31"/>
      <c r="S47" s="31">
        <v>26</v>
      </c>
      <c r="T47" s="31"/>
      <c r="U47" s="31"/>
      <c r="V47" s="31"/>
      <c r="W47" s="31"/>
      <c r="X47" s="31"/>
      <c r="Z47" s="31">
        <v>26</v>
      </c>
      <c r="AA47" s="31"/>
      <c r="AB47" s="31"/>
      <c r="AC47" s="31"/>
      <c r="AD47" s="31"/>
      <c r="AE47" s="31"/>
    </row>
    <row r="49" spans="1:31" x14ac:dyDescent="0.2">
      <c r="B49">
        <f>SUM(B6:B47)</f>
        <v>1485137</v>
      </c>
      <c r="C49">
        <f>SUM(C6:C47)</f>
        <v>13958</v>
      </c>
      <c r="E49" s="14"/>
      <c r="F49" s="15"/>
      <c r="G49" s="15"/>
      <c r="H49" s="15"/>
      <c r="I49" s="15"/>
      <c r="J49" s="16"/>
      <c r="L49" s="13"/>
      <c r="M49" s="15"/>
      <c r="N49" s="15"/>
      <c r="O49" s="15"/>
      <c r="P49" s="15"/>
      <c r="Q49" s="13"/>
      <c r="S49" s="13" t="s">
        <v>21</v>
      </c>
      <c r="T49" s="15">
        <f>SUM(T12:T27)</f>
        <v>1234688.7282051283</v>
      </c>
      <c r="U49" s="15">
        <f>SUM(U12:U27)</f>
        <v>243697.60512820515</v>
      </c>
      <c r="V49" s="15">
        <f>SUM(V12:V27)</f>
        <v>866.66666666666663</v>
      </c>
      <c r="W49" s="15">
        <f>SUM(W12:W27)</f>
        <v>0</v>
      </c>
      <c r="X49" s="13">
        <f>SUM(X12:X27)</f>
        <v>1479253</v>
      </c>
      <c r="Z49" s="13" t="s">
        <v>21</v>
      </c>
      <c r="AA49" s="15">
        <f>SUM(AA12:AA27)</f>
        <v>10410.269871794873</v>
      </c>
      <c r="AB49" s="15">
        <f>SUM(AB12:AB27)</f>
        <v>3385.8412393162394</v>
      </c>
      <c r="AC49" s="15">
        <f>SUM(AC12:AC27)</f>
        <v>18.888888888888889</v>
      </c>
      <c r="AD49" s="15">
        <f>SUM(AD12:AD27)</f>
        <v>0</v>
      </c>
      <c r="AE49" s="13">
        <f>SUM(AE12:AE27)</f>
        <v>13815</v>
      </c>
    </row>
    <row r="50" spans="1:31" x14ac:dyDescent="0.2">
      <c r="S50" s="1" t="s">
        <v>16</v>
      </c>
      <c r="T50">
        <f>T49/$X$49</f>
        <v>0.83467042365648636</v>
      </c>
      <c r="U50">
        <f>U49/$X$49</f>
        <v>0.16474369504621938</v>
      </c>
      <c r="V50">
        <f>V49/$X$49</f>
        <v>5.8588129729442271E-4</v>
      </c>
      <c r="W50">
        <f>W49/$X$49</f>
        <v>0</v>
      </c>
      <c r="X50">
        <f>X49/$X$49</f>
        <v>1</v>
      </c>
      <c r="Z50" s="1" t="s">
        <v>16</v>
      </c>
      <c r="AA50">
        <f>AA49/$AE$49</f>
        <v>0.75354830776654891</v>
      </c>
      <c r="AB50">
        <f>AB49/$AE$49</f>
        <v>0.24508441833631844</v>
      </c>
      <c r="AC50">
        <f>AC49/$AE$49</f>
        <v>1.3672738971327461E-3</v>
      </c>
      <c r="AD50">
        <f>AD49/$AE$49</f>
        <v>0</v>
      </c>
      <c r="AE50">
        <f>AE49/$AE$49</f>
        <v>1</v>
      </c>
    </row>
    <row r="51" spans="1:31" x14ac:dyDescent="0.2">
      <c r="A51" s="4" t="s">
        <v>9</v>
      </c>
      <c r="B51" s="5">
        <f>0.25+SUMPRODUCT(A6:A47,B6:B47)/B49</f>
        <v>12.127252738299564</v>
      </c>
      <c r="S51" s="1" t="s">
        <v>28</v>
      </c>
      <c r="T51">
        <f>SUMPRODUCT(T12:T27,$R$12:$R$27)/T$49</f>
        <v>11.79394761977629</v>
      </c>
      <c r="U51">
        <f>SUMPRODUCT(U12:U27,$R$12:$R$27)/U$49</f>
        <v>13.703509975256638</v>
      </c>
      <c r="Z51" s="1" t="s">
        <v>29</v>
      </c>
      <c r="AA51">
        <f>AA49/T49*1000</f>
        <v>8.4314934071912369</v>
      </c>
      <c r="AB51">
        <f t="shared" ref="AB51:AC51" si="19">AB49/U49*1000</f>
        <v>13.893617204547441</v>
      </c>
      <c r="AC51">
        <f t="shared" si="19"/>
        <v>21.794871794871796</v>
      </c>
    </row>
    <row r="53" spans="1:31" x14ac:dyDescent="0.2">
      <c r="B53" s="2"/>
    </row>
  </sheetData>
  <mergeCells count="12">
    <mergeCell ref="Q4:Q5"/>
    <mergeCell ref="F4:I4"/>
    <mergeCell ref="E4:E5"/>
    <mergeCell ref="J4:J5"/>
    <mergeCell ref="L4:L5"/>
    <mergeCell ref="M4:P4"/>
    <mergeCell ref="AA4:AD4"/>
    <mergeCell ref="AE4:AE5"/>
    <mergeCell ref="S4:S5"/>
    <mergeCell ref="T4:W4"/>
    <mergeCell ref="X4:X5"/>
    <mergeCell ref="Z4:Z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63CDA-5E3B-844F-974A-15F58C084243}">
  <dimension ref="A1:AI51"/>
  <sheetViews>
    <sheetView tabSelected="1" topLeftCell="M1" zoomScale="90" zoomScaleNormal="90" workbookViewId="0">
      <selection activeCell="AE41" sqref="AE41"/>
    </sheetView>
  </sheetViews>
  <sheetFormatPr baseColWidth="10" defaultRowHeight="15" x14ac:dyDescent="0.2"/>
  <sheetData>
    <row r="1" spans="1:35" ht="16" thickBot="1" x14ac:dyDescent="0.25">
      <c r="A1" s="34" t="s">
        <v>32</v>
      </c>
      <c r="B1" s="34" t="s">
        <v>33</v>
      </c>
      <c r="C1" s="34" t="s">
        <v>34</v>
      </c>
      <c r="Y1" s="98" t="s">
        <v>17</v>
      </c>
      <c r="Z1" s="100" t="s">
        <v>35</v>
      </c>
      <c r="AA1" s="101"/>
      <c r="AB1" s="101"/>
      <c r="AC1" s="102" t="s">
        <v>19</v>
      </c>
      <c r="AE1" s="35" t="s">
        <v>36</v>
      </c>
      <c r="AF1">
        <v>2.3914000000000001E-3</v>
      </c>
      <c r="AG1" s="35" t="s">
        <v>37</v>
      </c>
      <c r="AH1">
        <v>3.4183086999999999</v>
      </c>
      <c r="AI1" s="36" t="s">
        <v>38</v>
      </c>
    </row>
    <row r="2" spans="1:35" ht="16" thickBot="1" x14ac:dyDescent="0.25">
      <c r="A2" s="37">
        <v>5</v>
      </c>
      <c r="B2" s="31"/>
      <c r="C2" s="38"/>
      <c r="F2" s="39" t="s">
        <v>17</v>
      </c>
      <c r="G2" s="39">
        <v>1</v>
      </c>
      <c r="H2" s="39">
        <v>2</v>
      </c>
      <c r="I2" s="39">
        <v>3</v>
      </c>
      <c r="J2" s="34" t="s">
        <v>19</v>
      </c>
      <c r="L2" s="39" t="s">
        <v>17</v>
      </c>
      <c r="M2" s="39">
        <v>1</v>
      </c>
      <c r="N2" s="39">
        <v>2</v>
      </c>
      <c r="O2" s="39">
        <v>3</v>
      </c>
      <c r="P2" s="34" t="s">
        <v>19</v>
      </c>
      <c r="R2" s="39" t="s">
        <v>17</v>
      </c>
      <c r="S2" s="39">
        <v>1</v>
      </c>
      <c r="T2" s="39">
        <v>2</v>
      </c>
      <c r="U2" s="39">
        <v>3</v>
      </c>
      <c r="V2" s="34" t="s">
        <v>19</v>
      </c>
      <c r="X2" s="40" t="s">
        <v>39</v>
      </c>
      <c r="Y2" s="99"/>
      <c r="Z2" s="41">
        <v>1</v>
      </c>
      <c r="AA2" s="41">
        <v>2</v>
      </c>
      <c r="AB2" s="42">
        <v>3</v>
      </c>
      <c r="AC2" s="103"/>
      <c r="AE2" s="43" t="s">
        <v>36</v>
      </c>
      <c r="AF2">
        <v>2.283677140709605E-3</v>
      </c>
      <c r="AG2" s="43" t="s">
        <v>37</v>
      </c>
      <c r="AH2" s="44">
        <v>3.4061849999999998</v>
      </c>
      <c r="AI2" s="45" t="s">
        <v>40</v>
      </c>
    </row>
    <row r="3" spans="1:35" x14ac:dyDescent="0.2">
      <c r="A3" s="37">
        <v>5.5</v>
      </c>
      <c r="B3" s="31">
        <f>('9aS_alg'!B6+'9aS_cad'!B6)</f>
        <v>0</v>
      </c>
      <c r="C3" s="31">
        <f>('9aS_alg'!C6+'9aS_cad'!C6)</f>
        <v>0</v>
      </c>
      <c r="F3" s="37">
        <v>5</v>
      </c>
      <c r="G3" s="46"/>
      <c r="H3" s="46"/>
      <c r="I3" s="46"/>
      <c r="J3" s="46"/>
      <c r="L3" s="47">
        <v>5</v>
      </c>
      <c r="M3" s="48">
        <f>+IF($J3&gt;0,G3/$J3,0)</f>
        <v>0</v>
      </c>
      <c r="N3" s="48">
        <f t="shared" ref="N3:P18" si="0">+IF($J3&gt;0,H3/$J3,0)</f>
        <v>0</v>
      </c>
      <c r="O3" s="48">
        <f t="shared" si="0"/>
        <v>0</v>
      </c>
      <c r="P3" s="48">
        <f t="shared" si="0"/>
        <v>0</v>
      </c>
      <c r="Q3" s="47">
        <v>5.25</v>
      </c>
      <c r="R3" s="47">
        <v>5</v>
      </c>
      <c r="S3" s="46">
        <f>+$B3*M3</f>
        <v>0</v>
      </c>
      <c r="T3" s="46">
        <f t="shared" ref="T3:V18" si="1">+$B3*N3</f>
        <v>0</v>
      </c>
      <c r="U3" s="46">
        <f t="shared" si="1"/>
        <v>0</v>
      </c>
      <c r="V3" s="46">
        <f t="shared" si="1"/>
        <v>0</v>
      </c>
      <c r="X3" s="49">
        <f>$AF$2*((Y3)^$AH$2)</f>
        <v>0.5488527554949949</v>
      </c>
      <c r="Y3" s="47">
        <v>5</v>
      </c>
      <c r="Z3" s="50">
        <f>+S3*$X3</f>
        <v>0</v>
      </c>
      <c r="AA3" s="51">
        <f t="shared" ref="AA3:AC18" si="2">+T3*$X3</f>
        <v>0</v>
      </c>
      <c r="AB3" s="51">
        <f t="shared" si="2"/>
        <v>0</v>
      </c>
      <c r="AC3" s="52">
        <f t="shared" si="2"/>
        <v>0</v>
      </c>
    </row>
    <row r="4" spans="1:35" x14ac:dyDescent="0.2">
      <c r="A4" s="37">
        <v>6</v>
      </c>
      <c r="B4" s="31">
        <f>('9aS_alg'!B7+'9aS_cad'!B7)</f>
        <v>0</v>
      </c>
      <c r="C4" s="31">
        <f>('9aS_alg'!C7+'9aS_cad'!C7)</f>
        <v>0</v>
      </c>
      <c r="F4" s="37">
        <v>5.5</v>
      </c>
      <c r="G4" s="46">
        <f>+'9aS_alg'!F6+'9aS_cad'!F6</f>
        <v>0</v>
      </c>
      <c r="H4" s="46">
        <f>+'9aS_alg'!G6+'9aS_cad'!G6</f>
        <v>0</v>
      </c>
      <c r="I4" s="46">
        <f>+'9aS_alg'!H6+'9aS_cad'!H6</f>
        <v>0</v>
      </c>
      <c r="J4" s="46">
        <f>+SUM(G4:I4)</f>
        <v>0</v>
      </c>
      <c r="L4" s="47">
        <v>5.5</v>
      </c>
      <c r="M4" s="48">
        <f t="shared" ref="M4:P41" si="3">+IF($J4&gt;0,G4/$J4,0)</f>
        <v>0</v>
      </c>
      <c r="N4" s="48">
        <f t="shared" si="0"/>
        <v>0</v>
      </c>
      <c r="O4" s="48">
        <f t="shared" si="0"/>
        <v>0</v>
      </c>
      <c r="P4" s="48">
        <f t="shared" si="0"/>
        <v>0</v>
      </c>
      <c r="Q4" s="47">
        <v>5.75</v>
      </c>
      <c r="R4" s="47">
        <v>5.5</v>
      </c>
      <c r="S4" s="46">
        <f t="shared" ref="S4:V40" si="4">+$B4*M4</f>
        <v>0</v>
      </c>
      <c r="T4" s="46">
        <f t="shared" si="1"/>
        <v>0</v>
      </c>
      <c r="U4" s="46">
        <f t="shared" si="1"/>
        <v>0</v>
      </c>
      <c r="V4" s="46">
        <f t="shared" si="1"/>
        <v>0</v>
      </c>
      <c r="X4" s="49">
        <f t="shared" ref="X4:X40" si="5">$AF$2*((Y4)^$AH$2)</f>
        <v>0.75935873350886107</v>
      </c>
      <c r="Y4" s="47">
        <v>5.5</v>
      </c>
      <c r="Z4" s="53">
        <f t="shared" ref="Z4:AC40" si="6">+S4*$X4</f>
        <v>0</v>
      </c>
      <c r="AA4">
        <f t="shared" si="2"/>
        <v>0</v>
      </c>
      <c r="AB4">
        <f t="shared" si="2"/>
        <v>0</v>
      </c>
      <c r="AC4" s="54">
        <f t="shared" si="2"/>
        <v>0</v>
      </c>
    </row>
    <row r="5" spans="1:35" x14ac:dyDescent="0.2">
      <c r="A5" s="37">
        <v>6.5</v>
      </c>
      <c r="B5" s="31">
        <f>('9aS_alg'!B8+'9aS_cad'!B8)</f>
        <v>0</v>
      </c>
      <c r="C5" s="31">
        <f>('9aS_alg'!C8+'9aS_cad'!C8)</f>
        <v>0</v>
      </c>
      <c r="F5" s="37">
        <v>6</v>
      </c>
      <c r="G5" s="46">
        <f>+'9aS_alg'!F7+'9aS_cad'!F7</f>
        <v>0</v>
      </c>
      <c r="H5" s="46">
        <f>+'9aS_alg'!G7+'9aS_cad'!G7</f>
        <v>0</v>
      </c>
      <c r="I5" s="46">
        <f>+'9aS_alg'!H7+'9aS_cad'!H7</f>
        <v>0</v>
      </c>
      <c r="J5" s="46">
        <f t="shared" ref="J5:J37" si="7">+SUM(G5:I5)</f>
        <v>0</v>
      </c>
      <c r="L5" s="47">
        <v>6</v>
      </c>
      <c r="M5" s="48">
        <f t="shared" si="3"/>
        <v>0</v>
      </c>
      <c r="N5" s="48">
        <f t="shared" si="0"/>
        <v>0</v>
      </c>
      <c r="O5" s="48">
        <f t="shared" si="0"/>
        <v>0</v>
      </c>
      <c r="P5" s="48">
        <f t="shared" si="0"/>
        <v>0</v>
      </c>
      <c r="Q5" s="47">
        <v>6.25</v>
      </c>
      <c r="R5" s="47">
        <v>6</v>
      </c>
      <c r="S5" s="46">
        <f t="shared" si="4"/>
        <v>0</v>
      </c>
      <c r="T5" s="46">
        <f t="shared" si="1"/>
        <v>0</v>
      </c>
      <c r="U5" s="46">
        <f t="shared" si="1"/>
        <v>0</v>
      </c>
      <c r="V5" s="46">
        <f t="shared" si="1"/>
        <v>0</v>
      </c>
      <c r="X5" s="49">
        <f t="shared" si="5"/>
        <v>1.0213199645197055</v>
      </c>
      <c r="Y5" s="47">
        <v>6</v>
      </c>
      <c r="Z5" s="53">
        <f t="shared" si="6"/>
        <v>0</v>
      </c>
      <c r="AA5">
        <f t="shared" si="2"/>
        <v>0</v>
      </c>
      <c r="AB5">
        <f t="shared" si="2"/>
        <v>0</v>
      </c>
      <c r="AC5" s="54">
        <f t="shared" si="2"/>
        <v>0</v>
      </c>
    </row>
    <row r="6" spans="1:35" x14ac:dyDescent="0.2">
      <c r="A6" s="37">
        <v>7</v>
      </c>
      <c r="B6" s="31">
        <f>('9aS_alg'!B9+'9aS_cad'!B9)</f>
        <v>0</v>
      </c>
      <c r="C6" s="31">
        <f>('9aS_alg'!C9+'9aS_cad'!C9)</f>
        <v>0</v>
      </c>
      <c r="F6" s="37">
        <v>6.5</v>
      </c>
      <c r="G6" s="46">
        <f>+'9aS_alg'!F8+'9aS_cad'!F8</f>
        <v>0</v>
      </c>
      <c r="H6" s="46">
        <f>+'9aS_alg'!G8+'9aS_cad'!G8</f>
        <v>0</v>
      </c>
      <c r="I6" s="46">
        <f>+'9aS_alg'!H8+'9aS_cad'!H8</f>
        <v>0</v>
      </c>
      <c r="J6" s="46">
        <f t="shared" si="7"/>
        <v>0</v>
      </c>
      <c r="L6" s="47">
        <v>6.5</v>
      </c>
      <c r="M6" s="48">
        <f t="shared" si="3"/>
        <v>0</v>
      </c>
      <c r="N6" s="48">
        <f t="shared" si="0"/>
        <v>0</v>
      </c>
      <c r="O6" s="48">
        <f t="shared" si="0"/>
        <v>0</v>
      </c>
      <c r="P6" s="48">
        <f t="shared" si="0"/>
        <v>0</v>
      </c>
      <c r="Q6" s="47">
        <v>6.75</v>
      </c>
      <c r="R6" s="47">
        <v>6.5</v>
      </c>
      <c r="S6" s="46">
        <f t="shared" si="4"/>
        <v>0</v>
      </c>
      <c r="T6" s="46">
        <f t="shared" si="1"/>
        <v>0</v>
      </c>
      <c r="U6" s="46">
        <f t="shared" si="1"/>
        <v>0</v>
      </c>
      <c r="V6" s="46">
        <f t="shared" si="1"/>
        <v>0</v>
      </c>
      <c r="X6" s="49">
        <f t="shared" si="5"/>
        <v>1.3414299123577456</v>
      </c>
      <c r="Y6" s="47">
        <v>6.5</v>
      </c>
      <c r="Z6" s="53">
        <f t="shared" si="6"/>
        <v>0</v>
      </c>
      <c r="AA6">
        <f t="shared" si="2"/>
        <v>0</v>
      </c>
      <c r="AB6">
        <f t="shared" si="2"/>
        <v>0</v>
      </c>
      <c r="AC6" s="54">
        <f t="shared" si="2"/>
        <v>0</v>
      </c>
    </row>
    <row r="7" spans="1:35" x14ac:dyDescent="0.2">
      <c r="A7" s="37">
        <v>7.5</v>
      </c>
      <c r="B7" s="31">
        <f>('9aS_alg'!B10+'9aS_cad'!B10)</f>
        <v>0</v>
      </c>
      <c r="C7" s="31">
        <f>('9aS_alg'!C10+'9aS_cad'!C10)</f>
        <v>0</v>
      </c>
      <c r="F7" s="37">
        <v>7</v>
      </c>
      <c r="G7" s="46">
        <f>+'9aS_alg'!F9+'9aS_cad'!F9</f>
        <v>0</v>
      </c>
      <c r="H7" s="46">
        <f>+'9aS_alg'!G9+'9aS_cad'!G9</f>
        <v>0</v>
      </c>
      <c r="I7" s="46">
        <f>+'9aS_alg'!H9+'9aS_cad'!H9</f>
        <v>0</v>
      </c>
      <c r="J7" s="46">
        <f t="shared" si="7"/>
        <v>0</v>
      </c>
      <c r="L7" s="47">
        <v>7</v>
      </c>
      <c r="M7" s="48">
        <f t="shared" si="3"/>
        <v>0</v>
      </c>
      <c r="N7" s="48">
        <f t="shared" si="0"/>
        <v>0</v>
      </c>
      <c r="O7" s="48">
        <f t="shared" si="0"/>
        <v>0</v>
      </c>
      <c r="P7" s="48">
        <f t="shared" si="0"/>
        <v>0</v>
      </c>
      <c r="Q7" s="47">
        <v>7.25</v>
      </c>
      <c r="R7" s="47">
        <v>7</v>
      </c>
      <c r="S7" s="46">
        <f t="shared" si="4"/>
        <v>0</v>
      </c>
      <c r="T7" s="46">
        <f t="shared" si="1"/>
        <v>0</v>
      </c>
      <c r="U7" s="46">
        <f t="shared" si="1"/>
        <v>0</v>
      </c>
      <c r="V7" s="46">
        <f t="shared" si="1"/>
        <v>0</v>
      </c>
      <c r="X7" s="49">
        <f t="shared" si="5"/>
        <v>1.7266128633961209</v>
      </c>
      <c r="Y7" s="47">
        <v>7</v>
      </c>
      <c r="Z7" s="53">
        <f t="shared" si="6"/>
        <v>0</v>
      </c>
      <c r="AA7">
        <f t="shared" si="2"/>
        <v>0</v>
      </c>
      <c r="AB7">
        <f t="shared" si="2"/>
        <v>0</v>
      </c>
      <c r="AC7" s="54">
        <f t="shared" si="2"/>
        <v>0</v>
      </c>
    </row>
    <row r="8" spans="1:35" x14ac:dyDescent="0.2">
      <c r="A8" s="37">
        <v>8</v>
      </c>
      <c r="B8" s="31">
        <f>('9aS_alg'!B11+'9aS_cad'!B11)</f>
        <v>0</v>
      </c>
      <c r="C8" s="31">
        <f>('9aS_alg'!C11+'9aS_cad'!C11)</f>
        <v>0</v>
      </c>
      <c r="F8" s="37">
        <v>7.5</v>
      </c>
      <c r="G8" s="46">
        <f>+'9aS_alg'!F10+'9aS_cad'!F10</f>
        <v>0</v>
      </c>
      <c r="H8" s="46">
        <f>+'9aS_alg'!G10+'9aS_cad'!G10</f>
        <v>0</v>
      </c>
      <c r="I8" s="46">
        <f>+'9aS_alg'!H10+'9aS_cad'!H10</f>
        <v>0</v>
      </c>
      <c r="J8" s="46">
        <f t="shared" si="7"/>
        <v>0</v>
      </c>
      <c r="L8" s="47">
        <v>7.5</v>
      </c>
      <c r="M8" s="48">
        <f t="shared" si="3"/>
        <v>0</v>
      </c>
      <c r="N8" s="48">
        <f t="shared" si="0"/>
        <v>0</v>
      </c>
      <c r="O8" s="48">
        <f t="shared" si="0"/>
        <v>0</v>
      </c>
      <c r="P8" s="48">
        <f t="shared" si="0"/>
        <v>0</v>
      </c>
      <c r="Q8" s="47">
        <v>7.75</v>
      </c>
      <c r="R8" s="47">
        <v>7.5</v>
      </c>
      <c r="S8" s="46">
        <f t="shared" si="4"/>
        <v>0</v>
      </c>
      <c r="T8" s="46">
        <f t="shared" si="1"/>
        <v>0</v>
      </c>
      <c r="U8" s="46">
        <f t="shared" si="1"/>
        <v>0</v>
      </c>
      <c r="V8" s="46">
        <f t="shared" si="1"/>
        <v>0</v>
      </c>
      <c r="X8" s="49">
        <f t="shared" si="5"/>
        <v>2.1840131761240187</v>
      </c>
      <c r="Y8" s="47">
        <v>7.5</v>
      </c>
      <c r="Z8" s="53">
        <f t="shared" si="6"/>
        <v>0</v>
      </c>
      <c r="AA8">
        <f t="shared" si="2"/>
        <v>0</v>
      </c>
      <c r="AB8">
        <f t="shared" si="2"/>
        <v>0</v>
      </c>
      <c r="AC8" s="54">
        <f t="shared" si="2"/>
        <v>0</v>
      </c>
    </row>
    <row r="9" spans="1:35" x14ac:dyDescent="0.2">
      <c r="A9" s="37">
        <v>8.5</v>
      </c>
      <c r="B9" s="31">
        <f>('9aS_alg'!B12+'9aS_cad'!B12)</f>
        <v>0</v>
      </c>
      <c r="C9" s="31">
        <f>('9aS_alg'!C12+'9aS_cad'!C12)</f>
        <v>0</v>
      </c>
      <c r="D9" s="2"/>
      <c r="F9" s="37">
        <v>8</v>
      </c>
      <c r="G9" s="46">
        <f>+'9aS_alg'!F11+'9aS_cad'!F11</f>
        <v>0</v>
      </c>
      <c r="H9" s="46">
        <f>+'9aS_alg'!G11+'9aS_cad'!G11</f>
        <v>0</v>
      </c>
      <c r="I9" s="46">
        <f>+'9aS_alg'!H11+'9aS_cad'!H11</f>
        <v>0</v>
      </c>
      <c r="J9" s="46">
        <f t="shared" si="7"/>
        <v>0</v>
      </c>
      <c r="L9" s="47">
        <v>8</v>
      </c>
      <c r="M9" s="48">
        <f t="shared" si="3"/>
        <v>0</v>
      </c>
      <c r="N9" s="48">
        <f t="shared" si="0"/>
        <v>0</v>
      </c>
      <c r="O9" s="48">
        <f t="shared" si="0"/>
        <v>0</v>
      </c>
      <c r="P9" s="48">
        <f t="shared" si="0"/>
        <v>0</v>
      </c>
      <c r="Q9" s="47">
        <v>8.25</v>
      </c>
      <c r="R9" s="47">
        <v>8</v>
      </c>
      <c r="S9" s="46">
        <f>+$B9*M9</f>
        <v>0</v>
      </c>
      <c r="T9" s="46">
        <f t="shared" si="1"/>
        <v>0</v>
      </c>
      <c r="U9" s="46">
        <f t="shared" si="1"/>
        <v>0</v>
      </c>
      <c r="V9" s="46">
        <f t="shared" si="1"/>
        <v>0</v>
      </c>
      <c r="X9" s="49">
        <f t="shared" si="5"/>
        <v>2.7209857792970262</v>
      </c>
      <c r="Y9" s="47">
        <v>8</v>
      </c>
      <c r="Z9" s="53">
        <f t="shared" si="6"/>
        <v>0</v>
      </c>
      <c r="AA9">
        <f t="shared" si="2"/>
        <v>0</v>
      </c>
      <c r="AB9">
        <f t="shared" si="2"/>
        <v>0</v>
      </c>
      <c r="AC9" s="54">
        <f t="shared" si="2"/>
        <v>0</v>
      </c>
    </row>
    <row r="10" spans="1:35" x14ac:dyDescent="0.2">
      <c r="A10" s="37">
        <v>9</v>
      </c>
      <c r="B10" s="31">
        <f>('9aS_alg'!B13+'9aS_cad'!B13)</f>
        <v>0</v>
      </c>
      <c r="C10" s="31">
        <f>('9aS_alg'!C13+'9aS_cad'!C13)</f>
        <v>0</v>
      </c>
      <c r="D10" s="2"/>
      <c r="F10" s="37">
        <v>8.5</v>
      </c>
      <c r="G10" s="46">
        <f>+'9aS_alg'!F12+'9aS_cad'!F12</f>
        <v>2</v>
      </c>
      <c r="H10" s="46">
        <f>+'9aS_alg'!G12+'9aS_cad'!G12</f>
        <v>0</v>
      </c>
      <c r="I10" s="46">
        <f>+'9aS_alg'!H12+'9aS_cad'!H12</f>
        <v>0</v>
      </c>
      <c r="J10" s="46">
        <f t="shared" si="7"/>
        <v>2</v>
      </c>
      <c r="L10" s="47">
        <v>8.5</v>
      </c>
      <c r="M10" s="48">
        <f t="shared" si="3"/>
        <v>1</v>
      </c>
      <c r="N10" s="48">
        <f t="shared" si="0"/>
        <v>0</v>
      </c>
      <c r="O10" s="48">
        <f t="shared" si="0"/>
        <v>0</v>
      </c>
      <c r="P10" s="48">
        <f t="shared" si="0"/>
        <v>1</v>
      </c>
      <c r="Q10" s="47">
        <v>8.75</v>
      </c>
      <c r="R10" s="47">
        <v>8.5</v>
      </c>
      <c r="S10" s="46">
        <f t="shared" si="4"/>
        <v>0</v>
      </c>
      <c r="T10" s="46">
        <f t="shared" si="1"/>
        <v>0</v>
      </c>
      <c r="U10" s="46">
        <f t="shared" si="1"/>
        <v>0</v>
      </c>
      <c r="V10" s="46">
        <f t="shared" si="1"/>
        <v>0</v>
      </c>
      <c r="X10" s="49">
        <f t="shared" si="5"/>
        <v>3.3450876983220894</v>
      </c>
      <c r="Y10" s="47">
        <v>8.5</v>
      </c>
      <c r="Z10" s="53">
        <f t="shared" si="6"/>
        <v>0</v>
      </c>
      <c r="AA10">
        <f t="shared" si="2"/>
        <v>0</v>
      </c>
      <c r="AB10">
        <f t="shared" si="2"/>
        <v>0</v>
      </c>
      <c r="AC10" s="54">
        <f t="shared" si="2"/>
        <v>0</v>
      </c>
    </row>
    <row r="11" spans="1:35" x14ac:dyDescent="0.2">
      <c r="A11" s="37">
        <v>9.5</v>
      </c>
      <c r="B11" s="31">
        <f>('9aS_alg'!B14+'9aS_cad'!B14)</f>
        <v>31032</v>
      </c>
      <c r="C11" s="31">
        <f>('9aS_alg'!C14+'9aS_cad'!C14)</f>
        <v>135</v>
      </c>
      <c r="D11" s="2"/>
      <c r="F11" s="37">
        <v>9</v>
      </c>
      <c r="G11" s="46">
        <f>+'9aS_alg'!F13+'9aS_cad'!F13</f>
        <v>10</v>
      </c>
      <c r="H11" s="46">
        <f>+'9aS_alg'!G13+'9aS_cad'!G13</f>
        <v>0</v>
      </c>
      <c r="I11" s="46">
        <f>+'9aS_alg'!H13+'9aS_cad'!H13</f>
        <v>0</v>
      </c>
      <c r="J11" s="46">
        <f t="shared" si="7"/>
        <v>10</v>
      </c>
      <c r="L11" s="47">
        <v>9</v>
      </c>
      <c r="M11" s="48">
        <f t="shared" si="3"/>
        <v>1</v>
      </c>
      <c r="N11" s="48">
        <f t="shared" si="0"/>
        <v>0</v>
      </c>
      <c r="O11" s="48">
        <f t="shared" si="0"/>
        <v>0</v>
      </c>
      <c r="P11" s="48">
        <f t="shared" si="0"/>
        <v>1</v>
      </c>
      <c r="Q11" s="55">
        <v>9.25</v>
      </c>
      <c r="R11" s="47">
        <v>9</v>
      </c>
      <c r="S11" s="46">
        <f t="shared" si="4"/>
        <v>31032</v>
      </c>
      <c r="T11" s="46">
        <f t="shared" si="1"/>
        <v>0</v>
      </c>
      <c r="U11" s="46">
        <f t="shared" si="1"/>
        <v>0</v>
      </c>
      <c r="V11" s="46">
        <f t="shared" si="1"/>
        <v>31032</v>
      </c>
      <c r="X11" s="49">
        <f t="shared" si="5"/>
        <v>4.0640704400542873</v>
      </c>
      <c r="Y11" s="47">
        <v>9</v>
      </c>
      <c r="Z11" s="53">
        <f t="shared" si="6"/>
        <v>126116.23389576464</v>
      </c>
      <c r="AA11">
        <f t="shared" si="2"/>
        <v>0</v>
      </c>
      <c r="AB11">
        <f t="shared" si="2"/>
        <v>0</v>
      </c>
      <c r="AC11" s="54">
        <f t="shared" si="2"/>
        <v>126116.23389576464</v>
      </c>
    </row>
    <row r="12" spans="1:35" x14ac:dyDescent="0.2">
      <c r="A12" s="37">
        <v>10</v>
      </c>
      <c r="B12" s="31">
        <f>('9aS_alg'!B15+'9aS_cad'!B15)</f>
        <v>58972</v>
      </c>
      <c r="C12" s="31">
        <f>('9aS_alg'!C15+'9aS_cad'!C15)</f>
        <v>303</v>
      </c>
      <c r="D12" s="2"/>
      <c r="F12" s="37">
        <v>9.5</v>
      </c>
      <c r="G12" s="46">
        <f>+'9aS_alg'!F14+'9aS_cad'!F14</f>
        <v>10</v>
      </c>
      <c r="H12" s="46">
        <f>+'9aS_alg'!G14+'9aS_cad'!G14</f>
        <v>0</v>
      </c>
      <c r="I12" s="46">
        <f>+'9aS_alg'!H14+'9aS_cad'!H14</f>
        <v>0</v>
      </c>
      <c r="J12" s="46">
        <f t="shared" si="7"/>
        <v>10</v>
      </c>
      <c r="L12" s="47">
        <v>9.5</v>
      </c>
      <c r="M12" s="48">
        <f t="shared" si="3"/>
        <v>1</v>
      </c>
      <c r="N12" s="48">
        <f t="shared" si="0"/>
        <v>0</v>
      </c>
      <c r="O12" s="48">
        <f t="shared" si="0"/>
        <v>0</v>
      </c>
      <c r="P12" s="48">
        <f t="shared" si="0"/>
        <v>1</v>
      </c>
      <c r="Q12" s="47">
        <v>9.75</v>
      </c>
      <c r="R12" s="47">
        <v>9.5</v>
      </c>
      <c r="S12" s="46">
        <f t="shared" si="4"/>
        <v>58972</v>
      </c>
      <c r="T12" s="46">
        <f t="shared" si="1"/>
        <v>0</v>
      </c>
      <c r="U12" s="46">
        <f t="shared" si="1"/>
        <v>0</v>
      </c>
      <c r="V12" s="46">
        <f t="shared" si="1"/>
        <v>58972</v>
      </c>
      <c r="X12" s="49">
        <f t="shared" si="5"/>
        <v>4.8858731027658635</v>
      </c>
      <c r="Y12" s="47">
        <v>9.5</v>
      </c>
      <c r="Z12" s="53">
        <f t="shared" si="6"/>
        <v>288129.70861630852</v>
      </c>
      <c r="AA12">
        <f t="shared" si="2"/>
        <v>0</v>
      </c>
      <c r="AB12">
        <f t="shared" si="2"/>
        <v>0</v>
      </c>
      <c r="AC12" s="54">
        <f t="shared" si="2"/>
        <v>288129.70861630852</v>
      </c>
    </row>
    <row r="13" spans="1:35" x14ac:dyDescent="0.2">
      <c r="A13" s="37">
        <v>10.5</v>
      </c>
      <c r="B13" s="31">
        <f>('9aS_alg'!B16+'9aS_cad'!B16)</f>
        <v>77403</v>
      </c>
      <c r="C13" s="31">
        <f>('9aS_alg'!C16+'9aS_cad'!C16)</f>
        <v>467</v>
      </c>
      <c r="D13" s="2"/>
      <c r="F13" s="37">
        <v>10</v>
      </c>
      <c r="G13" s="46">
        <f>+'9aS_alg'!F15+'9aS_cad'!F15</f>
        <v>13</v>
      </c>
      <c r="H13" s="46">
        <f>+'9aS_alg'!G15+'9aS_cad'!G15</f>
        <v>0</v>
      </c>
      <c r="I13" s="46">
        <f>+'9aS_alg'!H15+'9aS_cad'!H15</f>
        <v>0</v>
      </c>
      <c r="J13" s="46">
        <f t="shared" si="7"/>
        <v>13</v>
      </c>
      <c r="L13" s="47">
        <v>10</v>
      </c>
      <c r="M13" s="48">
        <f t="shared" si="3"/>
        <v>1</v>
      </c>
      <c r="N13" s="48">
        <f t="shared" si="0"/>
        <v>0</v>
      </c>
      <c r="O13" s="48">
        <f t="shared" si="0"/>
        <v>0</v>
      </c>
      <c r="P13" s="48">
        <f t="shared" si="0"/>
        <v>1</v>
      </c>
      <c r="Q13" s="47">
        <v>10.25</v>
      </c>
      <c r="R13" s="47">
        <v>10</v>
      </c>
      <c r="S13" s="46">
        <f t="shared" si="4"/>
        <v>77403</v>
      </c>
      <c r="T13" s="46">
        <f t="shared" si="1"/>
        <v>0</v>
      </c>
      <c r="U13" s="46">
        <f t="shared" si="1"/>
        <v>0</v>
      </c>
      <c r="V13" s="46">
        <f t="shared" si="1"/>
        <v>77403</v>
      </c>
      <c r="X13" s="49">
        <f t="shared" si="5"/>
        <v>5.8186161051159377</v>
      </c>
      <c r="Y13" s="47">
        <v>10</v>
      </c>
      <c r="Z13" s="53">
        <f t="shared" si="6"/>
        <v>450378.3423842889</v>
      </c>
      <c r="AA13">
        <f t="shared" si="2"/>
        <v>0</v>
      </c>
      <c r="AB13">
        <f t="shared" si="2"/>
        <v>0</v>
      </c>
      <c r="AC13" s="54">
        <f t="shared" si="2"/>
        <v>450378.3423842889</v>
      </c>
    </row>
    <row r="14" spans="1:35" x14ac:dyDescent="0.2">
      <c r="A14" s="37">
        <v>11</v>
      </c>
      <c r="B14" s="31">
        <f>('9aS_alg'!B17+'9aS_cad'!B17)</f>
        <v>244223</v>
      </c>
      <c r="C14" s="31">
        <f>('9aS_alg'!C17+'9aS_cad'!C17)</f>
        <v>1721</v>
      </c>
      <c r="D14" s="2"/>
      <c r="F14" s="37">
        <v>10.5</v>
      </c>
      <c r="G14" s="46">
        <f>+'9aS_alg'!F16+'9aS_cad'!F16</f>
        <v>12</v>
      </c>
      <c r="H14" s="46">
        <f>+'9aS_alg'!G16+'9aS_cad'!G16</f>
        <v>0</v>
      </c>
      <c r="I14" s="46">
        <f>+'9aS_alg'!H16+'9aS_cad'!H16</f>
        <v>0</v>
      </c>
      <c r="J14" s="46">
        <f t="shared" si="7"/>
        <v>12</v>
      </c>
      <c r="L14" s="47">
        <v>10.5</v>
      </c>
      <c r="M14" s="48">
        <f t="shared" si="3"/>
        <v>1</v>
      </c>
      <c r="N14" s="48">
        <f t="shared" si="0"/>
        <v>0</v>
      </c>
      <c r="O14" s="48">
        <f t="shared" si="0"/>
        <v>0</v>
      </c>
      <c r="P14" s="48">
        <f t="shared" si="0"/>
        <v>1</v>
      </c>
      <c r="Q14" s="47">
        <v>10.75</v>
      </c>
      <c r="R14" s="47">
        <v>10.5</v>
      </c>
      <c r="S14" s="46">
        <f t="shared" si="4"/>
        <v>244223</v>
      </c>
      <c r="T14" s="46">
        <f t="shared" si="1"/>
        <v>0</v>
      </c>
      <c r="U14" s="46">
        <f t="shared" si="1"/>
        <v>0</v>
      </c>
      <c r="V14" s="46">
        <f t="shared" si="1"/>
        <v>244223</v>
      </c>
      <c r="X14" s="49">
        <f t="shared" si="5"/>
        <v>6.8705954483574407</v>
      </c>
      <c r="Y14" s="47">
        <v>10.5</v>
      </c>
      <c r="Z14" s="53">
        <f t="shared" si="6"/>
        <v>1677957.4321841993</v>
      </c>
      <c r="AA14">
        <f t="shared" si="2"/>
        <v>0</v>
      </c>
      <c r="AB14">
        <f t="shared" si="2"/>
        <v>0</v>
      </c>
      <c r="AC14" s="54">
        <f t="shared" si="2"/>
        <v>1677957.4321841993</v>
      </c>
    </row>
    <row r="15" spans="1:35" x14ac:dyDescent="0.2">
      <c r="A15" s="37">
        <v>11.5</v>
      </c>
      <c r="B15" s="31">
        <f>('9aS_alg'!B18+'9aS_cad'!B18)</f>
        <v>349581</v>
      </c>
      <c r="C15" s="31">
        <f>('9aS_alg'!C18+'9aS_cad'!C18)</f>
        <v>2854</v>
      </c>
      <c r="D15" s="2"/>
      <c r="F15" s="37">
        <v>11</v>
      </c>
      <c r="G15" s="46">
        <f>+'9aS_alg'!F17+'9aS_cad'!F17</f>
        <v>15</v>
      </c>
      <c r="H15" s="46">
        <f>+'9aS_alg'!G17+'9aS_cad'!G17</f>
        <v>0</v>
      </c>
      <c r="I15" s="46">
        <f>+'9aS_alg'!H17+'9aS_cad'!H17</f>
        <v>0</v>
      </c>
      <c r="J15" s="46">
        <f t="shared" si="7"/>
        <v>15</v>
      </c>
      <c r="L15" s="47">
        <v>11</v>
      </c>
      <c r="M15" s="48">
        <f t="shared" si="3"/>
        <v>1</v>
      </c>
      <c r="N15" s="48">
        <f t="shared" si="0"/>
        <v>0</v>
      </c>
      <c r="O15" s="48">
        <f t="shared" si="0"/>
        <v>0</v>
      </c>
      <c r="P15" s="48">
        <f t="shared" si="0"/>
        <v>1</v>
      </c>
      <c r="Q15" s="47">
        <v>11.25</v>
      </c>
      <c r="R15" s="47">
        <v>11</v>
      </c>
      <c r="S15" s="46">
        <f t="shared" si="4"/>
        <v>349581</v>
      </c>
      <c r="T15" s="46">
        <f t="shared" si="1"/>
        <v>0</v>
      </c>
      <c r="U15" s="46">
        <f t="shared" si="1"/>
        <v>0</v>
      </c>
      <c r="V15" s="46">
        <f t="shared" si="1"/>
        <v>349581</v>
      </c>
      <c r="X15" s="49">
        <f t="shared" si="5"/>
        <v>8.0502774416614784</v>
      </c>
      <c r="Y15" s="47">
        <v>11</v>
      </c>
      <c r="Z15" s="53">
        <f t="shared" si="6"/>
        <v>2814224.0383334612</v>
      </c>
      <c r="AA15">
        <f t="shared" si="2"/>
        <v>0</v>
      </c>
      <c r="AB15">
        <f t="shared" si="2"/>
        <v>0</v>
      </c>
      <c r="AC15" s="54">
        <f t="shared" si="2"/>
        <v>2814224.0383334612</v>
      </c>
    </row>
    <row r="16" spans="1:35" x14ac:dyDescent="0.2">
      <c r="A16" s="37">
        <v>12</v>
      </c>
      <c r="B16" s="31">
        <f>('9aS_alg'!B19+'9aS_cad'!B19)</f>
        <v>260376</v>
      </c>
      <c r="C16" s="31">
        <f>('9aS_alg'!C19+'9aS_cad'!C19)</f>
        <v>2448</v>
      </c>
      <c r="D16" s="2"/>
      <c r="F16" s="37">
        <v>11.5</v>
      </c>
      <c r="G16" s="46">
        <f>+'9aS_alg'!F18+'9aS_cad'!F18</f>
        <v>19</v>
      </c>
      <c r="H16" s="46">
        <f>+'9aS_alg'!G18+'9aS_cad'!G18</f>
        <v>0</v>
      </c>
      <c r="I16" s="46">
        <f>+'9aS_alg'!H18+'9aS_cad'!H18</f>
        <v>0</v>
      </c>
      <c r="J16" s="46">
        <f t="shared" si="7"/>
        <v>19</v>
      </c>
      <c r="L16" s="47">
        <v>11.5</v>
      </c>
      <c r="M16" s="48">
        <f>+IF($J16&gt;0,G16/$J16,0)</f>
        <v>1</v>
      </c>
      <c r="N16" s="48">
        <f t="shared" si="0"/>
        <v>0</v>
      </c>
      <c r="O16" s="48">
        <f t="shared" si="0"/>
        <v>0</v>
      </c>
      <c r="P16" s="48">
        <f t="shared" si="0"/>
        <v>1</v>
      </c>
      <c r="Q16" s="56">
        <v>11.75</v>
      </c>
      <c r="R16" s="47">
        <v>11.5</v>
      </c>
      <c r="S16" s="46">
        <f t="shared" si="4"/>
        <v>260376</v>
      </c>
      <c r="T16" s="46">
        <f t="shared" si="1"/>
        <v>0</v>
      </c>
      <c r="U16" s="46">
        <f t="shared" si="1"/>
        <v>0</v>
      </c>
      <c r="V16" s="46">
        <f t="shared" si="1"/>
        <v>260376</v>
      </c>
      <c r="X16" s="49">
        <f t="shared" si="5"/>
        <v>9.3662938326089566</v>
      </c>
      <c r="Y16" s="47">
        <v>11.5</v>
      </c>
      <c r="Z16" s="53">
        <f t="shared" si="6"/>
        <v>2438758.1229593898</v>
      </c>
      <c r="AA16">
        <f t="shared" si="2"/>
        <v>0</v>
      </c>
      <c r="AB16">
        <f t="shared" si="2"/>
        <v>0</v>
      </c>
      <c r="AC16" s="54">
        <f t="shared" si="2"/>
        <v>2438758.1229593898</v>
      </c>
    </row>
    <row r="17" spans="1:29" x14ac:dyDescent="0.2">
      <c r="A17" s="37">
        <v>12.5</v>
      </c>
      <c r="B17" s="31">
        <f>('9aS_alg'!B20+'9aS_cad'!B20)</f>
        <v>201611</v>
      </c>
      <c r="C17" s="31">
        <f>('9aS_alg'!C20+'9aS_cad'!C20)</f>
        <v>2171</v>
      </c>
      <c r="D17" s="2"/>
      <c r="F17" s="37">
        <v>12</v>
      </c>
      <c r="G17" s="46">
        <f>+'9aS_alg'!F19+'9aS_cad'!F19</f>
        <v>25</v>
      </c>
      <c r="H17" s="46">
        <f>+'9aS_alg'!G19+'9aS_cad'!G19</f>
        <v>0</v>
      </c>
      <c r="I17" s="46">
        <f>+'9aS_alg'!H19+'9aS_cad'!H19</f>
        <v>0</v>
      </c>
      <c r="J17" s="46">
        <f t="shared" si="7"/>
        <v>25</v>
      </c>
      <c r="L17" s="47">
        <v>12</v>
      </c>
      <c r="M17" s="48">
        <f t="shared" si="3"/>
        <v>1</v>
      </c>
      <c r="N17" s="48">
        <f t="shared" si="0"/>
        <v>0</v>
      </c>
      <c r="O17" s="48">
        <f t="shared" si="0"/>
        <v>0</v>
      </c>
      <c r="P17" s="48">
        <f t="shared" si="0"/>
        <v>1</v>
      </c>
      <c r="Q17" s="56">
        <v>12.25</v>
      </c>
      <c r="R17" s="47">
        <v>12</v>
      </c>
      <c r="S17" s="46">
        <f t="shared" si="4"/>
        <v>201611</v>
      </c>
      <c r="T17" s="46">
        <f t="shared" si="1"/>
        <v>0</v>
      </c>
      <c r="U17" s="46">
        <f t="shared" si="1"/>
        <v>0</v>
      </c>
      <c r="V17" s="46">
        <f t="shared" si="1"/>
        <v>201611</v>
      </c>
      <c r="X17" s="49">
        <f t="shared" si="5"/>
        <v>10.827437294491242</v>
      </c>
      <c r="Y17" s="47">
        <v>12</v>
      </c>
      <c r="Z17" s="53">
        <f t="shared" si="6"/>
        <v>2182930.4603796736</v>
      </c>
      <c r="AA17">
        <f t="shared" si="2"/>
        <v>0</v>
      </c>
      <c r="AB17">
        <f t="shared" si="2"/>
        <v>0</v>
      </c>
      <c r="AC17" s="54">
        <f t="shared" si="2"/>
        <v>2182930.4603796736</v>
      </c>
    </row>
    <row r="18" spans="1:29" x14ac:dyDescent="0.2">
      <c r="A18" s="37">
        <v>13</v>
      </c>
      <c r="B18" s="31">
        <f>('9aS_alg'!B21+'9aS_cad'!B21)</f>
        <v>99078</v>
      </c>
      <c r="C18" s="31">
        <f>('9aS_alg'!C21+'9aS_cad'!C21)</f>
        <v>1214</v>
      </c>
      <c r="D18" s="2"/>
      <c r="F18" s="37">
        <v>12.5</v>
      </c>
      <c r="G18" s="46">
        <f>+'9aS_alg'!F20+'9aS_cad'!F20</f>
        <v>16</v>
      </c>
      <c r="H18" s="46">
        <f>+'9aS_alg'!G20+'9aS_cad'!G20</f>
        <v>7</v>
      </c>
      <c r="I18" s="46">
        <f>+'9aS_alg'!H20+'9aS_cad'!H20</f>
        <v>0</v>
      </c>
      <c r="J18" s="46">
        <f t="shared" si="7"/>
        <v>23</v>
      </c>
      <c r="L18" s="47">
        <v>12.5</v>
      </c>
      <c r="M18" s="48">
        <f t="shared" si="3"/>
        <v>0.69565217391304346</v>
      </c>
      <c r="N18" s="48">
        <f t="shared" si="0"/>
        <v>0.30434782608695654</v>
      </c>
      <c r="O18" s="48">
        <f t="shared" si="0"/>
        <v>0</v>
      </c>
      <c r="P18" s="48">
        <f t="shared" si="0"/>
        <v>1</v>
      </c>
      <c r="Q18" s="56">
        <v>12.75</v>
      </c>
      <c r="R18" s="47">
        <v>12.5</v>
      </c>
      <c r="S18" s="46">
        <f t="shared" si="4"/>
        <v>68923.826086956513</v>
      </c>
      <c r="T18" s="46">
        <f t="shared" si="1"/>
        <v>30154.17391304348</v>
      </c>
      <c r="U18" s="46">
        <f t="shared" si="1"/>
        <v>0</v>
      </c>
      <c r="V18" s="46">
        <f t="shared" si="1"/>
        <v>99078</v>
      </c>
      <c r="X18" s="49">
        <f t="shared" si="5"/>
        <v>12.442657229712312</v>
      </c>
      <c r="Y18" s="47">
        <v>12.5</v>
      </c>
      <c r="Z18" s="53">
        <f t="shared" si="6"/>
        <v>857595.54296030349</v>
      </c>
      <c r="AA18">
        <f t="shared" si="2"/>
        <v>375198.05004513287</v>
      </c>
      <c r="AB18">
        <f t="shared" si="2"/>
        <v>0</v>
      </c>
      <c r="AC18" s="54">
        <f t="shared" si="2"/>
        <v>1232793.5930054365</v>
      </c>
    </row>
    <row r="19" spans="1:29" x14ac:dyDescent="0.2">
      <c r="A19" s="37">
        <v>13.5</v>
      </c>
      <c r="B19" s="31">
        <f>('9aS_alg'!B22+'9aS_cad'!B22)</f>
        <v>63040</v>
      </c>
      <c r="C19" s="31">
        <f>('9aS_alg'!C22+'9aS_cad'!C22)</f>
        <v>874</v>
      </c>
      <c r="D19" s="2"/>
      <c r="F19" s="37">
        <v>13</v>
      </c>
      <c r="G19" s="46">
        <f>+'9aS_alg'!F21+'9aS_cad'!F21</f>
        <v>10</v>
      </c>
      <c r="H19" s="46">
        <f>+'9aS_alg'!G21+'9aS_cad'!G21</f>
        <v>8</v>
      </c>
      <c r="I19" s="46">
        <f>+'9aS_alg'!H21+'9aS_cad'!H21</f>
        <v>0</v>
      </c>
      <c r="J19" s="46">
        <f t="shared" si="7"/>
        <v>18</v>
      </c>
      <c r="L19" s="47">
        <v>13</v>
      </c>
      <c r="M19" s="48">
        <f t="shared" si="3"/>
        <v>0.55555555555555558</v>
      </c>
      <c r="N19" s="48">
        <f t="shared" si="3"/>
        <v>0.44444444444444442</v>
      </c>
      <c r="O19" s="48">
        <f t="shared" si="3"/>
        <v>0</v>
      </c>
      <c r="P19" s="48">
        <f t="shared" si="3"/>
        <v>1</v>
      </c>
      <c r="Q19" s="56">
        <v>13.25</v>
      </c>
      <c r="R19" s="47">
        <v>13</v>
      </c>
      <c r="S19" s="46">
        <f t="shared" si="4"/>
        <v>35022.222222222226</v>
      </c>
      <c r="T19" s="46">
        <f t="shared" si="4"/>
        <v>28017.777777777777</v>
      </c>
      <c r="U19" s="46">
        <f t="shared" si="4"/>
        <v>0</v>
      </c>
      <c r="V19" s="46">
        <f t="shared" si="4"/>
        <v>63040</v>
      </c>
      <c r="X19" s="49">
        <f t="shared" si="5"/>
        <v>14.221055854752304</v>
      </c>
      <c r="Y19" s="47">
        <v>13</v>
      </c>
      <c r="Z19" s="53">
        <f t="shared" si="6"/>
        <v>498052.97837976966</v>
      </c>
      <c r="AA19">
        <f t="shared" si="6"/>
        <v>398442.38270381565</v>
      </c>
      <c r="AB19">
        <f t="shared" si="6"/>
        <v>0</v>
      </c>
      <c r="AC19" s="54">
        <f t="shared" si="6"/>
        <v>896495.3610835853</v>
      </c>
    </row>
    <row r="20" spans="1:29" x14ac:dyDescent="0.2">
      <c r="A20" s="37">
        <v>14</v>
      </c>
      <c r="B20" s="31">
        <f>('9aS_alg'!B23+'9aS_cad'!B23)</f>
        <v>60408</v>
      </c>
      <c r="C20" s="31">
        <f>('9aS_alg'!C23+'9aS_cad'!C23)</f>
        <v>945</v>
      </c>
      <c r="D20" s="2"/>
      <c r="F20" s="37">
        <v>13.5</v>
      </c>
      <c r="G20" s="46">
        <f>+'9aS_alg'!F22+'9aS_cad'!F22</f>
        <v>7</v>
      </c>
      <c r="H20" s="46">
        <f>+'9aS_alg'!G22+'9aS_cad'!G22</f>
        <v>9</v>
      </c>
      <c r="I20" s="46">
        <f>+'9aS_alg'!H22+'9aS_cad'!H22</f>
        <v>0</v>
      </c>
      <c r="J20" s="46">
        <f t="shared" si="7"/>
        <v>16</v>
      </c>
      <c r="L20" s="47">
        <v>13.5</v>
      </c>
      <c r="M20" s="48">
        <f t="shared" si="3"/>
        <v>0.4375</v>
      </c>
      <c r="N20" s="48">
        <f t="shared" si="3"/>
        <v>0.5625</v>
      </c>
      <c r="O20" s="48">
        <f t="shared" si="3"/>
        <v>0</v>
      </c>
      <c r="P20" s="48">
        <f t="shared" si="3"/>
        <v>1</v>
      </c>
      <c r="Q20" s="56">
        <v>13.75</v>
      </c>
      <c r="R20" s="47">
        <v>13.5</v>
      </c>
      <c r="S20" s="46">
        <f t="shared" si="4"/>
        <v>26428.5</v>
      </c>
      <c r="T20" s="46">
        <f t="shared" si="4"/>
        <v>33979.5</v>
      </c>
      <c r="U20" s="46">
        <f t="shared" si="4"/>
        <v>0</v>
      </c>
      <c r="V20" s="46">
        <f t="shared" si="4"/>
        <v>60408</v>
      </c>
      <c r="X20" s="49">
        <f t="shared" si="5"/>
        <v>16.171884537173717</v>
      </c>
      <c r="Y20" s="47">
        <v>13.5</v>
      </c>
      <c r="Z20" s="53">
        <f t="shared" si="6"/>
        <v>427398.65049069561</v>
      </c>
      <c r="AA20">
        <f t="shared" si="6"/>
        <v>549512.55063089437</v>
      </c>
      <c r="AB20">
        <f t="shared" si="6"/>
        <v>0</v>
      </c>
      <c r="AC20" s="54">
        <f t="shared" si="6"/>
        <v>976911.20112158987</v>
      </c>
    </row>
    <row r="21" spans="1:29" x14ac:dyDescent="0.2">
      <c r="A21" s="37">
        <v>14.5</v>
      </c>
      <c r="B21" s="31">
        <f>('9aS_alg'!B24+'9aS_cad'!B24)</f>
        <v>25494</v>
      </c>
      <c r="C21" s="31">
        <f>('9aS_alg'!C24+'9aS_cad'!C24)</f>
        <v>447</v>
      </c>
      <c r="D21" s="2"/>
      <c r="F21" s="37">
        <v>14</v>
      </c>
      <c r="G21" s="46">
        <f>+'9aS_alg'!F23+'9aS_cad'!F23</f>
        <v>2</v>
      </c>
      <c r="H21" s="46">
        <f>+'9aS_alg'!G23+'9aS_cad'!G23</f>
        <v>11</v>
      </c>
      <c r="I21" s="46">
        <f>+'9aS_alg'!H23+'9aS_cad'!H23</f>
        <v>0</v>
      </c>
      <c r="J21" s="46">
        <f t="shared" si="7"/>
        <v>13</v>
      </c>
      <c r="L21" s="47">
        <v>14</v>
      </c>
      <c r="M21" s="48">
        <f t="shared" si="3"/>
        <v>0.15384615384615385</v>
      </c>
      <c r="N21" s="48">
        <f t="shared" si="3"/>
        <v>0.84615384615384615</v>
      </c>
      <c r="O21" s="48">
        <f t="shared" si="3"/>
        <v>0</v>
      </c>
      <c r="P21" s="48">
        <f t="shared" si="3"/>
        <v>1</v>
      </c>
      <c r="Q21" s="56">
        <v>14.25</v>
      </c>
      <c r="R21" s="47">
        <v>14</v>
      </c>
      <c r="S21" s="46">
        <f t="shared" si="4"/>
        <v>3922.1538461538462</v>
      </c>
      <c r="T21" s="46">
        <f t="shared" si="4"/>
        <v>21571.846153846152</v>
      </c>
      <c r="U21" s="46">
        <f t="shared" si="4"/>
        <v>0</v>
      </c>
      <c r="V21" s="46">
        <f t="shared" si="4"/>
        <v>25494</v>
      </c>
      <c r="X21" s="49">
        <f t="shared" si="5"/>
        <v>18.304540359274228</v>
      </c>
      <c r="Y21" s="47">
        <v>14</v>
      </c>
      <c r="Z21" s="53">
        <f t="shared" si="6"/>
        <v>71793.223372205714</v>
      </c>
      <c r="AA21">
        <f t="shared" si="6"/>
        <v>394862.72854713141</v>
      </c>
      <c r="AB21">
        <f t="shared" si="6"/>
        <v>0</v>
      </c>
      <c r="AC21" s="54">
        <f t="shared" si="6"/>
        <v>466655.95191933715</v>
      </c>
    </row>
    <row r="22" spans="1:29" x14ac:dyDescent="0.2">
      <c r="A22" s="37">
        <v>15</v>
      </c>
      <c r="B22" s="31">
        <f>('9aS_alg'!B25+'9aS_cad'!B25)</f>
        <v>12937</v>
      </c>
      <c r="C22" s="31">
        <f>('9aS_alg'!C25+'9aS_cad'!C25)</f>
        <v>254</v>
      </c>
      <c r="D22" s="2"/>
      <c r="F22" s="37">
        <v>14.5</v>
      </c>
      <c r="G22" s="46">
        <f>+'9aS_alg'!F24+'9aS_cad'!F24</f>
        <v>0</v>
      </c>
      <c r="H22" s="46">
        <f>+'9aS_alg'!G24+'9aS_cad'!G24</f>
        <v>11</v>
      </c>
      <c r="I22" s="46">
        <f>+'9aS_alg'!H24+'9aS_cad'!H24</f>
        <v>0</v>
      </c>
      <c r="J22" s="46">
        <f t="shared" si="7"/>
        <v>11</v>
      </c>
      <c r="L22" s="47">
        <v>14.5</v>
      </c>
      <c r="M22" s="48">
        <f t="shared" si="3"/>
        <v>0</v>
      </c>
      <c r="N22" s="48">
        <f t="shared" si="3"/>
        <v>1</v>
      </c>
      <c r="O22" s="48">
        <f t="shared" si="3"/>
        <v>0</v>
      </c>
      <c r="P22" s="48">
        <f t="shared" si="3"/>
        <v>1</v>
      </c>
      <c r="Q22" s="56">
        <v>14.75</v>
      </c>
      <c r="R22" s="47">
        <v>14.5</v>
      </c>
      <c r="S22" s="46">
        <f t="shared" si="4"/>
        <v>0</v>
      </c>
      <c r="T22" s="46">
        <f t="shared" si="4"/>
        <v>12937</v>
      </c>
      <c r="U22" s="46">
        <f t="shared" si="4"/>
        <v>0</v>
      </c>
      <c r="V22" s="46">
        <f t="shared" si="4"/>
        <v>12937</v>
      </c>
      <c r="X22" s="49">
        <f t="shared" si="5"/>
        <v>20.628562886405792</v>
      </c>
      <c r="Y22" s="47">
        <v>14.5</v>
      </c>
      <c r="Z22" s="53">
        <f t="shared" si="6"/>
        <v>0</v>
      </c>
      <c r="AA22">
        <f t="shared" si="6"/>
        <v>266871.71806143172</v>
      </c>
      <c r="AB22">
        <f t="shared" si="6"/>
        <v>0</v>
      </c>
      <c r="AC22" s="54">
        <f t="shared" si="6"/>
        <v>266871.71806143172</v>
      </c>
    </row>
    <row r="23" spans="1:29" x14ac:dyDescent="0.2">
      <c r="A23" s="37">
        <v>15.5</v>
      </c>
      <c r="B23" s="31">
        <f>('9aS_alg'!B26+'9aS_cad'!B26)</f>
        <v>4079</v>
      </c>
      <c r="C23" s="31">
        <f>('9aS_alg'!C26+'9aS_cad'!C26)</f>
        <v>89</v>
      </c>
      <c r="D23" s="2"/>
      <c r="F23" s="37">
        <v>15</v>
      </c>
      <c r="G23" s="46">
        <f>+'9aS_alg'!F25+'9aS_cad'!F25</f>
        <v>0</v>
      </c>
      <c r="H23" s="46">
        <f>+'9aS_alg'!G25+'9aS_cad'!G25</f>
        <v>4</v>
      </c>
      <c r="I23" s="46">
        <f>+'9aS_alg'!H25+'9aS_cad'!H25</f>
        <v>0</v>
      </c>
      <c r="J23" s="46">
        <f t="shared" si="7"/>
        <v>4</v>
      </c>
      <c r="L23" s="47">
        <v>15</v>
      </c>
      <c r="M23" s="48">
        <f t="shared" si="3"/>
        <v>0</v>
      </c>
      <c r="N23" s="48">
        <f t="shared" si="3"/>
        <v>1</v>
      </c>
      <c r="O23" s="48">
        <f t="shared" si="3"/>
        <v>0</v>
      </c>
      <c r="P23" s="48">
        <f t="shared" si="3"/>
        <v>1</v>
      </c>
      <c r="Q23" s="56">
        <v>15.25</v>
      </c>
      <c r="R23" s="47">
        <v>15</v>
      </c>
      <c r="S23" s="46">
        <f t="shared" si="4"/>
        <v>0</v>
      </c>
      <c r="T23" s="46">
        <f t="shared" si="4"/>
        <v>4079</v>
      </c>
      <c r="U23" s="46">
        <f t="shared" si="4"/>
        <v>0</v>
      </c>
      <c r="V23" s="46">
        <f t="shared" si="4"/>
        <v>4079</v>
      </c>
      <c r="X23" s="49">
        <f t="shared" si="5"/>
        <v>23.153631120827111</v>
      </c>
      <c r="Y23" s="47">
        <v>15</v>
      </c>
      <c r="Z23" s="53">
        <f t="shared" si="6"/>
        <v>0</v>
      </c>
      <c r="AA23">
        <f t="shared" si="6"/>
        <v>94443.661341853789</v>
      </c>
      <c r="AB23">
        <f t="shared" si="6"/>
        <v>0</v>
      </c>
      <c r="AC23" s="54">
        <f t="shared" si="6"/>
        <v>94443.661341853789</v>
      </c>
    </row>
    <row r="24" spans="1:29" x14ac:dyDescent="0.2">
      <c r="A24" s="37">
        <v>16</v>
      </c>
      <c r="B24" s="31">
        <f>('9aS_alg'!B27+'9aS_cad'!B27)</f>
        <v>5884</v>
      </c>
      <c r="C24" s="31">
        <f>('9aS_alg'!C27+'9aS_cad'!C27)</f>
        <v>143</v>
      </c>
      <c r="D24" s="2"/>
      <c r="F24" s="37">
        <v>15.5</v>
      </c>
      <c r="G24" s="46">
        <f>+'9aS_alg'!F26+'9aS_cad'!F26</f>
        <v>0</v>
      </c>
      <c r="H24" s="46">
        <f>+'9aS_alg'!G26+'9aS_cad'!G26</f>
        <v>7</v>
      </c>
      <c r="I24" s="46">
        <f>+'9aS_alg'!H26+'9aS_cad'!H26</f>
        <v>2</v>
      </c>
      <c r="J24" s="46">
        <f t="shared" si="7"/>
        <v>9</v>
      </c>
      <c r="L24" s="47">
        <v>15.5</v>
      </c>
      <c r="M24" s="48">
        <f t="shared" si="3"/>
        <v>0</v>
      </c>
      <c r="N24" s="48">
        <f t="shared" si="3"/>
        <v>0.77777777777777779</v>
      </c>
      <c r="O24" s="48">
        <f t="shared" si="3"/>
        <v>0.22222222222222221</v>
      </c>
      <c r="P24" s="48">
        <f t="shared" si="3"/>
        <v>1</v>
      </c>
      <c r="Q24" s="56">
        <v>15.75</v>
      </c>
      <c r="R24" s="47">
        <v>15.5</v>
      </c>
      <c r="S24" s="46">
        <f t="shared" si="4"/>
        <v>0</v>
      </c>
      <c r="T24" s="46">
        <f t="shared" si="4"/>
        <v>4576.4444444444443</v>
      </c>
      <c r="U24" s="46">
        <f t="shared" si="4"/>
        <v>1307.5555555555554</v>
      </c>
      <c r="V24" s="46">
        <f t="shared" si="4"/>
        <v>5884</v>
      </c>
      <c r="X24" s="49">
        <f t="shared" si="5"/>
        <v>25.889560624350306</v>
      </c>
      <c r="Y24" s="47">
        <v>15.5</v>
      </c>
      <c r="Z24" s="53">
        <f t="shared" si="6"/>
        <v>0</v>
      </c>
      <c r="AA24">
        <f t="shared" si="6"/>
        <v>118482.13588841559</v>
      </c>
      <c r="AB24">
        <f t="shared" si="6"/>
        <v>33852.038825261596</v>
      </c>
      <c r="AC24" s="54">
        <f t="shared" si="6"/>
        <v>152334.1747136772</v>
      </c>
    </row>
    <row r="25" spans="1:29" x14ac:dyDescent="0.2">
      <c r="A25" s="37">
        <v>16.5</v>
      </c>
      <c r="B25" s="31">
        <f>('9aS_alg'!B28+'9aS_cad'!B28)</f>
        <v>0</v>
      </c>
      <c r="C25" s="31">
        <f>('9aS_alg'!C28+'9aS_cad'!C28)</f>
        <v>0</v>
      </c>
      <c r="D25" s="2"/>
      <c r="F25" s="37">
        <v>16</v>
      </c>
      <c r="G25" s="46">
        <f>+'9aS_alg'!F27+'9aS_cad'!F27</f>
        <v>0</v>
      </c>
      <c r="H25" s="46">
        <f>+'9aS_alg'!G27+'9aS_cad'!G27</f>
        <v>0</v>
      </c>
      <c r="I25" s="46">
        <f>+'9aS_alg'!H27+'9aS_cad'!H27</f>
        <v>0</v>
      </c>
      <c r="J25" s="46">
        <f t="shared" si="7"/>
        <v>0</v>
      </c>
      <c r="L25" s="47">
        <v>16</v>
      </c>
      <c r="M25" s="48">
        <f t="shared" si="3"/>
        <v>0</v>
      </c>
      <c r="N25" s="48">
        <f t="shared" si="3"/>
        <v>0</v>
      </c>
      <c r="O25" s="48">
        <f t="shared" si="3"/>
        <v>0</v>
      </c>
      <c r="P25" s="48">
        <f t="shared" si="3"/>
        <v>0</v>
      </c>
      <c r="Q25" s="56">
        <v>16.25</v>
      </c>
      <c r="R25" s="47">
        <v>16</v>
      </c>
      <c r="S25" s="46">
        <f t="shared" si="4"/>
        <v>0</v>
      </c>
      <c r="T25" s="46">
        <f t="shared" si="4"/>
        <v>0</v>
      </c>
      <c r="U25" s="46">
        <f t="shared" si="4"/>
        <v>0</v>
      </c>
      <c r="V25" s="46">
        <f t="shared" si="4"/>
        <v>0</v>
      </c>
      <c r="X25" s="49">
        <f t="shared" si="5"/>
        <v>28.846300795065442</v>
      </c>
      <c r="Y25" s="47">
        <v>16</v>
      </c>
      <c r="Z25" s="53">
        <f t="shared" si="6"/>
        <v>0</v>
      </c>
      <c r="AA25">
        <f t="shared" si="6"/>
        <v>0</v>
      </c>
      <c r="AB25">
        <f t="shared" si="6"/>
        <v>0</v>
      </c>
      <c r="AC25" s="54">
        <f t="shared" si="6"/>
        <v>0</v>
      </c>
    </row>
    <row r="26" spans="1:29" x14ac:dyDescent="0.2">
      <c r="A26" s="37">
        <v>17</v>
      </c>
      <c r="B26" s="31">
        <f>('9aS_alg'!B29+'9aS_cad'!B29)</f>
        <v>0</v>
      </c>
      <c r="C26" s="31">
        <f>('9aS_alg'!C29+'9aS_cad'!C29)</f>
        <v>0</v>
      </c>
      <c r="D26" s="2"/>
      <c r="F26" s="37">
        <v>16.5</v>
      </c>
      <c r="G26" s="46">
        <f>+'9aS_alg'!F28+'9aS_cad'!F28</f>
        <v>0</v>
      </c>
      <c r="H26" s="46">
        <f>+'9aS_alg'!G28+'9aS_cad'!G28</f>
        <v>0</v>
      </c>
      <c r="I26" s="46">
        <f>+'9aS_alg'!H28+'9aS_cad'!H28</f>
        <v>0</v>
      </c>
      <c r="J26" s="46">
        <f t="shared" si="7"/>
        <v>0</v>
      </c>
      <c r="L26" s="47">
        <v>16.5</v>
      </c>
      <c r="M26" s="48">
        <f t="shared" si="3"/>
        <v>0</v>
      </c>
      <c r="N26" s="48">
        <f t="shared" si="3"/>
        <v>0</v>
      </c>
      <c r="O26" s="48">
        <f t="shared" si="3"/>
        <v>0</v>
      </c>
      <c r="P26" s="48">
        <f t="shared" si="3"/>
        <v>0</v>
      </c>
      <c r="Q26" s="56">
        <v>16.75</v>
      </c>
      <c r="R26" s="47">
        <v>16.5</v>
      </c>
      <c r="S26" s="46">
        <f t="shared" si="4"/>
        <v>0</v>
      </c>
      <c r="T26" s="46">
        <f t="shared" si="4"/>
        <v>0</v>
      </c>
      <c r="U26" s="46">
        <f t="shared" si="4"/>
        <v>0</v>
      </c>
      <c r="V26" s="46">
        <f t="shared" si="4"/>
        <v>0</v>
      </c>
      <c r="X26" s="49">
        <f t="shared" si="5"/>
        <v>32.0339322851463</v>
      </c>
      <c r="Y26" s="47">
        <v>16.5</v>
      </c>
      <c r="Z26" s="53">
        <f t="shared" si="6"/>
        <v>0</v>
      </c>
      <c r="AA26">
        <f t="shared" si="6"/>
        <v>0</v>
      </c>
      <c r="AB26">
        <f t="shared" si="6"/>
        <v>0</v>
      </c>
      <c r="AC26" s="54">
        <f t="shared" si="6"/>
        <v>0</v>
      </c>
    </row>
    <row r="27" spans="1:29" x14ac:dyDescent="0.2">
      <c r="A27" s="37">
        <v>17.5</v>
      </c>
      <c r="B27" s="31">
        <f>('9aS_alg'!B30+'9aS_cad'!B30)</f>
        <v>0</v>
      </c>
      <c r="C27" s="31">
        <f>('9aS_alg'!C30+'9aS_cad'!C30)</f>
        <v>0</v>
      </c>
      <c r="D27" s="2"/>
      <c r="F27" s="37">
        <v>17</v>
      </c>
      <c r="G27" s="46">
        <f>+'9aS_alg'!F29+'9aS_cad'!F29</f>
        <v>0</v>
      </c>
      <c r="H27" s="46">
        <f>+'9aS_alg'!G29+'9aS_cad'!G29</f>
        <v>0</v>
      </c>
      <c r="I27" s="46">
        <f>+'9aS_alg'!H29+'9aS_cad'!H29</f>
        <v>0</v>
      </c>
      <c r="J27" s="46">
        <f t="shared" si="7"/>
        <v>0</v>
      </c>
      <c r="L27" s="47">
        <v>17</v>
      </c>
      <c r="M27" s="48">
        <f t="shared" si="3"/>
        <v>0</v>
      </c>
      <c r="N27" s="48">
        <f t="shared" si="3"/>
        <v>0</v>
      </c>
      <c r="O27" s="48">
        <f t="shared" si="3"/>
        <v>0</v>
      </c>
      <c r="P27" s="48">
        <f t="shared" si="3"/>
        <v>0</v>
      </c>
      <c r="Q27" s="56">
        <v>17.25</v>
      </c>
      <c r="R27" s="47">
        <v>17</v>
      </c>
      <c r="S27" s="46">
        <f t="shared" si="4"/>
        <v>0</v>
      </c>
      <c r="T27" s="46">
        <f t="shared" si="4"/>
        <v>0</v>
      </c>
      <c r="U27" s="46">
        <f t="shared" si="4"/>
        <v>0</v>
      </c>
      <c r="V27" s="46">
        <f t="shared" si="4"/>
        <v>0</v>
      </c>
      <c r="X27" s="49">
        <f t="shared" si="5"/>
        <v>35.462664548214349</v>
      </c>
      <c r="Y27" s="47">
        <v>17</v>
      </c>
      <c r="Z27" s="53">
        <f t="shared" si="6"/>
        <v>0</v>
      </c>
      <c r="AA27">
        <f t="shared" si="6"/>
        <v>0</v>
      </c>
      <c r="AB27">
        <f t="shared" si="6"/>
        <v>0</v>
      </c>
      <c r="AC27" s="54">
        <f t="shared" si="6"/>
        <v>0</v>
      </c>
    </row>
    <row r="28" spans="1:29" x14ac:dyDescent="0.2">
      <c r="A28" s="37">
        <v>18</v>
      </c>
      <c r="B28" s="31">
        <f>('9aS_alg'!B31+'9aS_cad'!B31)</f>
        <v>0</v>
      </c>
      <c r="C28" s="31">
        <f>('9aS_alg'!C31+'9aS_cad'!C31)</f>
        <v>0</v>
      </c>
      <c r="F28" s="37">
        <v>17.5</v>
      </c>
      <c r="G28" s="46">
        <f>+'9aS_alg'!F30+'9aS_cad'!F30</f>
        <v>0</v>
      </c>
      <c r="H28" s="46">
        <f>+'9aS_alg'!G30+'9aS_cad'!G30</f>
        <v>0</v>
      </c>
      <c r="I28" s="46">
        <f>+'9aS_alg'!H30+'9aS_cad'!H30</f>
        <v>0</v>
      </c>
      <c r="J28" s="46">
        <f t="shared" si="7"/>
        <v>0</v>
      </c>
      <c r="L28" s="47">
        <v>17.5</v>
      </c>
      <c r="M28" s="48">
        <f t="shared" si="3"/>
        <v>0</v>
      </c>
      <c r="N28" s="48">
        <f t="shared" si="3"/>
        <v>0</v>
      </c>
      <c r="O28" s="48">
        <f t="shared" si="3"/>
        <v>0</v>
      </c>
      <c r="P28" s="48">
        <f t="shared" si="3"/>
        <v>0</v>
      </c>
      <c r="Q28" s="56">
        <v>17.75</v>
      </c>
      <c r="R28" s="47">
        <v>17.5</v>
      </c>
      <c r="S28" s="46">
        <f t="shared" si="4"/>
        <v>0</v>
      </c>
      <c r="T28" s="46">
        <f t="shared" si="4"/>
        <v>0</v>
      </c>
      <c r="U28" s="46">
        <f t="shared" si="4"/>
        <v>0</v>
      </c>
      <c r="V28" s="46">
        <f t="shared" si="4"/>
        <v>0</v>
      </c>
      <c r="X28" s="49">
        <f t="shared" si="5"/>
        <v>39.14283350600023</v>
      </c>
      <c r="Y28" s="47">
        <v>17.5</v>
      </c>
      <c r="Z28" s="53">
        <f t="shared" si="6"/>
        <v>0</v>
      </c>
      <c r="AA28">
        <f t="shared" si="6"/>
        <v>0</v>
      </c>
      <c r="AB28">
        <f t="shared" si="6"/>
        <v>0</v>
      </c>
      <c r="AC28" s="54">
        <f t="shared" si="6"/>
        <v>0</v>
      </c>
    </row>
    <row r="29" spans="1:29" x14ac:dyDescent="0.2">
      <c r="A29" s="37">
        <v>18.5</v>
      </c>
      <c r="B29" s="31">
        <f>('9aS_alg'!B32+'9aS_cad'!B32)</f>
        <v>0</v>
      </c>
      <c r="C29" s="31">
        <f>('9aS_alg'!C32+'9aS_cad'!C32)</f>
        <v>0</v>
      </c>
      <c r="F29" s="37">
        <v>18</v>
      </c>
      <c r="G29" s="46">
        <f>+'9aS_alg'!F31+'9aS_cad'!F31</f>
        <v>0</v>
      </c>
      <c r="H29" s="46">
        <f>+'9aS_alg'!G31+'9aS_cad'!G31</f>
        <v>0</v>
      </c>
      <c r="I29" s="46">
        <f>+'9aS_alg'!H31+'9aS_cad'!H31</f>
        <v>0</v>
      </c>
      <c r="J29" s="46">
        <f t="shared" si="7"/>
        <v>0</v>
      </c>
      <c r="L29" s="47">
        <v>18</v>
      </c>
      <c r="M29" s="48">
        <f t="shared" si="3"/>
        <v>0</v>
      </c>
      <c r="N29" s="48">
        <f t="shared" si="3"/>
        <v>0</v>
      </c>
      <c r="O29" s="48">
        <f t="shared" si="3"/>
        <v>0</v>
      </c>
      <c r="P29" s="48">
        <f t="shared" si="3"/>
        <v>0</v>
      </c>
      <c r="Q29" s="56">
        <v>18.25</v>
      </c>
      <c r="R29" s="47">
        <v>18</v>
      </c>
      <c r="S29" s="46">
        <f t="shared" si="4"/>
        <v>0</v>
      </c>
      <c r="T29" s="46">
        <f t="shared" si="4"/>
        <v>0</v>
      </c>
      <c r="U29" s="46">
        <f t="shared" si="4"/>
        <v>0</v>
      </c>
      <c r="V29" s="46">
        <f t="shared" si="4"/>
        <v>0</v>
      </c>
      <c r="X29" s="49">
        <f t="shared" si="5"/>
        <v>43.084899325136242</v>
      </c>
      <c r="Y29" s="47">
        <v>18</v>
      </c>
      <c r="Z29" s="53">
        <f t="shared" si="6"/>
        <v>0</v>
      </c>
      <c r="AA29">
        <f t="shared" si="6"/>
        <v>0</v>
      </c>
      <c r="AB29">
        <f t="shared" si="6"/>
        <v>0</v>
      </c>
      <c r="AC29" s="54">
        <f t="shared" si="6"/>
        <v>0</v>
      </c>
    </row>
    <row r="30" spans="1:29" x14ac:dyDescent="0.2">
      <c r="A30" s="37">
        <v>19</v>
      </c>
      <c r="B30" s="31">
        <f>('9aS_alg'!B33+'9aS_cad'!B33)</f>
        <v>0</v>
      </c>
      <c r="C30" s="31">
        <f>('9aS_alg'!C33+'9aS_cad'!C33)</f>
        <v>0</v>
      </c>
      <c r="F30" s="37">
        <v>18.5</v>
      </c>
      <c r="G30" s="46">
        <f>+'9aS_alg'!F32+'9aS_cad'!F32</f>
        <v>0</v>
      </c>
      <c r="H30" s="46">
        <f>+'9aS_alg'!G32+'9aS_cad'!G32</f>
        <v>0</v>
      </c>
      <c r="I30" s="46">
        <f>+'9aS_alg'!H32+'9aS_cad'!H32</f>
        <v>0</v>
      </c>
      <c r="J30" s="46">
        <f t="shared" si="7"/>
        <v>0</v>
      </c>
      <c r="L30" s="47">
        <v>18.5</v>
      </c>
      <c r="M30" s="48">
        <f t="shared" si="3"/>
        <v>0</v>
      </c>
      <c r="N30" s="48">
        <f t="shared" si="3"/>
        <v>0</v>
      </c>
      <c r="O30" s="48">
        <f t="shared" si="3"/>
        <v>0</v>
      </c>
      <c r="P30" s="48">
        <f t="shared" si="3"/>
        <v>0</v>
      </c>
      <c r="Q30" s="56">
        <v>18.75</v>
      </c>
      <c r="R30" s="47">
        <v>18.5</v>
      </c>
      <c r="S30" s="46">
        <f t="shared" si="4"/>
        <v>0</v>
      </c>
      <c r="T30" s="46">
        <f t="shared" si="4"/>
        <v>0</v>
      </c>
      <c r="U30" s="46">
        <f t="shared" si="4"/>
        <v>0</v>
      </c>
      <c r="V30" s="46">
        <f t="shared" si="4"/>
        <v>0</v>
      </c>
      <c r="X30" s="49">
        <f t="shared" si="5"/>
        <v>47.299444295862045</v>
      </c>
      <c r="Y30" s="47">
        <v>18.5</v>
      </c>
      <c r="Z30" s="53">
        <f t="shared" si="6"/>
        <v>0</v>
      </c>
      <c r="AA30">
        <f t="shared" si="6"/>
        <v>0</v>
      </c>
      <c r="AB30">
        <f t="shared" si="6"/>
        <v>0</v>
      </c>
      <c r="AC30" s="54">
        <f t="shared" si="6"/>
        <v>0</v>
      </c>
    </row>
    <row r="31" spans="1:29" x14ac:dyDescent="0.2">
      <c r="A31" s="37">
        <v>19.5</v>
      </c>
      <c r="B31" s="31">
        <f>('9aS_alg'!B34+'9aS_cad'!B34)</f>
        <v>0</v>
      </c>
      <c r="C31" s="31">
        <f>('9aS_alg'!C34+'9aS_cad'!C34)</f>
        <v>0</v>
      </c>
      <c r="F31" s="37">
        <v>19</v>
      </c>
      <c r="G31" s="46">
        <f>+'9aS_alg'!F33+'9aS_cad'!F33</f>
        <v>0</v>
      </c>
      <c r="H31" s="46">
        <f>+'9aS_alg'!G33+'9aS_cad'!G33</f>
        <v>0</v>
      </c>
      <c r="I31" s="46">
        <f>+'9aS_alg'!H33+'9aS_cad'!H33</f>
        <v>0</v>
      </c>
      <c r="J31" s="46">
        <f t="shared" si="7"/>
        <v>0</v>
      </c>
      <c r="L31" s="47">
        <v>19</v>
      </c>
      <c r="M31" s="48">
        <f t="shared" si="3"/>
        <v>0</v>
      </c>
      <c r="N31" s="48">
        <f t="shared" si="3"/>
        <v>0</v>
      </c>
      <c r="O31" s="48">
        <f t="shared" si="3"/>
        <v>0</v>
      </c>
      <c r="P31" s="48">
        <f t="shared" si="3"/>
        <v>0</v>
      </c>
      <c r="Q31" s="56">
        <v>19.25</v>
      </c>
      <c r="R31" s="47">
        <v>19</v>
      </c>
      <c r="S31" s="46">
        <f t="shared" si="4"/>
        <v>0</v>
      </c>
      <c r="T31" s="46">
        <f t="shared" si="4"/>
        <v>0</v>
      </c>
      <c r="U31" s="46">
        <f t="shared" si="4"/>
        <v>0</v>
      </c>
      <c r="V31" s="46">
        <f t="shared" si="4"/>
        <v>0</v>
      </c>
      <c r="X31" s="49">
        <f t="shared" si="5"/>
        <v>51.797170805249657</v>
      </c>
      <c r="Y31" s="47">
        <v>19</v>
      </c>
      <c r="Z31" s="53">
        <f t="shared" si="6"/>
        <v>0</v>
      </c>
      <c r="AA31">
        <f t="shared" si="6"/>
        <v>0</v>
      </c>
      <c r="AB31">
        <f t="shared" si="6"/>
        <v>0</v>
      </c>
      <c r="AC31" s="54">
        <f t="shared" si="6"/>
        <v>0</v>
      </c>
    </row>
    <row r="32" spans="1:29" x14ac:dyDescent="0.2">
      <c r="A32" s="37">
        <v>20</v>
      </c>
      <c r="B32" s="31">
        <f>('9aS_alg'!B35+'9aS_cad'!B35)</f>
        <v>0</v>
      </c>
      <c r="C32" s="31">
        <f>('9aS_alg'!C35+'9aS_cad'!C35)</f>
        <v>0</v>
      </c>
      <c r="F32" s="37">
        <v>19.5</v>
      </c>
      <c r="G32" s="46">
        <f>+'9aS_alg'!F34+'9aS_cad'!F34</f>
        <v>0</v>
      </c>
      <c r="H32" s="46">
        <f>+'9aS_alg'!G34+'9aS_cad'!G34</f>
        <v>0</v>
      </c>
      <c r="I32" s="46">
        <f>+'9aS_alg'!H34+'9aS_cad'!H34</f>
        <v>0</v>
      </c>
      <c r="J32" s="46">
        <f t="shared" si="7"/>
        <v>0</v>
      </c>
      <c r="L32" s="47">
        <v>19.5</v>
      </c>
      <c r="M32" s="48">
        <f t="shared" si="3"/>
        <v>0</v>
      </c>
      <c r="N32" s="48">
        <f t="shared" si="3"/>
        <v>0</v>
      </c>
      <c r="O32" s="48">
        <f t="shared" si="3"/>
        <v>0</v>
      </c>
      <c r="P32" s="48">
        <f t="shared" si="3"/>
        <v>0</v>
      </c>
      <c r="Q32" s="56">
        <v>19.75</v>
      </c>
      <c r="R32" s="47">
        <v>19.5</v>
      </c>
      <c r="S32" s="46">
        <f t="shared" si="4"/>
        <v>0</v>
      </c>
      <c r="T32" s="46">
        <f t="shared" si="4"/>
        <v>0</v>
      </c>
      <c r="U32" s="46">
        <f t="shared" si="4"/>
        <v>0</v>
      </c>
      <c r="V32" s="46">
        <f t="shared" si="4"/>
        <v>0</v>
      </c>
      <c r="X32" s="49">
        <f t="shared" si="5"/>
        <v>56.588899398279295</v>
      </c>
      <c r="Y32" s="47">
        <v>19.5</v>
      </c>
      <c r="Z32" s="53">
        <f t="shared" si="6"/>
        <v>0</v>
      </c>
      <c r="AA32">
        <f t="shared" si="6"/>
        <v>0</v>
      </c>
      <c r="AB32">
        <f t="shared" si="6"/>
        <v>0</v>
      </c>
      <c r="AC32" s="54">
        <f t="shared" si="6"/>
        <v>0</v>
      </c>
    </row>
    <row r="33" spans="1:35" x14ac:dyDescent="0.2">
      <c r="A33" s="37">
        <v>20.5</v>
      </c>
      <c r="B33" s="31">
        <f>('9aS_alg'!B36+'9aS_cad'!B36)</f>
        <v>0</v>
      </c>
      <c r="C33" s="31">
        <f>('9aS_alg'!C36+'9aS_cad'!C36)</f>
        <v>0</v>
      </c>
      <c r="F33" s="37">
        <v>20</v>
      </c>
      <c r="G33" s="46">
        <f>+'9aS_alg'!F35+'9aS_cad'!F35</f>
        <v>0</v>
      </c>
      <c r="H33" s="46">
        <f>+'9aS_alg'!G35+'9aS_cad'!G35</f>
        <v>0</v>
      </c>
      <c r="I33" s="46">
        <f>+'9aS_alg'!H35+'9aS_cad'!H35</f>
        <v>0</v>
      </c>
      <c r="J33" s="46">
        <f t="shared" si="7"/>
        <v>0</v>
      </c>
      <c r="L33" s="47">
        <v>20</v>
      </c>
      <c r="M33" s="48">
        <f t="shared" si="3"/>
        <v>0</v>
      </c>
      <c r="N33" s="48">
        <f t="shared" si="3"/>
        <v>0</v>
      </c>
      <c r="O33" s="48">
        <f t="shared" si="3"/>
        <v>0</v>
      </c>
      <c r="P33" s="48">
        <f t="shared" si="3"/>
        <v>0</v>
      </c>
      <c r="Q33" s="56">
        <v>20.25</v>
      </c>
      <c r="R33" s="47">
        <v>20</v>
      </c>
      <c r="S33" s="46">
        <f t="shared" si="4"/>
        <v>0</v>
      </c>
      <c r="T33" s="46">
        <f t="shared" si="4"/>
        <v>0</v>
      </c>
      <c r="U33" s="46">
        <f t="shared" si="4"/>
        <v>0</v>
      </c>
      <c r="V33" s="46">
        <f t="shared" si="4"/>
        <v>0</v>
      </c>
      <c r="X33" s="49">
        <f t="shared" si="5"/>
        <v>61.685566920731709</v>
      </c>
      <c r="Y33" s="47">
        <v>20</v>
      </c>
      <c r="Z33" s="53">
        <f t="shared" si="6"/>
        <v>0</v>
      </c>
      <c r="AA33">
        <f t="shared" si="6"/>
        <v>0</v>
      </c>
      <c r="AB33">
        <f t="shared" si="6"/>
        <v>0</v>
      </c>
      <c r="AC33" s="54">
        <f t="shared" si="6"/>
        <v>0</v>
      </c>
    </row>
    <row r="34" spans="1:35" x14ac:dyDescent="0.2">
      <c r="A34" s="37">
        <v>21</v>
      </c>
      <c r="B34" s="31">
        <f>('9aS_alg'!B37+'9aS_cad'!B37)</f>
        <v>0</v>
      </c>
      <c r="C34" s="31">
        <f>('9aS_alg'!C37+'9aS_cad'!C37)</f>
        <v>0</v>
      </c>
      <c r="F34" s="37">
        <v>20.5</v>
      </c>
      <c r="G34" s="46">
        <f>+'9aS_alg'!F36+'9aS_cad'!F36</f>
        <v>0</v>
      </c>
      <c r="H34" s="46">
        <f>+'9aS_alg'!G36+'9aS_cad'!G36</f>
        <v>0</v>
      </c>
      <c r="I34" s="46">
        <f>+'9aS_alg'!H36+'9aS_cad'!H36</f>
        <v>0</v>
      </c>
      <c r="J34" s="46">
        <f t="shared" si="7"/>
        <v>0</v>
      </c>
      <c r="L34" s="47">
        <v>20.5</v>
      </c>
      <c r="M34" s="48">
        <f t="shared" si="3"/>
        <v>0</v>
      </c>
      <c r="N34" s="48">
        <f t="shared" si="3"/>
        <v>0</v>
      </c>
      <c r="O34" s="48">
        <f t="shared" si="3"/>
        <v>0</v>
      </c>
      <c r="P34" s="48">
        <f t="shared" si="3"/>
        <v>0</v>
      </c>
      <c r="Q34" s="56">
        <v>20.75</v>
      </c>
      <c r="R34" s="47">
        <v>20.5</v>
      </c>
      <c r="S34" s="46">
        <f t="shared" si="4"/>
        <v>0</v>
      </c>
      <c r="T34" s="46">
        <f t="shared" si="4"/>
        <v>0</v>
      </c>
      <c r="U34" s="46">
        <f t="shared" si="4"/>
        <v>0</v>
      </c>
      <c r="V34" s="46">
        <f t="shared" si="4"/>
        <v>0</v>
      </c>
      <c r="X34" s="49">
        <f t="shared" si="5"/>
        <v>67.098224738421195</v>
      </c>
      <c r="Y34" s="47">
        <v>20.5</v>
      </c>
      <c r="Z34" s="53">
        <f t="shared" si="6"/>
        <v>0</v>
      </c>
      <c r="AA34">
        <f t="shared" si="6"/>
        <v>0</v>
      </c>
      <c r="AB34">
        <f t="shared" si="6"/>
        <v>0</v>
      </c>
      <c r="AC34" s="54">
        <f t="shared" si="6"/>
        <v>0</v>
      </c>
    </row>
    <row r="35" spans="1:35" x14ac:dyDescent="0.2">
      <c r="A35" s="37">
        <v>21.5</v>
      </c>
      <c r="B35" s="31">
        <f>('9aS_alg'!B38+'9aS_cad'!B38)</f>
        <v>0</v>
      </c>
      <c r="C35" s="31">
        <f>('9aS_alg'!C38+'9aS_cad'!C38)</f>
        <v>0</v>
      </c>
      <c r="F35" s="37">
        <v>21</v>
      </c>
      <c r="G35" s="46">
        <f>+'9aS_alg'!F37+'9aS_cad'!F37</f>
        <v>0</v>
      </c>
      <c r="H35" s="46">
        <f>+'9aS_alg'!G37+'9aS_cad'!G37</f>
        <v>0</v>
      </c>
      <c r="I35" s="46">
        <f>+'9aS_alg'!H37+'9aS_cad'!H37</f>
        <v>0</v>
      </c>
      <c r="J35" s="46">
        <f t="shared" si="7"/>
        <v>0</v>
      </c>
      <c r="L35" s="47">
        <v>21</v>
      </c>
      <c r="M35" s="48">
        <f t="shared" si="3"/>
        <v>0</v>
      </c>
      <c r="N35" s="48">
        <f t="shared" si="3"/>
        <v>0</v>
      </c>
      <c r="O35" s="48">
        <f t="shared" si="3"/>
        <v>0</v>
      </c>
      <c r="P35" s="48">
        <f t="shared" si="3"/>
        <v>0</v>
      </c>
      <c r="Q35" s="56">
        <v>21.25</v>
      </c>
      <c r="R35" s="47">
        <v>21</v>
      </c>
      <c r="S35" s="46">
        <f t="shared" si="4"/>
        <v>0</v>
      </c>
      <c r="T35" s="46">
        <f t="shared" si="4"/>
        <v>0</v>
      </c>
      <c r="U35" s="46">
        <f t="shared" si="4"/>
        <v>0</v>
      </c>
      <c r="V35" s="46">
        <f t="shared" si="4"/>
        <v>0</v>
      </c>
      <c r="X35" s="49">
        <f t="shared" si="5"/>
        <v>72.838037027789596</v>
      </c>
      <c r="Y35" s="47">
        <v>21</v>
      </c>
      <c r="Z35" s="53">
        <f t="shared" si="6"/>
        <v>0</v>
      </c>
      <c r="AA35">
        <f t="shared" si="6"/>
        <v>0</v>
      </c>
      <c r="AB35">
        <f t="shared" si="6"/>
        <v>0</v>
      </c>
      <c r="AC35" s="54">
        <f t="shared" si="6"/>
        <v>0</v>
      </c>
    </row>
    <row r="36" spans="1:35" x14ac:dyDescent="0.2">
      <c r="A36" s="37">
        <v>22</v>
      </c>
      <c r="B36" s="31">
        <f>('9aS_alg'!B39+'9aS_cad'!B39)</f>
        <v>0</v>
      </c>
      <c r="C36" s="31">
        <f>('9aS_alg'!C39+'9aS_cad'!C39)</f>
        <v>0</v>
      </c>
      <c r="F36" s="37">
        <v>21.5</v>
      </c>
      <c r="G36" s="46">
        <f>+'9aS_alg'!F38+'9aS_cad'!F38</f>
        <v>0</v>
      </c>
      <c r="H36" s="46">
        <f>+'9aS_alg'!G38+'9aS_cad'!G38</f>
        <v>0</v>
      </c>
      <c r="I36" s="46">
        <f>+'9aS_alg'!H38+'9aS_cad'!H38</f>
        <v>0</v>
      </c>
      <c r="J36" s="46">
        <f t="shared" si="7"/>
        <v>0</v>
      </c>
      <c r="L36" s="47">
        <v>21.5</v>
      </c>
      <c r="M36" s="48">
        <f t="shared" si="3"/>
        <v>0</v>
      </c>
      <c r="N36" s="48">
        <f t="shared" si="3"/>
        <v>0</v>
      </c>
      <c r="O36" s="48">
        <f t="shared" si="3"/>
        <v>0</v>
      </c>
      <c r="P36" s="48">
        <f t="shared" si="3"/>
        <v>0</v>
      </c>
      <c r="Q36" s="56">
        <v>21.75</v>
      </c>
      <c r="R36" s="47">
        <v>21.5</v>
      </c>
      <c r="S36" s="46">
        <f t="shared" si="4"/>
        <v>0</v>
      </c>
      <c r="T36" s="46">
        <f t="shared" si="4"/>
        <v>0</v>
      </c>
      <c r="U36" s="46">
        <f t="shared" si="4"/>
        <v>0</v>
      </c>
      <c r="V36" s="46">
        <f t="shared" si="4"/>
        <v>0</v>
      </c>
      <c r="X36" s="49">
        <f t="shared" si="5"/>
        <v>78.916279133322348</v>
      </c>
      <c r="Y36" s="47">
        <v>21.5</v>
      </c>
      <c r="Z36" s="53">
        <f t="shared" si="6"/>
        <v>0</v>
      </c>
      <c r="AA36">
        <f t="shared" si="6"/>
        <v>0</v>
      </c>
      <c r="AB36">
        <f t="shared" si="6"/>
        <v>0</v>
      </c>
      <c r="AC36" s="54">
        <f t="shared" si="6"/>
        <v>0</v>
      </c>
    </row>
    <row r="37" spans="1:35" x14ac:dyDescent="0.2">
      <c r="A37" s="31"/>
      <c r="B37" s="31">
        <f>('9aS_alg'!B40+'9aS_cad'!B40)</f>
        <v>0</v>
      </c>
      <c r="C37" s="38"/>
      <c r="F37" s="37">
        <v>22</v>
      </c>
      <c r="G37" s="46">
        <f>+'9aS_alg'!F39+'9aS_cad'!F39</f>
        <v>0</v>
      </c>
      <c r="H37" s="46">
        <f>+'9aS_alg'!G39+'9aS_cad'!G39</f>
        <v>0</v>
      </c>
      <c r="I37" s="46">
        <f>+'9aS_alg'!H39+'9aS_cad'!H39</f>
        <v>0</v>
      </c>
      <c r="J37" s="46">
        <f t="shared" si="7"/>
        <v>0</v>
      </c>
      <c r="L37" s="47">
        <v>22</v>
      </c>
      <c r="M37" s="48">
        <f t="shared" si="3"/>
        <v>0</v>
      </c>
      <c r="N37" s="48">
        <f t="shared" si="3"/>
        <v>0</v>
      </c>
      <c r="O37" s="48">
        <f t="shared" si="3"/>
        <v>0</v>
      </c>
      <c r="P37" s="48">
        <f t="shared" si="3"/>
        <v>0</v>
      </c>
      <c r="Q37" s="56">
        <v>22.25</v>
      </c>
      <c r="R37" s="47">
        <v>22</v>
      </c>
      <c r="S37" s="46">
        <f t="shared" si="4"/>
        <v>0</v>
      </c>
      <c r="T37" s="46">
        <f t="shared" si="4"/>
        <v>0</v>
      </c>
      <c r="U37" s="46">
        <f t="shared" si="4"/>
        <v>0</v>
      </c>
      <c r="V37" s="46">
        <f t="shared" si="4"/>
        <v>0</v>
      </c>
      <c r="X37" s="49">
        <f t="shared" si="5"/>
        <v>85.344335987632959</v>
      </c>
      <c r="Y37" s="47">
        <v>22</v>
      </c>
      <c r="Z37" s="53">
        <f t="shared" si="6"/>
        <v>0</v>
      </c>
      <c r="AA37">
        <f t="shared" si="6"/>
        <v>0</v>
      </c>
      <c r="AB37">
        <f t="shared" si="6"/>
        <v>0</v>
      </c>
      <c r="AC37" s="54">
        <f t="shared" si="6"/>
        <v>0</v>
      </c>
    </row>
    <row r="38" spans="1:35" x14ac:dyDescent="0.2">
      <c r="A38" s="31"/>
      <c r="B38" s="31">
        <f>('9aS_alg'!B41+'9aS_cad'!B41)</f>
        <v>0</v>
      </c>
      <c r="C38" s="38"/>
      <c r="F38" s="57"/>
      <c r="G38" s="46">
        <v>0</v>
      </c>
      <c r="H38" s="46">
        <v>0</v>
      </c>
      <c r="I38" s="46">
        <v>0</v>
      </c>
      <c r="J38" s="31">
        <f t="shared" ref="J38:J40" si="8">+SUM(G38:I38)</f>
        <v>0</v>
      </c>
      <c r="L38" s="57"/>
      <c r="M38" s="46">
        <f t="shared" si="3"/>
        <v>0</v>
      </c>
      <c r="N38" s="46">
        <f t="shared" si="3"/>
        <v>0</v>
      </c>
      <c r="O38" s="46">
        <f t="shared" si="3"/>
        <v>0</v>
      </c>
      <c r="P38" s="46">
        <f t="shared" si="3"/>
        <v>0</v>
      </c>
      <c r="R38" s="58"/>
      <c r="S38" s="46">
        <f t="shared" si="4"/>
        <v>0</v>
      </c>
      <c r="T38" s="46">
        <f t="shared" si="4"/>
        <v>0</v>
      </c>
      <c r="U38" s="46">
        <f t="shared" si="4"/>
        <v>0</v>
      </c>
      <c r="V38" s="46">
        <f t="shared" si="4"/>
        <v>0</v>
      </c>
      <c r="X38" s="49">
        <f t="shared" si="5"/>
        <v>0</v>
      </c>
      <c r="Y38" s="59"/>
      <c r="Z38" s="53">
        <f t="shared" si="6"/>
        <v>0</v>
      </c>
      <c r="AA38">
        <f t="shared" si="6"/>
        <v>0</v>
      </c>
      <c r="AB38">
        <f t="shared" si="6"/>
        <v>0</v>
      </c>
      <c r="AC38" s="54">
        <f t="shared" si="6"/>
        <v>0</v>
      </c>
    </row>
    <row r="39" spans="1:35" x14ac:dyDescent="0.2">
      <c r="A39" s="31"/>
      <c r="B39" s="31">
        <f>('9aS_alg'!B42+'9aS_cad'!B42)</f>
        <v>0</v>
      </c>
      <c r="C39" s="38"/>
      <c r="F39" s="57"/>
      <c r="G39" s="46">
        <v>0</v>
      </c>
      <c r="H39" s="46">
        <v>0</v>
      </c>
      <c r="I39" s="46">
        <v>0</v>
      </c>
      <c r="J39" s="31">
        <f t="shared" si="8"/>
        <v>0</v>
      </c>
      <c r="L39" s="57"/>
      <c r="M39" s="46">
        <f t="shared" si="3"/>
        <v>0</v>
      </c>
      <c r="N39" s="46">
        <f t="shared" si="3"/>
        <v>0</v>
      </c>
      <c r="O39" s="46">
        <f t="shared" si="3"/>
        <v>0</v>
      </c>
      <c r="P39" s="46">
        <f t="shared" si="3"/>
        <v>0</v>
      </c>
      <c r="R39" s="58"/>
      <c r="S39" s="46">
        <f t="shared" si="4"/>
        <v>0</v>
      </c>
      <c r="T39" s="46">
        <f t="shared" si="4"/>
        <v>0</v>
      </c>
      <c r="U39" s="46">
        <f t="shared" si="4"/>
        <v>0</v>
      </c>
      <c r="V39" s="46">
        <f t="shared" si="4"/>
        <v>0</v>
      </c>
      <c r="X39" s="49">
        <f t="shared" si="5"/>
        <v>0</v>
      </c>
      <c r="Y39" s="59"/>
      <c r="Z39" s="53">
        <f t="shared" si="6"/>
        <v>0</v>
      </c>
      <c r="AA39">
        <f t="shared" si="6"/>
        <v>0</v>
      </c>
      <c r="AB39">
        <f t="shared" si="6"/>
        <v>0</v>
      </c>
      <c r="AC39" s="54">
        <f t="shared" si="6"/>
        <v>0</v>
      </c>
    </row>
    <row r="40" spans="1:35" ht="16" thickBot="1" x14ac:dyDescent="0.25">
      <c r="A40" s="31"/>
      <c r="B40" s="31">
        <f>('9aS_alg'!B43+'9aS_cad'!B43)</f>
        <v>0</v>
      </c>
      <c r="C40" s="38"/>
      <c r="F40" s="57"/>
      <c r="G40" s="46">
        <v>0</v>
      </c>
      <c r="H40" s="46">
        <v>0</v>
      </c>
      <c r="I40" s="46">
        <v>0</v>
      </c>
      <c r="J40" s="31">
        <f t="shared" si="8"/>
        <v>0</v>
      </c>
      <c r="L40" s="57"/>
      <c r="M40" s="46">
        <f t="shared" si="3"/>
        <v>0</v>
      </c>
      <c r="N40" s="46">
        <f t="shared" si="3"/>
        <v>0</v>
      </c>
      <c r="O40" s="46">
        <f t="shared" si="3"/>
        <v>0</v>
      </c>
      <c r="P40" s="46">
        <f t="shared" si="3"/>
        <v>0</v>
      </c>
      <c r="R40" s="58"/>
      <c r="S40" s="46">
        <f t="shared" si="4"/>
        <v>0</v>
      </c>
      <c r="T40" s="46">
        <f t="shared" si="4"/>
        <v>0</v>
      </c>
      <c r="U40" s="46">
        <f t="shared" si="4"/>
        <v>0</v>
      </c>
      <c r="V40" s="46">
        <f t="shared" si="4"/>
        <v>0</v>
      </c>
      <c r="X40" s="49">
        <f t="shared" si="5"/>
        <v>0</v>
      </c>
      <c r="Y40" s="60"/>
      <c r="Z40" s="61">
        <f t="shared" si="6"/>
        <v>0</v>
      </c>
      <c r="AA40" s="62">
        <f t="shared" si="6"/>
        <v>0</v>
      </c>
      <c r="AB40" s="62">
        <f t="shared" si="6"/>
        <v>0</v>
      </c>
      <c r="AC40" s="63">
        <f t="shared" si="6"/>
        <v>0</v>
      </c>
    </row>
    <row r="41" spans="1:35" ht="16" thickBot="1" x14ac:dyDescent="0.25">
      <c r="A41" s="31"/>
      <c r="B41" s="31">
        <f>('9aS_alg'!B44+'9aS_cad'!B44)</f>
        <v>0</v>
      </c>
      <c r="C41" s="38"/>
      <c r="F41" s="64" t="s">
        <v>19</v>
      </c>
      <c r="G41" s="65">
        <f>+SUM(G3:G40)</f>
        <v>141</v>
      </c>
      <c r="H41" s="65">
        <f t="shared" ref="H41:I41" si="9">+SUM(H3:H40)</f>
        <v>57</v>
      </c>
      <c r="I41" s="65">
        <f t="shared" si="9"/>
        <v>2</v>
      </c>
      <c r="J41" s="66">
        <f>+SUM(J3:J40)</f>
        <v>200</v>
      </c>
      <c r="L41" s="64" t="s">
        <v>19</v>
      </c>
      <c r="M41" s="67">
        <f t="shared" si="3"/>
        <v>0.70499999999999996</v>
      </c>
      <c r="N41" s="67">
        <f t="shared" si="3"/>
        <v>0.28499999999999998</v>
      </c>
      <c r="O41" s="67">
        <f t="shared" si="3"/>
        <v>0.01</v>
      </c>
      <c r="P41" s="68">
        <f t="shared" si="3"/>
        <v>1</v>
      </c>
      <c r="R41" s="69" t="s">
        <v>19</v>
      </c>
      <c r="S41" s="70">
        <f>+SUM(S3:S40)</f>
        <v>1357494.7021553325</v>
      </c>
      <c r="T41" s="70">
        <f t="shared" ref="T41:V41" si="10">+SUM(T3:T40)</f>
        <v>135315.74228911186</v>
      </c>
      <c r="U41" s="70">
        <f t="shared" si="10"/>
        <v>1307.5555555555554</v>
      </c>
      <c r="V41" s="71">
        <f t="shared" si="10"/>
        <v>1494118</v>
      </c>
      <c r="W41" s="70">
        <f>+B44</f>
        <v>1494118</v>
      </c>
      <c r="X41" s="72"/>
      <c r="Y41" s="73" t="s">
        <v>21</v>
      </c>
      <c r="Z41" s="74">
        <f>+SUM(Z3:Z40)</f>
        <v>11833334.733956059</v>
      </c>
      <c r="AA41" s="74">
        <f t="shared" ref="AA41:AC41" si="11">+SUM(AA3:AA40)</f>
        <v>2197813.227218675</v>
      </c>
      <c r="AB41" s="74">
        <f t="shared" si="11"/>
        <v>33852.038825261596</v>
      </c>
      <c r="AC41" s="74">
        <f t="shared" si="11"/>
        <v>14064999.999999998</v>
      </c>
      <c r="AD41" s="75">
        <f>+C44</f>
        <v>14065</v>
      </c>
      <c r="AE41" s="74">
        <f>+AC41/1000</f>
        <v>14064.999999999998</v>
      </c>
    </row>
    <row r="42" spans="1:35" ht="16" thickBot="1" x14ac:dyDescent="0.25">
      <c r="A42" s="31"/>
      <c r="B42" s="31">
        <f>('9aS_alg'!B45+'9aS_cad'!B45)</f>
        <v>0</v>
      </c>
      <c r="C42" s="38"/>
      <c r="R42" s="76" t="s">
        <v>28</v>
      </c>
      <c r="S42" s="77">
        <f>SUMPRODUCT(S3:S40, $R$3:$R$40)/S41</f>
        <v>11.171662102801102</v>
      </c>
      <c r="T42" s="77">
        <f>SUMPRODUCT(T3:T40, $R$3:$R$40)/T41</f>
        <v>13.461802294776044</v>
      </c>
      <c r="U42" s="77">
        <f t="shared" ref="U42:V42" si="12">SUMPRODUCT(U3:U40, $R$3:$R$40)/U41</f>
        <v>15.5</v>
      </c>
      <c r="V42" s="77">
        <f t="shared" si="12"/>
        <v>11.382857980427248</v>
      </c>
      <c r="X42" s="72"/>
      <c r="Y42" s="78" t="s">
        <v>29</v>
      </c>
      <c r="Z42" s="79">
        <f>IF(S41&gt;0,Z41/S41,0)</f>
        <v>8.7170393484173019</v>
      </c>
      <c r="AA42" s="79">
        <f t="shared" ref="AA42:AC42" si="13">IF(T41&gt;0,AA41/T41,0)</f>
        <v>16.242110415526437</v>
      </c>
      <c r="AB42" s="79">
        <f t="shared" si="13"/>
        <v>25.889560624350306</v>
      </c>
      <c r="AC42" s="79">
        <f t="shared" si="13"/>
        <v>9.413580453484931</v>
      </c>
    </row>
    <row r="43" spans="1:35" x14ac:dyDescent="0.2">
      <c r="A43" s="31"/>
      <c r="B43" s="31">
        <f>('9aS_alg'!B46+'9aS_cad'!B46)</f>
        <v>0</v>
      </c>
      <c r="C43" s="38"/>
    </row>
    <row r="44" spans="1:35" x14ac:dyDescent="0.2">
      <c r="B44" s="80">
        <f>SUM(B2:B43)</f>
        <v>1494118</v>
      </c>
      <c r="C44" s="81">
        <f>SUM(C2:C43)</f>
        <v>14065</v>
      </c>
    </row>
    <row r="46" spans="1:35" x14ac:dyDescent="0.2">
      <c r="A46">
        <v>1</v>
      </c>
      <c r="B46">
        <v>2</v>
      </c>
      <c r="C46">
        <v>3</v>
      </c>
      <c r="D46">
        <v>4</v>
      </c>
      <c r="E46">
        <v>5</v>
      </c>
      <c r="F46">
        <v>6</v>
      </c>
      <c r="G46">
        <v>7</v>
      </c>
      <c r="H46">
        <v>8</v>
      </c>
      <c r="I46">
        <v>9</v>
      </c>
      <c r="J46">
        <v>10</v>
      </c>
      <c r="K46">
        <v>11</v>
      </c>
      <c r="L46">
        <v>12</v>
      </c>
      <c r="M46">
        <v>13</v>
      </c>
      <c r="N46">
        <v>14</v>
      </c>
      <c r="O46">
        <v>15</v>
      </c>
      <c r="P46">
        <v>16</v>
      </c>
      <c r="Q46">
        <v>17</v>
      </c>
      <c r="R46">
        <v>18</v>
      </c>
      <c r="S46" s="24">
        <v>19</v>
      </c>
      <c r="T46" s="24">
        <v>20</v>
      </c>
      <c r="U46" s="24">
        <v>21</v>
      </c>
      <c r="V46">
        <v>22</v>
      </c>
      <c r="W46">
        <v>23</v>
      </c>
      <c r="X46">
        <v>24</v>
      </c>
      <c r="Y46">
        <v>25</v>
      </c>
      <c r="Z46" s="24">
        <v>26</v>
      </c>
      <c r="AA46" s="24">
        <v>27</v>
      </c>
      <c r="AB46" s="24">
        <v>28</v>
      </c>
      <c r="AC46">
        <v>29</v>
      </c>
      <c r="AD46">
        <v>30</v>
      </c>
      <c r="AE46">
        <v>31</v>
      </c>
      <c r="AF46" s="24">
        <v>32</v>
      </c>
      <c r="AG46">
        <v>33</v>
      </c>
      <c r="AH46" s="24">
        <v>34</v>
      </c>
      <c r="AI46">
        <v>35</v>
      </c>
    </row>
    <row r="49" spans="3:4" x14ac:dyDescent="0.2">
      <c r="C49">
        <v>8981</v>
      </c>
      <c r="D49">
        <v>107</v>
      </c>
    </row>
    <row r="50" spans="3:4" x14ac:dyDescent="0.2">
      <c r="C50">
        <v>1485137</v>
      </c>
      <c r="D50">
        <v>13958</v>
      </c>
    </row>
    <row r="51" spans="3:4" x14ac:dyDescent="0.2">
      <c r="C51" s="82">
        <f>+C49+C50</f>
        <v>1494118</v>
      </c>
      <c r="D51" s="83">
        <f>+D49+D50</f>
        <v>14065</v>
      </c>
    </row>
  </sheetData>
  <mergeCells count="3">
    <mergeCell ref="Y1:Y2"/>
    <mergeCell ref="Z1:AB1"/>
    <mergeCell ref="AC1:A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7</vt:i4>
      </vt:variant>
    </vt:vector>
  </HeadingPairs>
  <TitlesOfParts>
    <vt:vector size="7" baseType="lpstr">
      <vt:lpstr>extra_Total_Pelago21</vt:lpstr>
      <vt:lpstr>INFORMATION</vt:lpstr>
      <vt:lpstr>9aCN</vt:lpstr>
      <vt:lpstr>9aCS</vt:lpstr>
      <vt:lpstr>9aS_alg</vt:lpstr>
      <vt:lpstr>9aS_cad</vt:lpstr>
      <vt:lpstr>algarve+cadiz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 Garrido</dc:creator>
  <cp:lastModifiedBy>maria jose zuñiga basualto</cp:lastModifiedBy>
  <dcterms:created xsi:type="dcterms:W3CDTF">2021-05-12T09:27:24Z</dcterms:created>
  <dcterms:modified xsi:type="dcterms:W3CDTF">2024-02-21T19:49:54Z</dcterms:modified>
</cp:coreProperties>
</file>