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BOQUERON/surveys_consistency/DATOS/PELAGO/"/>
    </mc:Choice>
  </mc:AlternateContent>
  <xr:revisionPtr revIDLastSave="0" documentId="13_ncr:1_{C7B5B101-E209-0C4B-98CA-ACA089558933}" xr6:coauthVersionLast="47" xr6:coauthVersionMax="47" xr10:uidLastSave="{00000000-0000-0000-0000-000000000000}"/>
  <bookViews>
    <workbookView xWindow="100" yWindow="600" windowWidth="17620" windowHeight="24020" activeTab="5" xr2:uid="{00000000-000D-0000-FFFF-FFFF00000000}"/>
  </bookViews>
  <sheets>
    <sheet name="INFORMATION" sheetId="18" r:id="rId1"/>
    <sheet name="9aCN" sheetId="3" r:id="rId2"/>
    <sheet name="9aCS" sheetId="7" r:id="rId3"/>
    <sheet name="9aS_alg" sheetId="8" r:id="rId4"/>
    <sheet name="9aS-cad" sheetId="9" r:id="rId5"/>
    <sheet name="algarve+cadiz" sheetId="19" r:id="rId6"/>
  </sheets>
  <definedNames>
    <definedName name="SHARED_FORMULA_13_5_13_5_1">"[.L6]/[.I6]"</definedName>
    <definedName name="SHARED_FORMULA_14_5_14_5_1">"[.M6]/[.I6]"</definedName>
    <definedName name="SHARED_FORMULA_3_9_3_9_2" localSheetId="1">"[.B10]/((([.A10]+0.25)^(-[.$D$2]/10))*(10^([.$D$3]/10))/(4*PI()))"</definedName>
    <definedName name="SHARED_FORMULA_3_9_3_9_2">"[.B10]/((([.A10]+0.25)^(-[.$D$2]/10))*(10^([.$D$3]/10))/(4*PI()))"</definedName>
    <definedName name="SHARED_FORMULA_3_9_3_9_3" localSheetId="2">"[.B10]/((([.A10]+0.25)^(-[.$D$2]/10))*(10^([.$D$3]/10))/(4*PI()))"</definedName>
    <definedName name="SHARED_FORMULA_3_9_3_9_3" localSheetId="3">"[.B10]/((([.A10]+0.25)^(-[.$D$2]/10))*(10^([.$D$3]/10))/(4*PI()))"</definedName>
    <definedName name="SHARED_FORMULA_3_9_3_9_3">"[.B10]/((([.A10]+0.25)^(-[.$D$2]/10))*(10^([.$D$3]/10))/(4*PI()))"</definedName>
    <definedName name="SHARED_FORMULA_3_9_3_9_4">"[.B10]/((([.A10]+0.25)^(-[.$D$2]/10))*(10^([.$D$3]/10))/(4*PI()))"</definedName>
    <definedName name="SHARED_FORMULA_3_9_3_9_5">"#REF!/(((#REF!+0.25)^(-#REF!/10))*(10^(#REF!/10))/(4*PI()))"</definedName>
    <definedName name="SHARED_FORMULA_3_9_3_9_6">"#REF!/(((#REF!+0.25)^(-#REF!/10))*(10^(#REF!/10))/(4*PI()))"</definedName>
    <definedName name="SHARED_FORMULA_3_9_3_9_7">"#REF!/(((#REF!+0.25)^(-#REF!/10))*(10^(#REF!/10))/(4*PI()))"</definedName>
    <definedName name="SHARED_FORMULA_5_9_5_9_2" localSheetId="1">"[.$D$5]*[.B10]/[.$D$46]"</definedName>
    <definedName name="SHARED_FORMULA_5_9_5_9_2">"[.$D$5]*[.B10]/[.$D$46]"</definedName>
    <definedName name="SHARED_FORMULA_5_9_5_9_3" localSheetId="2">"[.$D$5]*[.B10]/[.$D$46]"</definedName>
    <definedName name="SHARED_FORMULA_5_9_5_9_3" localSheetId="3">"[.$D$5]*[.B10]/[.$D$46]"</definedName>
    <definedName name="SHARED_FORMULA_5_9_5_9_3">"[.$D$5]*[.B10]/[.$D$46]"</definedName>
    <definedName name="SHARED_FORMULA_5_9_5_9_4">"[.$D$5]*[.B10]/[.$D$46]"</definedName>
    <definedName name="SHARED_FORMULA_5_9_5_9_5">"#REF!*#REF!/#REF!"</definedName>
    <definedName name="SHARED_FORMULA_5_9_5_9_6">"#REF!*#REF!/#REF!"</definedName>
    <definedName name="SHARED_FORMULA_5_9_5_9_7">"#REF!*#REF!/#REF!"</definedName>
    <definedName name="SHARED_FORMULA_7_9_7_9_2" localSheetId="1">"[.$F$5]*[.F10]"</definedName>
    <definedName name="SHARED_FORMULA_7_9_7_9_2">"[.$F$5]*[.F10]"</definedName>
    <definedName name="SHARED_FORMULA_7_9_7_9_3" localSheetId="2">"[.$F$5]*[.F10]"</definedName>
    <definedName name="SHARED_FORMULA_7_9_7_9_3" localSheetId="3">"[.$F$5]*[.F10]"</definedName>
    <definedName name="SHARED_FORMULA_7_9_7_9_3">"[.$F$5]*[.F10]"</definedName>
    <definedName name="SHARED_FORMULA_7_9_7_9_4">"[.$F$5]*[.F10]"</definedName>
    <definedName name="SHARED_FORMULA_7_9_7_9_5">"#REF!*#REF!"</definedName>
    <definedName name="SHARED_FORMULA_7_9_7_9_6">"#REF!*#REF!"</definedName>
    <definedName name="SHARED_FORMULA_7_9_7_9_7">"#REF!*#REF!"</definedName>
    <definedName name="SHARED_FORMULA_8_9_8_9_2" localSheetId="1">"(10^-6)*[.H10]*([.$F$2]*([.A10]+0.25)^[.$F$3])"</definedName>
    <definedName name="SHARED_FORMULA_8_9_8_9_2">"(10^-6)*[.H10]*([.$F$2]*([.A10]+0.25)^[.$F$3])"</definedName>
    <definedName name="SHARED_FORMULA_8_9_8_9_3" localSheetId="2">"(10^-6)*[.H10]*([.$F$2]*([.A10]+0.25)^[.$F$3])"</definedName>
    <definedName name="SHARED_FORMULA_8_9_8_9_3" localSheetId="3">"(10^-6)*[.H10]*([.$F$2]*([.A10]+0.25)^[.$F$3])"</definedName>
    <definedName name="SHARED_FORMULA_8_9_8_9_3">"(10^-6)*[.H10]*([.$F$2]*([.A10]+0.25)^[.$F$3])"</definedName>
    <definedName name="SHARED_FORMULA_8_9_8_9_4">"(10^-6)*[.H10]*([.$F$2]*([.A10]+0.25)^[.$F$3])"</definedName>
    <definedName name="SHARED_FORMULA_8_9_8_9_5">"(10^-6)*#REF!*(#REF!*(#REF!+0.25)^#REF!)"</definedName>
    <definedName name="SHARED_FORMULA_8_9_8_9_6">"(10^-6)*#REF!*(#REF!*(#REF!+0.25)^#REF!)"</definedName>
    <definedName name="SHARED_FORMULA_8_9_8_9_7">"(10^-6)*#REF!*(#REF!*(#REF!+0.25)^#REF!)"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9" l="1"/>
  <c r="C44" i="19"/>
  <c r="J4" i="19" l="1"/>
  <c r="J5" i="19"/>
  <c r="J6" i="19"/>
  <c r="J7" i="19"/>
  <c r="J8" i="19"/>
  <c r="J9" i="19"/>
  <c r="J10" i="19"/>
  <c r="J11" i="19"/>
  <c r="J12" i="19"/>
  <c r="J13" i="19"/>
  <c r="J14" i="19"/>
  <c r="J15" i="19"/>
  <c r="O15" i="19" s="1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P30" i="19" s="1"/>
  <c r="J31" i="19"/>
  <c r="J32" i="19"/>
  <c r="P32" i="19" s="1"/>
  <c r="J33" i="19"/>
  <c r="P33" i="19" s="1"/>
  <c r="J34" i="19"/>
  <c r="J35" i="19"/>
  <c r="J36" i="19"/>
  <c r="J37" i="19"/>
  <c r="P37" i="19" s="1"/>
  <c r="V37" i="19" s="1"/>
  <c r="J3" i="19"/>
  <c r="M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45" i="8"/>
  <c r="H45" i="8"/>
  <c r="I45" i="8"/>
  <c r="J45" i="8"/>
  <c r="F45" i="8"/>
  <c r="G45" i="9"/>
  <c r="H45" i="9"/>
  <c r="I45" i="9"/>
  <c r="J45" i="9"/>
  <c r="F45" i="9"/>
  <c r="H4" i="19"/>
  <c r="I4" i="19"/>
  <c r="P4" i="19"/>
  <c r="H5" i="19"/>
  <c r="H41" i="19" s="1"/>
  <c r="I5" i="19"/>
  <c r="H6" i="19"/>
  <c r="I6" i="19"/>
  <c r="H7" i="19"/>
  <c r="I7" i="19"/>
  <c r="P7" i="19"/>
  <c r="H8" i="19"/>
  <c r="I8" i="19"/>
  <c r="H9" i="19"/>
  <c r="I9" i="19"/>
  <c r="H10" i="19"/>
  <c r="I10" i="19"/>
  <c r="H11" i="19"/>
  <c r="I11" i="19"/>
  <c r="H12" i="19"/>
  <c r="I12" i="19"/>
  <c r="H13" i="19"/>
  <c r="I13" i="19"/>
  <c r="H14" i="19"/>
  <c r="I14" i="19"/>
  <c r="H15" i="19"/>
  <c r="I15" i="19"/>
  <c r="H16" i="19"/>
  <c r="I16" i="19"/>
  <c r="H17" i="19"/>
  <c r="I17" i="19"/>
  <c r="H18" i="19"/>
  <c r="I18" i="19"/>
  <c r="H19" i="19"/>
  <c r="I19" i="19"/>
  <c r="H20" i="19"/>
  <c r="I20" i="19"/>
  <c r="H21" i="19"/>
  <c r="I21" i="19"/>
  <c r="H22" i="19"/>
  <c r="I22" i="19"/>
  <c r="H23" i="19"/>
  <c r="I23" i="19"/>
  <c r="H24" i="19"/>
  <c r="I24" i="19"/>
  <c r="H25" i="19"/>
  <c r="I25" i="19"/>
  <c r="H26" i="19"/>
  <c r="I26" i="19"/>
  <c r="H27" i="19"/>
  <c r="I27" i="19"/>
  <c r="M27" i="19"/>
  <c r="H28" i="19"/>
  <c r="I28" i="19"/>
  <c r="P28" i="19"/>
  <c r="H29" i="19"/>
  <c r="I29" i="19"/>
  <c r="H30" i="19"/>
  <c r="I30" i="19"/>
  <c r="H31" i="19"/>
  <c r="I31" i="19"/>
  <c r="M31" i="19"/>
  <c r="H32" i="19"/>
  <c r="I32" i="19"/>
  <c r="H33" i="19"/>
  <c r="I33" i="19"/>
  <c r="H34" i="19"/>
  <c r="I34" i="19"/>
  <c r="N34" i="19"/>
  <c r="H35" i="19"/>
  <c r="I35" i="19"/>
  <c r="H36" i="19"/>
  <c r="I36" i="19"/>
  <c r="H37" i="19"/>
  <c r="I37" i="19"/>
  <c r="H3" i="19"/>
  <c r="I3" i="19"/>
  <c r="R39" i="8"/>
  <c r="R40" i="8"/>
  <c r="R41" i="8"/>
  <c r="R42" i="8"/>
  <c r="R43" i="8"/>
  <c r="R44" i="8"/>
  <c r="P16" i="19"/>
  <c r="O19" i="19"/>
  <c r="O27" i="19"/>
  <c r="P34" i="19"/>
  <c r="P35" i="19"/>
  <c r="G3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2" i="19"/>
  <c r="X40" i="19"/>
  <c r="P40" i="19"/>
  <c r="O40" i="19"/>
  <c r="U40" i="19" s="1"/>
  <c r="N40" i="19"/>
  <c r="T40" i="19" s="1"/>
  <c r="M40" i="19"/>
  <c r="S40" i="19" s="1"/>
  <c r="J40" i="19"/>
  <c r="X39" i="19"/>
  <c r="J39" i="19"/>
  <c r="X38" i="19"/>
  <c r="J38" i="19"/>
  <c r="X37" i="19"/>
  <c r="X36" i="19"/>
  <c r="X35" i="19"/>
  <c r="O35" i="19"/>
  <c r="X34" i="19"/>
  <c r="M34" i="19"/>
  <c r="X33" i="19"/>
  <c r="X32" i="19"/>
  <c r="X31" i="19"/>
  <c r="X30" i="19"/>
  <c r="X29" i="19"/>
  <c r="X28" i="19"/>
  <c r="X27" i="19"/>
  <c r="X26" i="19"/>
  <c r="X25" i="19"/>
  <c r="X24" i="19"/>
  <c r="X23" i="19"/>
  <c r="O23" i="19"/>
  <c r="X22" i="19"/>
  <c r="X21" i="19"/>
  <c r="X20" i="19"/>
  <c r="X19" i="19"/>
  <c r="X18" i="19"/>
  <c r="X17" i="19"/>
  <c r="X16" i="19"/>
  <c r="X15" i="19"/>
  <c r="M15" i="19"/>
  <c r="X14" i="19"/>
  <c r="X13" i="19"/>
  <c r="X12" i="19"/>
  <c r="X11" i="19"/>
  <c r="O11" i="19"/>
  <c r="X10" i="19"/>
  <c r="X9" i="19"/>
  <c r="X8" i="19"/>
  <c r="X7" i="19"/>
  <c r="X6" i="19"/>
  <c r="X5" i="19"/>
  <c r="X4" i="19"/>
  <c r="X3" i="19"/>
  <c r="M13" i="7"/>
  <c r="M14" i="7"/>
  <c r="M15" i="7"/>
  <c r="M16" i="7"/>
  <c r="M17" i="7"/>
  <c r="M18" i="7"/>
  <c r="M19" i="7"/>
  <c r="M20" i="7"/>
  <c r="M21" i="7"/>
  <c r="M22" i="7"/>
  <c r="M23" i="7"/>
  <c r="M24" i="7"/>
  <c r="M12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W11" i="7" s="1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7" i="7"/>
  <c r="N10" i="3"/>
  <c r="U10" i="3" s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10" i="3"/>
  <c r="Z40" i="19" l="1"/>
  <c r="AB40" i="19"/>
  <c r="N15" i="19"/>
  <c r="M37" i="19"/>
  <c r="M7" i="19"/>
  <c r="P31" i="19"/>
  <c r="V31" i="19" s="1"/>
  <c r="AC31" i="19" s="1"/>
  <c r="V28" i="19"/>
  <c r="AC28" i="19" s="1"/>
  <c r="N31" i="19"/>
  <c r="T31" i="19" s="1"/>
  <c r="AA31" i="19" s="1"/>
  <c r="O7" i="19"/>
  <c r="U7" i="19" s="1"/>
  <c r="AB7" i="19" s="1"/>
  <c r="M19" i="19"/>
  <c r="S19" i="19" s="1"/>
  <c r="Z19" i="19" s="1"/>
  <c r="O31" i="19"/>
  <c r="U31" i="19" s="1"/>
  <c r="AB31" i="19" s="1"/>
  <c r="O34" i="19"/>
  <c r="U34" i="19" s="1"/>
  <c r="AB34" i="19" s="1"/>
  <c r="N37" i="19"/>
  <c r="T37" i="19" s="1"/>
  <c r="AA37" i="19" s="1"/>
  <c r="N7" i="19"/>
  <c r="T7" i="19" s="1"/>
  <c r="AA7" i="19" s="1"/>
  <c r="O37" i="19"/>
  <c r="G41" i="19"/>
  <c r="P19" i="19"/>
  <c r="V19" i="19" s="1"/>
  <c r="AC19" i="19" s="1"/>
  <c r="O32" i="19"/>
  <c r="U32" i="19" s="1"/>
  <c r="AB32" i="19" s="1"/>
  <c r="U35" i="19"/>
  <c r="AB35" i="19" s="1"/>
  <c r="I41" i="19"/>
  <c r="V16" i="19"/>
  <c r="AC16" i="19" s="1"/>
  <c r="M35" i="19"/>
  <c r="S35" i="19" s="1"/>
  <c r="Z35" i="19" s="1"/>
  <c r="V34" i="19"/>
  <c r="AC34" i="19" s="1"/>
  <c r="N35" i="19"/>
  <c r="T34" i="19"/>
  <c r="AA34" i="19" s="1"/>
  <c r="V30" i="19"/>
  <c r="AC30" i="19" s="1"/>
  <c r="N19" i="19"/>
  <c r="T19" i="19" s="1"/>
  <c r="AA19" i="19" s="1"/>
  <c r="N27" i="19"/>
  <c r="T27" i="19" s="1"/>
  <c r="AA27" i="19" s="1"/>
  <c r="AC37" i="19"/>
  <c r="S34" i="19"/>
  <c r="Z34" i="19" s="1"/>
  <c r="U11" i="19"/>
  <c r="AB11" i="19" s="1"/>
  <c r="S37" i="19"/>
  <c r="Z37" i="19" s="1"/>
  <c r="V7" i="19"/>
  <c r="AC7" i="19" s="1"/>
  <c r="U23" i="19"/>
  <c r="AB23" i="19" s="1"/>
  <c r="V40" i="19"/>
  <c r="AC40" i="19" s="1"/>
  <c r="U37" i="19"/>
  <c r="AB37" i="19" s="1"/>
  <c r="N10" i="19"/>
  <c r="T10" i="19" s="1"/>
  <c r="AA10" i="19" s="1"/>
  <c r="M10" i="19"/>
  <c r="S10" i="19" s="1"/>
  <c r="Z10" i="19" s="1"/>
  <c r="P10" i="19"/>
  <c r="V10" i="19" s="1"/>
  <c r="AC10" i="19" s="1"/>
  <c r="O10" i="19"/>
  <c r="U10" i="19" s="1"/>
  <c r="AB10" i="19" s="1"/>
  <c r="N14" i="19"/>
  <c r="M14" i="19"/>
  <c r="S14" i="19" s="1"/>
  <c r="Z14" i="19" s="1"/>
  <c r="P14" i="19"/>
  <c r="V14" i="19" s="1"/>
  <c r="AC14" i="19" s="1"/>
  <c r="O14" i="19"/>
  <c r="U14" i="19" s="1"/>
  <c r="AB14" i="19" s="1"/>
  <c r="N22" i="19"/>
  <c r="T22" i="19" s="1"/>
  <c r="AA22" i="19" s="1"/>
  <c r="M22" i="19"/>
  <c r="S22" i="19" s="1"/>
  <c r="Z22" i="19" s="1"/>
  <c r="P22" i="19"/>
  <c r="V22" i="19" s="1"/>
  <c r="AC22" i="19" s="1"/>
  <c r="O22" i="19"/>
  <c r="U22" i="19" s="1"/>
  <c r="AB22" i="19" s="1"/>
  <c r="N26" i="19"/>
  <c r="T26" i="19" s="1"/>
  <c r="AA26" i="19" s="1"/>
  <c r="M26" i="19"/>
  <c r="S26" i="19" s="1"/>
  <c r="Z26" i="19" s="1"/>
  <c r="P26" i="19"/>
  <c r="V26" i="19" s="1"/>
  <c r="AC26" i="19" s="1"/>
  <c r="O26" i="19"/>
  <c r="V4" i="19"/>
  <c r="AC4" i="19" s="1"/>
  <c r="O5" i="19"/>
  <c r="U5" i="19" s="1"/>
  <c r="AB5" i="19" s="1"/>
  <c r="N5" i="19"/>
  <c r="T5" i="19" s="1"/>
  <c r="AA5" i="19" s="1"/>
  <c r="P5" i="19"/>
  <c r="V5" i="19" s="1"/>
  <c r="AC5" i="19" s="1"/>
  <c r="M5" i="19"/>
  <c r="S5" i="19" s="1"/>
  <c r="Z5" i="19" s="1"/>
  <c r="O13" i="19"/>
  <c r="U13" i="19" s="1"/>
  <c r="AB13" i="19" s="1"/>
  <c r="N13" i="19"/>
  <c r="M13" i="19"/>
  <c r="S13" i="19" s="1"/>
  <c r="Z13" i="19" s="1"/>
  <c r="P13" i="19"/>
  <c r="V13" i="19" s="1"/>
  <c r="AC13" i="19" s="1"/>
  <c r="O17" i="19"/>
  <c r="U17" i="19" s="1"/>
  <c r="AB17" i="19" s="1"/>
  <c r="N17" i="19"/>
  <c r="T17" i="19" s="1"/>
  <c r="AA17" i="19" s="1"/>
  <c r="P17" i="19"/>
  <c r="V17" i="19" s="1"/>
  <c r="AC17" i="19" s="1"/>
  <c r="M17" i="19"/>
  <c r="O25" i="19"/>
  <c r="U25" i="19" s="1"/>
  <c r="AB25" i="19" s="1"/>
  <c r="N25" i="19"/>
  <c r="T25" i="19" s="1"/>
  <c r="AA25" i="19" s="1"/>
  <c r="M25" i="19"/>
  <c r="S25" i="19" s="1"/>
  <c r="Z25" i="19" s="1"/>
  <c r="P25" i="19"/>
  <c r="V25" i="19" s="1"/>
  <c r="AC25" i="19" s="1"/>
  <c r="O29" i="19"/>
  <c r="U29" i="19" s="1"/>
  <c r="AB29" i="19" s="1"/>
  <c r="N29" i="19"/>
  <c r="P29" i="19"/>
  <c r="V29" i="19" s="1"/>
  <c r="AC29" i="19" s="1"/>
  <c r="M29" i="19"/>
  <c r="S29" i="19" s="1"/>
  <c r="Z29" i="19" s="1"/>
  <c r="P8" i="19"/>
  <c r="V8" i="19" s="1"/>
  <c r="AC8" i="19" s="1"/>
  <c r="N8" i="19"/>
  <c r="T8" i="19" s="1"/>
  <c r="AA8" i="19" s="1"/>
  <c r="M8" i="19"/>
  <c r="S8" i="19" s="1"/>
  <c r="Z8" i="19" s="1"/>
  <c r="O8" i="19"/>
  <c r="P20" i="19"/>
  <c r="V20" i="19" s="1"/>
  <c r="AC20" i="19" s="1"/>
  <c r="N20" i="19"/>
  <c r="T20" i="19" s="1"/>
  <c r="AA20" i="19" s="1"/>
  <c r="O20" i="19"/>
  <c r="U20" i="19" s="1"/>
  <c r="AB20" i="19" s="1"/>
  <c r="M20" i="19"/>
  <c r="S20" i="19" s="1"/>
  <c r="Z20" i="19" s="1"/>
  <c r="N6" i="19"/>
  <c r="T6" i="19" s="1"/>
  <c r="AA6" i="19" s="1"/>
  <c r="M6" i="19"/>
  <c r="S6" i="19" s="1"/>
  <c r="Z6" i="19" s="1"/>
  <c r="P6" i="19"/>
  <c r="V6" i="19" s="1"/>
  <c r="AC6" i="19" s="1"/>
  <c r="O6" i="19"/>
  <c r="U6" i="19" s="1"/>
  <c r="AB6" i="19" s="1"/>
  <c r="O9" i="19"/>
  <c r="U9" i="19" s="1"/>
  <c r="AB9" i="19" s="1"/>
  <c r="N9" i="19"/>
  <c r="T9" i="19" s="1"/>
  <c r="AA9" i="19" s="1"/>
  <c r="P9" i="19"/>
  <c r="V9" i="19" s="1"/>
  <c r="AC9" i="19" s="1"/>
  <c r="M9" i="19"/>
  <c r="S9" i="19" s="1"/>
  <c r="Z9" i="19" s="1"/>
  <c r="P12" i="19"/>
  <c r="V12" i="19" s="1"/>
  <c r="AC12" i="19" s="1"/>
  <c r="N12" i="19"/>
  <c r="T12" i="19" s="1"/>
  <c r="AA12" i="19" s="1"/>
  <c r="O12" i="19"/>
  <c r="U12" i="19" s="1"/>
  <c r="AB12" i="19" s="1"/>
  <c r="M12" i="19"/>
  <c r="N18" i="19"/>
  <c r="T18" i="19" s="1"/>
  <c r="AA18" i="19" s="1"/>
  <c r="M18" i="19"/>
  <c r="S18" i="19" s="1"/>
  <c r="Z18" i="19" s="1"/>
  <c r="O18" i="19"/>
  <c r="U18" i="19" s="1"/>
  <c r="AB18" i="19" s="1"/>
  <c r="P18" i="19"/>
  <c r="V18" i="19" s="1"/>
  <c r="AC18" i="19" s="1"/>
  <c r="O21" i="19"/>
  <c r="U21" i="19" s="1"/>
  <c r="AB21" i="19" s="1"/>
  <c r="N21" i="19"/>
  <c r="T21" i="19" s="1"/>
  <c r="AA21" i="19" s="1"/>
  <c r="P21" i="19"/>
  <c r="V21" i="19" s="1"/>
  <c r="AC21" i="19" s="1"/>
  <c r="M21" i="19"/>
  <c r="S21" i="19" s="1"/>
  <c r="Z21" i="19" s="1"/>
  <c r="P24" i="19"/>
  <c r="V24" i="19" s="1"/>
  <c r="AC24" i="19" s="1"/>
  <c r="O24" i="19"/>
  <c r="U24" i="19" s="1"/>
  <c r="AB24" i="19" s="1"/>
  <c r="M24" i="19"/>
  <c r="S24" i="19" s="1"/>
  <c r="Z24" i="19" s="1"/>
  <c r="N24" i="19"/>
  <c r="T24" i="19" s="1"/>
  <c r="AA24" i="19" s="1"/>
  <c r="AA40" i="19"/>
  <c r="P11" i="19"/>
  <c r="V11" i="19" s="1"/>
  <c r="AC11" i="19" s="1"/>
  <c r="P23" i="19"/>
  <c r="V23" i="19" s="1"/>
  <c r="AC23" i="19" s="1"/>
  <c r="T35" i="19"/>
  <c r="AA35" i="19" s="1"/>
  <c r="N4" i="19"/>
  <c r="T4" i="19" s="1"/>
  <c r="AA4" i="19" s="1"/>
  <c r="P27" i="19"/>
  <c r="V27" i="19" s="1"/>
  <c r="AC27" i="19" s="1"/>
  <c r="V33" i="19"/>
  <c r="AC33" i="19" s="1"/>
  <c r="N36" i="19"/>
  <c r="T36" i="19" s="1"/>
  <c r="AA36" i="19" s="1"/>
  <c r="M36" i="19"/>
  <c r="S36" i="19" s="1"/>
  <c r="Z36" i="19" s="1"/>
  <c r="N39" i="19"/>
  <c r="T39" i="19" s="1"/>
  <c r="AA39" i="19" s="1"/>
  <c r="M39" i="19"/>
  <c r="S39" i="19" s="1"/>
  <c r="Z39" i="19" s="1"/>
  <c r="T15" i="19"/>
  <c r="AA15" i="19" s="1"/>
  <c r="S15" i="19"/>
  <c r="Z15" i="19" s="1"/>
  <c r="M4" i="19"/>
  <c r="S4" i="19" s="1"/>
  <c r="Z4" i="19" s="1"/>
  <c r="AD41" i="19"/>
  <c r="S7" i="19"/>
  <c r="Z7" i="19" s="1"/>
  <c r="P15" i="19"/>
  <c r="V15" i="19" s="1"/>
  <c r="AC15" i="19" s="1"/>
  <c r="M16" i="19"/>
  <c r="S16" i="19" s="1"/>
  <c r="Z16" i="19" s="1"/>
  <c r="V35" i="19"/>
  <c r="AC35" i="19" s="1"/>
  <c r="O4" i="19"/>
  <c r="U4" i="19" s="1"/>
  <c r="AB4" i="19" s="1"/>
  <c r="N16" i="19"/>
  <c r="T16" i="19" s="1"/>
  <c r="AA16" i="19" s="1"/>
  <c r="S27" i="19"/>
  <c r="Z27" i="19" s="1"/>
  <c r="B44" i="19"/>
  <c r="W41" i="19" s="1"/>
  <c r="M11" i="19"/>
  <c r="S11" i="19" s="1"/>
  <c r="Z11" i="19" s="1"/>
  <c r="M23" i="19"/>
  <c r="S23" i="19" s="1"/>
  <c r="Z23" i="19" s="1"/>
  <c r="U27" i="19"/>
  <c r="AB27" i="19" s="1"/>
  <c r="N28" i="19"/>
  <c r="T28" i="19" s="1"/>
  <c r="AA28" i="19" s="1"/>
  <c r="M30" i="19"/>
  <c r="S30" i="19" s="1"/>
  <c r="Z30" i="19" s="1"/>
  <c r="P38" i="19"/>
  <c r="V38" i="19" s="1"/>
  <c r="AC38" i="19" s="1"/>
  <c r="O38" i="19"/>
  <c r="U38" i="19" s="1"/>
  <c r="AB38" i="19" s="1"/>
  <c r="O16" i="19"/>
  <c r="U16" i="19" s="1"/>
  <c r="AB16" i="19" s="1"/>
  <c r="U26" i="19"/>
  <c r="AB26" i="19" s="1"/>
  <c r="O33" i="19"/>
  <c r="U33" i="19" s="1"/>
  <c r="AB33" i="19" s="1"/>
  <c r="N33" i="19"/>
  <c r="T33" i="19" s="1"/>
  <c r="AA33" i="19" s="1"/>
  <c r="M38" i="19"/>
  <c r="S38" i="19" s="1"/>
  <c r="Z38" i="19" s="1"/>
  <c r="P39" i="19"/>
  <c r="V39" i="19" s="1"/>
  <c r="AC39" i="19" s="1"/>
  <c r="M28" i="19"/>
  <c r="S28" i="19" s="1"/>
  <c r="Z28" i="19" s="1"/>
  <c r="T13" i="19"/>
  <c r="AA13" i="19" s="1"/>
  <c r="U15" i="19"/>
  <c r="AB15" i="19" s="1"/>
  <c r="S31" i="19"/>
  <c r="Z31" i="19" s="1"/>
  <c r="O36" i="19"/>
  <c r="U36" i="19" s="1"/>
  <c r="AB36" i="19" s="1"/>
  <c r="O39" i="19"/>
  <c r="U39" i="19" s="1"/>
  <c r="AB39" i="19" s="1"/>
  <c r="U8" i="19"/>
  <c r="AB8" i="19" s="1"/>
  <c r="N11" i="19"/>
  <c r="T11" i="19" s="1"/>
  <c r="AA11" i="19" s="1"/>
  <c r="S12" i="19"/>
  <c r="Z12" i="19" s="1"/>
  <c r="S17" i="19"/>
  <c r="Z17" i="19" s="1"/>
  <c r="N23" i="19"/>
  <c r="T23" i="19" s="1"/>
  <c r="AA23" i="19" s="1"/>
  <c r="O28" i="19"/>
  <c r="U28" i="19" s="1"/>
  <c r="AB28" i="19" s="1"/>
  <c r="N30" i="19"/>
  <c r="T30" i="19" s="1"/>
  <c r="AA30" i="19" s="1"/>
  <c r="V32" i="19"/>
  <c r="AC32" i="19" s="1"/>
  <c r="P36" i="19"/>
  <c r="V36" i="19" s="1"/>
  <c r="AC36" i="19" s="1"/>
  <c r="U19" i="19"/>
  <c r="AB19" i="19" s="1"/>
  <c r="T29" i="19"/>
  <c r="AA29" i="19" s="1"/>
  <c r="O30" i="19"/>
  <c r="U30" i="19" s="1"/>
  <c r="AB30" i="19" s="1"/>
  <c r="N32" i="19"/>
  <c r="T32" i="19" s="1"/>
  <c r="AA32" i="19" s="1"/>
  <c r="M32" i="19"/>
  <c r="S32" i="19" s="1"/>
  <c r="Z32" i="19" s="1"/>
  <c r="M33" i="19"/>
  <c r="S33" i="19" s="1"/>
  <c r="Z33" i="19" s="1"/>
  <c r="N38" i="19"/>
  <c r="T38" i="19" s="1"/>
  <c r="AA38" i="19" s="1"/>
  <c r="T14" i="19"/>
  <c r="AA14" i="19" s="1"/>
  <c r="C46" i="3"/>
  <c r="T71" i="9"/>
  <c r="U71" i="9"/>
  <c r="V71" i="9"/>
  <c r="W71" i="9"/>
  <c r="U75" i="9"/>
  <c r="V70" i="9"/>
  <c r="I92" i="9"/>
  <c r="H92" i="9"/>
  <c r="G92" i="9"/>
  <c r="F92" i="9"/>
  <c r="J82" i="9"/>
  <c r="P82" i="9" s="1"/>
  <c r="J81" i="9"/>
  <c r="P81" i="9" s="1"/>
  <c r="W81" i="9" s="1"/>
  <c r="J80" i="9"/>
  <c r="O80" i="9" s="1"/>
  <c r="V80" i="9" s="1"/>
  <c r="P79" i="9"/>
  <c r="W79" i="9" s="1"/>
  <c r="O79" i="9"/>
  <c r="V79" i="9" s="1"/>
  <c r="J79" i="9"/>
  <c r="N79" i="9" s="1"/>
  <c r="U79" i="9" s="1"/>
  <c r="J78" i="9"/>
  <c r="P78" i="9" s="1"/>
  <c r="W78" i="9" s="1"/>
  <c r="J77" i="9"/>
  <c r="P77" i="9" s="1"/>
  <c r="W77" i="9" s="1"/>
  <c r="J76" i="9"/>
  <c r="O76" i="9" s="1"/>
  <c r="P75" i="9"/>
  <c r="W75" i="9" s="1"/>
  <c r="O75" i="9"/>
  <c r="V75" i="9" s="1"/>
  <c r="J75" i="9"/>
  <c r="N75" i="9" s="1"/>
  <c r="J74" i="9"/>
  <c r="P74" i="9" s="1"/>
  <c r="W74" i="9" s="1"/>
  <c r="J73" i="9"/>
  <c r="P73" i="9" s="1"/>
  <c r="W73" i="9" s="1"/>
  <c r="J72" i="9"/>
  <c r="O72" i="9" s="1"/>
  <c r="Q71" i="9"/>
  <c r="J71" i="9"/>
  <c r="J70" i="9"/>
  <c r="O70" i="9" s="1"/>
  <c r="U67" i="8"/>
  <c r="I74" i="8"/>
  <c r="H74" i="8"/>
  <c r="G74" i="8"/>
  <c r="F74" i="8"/>
  <c r="J71" i="8"/>
  <c r="J70" i="8"/>
  <c r="O70" i="8" s="1"/>
  <c r="V70" i="8" s="1"/>
  <c r="J69" i="8"/>
  <c r="M69" i="8" s="1"/>
  <c r="J68" i="8"/>
  <c r="P68" i="8" s="1"/>
  <c r="W68" i="8" s="1"/>
  <c r="J67" i="8"/>
  <c r="N67" i="8" s="1"/>
  <c r="J66" i="8"/>
  <c r="O66" i="8" s="1"/>
  <c r="V66" i="8" s="1"/>
  <c r="P65" i="8"/>
  <c r="W65" i="8" s="1"/>
  <c r="O65" i="8"/>
  <c r="V65" i="8" s="1"/>
  <c r="N65" i="8"/>
  <c r="U65" i="8" s="1"/>
  <c r="J65" i="8"/>
  <c r="M65" i="8" s="1"/>
  <c r="T65" i="8" s="1"/>
  <c r="J64" i="8"/>
  <c r="P64" i="8" s="1"/>
  <c r="W64" i="8" s="1"/>
  <c r="J63" i="8"/>
  <c r="Y38" i="7"/>
  <c r="W40" i="7"/>
  <c r="Y41" i="7"/>
  <c r="X42" i="7"/>
  <c r="W43" i="7"/>
  <c r="Y43" i="7"/>
  <c r="X44" i="7"/>
  <c r="Y44" i="7"/>
  <c r="W45" i="7"/>
  <c r="Z45" i="7"/>
  <c r="W46" i="7"/>
  <c r="Y46" i="7"/>
  <c r="X47" i="7"/>
  <c r="Y47" i="7"/>
  <c r="W48" i="7"/>
  <c r="Z48" i="7"/>
  <c r="W49" i="7"/>
  <c r="Y49" i="7"/>
  <c r="X50" i="7"/>
  <c r="Y50" i="7"/>
  <c r="W51" i="7"/>
  <c r="X51" i="7"/>
  <c r="Y51" i="7"/>
  <c r="Z51" i="7"/>
  <c r="W52" i="7"/>
  <c r="X52" i="7"/>
  <c r="Y52" i="7"/>
  <c r="Z52" i="7"/>
  <c r="X37" i="7"/>
  <c r="Y37" i="7"/>
  <c r="Z37" i="7"/>
  <c r="W37" i="7"/>
  <c r="M53" i="7"/>
  <c r="L53" i="7"/>
  <c r="K53" i="7"/>
  <c r="J53" i="7"/>
  <c r="I53" i="7"/>
  <c r="S50" i="7"/>
  <c r="Z50" i="7" s="1"/>
  <c r="R50" i="7"/>
  <c r="Q50" i="7"/>
  <c r="P50" i="7"/>
  <c r="T50" i="7" s="1"/>
  <c r="S49" i="7"/>
  <c r="Z49" i="7" s="1"/>
  <c r="R49" i="7"/>
  <c r="Q49" i="7"/>
  <c r="X49" i="7" s="1"/>
  <c r="P49" i="7"/>
  <c r="S48" i="7"/>
  <c r="R48" i="7"/>
  <c r="Y48" i="7" s="1"/>
  <c r="Q48" i="7"/>
  <c r="X48" i="7" s="1"/>
  <c r="P48" i="7"/>
  <c r="S47" i="7"/>
  <c r="R47" i="7"/>
  <c r="Q47" i="7"/>
  <c r="P47" i="7"/>
  <c r="W47" i="7" s="1"/>
  <c r="S46" i="7"/>
  <c r="Z46" i="7" s="1"/>
  <c r="R46" i="7"/>
  <c r="Q46" i="7"/>
  <c r="X46" i="7" s="1"/>
  <c r="P46" i="7"/>
  <c r="S45" i="7"/>
  <c r="R45" i="7"/>
  <c r="Y45" i="7" s="1"/>
  <c r="Q45" i="7"/>
  <c r="T45" i="7" s="1"/>
  <c r="P45" i="7"/>
  <c r="S44" i="7"/>
  <c r="Z44" i="7" s="1"/>
  <c r="R44" i="7"/>
  <c r="Q44" i="7"/>
  <c r="P44" i="7"/>
  <c r="T44" i="7" s="1"/>
  <c r="S43" i="7"/>
  <c r="Z43" i="7" s="1"/>
  <c r="R43" i="7"/>
  <c r="Q43" i="7"/>
  <c r="X43" i="7" s="1"/>
  <c r="P43" i="7"/>
  <c r="S42" i="7"/>
  <c r="Z42" i="7" s="1"/>
  <c r="R42" i="7"/>
  <c r="Y42" i="7" s="1"/>
  <c r="Q42" i="7"/>
  <c r="P42" i="7"/>
  <c r="W42" i="7" s="1"/>
  <c r="S41" i="7"/>
  <c r="Z41" i="7" s="1"/>
  <c r="R41" i="7"/>
  <c r="Q41" i="7"/>
  <c r="X41" i="7" s="1"/>
  <c r="P41" i="7"/>
  <c r="T41" i="7" s="1"/>
  <c r="S40" i="7"/>
  <c r="Z40" i="7" s="1"/>
  <c r="R40" i="7"/>
  <c r="Y40" i="7" s="1"/>
  <c r="Q40" i="7"/>
  <c r="X40" i="7" s="1"/>
  <c r="P40" i="7"/>
  <c r="T40" i="7" s="1"/>
  <c r="S39" i="7"/>
  <c r="R39" i="7"/>
  <c r="Y39" i="7" s="1"/>
  <c r="Q39" i="7"/>
  <c r="X39" i="7" s="1"/>
  <c r="P39" i="7"/>
  <c r="W39" i="7" s="1"/>
  <c r="S38" i="7"/>
  <c r="Z38" i="7" s="1"/>
  <c r="R38" i="7"/>
  <c r="Q38" i="7"/>
  <c r="X38" i="7" s="1"/>
  <c r="P38" i="7"/>
  <c r="T38" i="7" s="1"/>
  <c r="X49" i="3"/>
  <c r="V38" i="3"/>
  <c r="N43" i="3"/>
  <c r="U43" i="3" s="1"/>
  <c r="Q53" i="3"/>
  <c r="X53" i="3" s="1"/>
  <c r="P53" i="3"/>
  <c r="W53" i="3" s="1"/>
  <c r="O53" i="3"/>
  <c r="V53" i="3" s="1"/>
  <c r="N53" i="3"/>
  <c r="U53" i="3" s="1"/>
  <c r="Q52" i="3"/>
  <c r="X52" i="3" s="1"/>
  <c r="P52" i="3"/>
  <c r="W52" i="3" s="1"/>
  <c r="O52" i="3"/>
  <c r="V52" i="3" s="1"/>
  <c r="N52" i="3"/>
  <c r="U52" i="3" s="1"/>
  <c r="Q51" i="3"/>
  <c r="X51" i="3" s="1"/>
  <c r="P51" i="3"/>
  <c r="W51" i="3" s="1"/>
  <c r="O51" i="3"/>
  <c r="V51" i="3" s="1"/>
  <c r="N51" i="3"/>
  <c r="U51" i="3" s="1"/>
  <c r="Q50" i="3"/>
  <c r="X50" i="3" s="1"/>
  <c r="P50" i="3"/>
  <c r="W50" i="3" s="1"/>
  <c r="O50" i="3"/>
  <c r="V50" i="3" s="1"/>
  <c r="N50" i="3"/>
  <c r="U50" i="3" s="1"/>
  <c r="Q49" i="3"/>
  <c r="P49" i="3"/>
  <c r="W49" i="3" s="1"/>
  <c r="O49" i="3"/>
  <c r="V49" i="3" s="1"/>
  <c r="N49" i="3"/>
  <c r="U49" i="3" s="1"/>
  <c r="Q48" i="3"/>
  <c r="X48" i="3" s="1"/>
  <c r="P48" i="3"/>
  <c r="W48" i="3" s="1"/>
  <c r="O48" i="3"/>
  <c r="V48" i="3" s="1"/>
  <c r="N48" i="3"/>
  <c r="U48" i="3" s="1"/>
  <c r="Q47" i="3"/>
  <c r="X47" i="3" s="1"/>
  <c r="P47" i="3"/>
  <c r="W47" i="3" s="1"/>
  <c r="O47" i="3"/>
  <c r="V47" i="3" s="1"/>
  <c r="N47" i="3"/>
  <c r="U47" i="3" s="1"/>
  <c r="Q46" i="3"/>
  <c r="X46" i="3" s="1"/>
  <c r="P46" i="3"/>
  <c r="O46" i="3"/>
  <c r="V46" i="3" s="1"/>
  <c r="N46" i="3"/>
  <c r="U46" i="3" s="1"/>
  <c r="Q45" i="3"/>
  <c r="X45" i="3" s="1"/>
  <c r="P45" i="3"/>
  <c r="W45" i="3" s="1"/>
  <c r="O45" i="3"/>
  <c r="V45" i="3" s="1"/>
  <c r="N45" i="3"/>
  <c r="U45" i="3" s="1"/>
  <c r="Q44" i="3"/>
  <c r="X44" i="3" s="1"/>
  <c r="P44" i="3"/>
  <c r="W44" i="3" s="1"/>
  <c r="O44" i="3"/>
  <c r="V44" i="3" s="1"/>
  <c r="N44" i="3"/>
  <c r="U44" i="3" s="1"/>
  <c r="Q43" i="3"/>
  <c r="X43" i="3" s="1"/>
  <c r="P43" i="3"/>
  <c r="W43" i="3" s="1"/>
  <c r="O43" i="3"/>
  <c r="V43" i="3" s="1"/>
  <c r="Q42" i="3"/>
  <c r="X42" i="3" s="1"/>
  <c r="P42" i="3"/>
  <c r="W42" i="3" s="1"/>
  <c r="O42" i="3"/>
  <c r="V42" i="3" s="1"/>
  <c r="N42" i="3"/>
  <c r="U42" i="3" s="1"/>
  <c r="Q41" i="3"/>
  <c r="X41" i="3" s="1"/>
  <c r="P41" i="3"/>
  <c r="W41" i="3" s="1"/>
  <c r="O41" i="3"/>
  <c r="V41" i="3" s="1"/>
  <c r="N41" i="3"/>
  <c r="U41" i="3" s="1"/>
  <c r="Q40" i="3"/>
  <c r="X40" i="3" s="1"/>
  <c r="P40" i="3"/>
  <c r="W40" i="3" s="1"/>
  <c r="O40" i="3"/>
  <c r="V40" i="3" s="1"/>
  <c r="N40" i="3"/>
  <c r="U40" i="3" s="1"/>
  <c r="Q39" i="3"/>
  <c r="X39" i="3" s="1"/>
  <c r="P39" i="3"/>
  <c r="W39" i="3" s="1"/>
  <c r="O39" i="3"/>
  <c r="V39" i="3" s="1"/>
  <c r="N39" i="3"/>
  <c r="U39" i="3" s="1"/>
  <c r="Q38" i="3"/>
  <c r="X38" i="3" s="1"/>
  <c r="P38" i="3"/>
  <c r="R38" i="3" s="1"/>
  <c r="O38" i="3"/>
  <c r="N38" i="3"/>
  <c r="U38" i="3" s="1"/>
  <c r="R17" i="9"/>
  <c r="R18" i="9"/>
  <c r="R19" i="9"/>
  <c r="R20" i="9"/>
  <c r="R21" i="9"/>
  <c r="R22" i="9"/>
  <c r="R23" i="9"/>
  <c r="T18" i="9"/>
  <c r="U18" i="9"/>
  <c r="X18" i="9" s="1"/>
  <c r="V18" i="9"/>
  <c r="W18" i="9"/>
  <c r="Q18" i="9"/>
  <c r="O19" i="9"/>
  <c r="V19" i="9" s="1"/>
  <c r="O21" i="9"/>
  <c r="V21" i="9" s="1"/>
  <c r="P21" i="9"/>
  <c r="W21" i="9" s="1"/>
  <c r="N25" i="9"/>
  <c r="U25" i="9" s="1"/>
  <c r="J24" i="9"/>
  <c r="N24" i="9" s="1"/>
  <c r="U24" i="9" s="1"/>
  <c r="J29" i="9"/>
  <c r="N29" i="9" s="1"/>
  <c r="J18" i="9"/>
  <c r="J19" i="9"/>
  <c r="P19" i="9" s="1"/>
  <c r="W19" i="9" s="1"/>
  <c r="J20" i="9"/>
  <c r="M20" i="9" s="1"/>
  <c r="J21" i="9"/>
  <c r="N21" i="9" s="1"/>
  <c r="U21" i="9" s="1"/>
  <c r="J22" i="9"/>
  <c r="P22" i="9" s="1"/>
  <c r="W22" i="9" s="1"/>
  <c r="J23" i="9"/>
  <c r="M23" i="9" s="1"/>
  <c r="J25" i="9"/>
  <c r="P25" i="9" s="1"/>
  <c r="W25" i="9" s="1"/>
  <c r="J26" i="9"/>
  <c r="M26" i="9" s="1"/>
  <c r="J27" i="9"/>
  <c r="N27" i="9" s="1"/>
  <c r="U27" i="9" s="1"/>
  <c r="J28" i="9"/>
  <c r="M28" i="9" s="1"/>
  <c r="T28" i="9" s="1"/>
  <c r="J17" i="9"/>
  <c r="N17" i="9" s="1"/>
  <c r="U17" i="9" s="1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N30" i="8"/>
  <c r="U30" i="8" s="1"/>
  <c r="P30" i="8"/>
  <c r="W30" i="8" s="1"/>
  <c r="O31" i="8"/>
  <c r="V31" i="8" s="1"/>
  <c r="J28" i="8"/>
  <c r="M28" i="8" s="1"/>
  <c r="T28" i="8" s="1"/>
  <c r="J29" i="8"/>
  <c r="M29" i="8" s="1"/>
  <c r="T29" i="8" s="1"/>
  <c r="J30" i="8"/>
  <c r="O30" i="8" s="1"/>
  <c r="V30" i="8" s="1"/>
  <c r="J31" i="8"/>
  <c r="N31" i="8" s="1"/>
  <c r="U31" i="8" s="1"/>
  <c r="J32" i="8"/>
  <c r="M32" i="8" s="1"/>
  <c r="T32" i="8" s="1"/>
  <c r="J33" i="8"/>
  <c r="O33" i="8" s="1"/>
  <c r="V33" i="8" s="1"/>
  <c r="J34" i="8"/>
  <c r="M34" i="8" s="1"/>
  <c r="T34" i="8" s="1"/>
  <c r="J35" i="8"/>
  <c r="N35" i="8" s="1"/>
  <c r="U35" i="8" s="1"/>
  <c r="J36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I27" i="7"/>
  <c r="J27" i="7"/>
  <c r="K27" i="7"/>
  <c r="L27" i="7"/>
  <c r="M27" i="7"/>
  <c r="X14" i="7"/>
  <c r="Y14" i="7"/>
  <c r="Z15" i="7"/>
  <c r="Y16" i="7"/>
  <c r="X18" i="7"/>
  <c r="Y18" i="7"/>
  <c r="X20" i="7"/>
  <c r="Y22" i="7"/>
  <c r="Y24" i="7"/>
  <c r="W25" i="7"/>
  <c r="X25" i="7"/>
  <c r="Y25" i="7"/>
  <c r="Z25" i="7"/>
  <c r="W26" i="7"/>
  <c r="X26" i="7"/>
  <c r="Y26" i="7"/>
  <c r="Z26" i="7"/>
  <c r="Z11" i="7"/>
  <c r="X11" i="7"/>
  <c r="Y11" i="7"/>
  <c r="P24" i="7"/>
  <c r="W24" i="7" s="1"/>
  <c r="P23" i="7"/>
  <c r="W23" i="7" s="1"/>
  <c r="P13" i="7"/>
  <c r="W13" i="7" s="1"/>
  <c r="Q13" i="7"/>
  <c r="X13" i="7" s="1"/>
  <c r="R13" i="7"/>
  <c r="Y13" i="7" s="1"/>
  <c r="S13" i="7"/>
  <c r="Z13" i="7" s="1"/>
  <c r="P14" i="7"/>
  <c r="W14" i="7" s="1"/>
  <c r="Q14" i="7"/>
  <c r="R14" i="7"/>
  <c r="S14" i="7"/>
  <c r="Z14" i="7" s="1"/>
  <c r="P15" i="7"/>
  <c r="Q15" i="7"/>
  <c r="X15" i="7" s="1"/>
  <c r="R15" i="7"/>
  <c r="Y15" i="7" s="1"/>
  <c r="S15" i="7"/>
  <c r="P16" i="7"/>
  <c r="W16" i="7" s="1"/>
  <c r="Q16" i="7"/>
  <c r="X16" i="7" s="1"/>
  <c r="R16" i="7"/>
  <c r="S16" i="7"/>
  <c r="Z16" i="7" s="1"/>
  <c r="P17" i="7"/>
  <c r="W17" i="7" s="1"/>
  <c r="Q17" i="7"/>
  <c r="X17" i="7" s="1"/>
  <c r="R17" i="7"/>
  <c r="Y17" i="7" s="1"/>
  <c r="S17" i="7"/>
  <c r="Z17" i="7" s="1"/>
  <c r="P18" i="7"/>
  <c r="W18" i="7" s="1"/>
  <c r="Q18" i="7"/>
  <c r="R18" i="7"/>
  <c r="S18" i="7"/>
  <c r="Z18" i="7" s="1"/>
  <c r="P19" i="7"/>
  <c r="W19" i="7" s="1"/>
  <c r="Q19" i="7"/>
  <c r="X19" i="7" s="1"/>
  <c r="R19" i="7"/>
  <c r="Y19" i="7" s="1"/>
  <c r="S19" i="7"/>
  <c r="Z19" i="7" s="1"/>
  <c r="P20" i="7"/>
  <c r="W20" i="7" s="1"/>
  <c r="Q20" i="7"/>
  <c r="R20" i="7"/>
  <c r="Y20" i="7" s="1"/>
  <c r="S20" i="7"/>
  <c r="Z20" i="7" s="1"/>
  <c r="P21" i="7"/>
  <c r="W21" i="7" s="1"/>
  <c r="Q21" i="7"/>
  <c r="X21" i="7" s="1"/>
  <c r="R21" i="7"/>
  <c r="Y21" i="7" s="1"/>
  <c r="S21" i="7"/>
  <c r="Z21" i="7" s="1"/>
  <c r="P22" i="7"/>
  <c r="W22" i="7" s="1"/>
  <c r="Q22" i="7"/>
  <c r="X22" i="7" s="1"/>
  <c r="R22" i="7"/>
  <c r="S22" i="7"/>
  <c r="Z22" i="7" s="1"/>
  <c r="Q23" i="7"/>
  <c r="X23" i="7" s="1"/>
  <c r="R23" i="7"/>
  <c r="Y23" i="7" s="1"/>
  <c r="S23" i="7"/>
  <c r="Z23" i="7" s="1"/>
  <c r="Q24" i="7"/>
  <c r="X24" i="7" s="1"/>
  <c r="R24" i="7"/>
  <c r="S24" i="7"/>
  <c r="Z24" i="7" s="1"/>
  <c r="Q12" i="7"/>
  <c r="X12" i="7" s="1"/>
  <c r="R12" i="7"/>
  <c r="Y12" i="7" s="1"/>
  <c r="S12" i="7"/>
  <c r="Z12" i="7" s="1"/>
  <c r="P12" i="7"/>
  <c r="W12" i="7" s="1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10" i="3"/>
  <c r="O11" i="3"/>
  <c r="V11" i="3" s="1"/>
  <c r="P11" i="3"/>
  <c r="W11" i="3" s="1"/>
  <c r="Q11" i="3"/>
  <c r="X11" i="3" s="1"/>
  <c r="O12" i="3"/>
  <c r="V12" i="3" s="1"/>
  <c r="P12" i="3"/>
  <c r="W12" i="3" s="1"/>
  <c r="Q12" i="3"/>
  <c r="X12" i="3" s="1"/>
  <c r="O13" i="3"/>
  <c r="V13" i="3" s="1"/>
  <c r="P13" i="3"/>
  <c r="W13" i="3" s="1"/>
  <c r="Q13" i="3"/>
  <c r="X13" i="3" s="1"/>
  <c r="O14" i="3"/>
  <c r="V14" i="3" s="1"/>
  <c r="P14" i="3"/>
  <c r="W14" i="3" s="1"/>
  <c r="Q14" i="3"/>
  <c r="X14" i="3" s="1"/>
  <c r="O15" i="3"/>
  <c r="V15" i="3" s="1"/>
  <c r="P15" i="3"/>
  <c r="W15" i="3" s="1"/>
  <c r="Q15" i="3"/>
  <c r="X15" i="3" s="1"/>
  <c r="O16" i="3"/>
  <c r="V16" i="3" s="1"/>
  <c r="P16" i="3"/>
  <c r="W16" i="3" s="1"/>
  <c r="Q16" i="3"/>
  <c r="X16" i="3" s="1"/>
  <c r="O17" i="3"/>
  <c r="V17" i="3" s="1"/>
  <c r="P17" i="3"/>
  <c r="W17" i="3" s="1"/>
  <c r="Q17" i="3"/>
  <c r="X17" i="3" s="1"/>
  <c r="O18" i="3"/>
  <c r="V18" i="3" s="1"/>
  <c r="P18" i="3"/>
  <c r="W18" i="3" s="1"/>
  <c r="Q18" i="3"/>
  <c r="X18" i="3" s="1"/>
  <c r="O19" i="3"/>
  <c r="V19" i="3" s="1"/>
  <c r="P19" i="3"/>
  <c r="W19" i="3" s="1"/>
  <c r="Q19" i="3"/>
  <c r="X19" i="3" s="1"/>
  <c r="O20" i="3"/>
  <c r="V20" i="3" s="1"/>
  <c r="P20" i="3"/>
  <c r="W20" i="3" s="1"/>
  <c r="Q20" i="3"/>
  <c r="X20" i="3" s="1"/>
  <c r="O21" i="3"/>
  <c r="V21" i="3" s="1"/>
  <c r="P21" i="3"/>
  <c r="W21" i="3" s="1"/>
  <c r="Q21" i="3"/>
  <c r="X21" i="3" s="1"/>
  <c r="O22" i="3"/>
  <c r="V22" i="3" s="1"/>
  <c r="P22" i="3"/>
  <c r="W22" i="3" s="1"/>
  <c r="Q22" i="3"/>
  <c r="X22" i="3" s="1"/>
  <c r="O23" i="3"/>
  <c r="V23" i="3" s="1"/>
  <c r="P23" i="3"/>
  <c r="W23" i="3" s="1"/>
  <c r="Q23" i="3"/>
  <c r="X23" i="3" s="1"/>
  <c r="O24" i="3"/>
  <c r="V24" i="3" s="1"/>
  <c r="P24" i="3"/>
  <c r="W24" i="3" s="1"/>
  <c r="Q24" i="3"/>
  <c r="X24" i="3" s="1"/>
  <c r="O25" i="3"/>
  <c r="V25" i="3" s="1"/>
  <c r="P25" i="3"/>
  <c r="W25" i="3" s="1"/>
  <c r="Q25" i="3"/>
  <c r="X25" i="3" s="1"/>
  <c r="Q10" i="3"/>
  <c r="X10" i="3" s="1"/>
  <c r="P10" i="3"/>
  <c r="W10" i="3" s="1"/>
  <c r="O10" i="3"/>
  <c r="V10" i="3" s="1"/>
  <c r="N11" i="3"/>
  <c r="U11" i="3" s="1"/>
  <c r="N12" i="3"/>
  <c r="N13" i="3"/>
  <c r="U13" i="3" s="1"/>
  <c r="N14" i="3"/>
  <c r="U14" i="3" s="1"/>
  <c r="N15" i="3"/>
  <c r="U15" i="3" s="1"/>
  <c r="N16" i="3"/>
  <c r="U16" i="3" s="1"/>
  <c r="N17" i="3"/>
  <c r="U17" i="3" s="1"/>
  <c r="N18" i="3"/>
  <c r="U18" i="3" s="1"/>
  <c r="N19" i="3"/>
  <c r="U19" i="3" s="1"/>
  <c r="N20" i="3"/>
  <c r="N21" i="3"/>
  <c r="U21" i="3" s="1"/>
  <c r="N22" i="3"/>
  <c r="U22" i="3" s="1"/>
  <c r="N23" i="3"/>
  <c r="U23" i="3" s="1"/>
  <c r="N24" i="3"/>
  <c r="U24" i="3" s="1"/>
  <c r="N25" i="3"/>
  <c r="U25" i="3" s="1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M24" i="9" l="1"/>
  <c r="P24" i="9"/>
  <c r="W24" i="9" s="1"/>
  <c r="M29" i="9"/>
  <c r="P28" i="9"/>
  <c r="W28" i="9" s="1"/>
  <c r="M21" i="9"/>
  <c r="T21" i="9" s="1"/>
  <c r="O28" i="9"/>
  <c r="V28" i="9" s="1"/>
  <c r="P23" i="9"/>
  <c r="W23" i="9" s="1"/>
  <c r="N28" i="9"/>
  <c r="U28" i="9" s="1"/>
  <c r="O22" i="9"/>
  <c r="V22" i="9" s="1"/>
  <c r="P17" i="9"/>
  <c r="W17" i="9" s="1"/>
  <c r="O25" i="9"/>
  <c r="V25" i="9" s="1"/>
  <c r="N22" i="9"/>
  <c r="U22" i="9" s="1"/>
  <c r="M17" i="9"/>
  <c r="M31" i="8"/>
  <c r="T31" i="8" s="1"/>
  <c r="P33" i="8"/>
  <c r="W33" i="8" s="1"/>
  <c r="P34" i="8"/>
  <c r="W34" i="8" s="1"/>
  <c r="N33" i="8"/>
  <c r="U33" i="8" s="1"/>
  <c r="M33" i="8"/>
  <c r="T33" i="8" s="1"/>
  <c r="X33" i="8" s="1"/>
  <c r="M30" i="8"/>
  <c r="T30" i="8" s="1"/>
  <c r="X30" i="8" s="1"/>
  <c r="P31" i="8"/>
  <c r="W31" i="8" s="1"/>
  <c r="X31" i="8" s="1"/>
  <c r="P28" i="8"/>
  <c r="W28" i="8" s="1"/>
  <c r="P70" i="8"/>
  <c r="W70" i="8" s="1"/>
  <c r="J41" i="19"/>
  <c r="P3" i="19"/>
  <c r="V3" i="19" s="1"/>
  <c r="O3" i="19"/>
  <c r="U3" i="19" s="1"/>
  <c r="N3" i="19"/>
  <c r="T3" i="19" s="1"/>
  <c r="S3" i="19"/>
  <c r="T23" i="9"/>
  <c r="X21" i="9"/>
  <c r="T20" i="9"/>
  <c r="T26" i="9"/>
  <c r="U20" i="3"/>
  <c r="Y20" i="3" s="1"/>
  <c r="P26" i="9"/>
  <c r="W26" i="9" s="1"/>
  <c r="P20" i="9"/>
  <c r="W20" i="9" s="1"/>
  <c r="N19" i="9"/>
  <c r="U19" i="9" s="1"/>
  <c r="Q21" i="9"/>
  <c r="T39" i="7"/>
  <c r="Z39" i="7"/>
  <c r="O34" i="8"/>
  <c r="V34" i="8" s="1"/>
  <c r="O28" i="8"/>
  <c r="V28" i="8" s="1"/>
  <c r="U12" i="3"/>
  <c r="Y12" i="3" s="1"/>
  <c r="N34" i="8"/>
  <c r="U34" i="8" s="1"/>
  <c r="P32" i="8"/>
  <c r="W32" i="8" s="1"/>
  <c r="P29" i="8"/>
  <c r="W29" i="8" s="1"/>
  <c r="N28" i="8"/>
  <c r="U28" i="8" s="1"/>
  <c r="O26" i="9"/>
  <c r="V26" i="9" s="1"/>
  <c r="M25" i="9"/>
  <c r="O23" i="9"/>
  <c r="V23" i="9" s="1"/>
  <c r="M22" i="9"/>
  <c r="O20" i="9"/>
  <c r="V20" i="9" s="1"/>
  <c r="M19" i="9"/>
  <c r="T24" i="9"/>
  <c r="X24" i="9" s="1"/>
  <c r="T42" i="7"/>
  <c r="W50" i="7"/>
  <c r="W44" i="7"/>
  <c r="W41" i="7"/>
  <c r="W38" i="7"/>
  <c r="N69" i="8"/>
  <c r="U69" i="8" s="1"/>
  <c r="M74" i="9"/>
  <c r="T74" i="9" s="1"/>
  <c r="Q76" i="9"/>
  <c r="M78" i="9"/>
  <c r="M82" i="9"/>
  <c r="X71" i="9"/>
  <c r="M27" i="9"/>
  <c r="T17" i="9"/>
  <c r="P35" i="8"/>
  <c r="W35" i="8" s="1"/>
  <c r="O32" i="8"/>
  <c r="V32" i="8" s="1"/>
  <c r="O29" i="8"/>
  <c r="V29" i="8" s="1"/>
  <c r="P27" i="9"/>
  <c r="W27" i="9" s="1"/>
  <c r="N26" i="9"/>
  <c r="U26" i="9" s="1"/>
  <c r="N23" i="9"/>
  <c r="U23" i="9" s="1"/>
  <c r="N20" i="9"/>
  <c r="U20" i="9" s="1"/>
  <c r="T43" i="7"/>
  <c r="T46" i="7"/>
  <c r="T49" i="7"/>
  <c r="X45" i="7"/>
  <c r="J74" i="8"/>
  <c r="O69" i="8"/>
  <c r="V69" i="8" s="1"/>
  <c r="M70" i="9"/>
  <c r="T70" i="9" s="1"/>
  <c r="M72" i="9"/>
  <c r="T72" i="9" s="1"/>
  <c r="N74" i="9"/>
  <c r="U74" i="9" s="1"/>
  <c r="M76" i="9"/>
  <c r="T76" i="9" s="1"/>
  <c r="N78" i="9"/>
  <c r="U78" i="9" s="1"/>
  <c r="M80" i="9"/>
  <c r="T80" i="9" s="1"/>
  <c r="N82" i="9"/>
  <c r="V72" i="9"/>
  <c r="O35" i="8"/>
  <c r="V35" i="8" s="1"/>
  <c r="N32" i="8"/>
  <c r="U32" i="8" s="1"/>
  <c r="N29" i="8"/>
  <c r="U29" i="8" s="1"/>
  <c r="M35" i="8"/>
  <c r="T35" i="8" s="1"/>
  <c r="O27" i="9"/>
  <c r="V27" i="9" s="1"/>
  <c r="O24" i="9"/>
  <c r="V24" i="9" s="1"/>
  <c r="O17" i="9"/>
  <c r="V17" i="9" s="1"/>
  <c r="T47" i="7"/>
  <c r="P66" i="8"/>
  <c r="W66" i="8" s="1"/>
  <c r="P69" i="8"/>
  <c r="W69" i="8" s="1"/>
  <c r="N70" i="9"/>
  <c r="U70" i="9" s="1"/>
  <c r="N72" i="9"/>
  <c r="U72" i="9" s="1"/>
  <c r="O74" i="9"/>
  <c r="V74" i="9" s="1"/>
  <c r="N76" i="9"/>
  <c r="U76" i="9" s="1"/>
  <c r="O78" i="9"/>
  <c r="V78" i="9" s="1"/>
  <c r="N80" i="9"/>
  <c r="U80" i="9" s="1"/>
  <c r="O82" i="9"/>
  <c r="T15" i="7"/>
  <c r="T48" i="7"/>
  <c r="Z47" i="7"/>
  <c r="Q65" i="8"/>
  <c r="T69" i="8"/>
  <c r="P70" i="9"/>
  <c r="W70" i="9" s="1"/>
  <c r="W92" i="9" s="1"/>
  <c r="P72" i="9"/>
  <c r="W72" i="9" s="1"/>
  <c r="P76" i="9"/>
  <c r="W76" i="9" s="1"/>
  <c r="P80" i="9"/>
  <c r="W80" i="9" s="1"/>
  <c r="V76" i="9"/>
  <c r="W15" i="7"/>
  <c r="W27" i="7" s="1"/>
  <c r="X27" i="7"/>
  <c r="W53" i="7"/>
  <c r="Y27" i="7"/>
  <c r="Z27" i="7"/>
  <c r="X29" i="7"/>
  <c r="U54" i="3"/>
  <c r="R21" i="3"/>
  <c r="R13" i="3"/>
  <c r="Y18" i="3"/>
  <c r="Y15" i="3"/>
  <c r="R25" i="3"/>
  <c r="R23" i="3"/>
  <c r="R15" i="3"/>
  <c r="R52" i="3"/>
  <c r="W38" i="3"/>
  <c r="R46" i="3"/>
  <c r="W46" i="3"/>
  <c r="Y46" i="3" s="1"/>
  <c r="Q82" i="9"/>
  <c r="J92" i="9"/>
  <c r="M73" i="9"/>
  <c r="T73" i="9" s="1"/>
  <c r="M77" i="9"/>
  <c r="T77" i="9" s="1"/>
  <c r="M81" i="9"/>
  <c r="T81" i="9" s="1"/>
  <c r="N73" i="9"/>
  <c r="U73" i="9" s="1"/>
  <c r="N77" i="9"/>
  <c r="U77" i="9" s="1"/>
  <c r="N81" i="9"/>
  <c r="U81" i="9" s="1"/>
  <c r="O73" i="9"/>
  <c r="V73" i="9" s="1"/>
  <c r="O77" i="9"/>
  <c r="V77" i="9" s="1"/>
  <c r="O81" i="9"/>
  <c r="V81" i="9" s="1"/>
  <c r="M75" i="9"/>
  <c r="M79" i="9"/>
  <c r="M64" i="8"/>
  <c r="M68" i="8"/>
  <c r="T68" i="8" s="1"/>
  <c r="N64" i="8"/>
  <c r="U64" i="8" s="1"/>
  <c r="N68" i="8"/>
  <c r="U68" i="8" s="1"/>
  <c r="M63" i="8"/>
  <c r="T63" i="8" s="1"/>
  <c r="O64" i="8"/>
  <c r="V64" i="8" s="1"/>
  <c r="M67" i="8"/>
  <c r="T67" i="8" s="1"/>
  <c r="O68" i="8"/>
  <c r="V68" i="8" s="1"/>
  <c r="N63" i="8"/>
  <c r="U63" i="8" s="1"/>
  <c r="X63" i="8" s="1"/>
  <c r="O63" i="8"/>
  <c r="V63" i="8" s="1"/>
  <c r="M66" i="8"/>
  <c r="T66" i="8" s="1"/>
  <c r="O67" i="8"/>
  <c r="V67" i="8" s="1"/>
  <c r="M70" i="8"/>
  <c r="T70" i="8" s="1"/>
  <c r="X70" i="8" s="1"/>
  <c r="P63" i="8"/>
  <c r="W63" i="8" s="1"/>
  <c r="N66" i="8"/>
  <c r="U66" i="8" s="1"/>
  <c r="P67" i="8"/>
  <c r="W67" i="8" s="1"/>
  <c r="X67" i="8" s="1"/>
  <c r="N70" i="8"/>
  <c r="U70" i="8" s="1"/>
  <c r="Y53" i="3"/>
  <c r="Y24" i="3"/>
  <c r="Y16" i="3"/>
  <c r="Y41" i="3"/>
  <c r="Y22" i="3"/>
  <c r="V26" i="3"/>
  <c r="Y49" i="3"/>
  <c r="Y45" i="3"/>
  <c r="Y14" i="3"/>
  <c r="Y10" i="3"/>
  <c r="Y51" i="3"/>
  <c r="Y47" i="3"/>
  <c r="Y39" i="3"/>
  <c r="R19" i="3"/>
  <c r="R11" i="3"/>
  <c r="Y19" i="3"/>
  <c r="Y17" i="3"/>
  <c r="Y13" i="3"/>
  <c r="Y11" i="3"/>
  <c r="X54" i="3"/>
  <c r="R10" i="3"/>
  <c r="R17" i="3"/>
  <c r="Y42" i="3"/>
  <c r="V54" i="3"/>
  <c r="R39" i="3"/>
  <c r="R41" i="3"/>
  <c r="R43" i="3"/>
  <c r="R45" i="3"/>
  <c r="R47" i="3"/>
  <c r="R49" i="3"/>
  <c r="R20" i="3"/>
  <c r="Y43" i="3"/>
  <c r="R18" i="3"/>
  <c r="Y21" i="3"/>
  <c r="R24" i="3"/>
  <c r="R16" i="3"/>
  <c r="X26" i="3"/>
  <c r="Y52" i="3"/>
  <c r="Y48" i="3"/>
  <c r="Y44" i="3"/>
  <c r="Y40" i="3"/>
  <c r="R51" i="3"/>
  <c r="R53" i="3"/>
  <c r="R12" i="3"/>
  <c r="Y23" i="3"/>
  <c r="R22" i="3"/>
  <c r="R14" i="3"/>
  <c r="R40" i="3"/>
  <c r="R42" i="3"/>
  <c r="R44" i="3"/>
  <c r="R48" i="3"/>
  <c r="R50" i="3"/>
  <c r="O29" i="9"/>
  <c r="P29" i="9"/>
  <c r="X65" i="8"/>
  <c r="X68" i="8"/>
  <c r="Q28" i="8"/>
  <c r="Q33" i="8"/>
  <c r="AA17" i="7"/>
  <c r="AA25" i="7"/>
  <c r="AA14" i="7"/>
  <c r="T12" i="7"/>
  <c r="AA11" i="7"/>
  <c r="AA37" i="7"/>
  <c r="AA26" i="7"/>
  <c r="AA13" i="7"/>
  <c r="AA12" i="7"/>
  <c r="T13" i="7"/>
  <c r="T19" i="7"/>
  <c r="T17" i="7"/>
  <c r="T16" i="7"/>
  <c r="AA18" i="7"/>
  <c r="T14" i="7"/>
  <c r="AA16" i="7"/>
  <c r="AA19" i="7"/>
  <c r="AA21" i="7"/>
  <c r="AA23" i="7"/>
  <c r="AA22" i="7"/>
  <c r="AA24" i="7"/>
  <c r="AA20" i="7"/>
  <c r="AA49" i="7"/>
  <c r="T18" i="7"/>
  <c r="T20" i="7"/>
  <c r="T21" i="7"/>
  <c r="T22" i="7"/>
  <c r="T23" i="7"/>
  <c r="T24" i="7"/>
  <c r="AA39" i="7"/>
  <c r="AA44" i="7"/>
  <c r="AA46" i="7"/>
  <c r="AA48" i="7"/>
  <c r="D45" i="7"/>
  <c r="D46" i="7" s="1"/>
  <c r="D2" i="7"/>
  <c r="C2" i="7"/>
  <c r="W45" i="9" l="1"/>
  <c r="U45" i="9"/>
  <c r="X74" i="9"/>
  <c r="U92" i="9"/>
  <c r="U94" i="9" s="1"/>
  <c r="Q80" i="9"/>
  <c r="X80" i="9"/>
  <c r="X29" i="8"/>
  <c r="Q35" i="8"/>
  <c r="Q34" i="8"/>
  <c r="W45" i="8"/>
  <c r="Q31" i="8"/>
  <c r="X32" i="8"/>
  <c r="Q30" i="8"/>
  <c r="T45" i="8"/>
  <c r="T47" i="8" s="1"/>
  <c r="Q29" i="8"/>
  <c r="X34" i="8"/>
  <c r="W74" i="8"/>
  <c r="U74" i="8"/>
  <c r="X66" i="8"/>
  <c r="X69" i="8"/>
  <c r="Z3" i="19"/>
  <c r="Z41" i="19" s="1"/>
  <c r="S41" i="19"/>
  <c r="T41" i="19"/>
  <c r="T42" i="19" s="1"/>
  <c r="AA3" i="19"/>
  <c r="AA41" i="19" s="1"/>
  <c r="U41" i="19"/>
  <c r="U42" i="19" s="1"/>
  <c r="AB3" i="19"/>
  <c r="AB41" i="19" s="1"/>
  <c r="V41" i="19"/>
  <c r="AC3" i="19"/>
  <c r="AC41" i="19" s="1"/>
  <c r="AE41" i="19" s="1"/>
  <c r="M41" i="19"/>
  <c r="P41" i="19"/>
  <c r="N41" i="19"/>
  <c r="O41" i="19"/>
  <c r="U47" i="9"/>
  <c r="X73" i="9"/>
  <c r="V45" i="9"/>
  <c r="Q72" i="9"/>
  <c r="Q69" i="8"/>
  <c r="X26" i="9"/>
  <c r="X56" i="3"/>
  <c r="Q64" i="8"/>
  <c r="T64" i="8"/>
  <c r="U56" i="3"/>
  <c r="X72" i="9"/>
  <c r="V92" i="9"/>
  <c r="Q70" i="9"/>
  <c r="T25" i="9"/>
  <c r="X25" i="9" s="1"/>
  <c r="Q25" i="9"/>
  <c r="Q24" i="9"/>
  <c r="X23" i="9"/>
  <c r="Q32" i="8"/>
  <c r="V56" i="3"/>
  <c r="T19" i="9"/>
  <c r="X19" i="9" s="1"/>
  <c r="Q19" i="9"/>
  <c r="U45" i="8"/>
  <c r="Q20" i="9"/>
  <c r="Q23" i="9"/>
  <c r="V28" i="3"/>
  <c r="Q74" i="9"/>
  <c r="Q78" i="9"/>
  <c r="T78" i="9"/>
  <c r="X78" i="9" s="1"/>
  <c r="Q79" i="9"/>
  <c r="T79" i="9"/>
  <c r="X79" i="9" s="1"/>
  <c r="Q75" i="9"/>
  <c r="T75" i="9"/>
  <c r="X75" i="9" s="1"/>
  <c r="X35" i="8"/>
  <c r="X70" i="9"/>
  <c r="X81" i="9"/>
  <c r="X17" i="9"/>
  <c r="V45" i="8"/>
  <c r="X20" i="9"/>
  <c r="X77" i="9"/>
  <c r="Y29" i="7"/>
  <c r="X76" i="9"/>
  <c r="T27" i="9"/>
  <c r="X27" i="9" s="1"/>
  <c r="Q27" i="9"/>
  <c r="Q22" i="9"/>
  <c r="T22" i="9"/>
  <c r="X22" i="9" s="1"/>
  <c r="Q26" i="9"/>
  <c r="Q17" i="9"/>
  <c r="AA15" i="7"/>
  <c r="W29" i="7"/>
  <c r="W55" i="7"/>
  <c r="Z29" i="7"/>
  <c r="AA27" i="7"/>
  <c r="W54" i="3"/>
  <c r="Y25" i="3"/>
  <c r="W26" i="3"/>
  <c r="Q81" i="9"/>
  <c r="Q77" i="9"/>
  <c r="Q73" i="9"/>
  <c r="U76" i="8"/>
  <c r="Q67" i="8"/>
  <c r="Q70" i="8"/>
  <c r="Q63" i="8"/>
  <c r="Q66" i="8"/>
  <c r="Q68" i="8"/>
  <c r="X28" i="3"/>
  <c r="Y38" i="3"/>
  <c r="Y50" i="3"/>
  <c r="W28" i="3"/>
  <c r="U26" i="3"/>
  <c r="Q28" i="9"/>
  <c r="Q29" i="9"/>
  <c r="X28" i="9"/>
  <c r="V74" i="8"/>
  <c r="X28" i="8"/>
  <c r="AA51" i="7"/>
  <c r="X53" i="7"/>
  <c r="X55" i="7" s="1"/>
  <c r="AA45" i="7"/>
  <c r="AA50" i="7"/>
  <c r="AA42" i="7"/>
  <c r="AA38" i="7"/>
  <c r="Y53" i="7"/>
  <c r="Z53" i="7"/>
  <c r="Z55" i="7" s="1"/>
  <c r="AA52" i="7"/>
  <c r="AA41" i="7"/>
  <c r="AA47" i="7"/>
  <c r="AA43" i="7"/>
  <c r="AA40" i="7"/>
  <c r="B46" i="9"/>
  <c r="B46" i="8"/>
  <c r="Z42" i="19" l="1"/>
  <c r="AC42" i="19"/>
  <c r="V42" i="19"/>
  <c r="AA42" i="19"/>
  <c r="AB42" i="19"/>
  <c r="S42" i="19"/>
  <c r="T45" i="9"/>
  <c r="U47" i="8"/>
  <c r="T92" i="9"/>
  <c r="T74" i="8"/>
  <c r="T76" i="8" s="1"/>
  <c r="X64" i="8"/>
  <c r="W27" i="3"/>
  <c r="Y55" i="7"/>
  <c r="X45" i="8"/>
  <c r="V46" i="8" s="1"/>
  <c r="W56" i="3"/>
  <c r="W55" i="3"/>
  <c r="V47" i="8"/>
  <c r="AA28" i="7"/>
  <c r="Y28" i="7"/>
  <c r="X28" i="7"/>
  <c r="W28" i="7"/>
  <c r="Z28" i="7"/>
  <c r="V76" i="8"/>
  <c r="Y54" i="3"/>
  <c r="Y26" i="3"/>
  <c r="U28" i="3"/>
  <c r="AA53" i="7"/>
  <c r="B2" i="9"/>
  <c r="C48" i="9"/>
  <c r="C49" i="9" s="1"/>
  <c r="B2" i="8"/>
  <c r="C48" i="8"/>
  <c r="C49" i="8" s="1"/>
  <c r="B46" i="3"/>
  <c r="B2" i="3" s="1"/>
  <c r="C46" i="8"/>
  <c r="C2" i="8" s="1"/>
  <c r="T94" i="9" l="1"/>
  <c r="U46" i="8"/>
  <c r="X74" i="8"/>
  <c r="AA54" i="7"/>
  <c r="W54" i="7"/>
  <c r="Y27" i="3"/>
  <c r="Y28" i="3"/>
  <c r="X27" i="3"/>
  <c r="V27" i="3"/>
  <c r="T47" i="9"/>
  <c r="X45" i="9"/>
  <c r="Y55" i="3"/>
  <c r="Y56" i="3"/>
  <c r="U55" i="3"/>
  <c r="V55" i="3"/>
  <c r="X55" i="3"/>
  <c r="X54" i="7"/>
  <c r="AA55" i="7"/>
  <c r="Z54" i="7"/>
  <c r="U27" i="3"/>
  <c r="X46" i="8"/>
  <c r="W46" i="8"/>
  <c r="T46" i="8"/>
  <c r="Y54" i="7"/>
  <c r="X75" i="8"/>
  <c r="W75" i="8"/>
  <c r="T75" i="8"/>
  <c r="U75" i="8"/>
  <c r="V75" i="8"/>
  <c r="X92" i="9"/>
  <c r="D48" i="3"/>
  <c r="D49" i="3" s="1"/>
  <c r="D46" i="3"/>
  <c r="D2" i="3" s="1"/>
  <c r="C46" i="9"/>
  <c r="C2" i="9" s="1"/>
  <c r="X46" i="9" l="1"/>
  <c r="U46" i="9"/>
  <c r="W46" i="9"/>
  <c r="V46" i="9"/>
  <c r="T46" i="9"/>
  <c r="X93" i="9"/>
  <c r="W93" i="9"/>
  <c r="V93" i="9"/>
  <c r="T93" i="9"/>
  <c r="U93" i="9"/>
</calcChain>
</file>

<file path=xl/sharedStrings.xml><?xml version="1.0" encoding="utf-8"?>
<sst xmlns="http://schemas.openxmlformats.org/spreadsheetml/2006/main" count="280" uniqueCount="40">
  <si>
    <t>Total</t>
  </si>
  <si>
    <t>Nº (10^6):</t>
  </si>
  <si>
    <t>Biomasa</t>
  </si>
  <si>
    <t>s.d.:</t>
  </si>
  <si>
    <t>Number</t>
  </si>
  <si>
    <t>Biomass</t>
  </si>
  <si>
    <t>Length</t>
  </si>
  <si>
    <t>Biomass (tons)</t>
  </si>
  <si>
    <t>Mean Length</t>
  </si>
  <si>
    <t>Mean Length (cm)</t>
  </si>
  <si>
    <t>Length_class</t>
  </si>
  <si>
    <t>NOTE:</t>
  </si>
  <si>
    <t>Ages</t>
  </si>
  <si>
    <t>CL_Length</t>
  </si>
  <si>
    <t>Area</t>
  </si>
  <si>
    <t>9aCN</t>
  </si>
  <si>
    <t>Species</t>
  </si>
  <si>
    <t>ANE</t>
  </si>
  <si>
    <t>ALK</t>
  </si>
  <si>
    <t>%</t>
  </si>
  <si>
    <t>Thousands</t>
  </si>
  <si>
    <t>Lmed</t>
  </si>
  <si>
    <t>Wmed</t>
  </si>
  <si>
    <t>Tons</t>
  </si>
  <si>
    <t>9aCS</t>
  </si>
  <si>
    <t>9aS_alg</t>
  </si>
  <si>
    <t>9aS_cad</t>
  </si>
  <si>
    <t>Some inconsistencies of anchovy age attribution by Spanish and Portuguese readers were detected during the WGHANSA2023 (Portuguese expert age reader retired in 2020). For this reason, a recent intercalibration exercise between Spanish and Portuguese anchovy Age readers was performed, which resulted in a revision of the ages attributed to anchovy in survey PELAGO2020, PELAGO2021 and PELAGO2022 with respect to what was presented at the respective WGHANSA meetings.</t>
  </si>
  <si>
    <t>Number (thousands)</t>
  </si>
  <si>
    <t>L</t>
  </si>
  <si>
    <t>mil</t>
  </si>
  <si>
    <t>ton</t>
  </si>
  <si>
    <t>CL_COMP</t>
  </si>
  <si>
    <t>Grupo de Idade</t>
  </si>
  <si>
    <t>TOTAL</t>
  </si>
  <si>
    <t>a=</t>
  </si>
  <si>
    <t>b=</t>
  </si>
  <si>
    <t>parámetros 2014</t>
  </si>
  <si>
    <t>a*L^b</t>
  </si>
  <si>
    <t>buscar parámetros correctos, son asumidos por ahora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</si>
</sst>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E+00"/>
    <numFmt numFmtId="165" formatCode="#,##0.00&quot; &quot;[$€-456];[Red]&quot;-&quot;#,##0.00&quot; &quot;[$€-456]"/>
    <numFmt numFmtId="166" formatCode="0.0"/>
    <numFmt numFmtId="167" formatCode="0.000000"/>
  </numFmts>
  <fonts count="45">
    <font>
      <sz val="10"/>
      <color theme="1"/>
      <name val="Arial1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1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Arial1"/>
      <family val="2"/>
    </font>
    <font>
      <sz val="10"/>
      <color rgb="FFFFFFFF"/>
      <name val="Arial1"/>
      <family val="2"/>
    </font>
    <font>
      <sz val="10"/>
      <color rgb="FFCC0000"/>
      <name val="Arial1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b/>
      <sz val="10"/>
      <color rgb="FFFFFFFF"/>
      <name val="Arial1"/>
      <family val="2"/>
    </font>
    <font>
      <i/>
      <sz val="10"/>
      <color rgb="FF808080"/>
      <name val="Arial1"/>
      <family val="2"/>
    </font>
    <font>
      <sz val="10"/>
      <color rgb="FF006600"/>
      <name val="Arial1"/>
      <family val="2"/>
    </font>
    <font>
      <b/>
      <i/>
      <sz val="16"/>
      <color theme="1"/>
      <name val="Arial1"/>
      <family val="2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u/>
      <sz val="10"/>
      <color rgb="FF0000EE"/>
      <name val="Arial1"/>
      <family val="2"/>
    </font>
    <font>
      <sz val="11"/>
      <color rgb="FF800080"/>
      <name val="Calibri"/>
      <family val="2"/>
    </font>
    <font>
      <sz val="11"/>
      <color rgb="FF993300"/>
      <name val="Calibri"/>
      <family val="2"/>
    </font>
    <font>
      <sz val="10"/>
      <color theme="1"/>
      <name val="Times New Roman"/>
      <family val="1"/>
    </font>
    <font>
      <sz val="10"/>
      <color rgb="FF333333"/>
      <name val="Arial1"/>
      <family val="2"/>
    </font>
    <font>
      <b/>
      <sz val="10"/>
      <color theme="1"/>
      <name val="Arial1"/>
      <family val="2"/>
    </font>
    <font>
      <b/>
      <i/>
      <u/>
      <sz val="10"/>
      <color theme="1"/>
      <name val="Arial1"/>
      <family val="2"/>
    </font>
    <font>
      <b/>
      <sz val="11"/>
      <color rgb="FF333333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11"/>
      <color rgb="FF000000"/>
      <name val="Calibri"/>
      <family val="2"/>
    </font>
    <font>
      <b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rgb="FF969696"/>
      <name val="Times New Roman"/>
      <family val="1"/>
    </font>
    <font>
      <sz val="10"/>
      <color rgb="FF969696"/>
      <name val="Times New Roman"/>
      <family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FF0000"/>
      <name val="Arial"/>
      <family val="2"/>
      <charset val="1"/>
    </font>
    <font>
      <b/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name val="Arial"/>
      <family val="2"/>
      <charset val="1"/>
    </font>
    <font>
      <b/>
      <sz val="11"/>
      <name val="Arial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C0000"/>
        <bgColor rgb="FFCC0000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5">
    <xf numFmtId="0" fontId="0" fillId="0" borderId="0"/>
    <xf numFmtId="0" fontId="14" fillId="7" borderId="1"/>
    <xf numFmtId="0" fontId="10" fillId="20" borderId="1"/>
    <xf numFmtId="0" fontId="30" fillId="0" borderId="0"/>
    <xf numFmtId="0" fontId="32" fillId="0" borderId="9"/>
    <xf numFmtId="0" fontId="4" fillId="2" borderId="0"/>
    <xf numFmtId="0" fontId="4" fillId="3" borderId="0"/>
    <xf numFmtId="0" fontId="4" fillId="4" borderId="0"/>
    <xf numFmtId="0" fontId="4" fillId="5" borderId="0"/>
    <xf numFmtId="0" fontId="4" fillId="6" borderId="0"/>
    <xf numFmtId="0" fontId="4" fillId="7" borderId="0"/>
    <xf numFmtId="0" fontId="4" fillId="8" borderId="0"/>
    <xf numFmtId="0" fontId="4" fillId="9" borderId="0"/>
    <xf numFmtId="0" fontId="4" fillId="10" borderId="0"/>
    <xf numFmtId="0" fontId="4" fillId="5" borderId="0"/>
    <xf numFmtId="0" fontId="4" fillId="8" borderId="0"/>
    <xf numFmtId="0" fontId="4" fillId="11" borderId="0"/>
    <xf numFmtId="0" fontId="5" fillId="12" borderId="0"/>
    <xf numFmtId="0" fontId="5" fillId="9" borderId="0"/>
    <xf numFmtId="0" fontId="5" fillId="10" borderId="0"/>
    <xf numFmtId="0" fontId="5" fillId="13" borderId="0"/>
    <xf numFmtId="0" fontId="5" fillId="14" borderId="0"/>
    <xf numFmtId="0" fontId="5" fillId="15" borderId="0"/>
    <xf numFmtId="0" fontId="6" fillId="0" borderId="0"/>
    <xf numFmtId="0" fontId="7" fillId="16" borderId="0"/>
    <xf numFmtId="0" fontId="7" fillId="17" borderId="0"/>
    <xf numFmtId="0" fontId="3" fillId="18" borderId="0"/>
    <xf numFmtId="0" fontId="8" fillId="19" borderId="0"/>
    <xf numFmtId="0" fontId="9" fillId="4" borderId="0"/>
    <xf numFmtId="0" fontId="11" fillId="21" borderId="2"/>
    <xf numFmtId="0" fontId="12" fillId="0" borderId="3"/>
    <xf numFmtId="0" fontId="13" fillId="0" borderId="0"/>
    <xf numFmtId="0" fontId="5" fillId="22" borderId="0"/>
    <xf numFmtId="0" fontId="5" fillId="23" borderId="0"/>
    <xf numFmtId="0" fontId="5" fillId="24" borderId="0"/>
    <xf numFmtId="0" fontId="5" fillId="13" borderId="0"/>
    <xf numFmtId="0" fontId="5" fillId="14" borderId="0"/>
    <xf numFmtId="0" fontId="5" fillId="25" borderId="0"/>
    <xf numFmtId="0" fontId="15" fillId="26" borderId="0"/>
    <xf numFmtId="0" fontId="16" fillId="0" borderId="0"/>
    <xf numFmtId="0" fontId="17" fillId="4" borderId="0"/>
    <xf numFmtId="0" fontId="18" fillId="0" borderId="0">
      <alignment horizontal="center"/>
    </xf>
    <xf numFmtId="0" fontId="19" fillId="0" borderId="4"/>
    <xf numFmtId="0" fontId="20" fillId="0" borderId="5"/>
    <xf numFmtId="0" fontId="21" fillId="0" borderId="0"/>
    <xf numFmtId="0" fontId="22" fillId="3" borderId="0"/>
    <xf numFmtId="0" fontId="23" fillId="27" borderId="0"/>
    <xf numFmtId="0" fontId="3" fillId="28" borderId="6"/>
    <xf numFmtId="0" fontId="25" fillId="28" borderId="1"/>
    <xf numFmtId="0" fontId="3" fillId="0" borderId="0">
      <alignment horizontal="left"/>
    </xf>
    <xf numFmtId="0" fontId="3" fillId="0" borderId="0"/>
    <xf numFmtId="0" fontId="3" fillId="0" borderId="0"/>
    <xf numFmtId="0" fontId="26" fillId="0" borderId="0"/>
    <xf numFmtId="0" fontId="26" fillId="0" borderId="0">
      <alignment horizontal="left"/>
    </xf>
    <xf numFmtId="0" fontId="3" fillId="0" borderId="0"/>
    <xf numFmtId="0" fontId="27" fillId="0" borderId="0"/>
    <xf numFmtId="165" fontId="27" fillId="0" borderId="0"/>
    <xf numFmtId="0" fontId="28" fillId="20" borderId="7"/>
    <xf numFmtId="0" fontId="3" fillId="0" borderId="0"/>
    <xf numFmtId="0" fontId="3" fillId="0" borderId="0"/>
    <xf numFmtId="0" fontId="29" fillId="0" borderId="0"/>
    <xf numFmtId="0" fontId="13" fillId="0" borderId="8"/>
    <xf numFmtId="0" fontId="31" fillId="0" borderId="0"/>
    <xf numFmtId="0" fontId="8" fillId="0" borderId="0"/>
    <xf numFmtId="0" fontId="2" fillId="0" borderId="0"/>
  </cellStyleXfs>
  <cellXfs count="97">
    <xf numFmtId="0" fontId="0" fillId="0" borderId="0" xfId="0"/>
    <xf numFmtId="0" fontId="24" fillId="0" borderId="0" xfId="0" applyFont="1"/>
    <xf numFmtId="2" fontId="24" fillId="0" borderId="0" xfId="0" applyNumberFormat="1" applyFont="1"/>
    <xf numFmtId="1" fontId="24" fillId="0" borderId="0" xfId="0" applyNumberFormat="1" applyFont="1"/>
    <xf numFmtId="0" fontId="33" fillId="0" borderId="0" xfId="0" applyFont="1"/>
    <xf numFmtId="2" fontId="33" fillId="0" borderId="0" xfId="0" applyNumberFormat="1" applyFont="1"/>
    <xf numFmtId="1" fontId="33" fillId="0" borderId="0" xfId="0" applyNumberFormat="1" applyFont="1"/>
    <xf numFmtId="164" fontId="33" fillId="0" borderId="0" xfId="0" applyNumberFormat="1" applyFont="1"/>
    <xf numFmtId="0" fontId="34" fillId="0" borderId="0" xfId="64" applyFont="1"/>
    <xf numFmtId="0" fontId="2" fillId="0" borderId="0" xfId="64"/>
    <xf numFmtId="2" fontId="33" fillId="0" borderId="16" xfId="0" applyNumberFormat="1" applyFont="1" applyBorder="1"/>
    <xf numFmtId="0" fontId="33" fillId="0" borderId="16" xfId="0" applyFont="1" applyBorder="1"/>
    <xf numFmtId="0" fontId="24" fillId="0" borderId="16" xfId="0" applyFont="1" applyBorder="1"/>
    <xf numFmtId="0" fontId="24" fillId="0" borderId="10" xfId="0" applyFont="1" applyBorder="1"/>
    <xf numFmtId="0" fontId="24" fillId="0" borderId="18" xfId="0" applyFont="1" applyBorder="1"/>
    <xf numFmtId="0" fontId="34" fillId="0" borderId="0" xfId="0" applyFont="1"/>
    <xf numFmtId="0" fontId="33" fillId="0" borderId="13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10" xfId="0" applyFont="1" applyBorder="1"/>
    <xf numFmtId="0" fontId="33" fillId="0" borderId="10" xfId="0" applyFont="1" applyBorder="1" applyAlignment="1">
      <alignment horizontal="left" vertical="center"/>
    </xf>
    <xf numFmtId="2" fontId="24" fillId="29" borderId="0" xfId="0" applyNumberFormat="1" applyFont="1" applyFill="1"/>
    <xf numFmtId="1" fontId="33" fillId="29" borderId="0" xfId="0" applyNumberFormat="1" applyFont="1" applyFill="1"/>
    <xf numFmtId="2" fontId="33" fillId="29" borderId="0" xfId="0" applyNumberFormat="1" applyFont="1" applyFill="1"/>
    <xf numFmtId="0" fontId="33" fillId="0" borderId="15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" fillId="0" borderId="0" xfId="64" applyFont="1" applyAlignment="1">
      <alignment wrapText="1"/>
    </xf>
    <xf numFmtId="0" fontId="35" fillId="0" borderId="0" xfId="0" applyFont="1"/>
    <xf numFmtId="1" fontId="35" fillId="0" borderId="0" xfId="0" applyNumberFormat="1" applyFont="1"/>
    <xf numFmtId="164" fontId="35" fillId="0" borderId="0" xfId="0" applyNumberFormat="1" applyFont="1"/>
    <xf numFmtId="166" fontId="24" fillId="0" borderId="0" xfId="0" applyNumberFormat="1" applyFont="1"/>
    <xf numFmtId="0" fontId="36" fillId="0" borderId="0" xfId="0" applyFont="1"/>
    <xf numFmtId="2" fontId="36" fillId="0" borderId="0" xfId="0" applyNumberFormat="1" applyFont="1"/>
    <xf numFmtId="1" fontId="36" fillId="0" borderId="0" xfId="0" applyNumberFormat="1" applyFont="1"/>
    <xf numFmtId="164" fontId="36" fillId="0" borderId="0" xfId="0" applyNumberFormat="1" applyFont="1"/>
    <xf numFmtId="2" fontId="35" fillId="0" borderId="0" xfId="0" applyNumberFormat="1" applyFont="1"/>
    <xf numFmtId="0" fontId="32" fillId="30" borderId="10" xfId="0" applyFont="1" applyFill="1" applyBorder="1"/>
    <xf numFmtId="0" fontId="0" fillId="0" borderId="0" xfId="0" applyAlignment="1">
      <alignment horizontal="right"/>
    </xf>
    <xf numFmtId="0" fontId="38" fillId="0" borderId="0" xfId="0" applyFont="1"/>
    <xf numFmtId="0" fontId="0" fillId="0" borderId="10" xfId="0" applyBorder="1"/>
    <xf numFmtId="2" fontId="0" fillId="0" borderId="10" xfId="0" applyNumberFormat="1" applyBorder="1"/>
    <xf numFmtId="0" fontId="39" fillId="30" borderId="10" xfId="0" applyFont="1" applyFill="1" applyBorder="1" applyAlignment="1">
      <alignment horizontal="center"/>
    </xf>
    <xf numFmtId="0" fontId="0" fillId="0" borderId="23" xfId="0" applyBorder="1"/>
    <xf numFmtId="0" fontId="37" fillId="30" borderId="12" xfId="0" applyFont="1" applyFill="1" applyBorder="1" applyAlignment="1">
      <alignment horizontal="center" vertical="center"/>
    </xf>
    <xf numFmtId="0" fontId="37" fillId="30" borderId="25" xfId="0" applyFont="1" applyFill="1" applyBorder="1" applyAlignment="1">
      <alignment horizontal="center" vertical="center"/>
    </xf>
    <xf numFmtId="0" fontId="0" fillId="30" borderId="0" xfId="0" applyFill="1" applyAlignment="1">
      <alignment horizontal="right"/>
    </xf>
    <xf numFmtId="0" fontId="0" fillId="30" borderId="0" xfId="0" applyFill="1"/>
    <xf numFmtId="0" fontId="40" fillId="0" borderId="0" xfId="0" applyFont="1" applyAlignment="1">
      <alignment vertical="center"/>
    </xf>
    <xf numFmtId="0" fontId="41" fillId="0" borderId="10" xfId="0" applyFont="1" applyBorder="1" applyAlignment="1">
      <alignment horizontal="center"/>
    </xf>
    <xf numFmtId="0" fontId="42" fillId="0" borderId="10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166" fontId="43" fillId="0" borderId="27" xfId="0" applyNumberFormat="1" applyFont="1" applyBorder="1" applyAlignment="1">
      <alignment horizontal="center" vertical="center"/>
    </xf>
    <xf numFmtId="0" fontId="39" fillId="0" borderId="28" xfId="0" applyFont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7" xfId="0" applyBorder="1"/>
    <xf numFmtId="0" fontId="0" fillId="0" borderId="32" xfId="0" applyBorder="1"/>
    <xf numFmtId="1" fontId="0" fillId="0" borderId="0" xfId="0" applyNumberFormat="1"/>
    <xf numFmtId="0" fontId="39" fillId="0" borderId="11" xfId="0" applyFon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1" fontId="39" fillId="31" borderId="0" xfId="0" applyNumberFormat="1" applyFont="1" applyFill="1" applyAlignment="1">
      <alignment horizontal="center"/>
    </xf>
    <xf numFmtId="167" fontId="43" fillId="0" borderId="0" xfId="0" applyNumberFormat="1" applyFont="1" applyAlignment="1">
      <alignment horizontal="center" vertical="center"/>
    </xf>
    <xf numFmtId="0" fontId="37" fillId="31" borderId="29" xfId="0" applyFont="1" applyFill="1" applyBorder="1"/>
    <xf numFmtId="0" fontId="37" fillId="31" borderId="0" xfId="0" applyFont="1" applyFill="1"/>
    <xf numFmtId="1" fontId="37" fillId="31" borderId="0" xfId="0" applyNumberFormat="1" applyFont="1" applyFill="1"/>
    <xf numFmtId="0" fontId="32" fillId="31" borderId="33" xfId="0" applyFont="1" applyFill="1" applyBorder="1"/>
    <xf numFmtId="166" fontId="32" fillId="31" borderId="34" xfId="0" applyNumberFormat="1" applyFont="1" applyFill="1" applyBorder="1" applyAlignment="1">
      <alignment horizontal="center" vertical="center"/>
    </xf>
    <xf numFmtId="0" fontId="37" fillId="31" borderId="33" xfId="0" applyFont="1" applyFill="1" applyBorder="1"/>
    <xf numFmtId="166" fontId="44" fillId="31" borderId="34" xfId="0" applyNumberFormat="1" applyFont="1" applyFill="1" applyBorder="1" applyAlignment="1">
      <alignment horizontal="center" vertical="center"/>
    </xf>
    <xf numFmtId="0" fontId="32" fillId="29" borderId="10" xfId="0" applyFont="1" applyFill="1" applyBorder="1"/>
    <xf numFmtId="1" fontId="32" fillId="29" borderId="10" xfId="0" applyNumberFormat="1" applyFont="1" applyFill="1" applyBorder="1"/>
    <xf numFmtId="0" fontId="0" fillId="29" borderId="0" xfId="0" applyFill="1"/>
    <xf numFmtId="2" fontId="24" fillId="0" borderId="10" xfId="0" applyNumberFormat="1" applyFont="1" applyBorder="1"/>
    <xf numFmtId="0" fontId="39" fillId="0" borderId="36" xfId="0" applyFont="1" applyBorder="1" applyAlignment="1">
      <alignment horizontal="center"/>
    </xf>
    <xf numFmtId="0" fontId="32" fillId="0" borderId="37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0" fontId="39" fillId="0" borderId="37" xfId="0" applyFont="1" applyBorder="1" applyAlignment="1">
      <alignment horizontal="center"/>
    </xf>
    <xf numFmtId="0" fontId="39" fillId="0" borderId="38" xfId="0" applyFont="1" applyBorder="1" applyAlignment="1">
      <alignment horizontal="center"/>
    </xf>
    <xf numFmtId="0" fontId="39" fillId="31" borderId="27" xfId="0" applyFont="1" applyFill="1" applyBorder="1" applyAlignment="1">
      <alignment horizontal="center"/>
    </xf>
    <xf numFmtId="1" fontId="39" fillId="31" borderId="32" xfId="0" applyNumberFormat="1" applyFont="1" applyFill="1" applyBorder="1" applyAlignment="1">
      <alignment horizontal="center"/>
    </xf>
    <xf numFmtId="166" fontId="42" fillId="0" borderId="10" xfId="0" applyNumberFormat="1" applyFont="1" applyBorder="1" applyAlignment="1">
      <alignment horizontal="center"/>
    </xf>
    <xf numFmtId="0" fontId="33" fillId="0" borderId="15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7" fillId="30" borderId="19" xfId="0" applyFont="1" applyFill="1" applyBorder="1" applyAlignment="1">
      <alignment horizontal="center" vertical="center"/>
    </xf>
    <xf numFmtId="0" fontId="37" fillId="30" borderId="24" xfId="0" applyFont="1" applyFill="1" applyBorder="1" applyAlignment="1">
      <alignment horizontal="center" vertical="center"/>
    </xf>
    <xf numFmtId="0" fontId="37" fillId="30" borderId="20" xfId="0" applyFont="1" applyFill="1" applyBorder="1" applyAlignment="1">
      <alignment horizontal="center"/>
    </xf>
    <xf numFmtId="0" fontId="37" fillId="30" borderId="21" xfId="0" applyFont="1" applyFill="1" applyBorder="1" applyAlignment="1">
      <alignment horizontal="center"/>
    </xf>
    <xf numFmtId="0" fontId="37" fillId="30" borderId="22" xfId="0" applyFont="1" applyFill="1" applyBorder="1" applyAlignment="1">
      <alignment horizontal="center" vertical="center"/>
    </xf>
    <xf numFmtId="0" fontId="37" fillId="30" borderId="26" xfId="0" applyFont="1" applyFill="1" applyBorder="1" applyAlignment="1">
      <alignment horizontal="center" vertical="center"/>
    </xf>
  </cellXfs>
  <cellStyles count="65">
    <cellStyle name="20% - Énfasis1" xfId="5" xr:uid="{00000000-0005-0000-0000-000000000000}"/>
    <cellStyle name="20% - Énfasis2" xfId="6" xr:uid="{00000000-0005-0000-0000-000001000000}"/>
    <cellStyle name="20% - Énfasis3" xfId="7" xr:uid="{00000000-0005-0000-0000-000002000000}"/>
    <cellStyle name="20% - Énfasis4" xfId="8" xr:uid="{00000000-0005-0000-0000-000003000000}"/>
    <cellStyle name="20% - Énfasis5" xfId="9" xr:uid="{00000000-0005-0000-0000-000004000000}"/>
    <cellStyle name="20% - Énfasis6" xfId="10" xr:uid="{00000000-0005-0000-0000-000005000000}"/>
    <cellStyle name="40% - Énfasis1" xfId="11" xr:uid="{00000000-0005-0000-0000-000006000000}"/>
    <cellStyle name="40% - Énfasis2" xfId="12" xr:uid="{00000000-0005-0000-0000-000007000000}"/>
    <cellStyle name="40% - Énfasis3" xfId="13" xr:uid="{00000000-0005-0000-0000-000008000000}"/>
    <cellStyle name="40% - Énfasis4" xfId="14" xr:uid="{00000000-0005-0000-0000-000009000000}"/>
    <cellStyle name="40% - Énfasis5" xfId="15" xr:uid="{00000000-0005-0000-0000-00000A000000}"/>
    <cellStyle name="40% - Énfasis6" xfId="16" xr:uid="{00000000-0005-0000-0000-00000B000000}"/>
    <cellStyle name="60% - Énfasis1" xfId="17" xr:uid="{00000000-0005-0000-0000-00000C000000}"/>
    <cellStyle name="60% - Énfasis2" xfId="18" xr:uid="{00000000-0005-0000-0000-00000D000000}"/>
    <cellStyle name="60% - Énfasis3" xfId="19" xr:uid="{00000000-0005-0000-0000-00000E000000}"/>
    <cellStyle name="60% - Énfasis4" xfId="20" xr:uid="{00000000-0005-0000-0000-00000F000000}"/>
    <cellStyle name="60% - Énfasis5" xfId="21" xr:uid="{00000000-0005-0000-0000-000010000000}"/>
    <cellStyle name="60% - Énfasis6" xfId="22" xr:uid="{00000000-0005-0000-0000-000011000000}"/>
    <cellStyle name="Accent" xfId="23" xr:uid="{00000000-0005-0000-0000-000012000000}"/>
    <cellStyle name="Accent 1" xfId="24" xr:uid="{00000000-0005-0000-0000-000013000000}"/>
    <cellStyle name="Accent 2" xfId="25" xr:uid="{00000000-0005-0000-0000-000014000000}"/>
    <cellStyle name="Accent 3" xfId="26" xr:uid="{00000000-0005-0000-0000-000015000000}"/>
    <cellStyle name="Bad" xfId="27" xr:uid="{00000000-0005-0000-0000-000016000000}"/>
    <cellStyle name="Buena" xfId="28" xr:uid="{00000000-0005-0000-0000-000017000000}"/>
    <cellStyle name="Cálculo" xfId="2" builtinId="22" customBuiltin="1"/>
    <cellStyle name="Celda de comprobación" xfId="29" xr:uid="{00000000-0005-0000-0000-000019000000}"/>
    <cellStyle name="Celda vinculada" xfId="30" xr:uid="{00000000-0005-0000-0000-00001A000000}"/>
    <cellStyle name="Encabezado 4" xfId="31" xr:uid="{00000000-0005-0000-0000-00001B000000}"/>
    <cellStyle name="Énfasis1" xfId="32" xr:uid="{00000000-0005-0000-0000-00001C000000}"/>
    <cellStyle name="Énfasis2" xfId="33" xr:uid="{00000000-0005-0000-0000-00001D000000}"/>
    <cellStyle name="Énfasis3" xfId="34" xr:uid="{00000000-0005-0000-0000-00001E000000}"/>
    <cellStyle name="Énfasis4" xfId="35" xr:uid="{00000000-0005-0000-0000-00001F000000}"/>
    <cellStyle name="Énfasis5" xfId="36" xr:uid="{00000000-0005-0000-0000-000020000000}"/>
    <cellStyle name="Énfasis6" xfId="37" xr:uid="{00000000-0005-0000-0000-000021000000}"/>
    <cellStyle name="Entrada" xfId="1" builtinId="20" customBuiltin="1"/>
    <cellStyle name="Error" xfId="38" xr:uid="{00000000-0005-0000-0000-000023000000}"/>
    <cellStyle name="Footnote" xfId="39" xr:uid="{00000000-0005-0000-0000-000024000000}"/>
    <cellStyle name="Good" xfId="40" xr:uid="{00000000-0005-0000-0000-000025000000}"/>
    <cellStyle name="Heading" xfId="41" xr:uid="{00000000-0005-0000-0000-000026000000}"/>
    <cellStyle name="Heading 1" xfId="42" xr:uid="{00000000-0005-0000-0000-000027000000}"/>
    <cellStyle name="Heading 2" xfId="43" xr:uid="{00000000-0005-0000-0000-000028000000}"/>
    <cellStyle name="Hyperlink" xfId="44" xr:uid="{00000000-0005-0000-0000-000029000000}"/>
    <cellStyle name="Incorrecto" xfId="45" xr:uid="{00000000-0005-0000-0000-00002A000000}"/>
    <cellStyle name="Neutral" xfId="46" xr:uid="{00000000-0005-0000-0000-00002B000000}"/>
    <cellStyle name="Normal" xfId="0" builtinId="0" customBuiltin="1"/>
    <cellStyle name="Normal 2" xfId="64" xr:uid="{00000000-0005-0000-0000-00002D000000}"/>
    <cellStyle name="Notas" xfId="47" xr:uid="{00000000-0005-0000-0000-00002E000000}"/>
    <cellStyle name="Note" xfId="48" xr:uid="{00000000-0005-0000-0000-00002F000000}"/>
    <cellStyle name="Pivot Table Category" xfId="49" xr:uid="{00000000-0005-0000-0000-000030000000}"/>
    <cellStyle name="Pivot Table Corner" xfId="50" xr:uid="{00000000-0005-0000-0000-000031000000}"/>
    <cellStyle name="Pivot Table Field" xfId="51" xr:uid="{00000000-0005-0000-0000-000032000000}"/>
    <cellStyle name="Pivot Table Result" xfId="52" xr:uid="{00000000-0005-0000-0000-000033000000}"/>
    <cellStyle name="Pivot Table Title" xfId="53" xr:uid="{00000000-0005-0000-0000-000034000000}"/>
    <cellStyle name="Pivot Table Value" xfId="54" xr:uid="{00000000-0005-0000-0000-000035000000}"/>
    <cellStyle name="Result" xfId="55" xr:uid="{00000000-0005-0000-0000-000036000000}"/>
    <cellStyle name="Result2" xfId="56" xr:uid="{00000000-0005-0000-0000-000037000000}"/>
    <cellStyle name="Salida" xfId="57" xr:uid="{00000000-0005-0000-0000-000038000000}"/>
    <cellStyle name="Status" xfId="58" xr:uid="{00000000-0005-0000-0000-000039000000}"/>
    <cellStyle name="Text" xfId="59" xr:uid="{00000000-0005-0000-0000-00003A000000}"/>
    <cellStyle name="Texto de advertencia" xfId="60" xr:uid="{00000000-0005-0000-0000-00003B000000}"/>
    <cellStyle name="Texto explicativo" xfId="3" builtinId="53" customBuiltin="1"/>
    <cellStyle name="Título 3" xfId="61" xr:uid="{00000000-0005-0000-0000-00003D000000}"/>
    <cellStyle name="Título 4" xfId="62" xr:uid="{00000000-0005-0000-0000-00003E000000}"/>
    <cellStyle name="Total" xfId="4" builtinId="25" customBuiltin="1"/>
    <cellStyle name="Warning" xfId="63" xr:uid="{00000000-0005-0000-0000-000040000000}"/>
  </cellStyles>
  <dxfs count="0"/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6"/>
  <sheetViews>
    <sheetView workbookViewId="0">
      <selection activeCell="D6" sqref="D6"/>
    </sheetView>
  </sheetViews>
  <sheetFormatPr baseColWidth="10" defaultColWidth="9.19921875" defaultRowHeight="15"/>
  <cols>
    <col min="1" max="1" width="9.19921875" style="9"/>
    <col min="2" max="2" width="82.19921875" style="9" customWidth="1"/>
    <col min="3" max="16384" width="9.19921875" style="9"/>
  </cols>
  <sheetData>
    <row r="4" spans="2:2">
      <c r="B4" s="8" t="s">
        <v>11</v>
      </c>
    </row>
    <row r="6" spans="2:2" ht="123" customHeight="1">
      <c r="B6" s="28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56"/>
  <sheetViews>
    <sheetView zoomScale="50" zoomScaleNormal="50" workbookViewId="0">
      <selection activeCell="AB37" sqref="AB37"/>
    </sheetView>
  </sheetViews>
  <sheetFormatPr baseColWidth="10" defaultColWidth="9" defaultRowHeight="13"/>
  <cols>
    <col min="1" max="1" width="12.19921875" style="1" customWidth="1"/>
    <col min="2" max="2" width="14.796875" style="4" customWidth="1"/>
    <col min="3" max="3" width="12.19921875" style="1" customWidth="1"/>
    <col min="4" max="4" width="12.19921875" style="4" customWidth="1"/>
    <col min="5" max="5" width="10.796875" style="1" customWidth="1"/>
    <col min="6" max="12" width="9.3984375" style="1" customWidth="1"/>
    <col min="13" max="18" width="10.19921875" style="1" customWidth="1"/>
    <col min="19" max="59" width="12.19921875" style="1" customWidth="1"/>
  </cols>
  <sheetData>
    <row r="1" spans="1:25">
      <c r="B1" s="4" t="s">
        <v>1</v>
      </c>
      <c r="D1" s="4" t="s">
        <v>5</v>
      </c>
    </row>
    <row r="2" spans="1:25">
      <c r="B2" s="5">
        <f>B46/10^6</f>
        <v>4589.384535250907</v>
      </c>
      <c r="D2" s="5">
        <f>D46</f>
        <v>108570.99762258997</v>
      </c>
    </row>
    <row r="5" spans="1:25" ht="15">
      <c r="F5" s="15" t="s">
        <v>14</v>
      </c>
      <c r="G5" s="15" t="s">
        <v>15</v>
      </c>
      <c r="M5" s="15" t="s">
        <v>14</v>
      </c>
      <c r="N5" s="15" t="s">
        <v>15</v>
      </c>
      <c r="T5" s="15" t="s">
        <v>14</v>
      </c>
      <c r="U5" s="15" t="s">
        <v>15</v>
      </c>
    </row>
    <row r="6" spans="1:25" ht="15">
      <c r="F6" s="15" t="s">
        <v>16</v>
      </c>
      <c r="G6" s="15" t="s">
        <v>17</v>
      </c>
      <c r="M6" s="15" t="s">
        <v>16</v>
      </c>
      <c r="N6" s="15" t="s">
        <v>17</v>
      </c>
      <c r="T6" s="15" t="s">
        <v>16</v>
      </c>
      <c r="U6" s="15" t="s">
        <v>17</v>
      </c>
    </row>
    <row r="7" spans="1:25" ht="15">
      <c r="F7" s="15" t="s">
        <v>18</v>
      </c>
      <c r="G7" s="15"/>
      <c r="M7" s="15" t="s">
        <v>19</v>
      </c>
      <c r="N7" s="15"/>
      <c r="T7" s="15" t="s">
        <v>20</v>
      </c>
      <c r="U7" s="15"/>
    </row>
    <row r="8" spans="1:25">
      <c r="A8" s="4" t="s">
        <v>10</v>
      </c>
      <c r="B8" s="29" t="s">
        <v>4</v>
      </c>
      <c r="C8" s="4" t="s">
        <v>28</v>
      </c>
      <c r="D8" s="4" t="s">
        <v>7</v>
      </c>
      <c r="F8" s="86" t="s">
        <v>13</v>
      </c>
      <c r="G8" s="88" t="s">
        <v>12</v>
      </c>
      <c r="H8" s="89"/>
      <c r="I8" s="89"/>
      <c r="J8" s="89"/>
      <c r="K8" s="86" t="s">
        <v>0</v>
      </c>
      <c r="M8" s="86" t="s">
        <v>13</v>
      </c>
      <c r="N8" s="88" t="s">
        <v>12</v>
      </c>
      <c r="O8" s="89"/>
      <c r="P8" s="89"/>
      <c r="Q8" s="89"/>
      <c r="R8" s="86" t="s">
        <v>0</v>
      </c>
      <c r="T8" s="86" t="s">
        <v>13</v>
      </c>
      <c r="U8" s="88" t="s">
        <v>12</v>
      </c>
      <c r="V8" s="89"/>
      <c r="W8" s="89"/>
      <c r="X8" s="89"/>
      <c r="Y8" s="86" t="s">
        <v>0</v>
      </c>
    </row>
    <row r="9" spans="1:25">
      <c r="B9" s="29"/>
      <c r="C9" s="4"/>
      <c r="F9" s="87"/>
      <c r="G9" s="16">
        <v>1</v>
      </c>
      <c r="H9" s="17">
        <v>2</v>
      </c>
      <c r="I9" s="17">
        <v>3</v>
      </c>
      <c r="J9" s="17">
        <v>4</v>
      </c>
      <c r="K9" s="90"/>
      <c r="M9" s="87"/>
      <c r="N9" s="16">
        <v>1</v>
      </c>
      <c r="O9" s="17">
        <v>2</v>
      </c>
      <c r="P9" s="17">
        <v>3</v>
      </c>
      <c r="Q9" s="17">
        <v>4</v>
      </c>
      <c r="R9" s="90"/>
      <c r="T9" s="87"/>
      <c r="U9" s="16">
        <v>1</v>
      </c>
      <c r="V9" s="17">
        <v>2</v>
      </c>
      <c r="W9" s="17">
        <v>3</v>
      </c>
      <c r="X9" s="17">
        <v>4</v>
      </c>
      <c r="Y9" s="90"/>
    </row>
    <row r="10" spans="1:25">
      <c r="A10" s="1">
        <v>5</v>
      </c>
      <c r="B10" s="30">
        <v>0</v>
      </c>
      <c r="C10" s="6">
        <f t="shared" ref="C10:C44" si="0">+B10/10^6</f>
        <v>0</v>
      </c>
      <c r="D10" s="5">
        <v>0</v>
      </c>
      <c r="F10" s="10">
        <v>11.5</v>
      </c>
      <c r="G10" s="1">
        <v>1</v>
      </c>
      <c r="K10" s="11">
        <v>1</v>
      </c>
      <c r="M10" s="10">
        <v>11.5</v>
      </c>
      <c r="N10" s="1">
        <f>G10/K10</f>
        <v>1</v>
      </c>
      <c r="O10" s="1">
        <f>H10/$K10</f>
        <v>0</v>
      </c>
      <c r="P10" s="1">
        <f>I10/$K10</f>
        <v>0</v>
      </c>
      <c r="Q10" s="1">
        <f>J10/$K10</f>
        <v>0</v>
      </c>
      <c r="R10" s="11">
        <f>SUM(N10:Q10)</f>
        <v>1</v>
      </c>
      <c r="S10" s="2">
        <f>T10+0.25</f>
        <v>11.75</v>
      </c>
      <c r="T10" s="10">
        <v>11.5</v>
      </c>
      <c r="U10" s="1">
        <f>N10*$C23</f>
        <v>4.2072279925905853</v>
      </c>
      <c r="V10" s="1">
        <f t="shared" ref="V10:X10" si="1">O10*$C23</f>
        <v>0</v>
      </c>
      <c r="W10" s="1">
        <f t="shared" si="1"/>
        <v>0</v>
      </c>
      <c r="X10" s="1">
        <f t="shared" si="1"/>
        <v>0</v>
      </c>
      <c r="Y10" s="12">
        <f>SUM(U10:X10)</f>
        <v>4.2072279925905853</v>
      </c>
    </row>
    <row r="11" spans="1:25">
      <c r="A11" s="1">
        <f t="shared" ref="A11:A44" si="2">A10+0.5</f>
        <v>5.5</v>
      </c>
      <c r="B11" s="30">
        <v>0</v>
      </c>
      <c r="C11" s="6">
        <f t="shared" si="0"/>
        <v>0</v>
      </c>
      <c r="D11" s="5">
        <v>0</v>
      </c>
      <c r="F11" s="10">
        <v>12</v>
      </c>
      <c r="G11" s="1">
        <v>12</v>
      </c>
      <c r="H11" s="1">
        <v>2</v>
      </c>
      <c r="K11" s="11">
        <v>14</v>
      </c>
      <c r="M11" s="10">
        <v>12</v>
      </c>
      <c r="N11" s="1">
        <f t="shared" ref="N11:N25" si="3">G11/K11</f>
        <v>0.8571428571428571</v>
      </c>
      <c r="O11" s="1">
        <f t="shared" ref="O11:O25" si="4">H11/$K11</f>
        <v>0.14285714285714285</v>
      </c>
      <c r="P11" s="1">
        <f t="shared" ref="P11:P25" si="5">I11/$K11</f>
        <v>0</v>
      </c>
      <c r="Q11" s="1">
        <f t="shared" ref="Q11:Q25" si="6">J11/$K11</f>
        <v>0</v>
      </c>
      <c r="R11" s="11">
        <f t="shared" ref="R11:R25" si="7">SUM(N11:Q11)</f>
        <v>1</v>
      </c>
      <c r="S11" s="2">
        <f t="shared" ref="S11:S25" si="8">T11+0.25</f>
        <v>12.25</v>
      </c>
      <c r="T11" s="10">
        <v>12</v>
      </c>
      <c r="U11" s="1">
        <f t="shared" ref="U11:U25" si="9">N11*$C24</f>
        <v>28.172328433106934</v>
      </c>
      <c r="V11" s="1">
        <f t="shared" ref="V11:V25" si="10">O11*$C24</f>
        <v>4.6953880721844889</v>
      </c>
      <c r="W11" s="1">
        <f t="shared" ref="W11:W25" si="11">P11*$C24</f>
        <v>0</v>
      </c>
      <c r="X11" s="1">
        <f t="shared" ref="X11:X25" si="12">Q11*$C24</f>
        <v>0</v>
      </c>
      <c r="Y11" s="12">
        <f t="shared" ref="Y11:Y26" si="13">SUM(U11:X11)</f>
        <v>32.867716505291426</v>
      </c>
    </row>
    <row r="12" spans="1:25">
      <c r="A12" s="1">
        <f t="shared" si="2"/>
        <v>6</v>
      </c>
      <c r="B12" s="30">
        <v>0</v>
      </c>
      <c r="C12" s="6">
        <f t="shared" si="0"/>
        <v>0</v>
      </c>
      <c r="D12" s="5">
        <v>0</v>
      </c>
      <c r="F12" s="10">
        <v>12.5</v>
      </c>
      <c r="G12" s="1">
        <v>18</v>
      </c>
      <c r="K12" s="11">
        <v>18</v>
      </c>
      <c r="M12" s="10">
        <v>12.5</v>
      </c>
      <c r="N12" s="1">
        <f t="shared" si="3"/>
        <v>1</v>
      </c>
      <c r="O12" s="1">
        <f t="shared" si="4"/>
        <v>0</v>
      </c>
      <c r="P12" s="1">
        <f t="shared" si="5"/>
        <v>0</v>
      </c>
      <c r="Q12" s="1">
        <f t="shared" si="6"/>
        <v>0</v>
      </c>
      <c r="R12" s="11">
        <f t="shared" si="7"/>
        <v>1</v>
      </c>
      <c r="S12" s="2">
        <f t="shared" si="8"/>
        <v>12.75</v>
      </c>
      <c r="T12" s="10">
        <v>12.5</v>
      </c>
      <c r="U12" s="1">
        <f t="shared" si="9"/>
        <v>129.85334745721082</v>
      </c>
      <c r="V12" s="1">
        <f t="shared" si="10"/>
        <v>0</v>
      </c>
      <c r="W12" s="1">
        <f t="shared" si="11"/>
        <v>0</v>
      </c>
      <c r="X12" s="1">
        <f t="shared" si="12"/>
        <v>0</v>
      </c>
      <c r="Y12" s="12">
        <f t="shared" si="13"/>
        <v>129.85334745721082</v>
      </c>
    </row>
    <row r="13" spans="1:25">
      <c r="A13" s="1">
        <f t="shared" si="2"/>
        <v>6.5</v>
      </c>
      <c r="B13" s="30">
        <v>0</v>
      </c>
      <c r="C13" s="6">
        <f t="shared" si="0"/>
        <v>0</v>
      </c>
      <c r="D13" s="5">
        <v>0</v>
      </c>
      <c r="F13" s="10">
        <v>13</v>
      </c>
      <c r="G13" s="1">
        <v>17</v>
      </c>
      <c r="K13" s="11">
        <v>17</v>
      </c>
      <c r="M13" s="10">
        <v>13</v>
      </c>
      <c r="N13" s="1">
        <f t="shared" si="3"/>
        <v>1</v>
      </c>
      <c r="O13" s="1">
        <f t="shared" si="4"/>
        <v>0</v>
      </c>
      <c r="P13" s="1">
        <f t="shared" si="5"/>
        <v>0</v>
      </c>
      <c r="Q13" s="1">
        <f t="shared" si="6"/>
        <v>0</v>
      </c>
      <c r="R13" s="11">
        <f t="shared" si="7"/>
        <v>1</v>
      </c>
      <c r="S13" s="2">
        <f t="shared" si="8"/>
        <v>13.25</v>
      </c>
      <c r="T13" s="10">
        <v>13</v>
      </c>
      <c r="U13" s="1">
        <f t="shared" si="9"/>
        <v>179.56354648169696</v>
      </c>
      <c r="V13" s="1">
        <f t="shared" si="10"/>
        <v>0</v>
      </c>
      <c r="W13" s="1">
        <f t="shared" si="11"/>
        <v>0</v>
      </c>
      <c r="X13" s="1">
        <f t="shared" si="12"/>
        <v>0</v>
      </c>
      <c r="Y13" s="12">
        <f>SUM(U13:X13)</f>
        <v>179.56354648169696</v>
      </c>
    </row>
    <row r="14" spans="1:25">
      <c r="A14" s="1">
        <f t="shared" si="2"/>
        <v>7</v>
      </c>
      <c r="B14" s="30">
        <v>0</v>
      </c>
      <c r="C14" s="6">
        <f t="shared" si="0"/>
        <v>0</v>
      </c>
      <c r="D14" s="5">
        <v>0</v>
      </c>
      <c r="F14" s="10">
        <v>13.5</v>
      </c>
      <c r="G14" s="1">
        <v>20</v>
      </c>
      <c r="K14" s="11">
        <v>20</v>
      </c>
      <c r="M14" s="10">
        <v>13.5</v>
      </c>
      <c r="N14" s="1">
        <f t="shared" si="3"/>
        <v>1</v>
      </c>
      <c r="O14" s="1">
        <f t="shared" si="4"/>
        <v>0</v>
      </c>
      <c r="P14" s="1">
        <f t="shared" si="5"/>
        <v>0</v>
      </c>
      <c r="Q14" s="1">
        <f t="shared" si="6"/>
        <v>0</v>
      </c>
      <c r="R14" s="11">
        <f t="shared" si="7"/>
        <v>1</v>
      </c>
      <c r="S14" s="2">
        <f t="shared" si="8"/>
        <v>13.75</v>
      </c>
      <c r="T14" s="10">
        <v>13.5</v>
      </c>
      <c r="U14" s="1">
        <f t="shared" si="9"/>
        <v>255.8048367953688</v>
      </c>
      <c r="V14" s="1">
        <f t="shared" si="10"/>
        <v>0</v>
      </c>
      <c r="W14" s="1">
        <f t="shared" si="11"/>
        <v>0</v>
      </c>
      <c r="X14" s="1">
        <f t="shared" si="12"/>
        <v>0</v>
      </c>
      <c r="Y14" s="12">
        <f t="shared" si="13"/>
        <v>255.8048367953688</v>
      </c>
    </row>
    <row r="15" spans="1:25">
      <c r="A15" s="1">
        <f t="shared" si="2"/>
        <v>7.5</v>
      </c>
      <c r="B15" s="30">
        <v>0</v>
      </c>
      <c r="C15" s="6">
        <f t="shared" si="0"/>
        <v>0</v>
      </c>
      <c r="D15" s="5">
        <v>0</v>
      </c>
      <c r="F15" s="10">
        <v>14</v>
      </c>
      <c r="G15" s="1">
        <v>16</v>
      </c>
      <c r="H15" s="1">
        <v>1</v>
      </c>
      <c r="K15" s="11">
        <v>17</v>
      </c>
      <c r="M15" s="10">
        <v>14</v>
      </c>
      <c r="N15" s="1">
        <f t="shared" si="3"/>
        <v>0.94117647058823528</v>
      </c>
      <c r="O15" s="1">
        <f t="shared" si="4"/>
        <v>5.8823529411764705E-2</v>
      </c>
      <c r="P15" s="1">
        <f t="shared" si="5"/>
        <v>0</v>
      </c>
      <c r="Q15" s="1">
        <f t="shared" si="6"/>
        <v>0</v>
      </c>
      <c r="R15" s="11">
        <f t="shared" si="7"/>
        <v>1</v>
      </c>
      <c r="S15" s="2">
        <f t="shared" si="8"/>
        <v>14.25</v>
      </c>
      <c r="T15" s="10">
        <v>14</v>
      </c>
      <c r="U15" s="1">
        <f t="shared" si="9"/>
        <v>361.16793131037696</v>
      </c>
      <c r="V15" s="1">
        <f t="shared" si="10"/>
        <v>22.57299570689856</v>
      </c>
      <c r="W15" s="1">
        <f t="shared" si="11"/>
        <v>0</v>
      </c>
      <c r="X15" s="1">
        <f t="shared" si="12"/>
        <v>0</v>
      </c>
      <c r="Y15" s="12">
        <f t="shared" si="13"/>
        <v>383.74092701727551</v>
      </c>
    </row>
    <row r="16" spans="1:25">
      <c r="A16" s="1">
        <f t="shared" si="2"/>
        <v>8</v>
      </c>
      <c r="B16" s="30">
        <v>0</v>
      </c>
      <c r="C16" s="6">
        <f t="shared" si="0"/>
        <v>0</v>
      </c>
      <c r="D16" s="5">
        <v>0</v>
      </c>
      <c r="F16" s="10">
        <v>14.5</v>
      </c>
      <c r="G16" s="1">
        <v>18</v>
      </c>
      <c r="K16" s="11">
        <v>18</v>
      </c>
      <c r="M16" s="10">
        <v>14.5</v>
      </c>
      <c r="N16" s="1">
        <f t="shared" si="3"/>
        <v>1</v>
      </c>
      <c r="O16" s="1">
        <f t="shared" si="4"/>
        <v>0</v>
      </c>
      <c r="P16" s="1">
        <f t="shared" si="5"/>
        <v>0</v>
      </c>
      <c r="Q16" s="1">
        <f t="shared" si="6"/>
        <v>0</v>
      </c>
      <c r="R16" s="11">
        <f t="shared" si="7"/>
        <v>1</v>
      </c>
      <c r="S16" s="2">
        <f t="shared" si="8"/>
        <v>14.75</v>
      </c>
      <c r="T16" s="10">
        <v>14.5</v>
      </c>
      <c r="U16" s="1">
        <f t="shared" si="9"/>
        <v>497.53958164917998</v>
      </c>
      <c r="V16" s="1">
        <f t="shared" si="10"/>
        <v>0</v>
      </c>
      <c r="W16" s="1">
        <f t="shared" si="11"/>
        <v>0</v>
      </c>
      <c r="X16" s="1">
        <f t="shared" si="12"/>
        <v>0</v>
      </c>
      <c r="Y16" s="12">
        <f t="shared" si="13"/>
        <v>497.53958164917998</v>
      </c>
    </row>
    <row r="17" spans="1:25">
      <c r="A17" s="1">
        <f t="shared" si="2"/>
        <v>8.5</v>
      </c>
      <c r="B17" s="30">
        <v>0</v>
      </c>
      <c r="C17" s="6">
        <f t="shared" si="0"/>
        <v>0</v>
      </c>
      <c r="D17" s="5">
        <v>0</v>
      </c>
      <c r="F17" s="10">
        <v>15</v>
      </c>
      <c r="G17" s="1">
        <v>18</v>
      </c>
      <c r="I17" s="1">
        <v>1</v>
      </c>
      <c r="K17" s="11">
        <v>19</v>
      </c>
      <c r="M17" s="10">
        <v>15</v>
      </c>
      <c r="N17" s="1">
        <f t="shared" si="3"/>
        <v>0.94736842105263153</v>
      </c>
      <c r="O17" s="1">
        <f t="shared" si="4"/>
        <v>0</v>
      </c>
      <c r="P17" s="1">
        <f t="shared" si="5"/>
        <v>5.2631578947368418E-2</v>
      </c>
      <c r="Q17" s="1">
        <f t="shared" si="6"/>
        <v>0</v>
      </c>
      <c r="R17" s="11">
        <f t="shared" si="7"/>
        <v>1</v>
      </c>
      <c r="S17" s="2">
        <f t="shared" si="8"/>
        <v>15.25</v>
      </c>
      <c r="T17" s="10">
        <v>15</v>
      </c>
      <c r="U17" s="1">
        <f t="shared" si="9"/>
        <v>597.31416971525823</v>
      </c>
      <c r="V17" s="1">
        <f t="shared" si="10"/>
        <v>0</v>
      </c>
      <c r="W17" s="1">
        <f t="shared" si="11"/>
        <v>33.184120539736568</v>
      </c>
      <c r="X17" s="1">
        <f t="shared" si="12"/>
        <v>0</v>
      </c>
      <c r="Y17" s="12">
        <f t="shared" si="13"/>
        <v>630.4982902549948</v>
      </c>
    </row>
    <row r="18" spans="1:25">
      <c r="A18" s="1">
        <f t="shared" si="2"/>
        <v>9</v>
      </c>
      <c r="B18" s="30">
        <v>0</v>
      </c>
      <c r="C18" s="6">
        <f t="shared" si="0"/>
        <v>0</v>
      </c>
      <c r="D18" s="5">
        <v>0</v>
      </c>
      <c r="F18" s="10">
        <v>15.5</v>
      </c>
      <c r="G18" s="1">
        <v>16</v>
      </c>
      <c r="H18" s="1">
        <v>3</v>
      </c>
      <c r="K18" s="11">
        <v>19</v>
      </c>
      <c r="M18" s="10">
        <v>15.5</v>
      </c>
      <c r="N18" s="1">
        <f t="shared" si="3"/>
        <v>0.84210526315789469</v>
      </c>
      <c r="O18" s="1">
        <f t="shared" si="4"/>
        <v>0.15789473684210525</v>
      </c>
      <c r="P18" s="1">
        <f t="shared" si="5"/>
        <v>0</v>
      </c>
      <c r="Q18" s="1">
        <f t="shared" si="6"/>
        <v>0</v>
      </c>
      <c r="R18" s="11">
        <f t="shared" si="7"/>
        <v>1</v>
      </c>
      <c r="S18" s="2">
        <f t="shared" si="8"/>
        <v>15.75</v>
      </c>
      <c r="T18" s="10">
        <v>15.5</v>
      </c>
      <c r="U18" s="1">
        <f t="shared" si="9"/>
        <v>613.17471249465177</v>
      </c>
      <c r="V18" s="1">
        <f t="shared" si="10"/>
        <v>114.9702585927472</v>
      </c>
      <c r="W18" s="1">
        <f t="shared" si="11"/>
        <v>0</v>
      </c>
      <c r="X18" s="1">
        <f t="shared" si="12"/>
        <v>0</v>
      </c>
      <c r="Y18" s="12">
        <f t="shared" si="13"/>
        <v>728.14497108739897</v>
      </c>
    </row>
    <row r="19" spans="1:25">
      <c r="A19" s="1">
        <f t="shared" si="2"/>
        <v>9.5</v>
      </c>
      <c r="B19" s="30">
        <v>0</v>
      </c>
      <c r="C19" s="6">
        <f t="shared" si="0"/>
        <v>0</v>
      </c>
      <c r="D19" s="5">
        <v>0</v>
      </c>
      <c r="F19" s="10">
        <v>16</v>
      </c>
      <c r="G19" s="1">
        <v>6</v>
      </c>
      <c r="H19" s="1">
        <v>10</v>
      </c>
      <c r="I19" s="1">
        <v>2</v>
      </c>
      <c r="K19" s="11">
        <v>18</v>
      </c>
      <c r="M19" s="10">
        <v>16</v>
      </c>
      <c r="N19" s="1">
        <f t="shared" si="3"/>
        <v>0.33333333333333331</v>
      </c>
      <c r="O19" s="1">
        <f t="shared" si="4"/>
        <v>0.55555555555555558</v>
      </c>
      <c r="P19" s="1">
        <f t="shared" si="5"/>
        <v>0.1111111111111111</v>
      </c>
      <c r="Q19" s="1">
        <f t="shared" si="6"/>
        <v>0</v>
      </c>
      <c r="R19" s="11">
        <f t="shared" si="7"/>
        <v>1</v>
      </c>
      <c r="S19" s="2">
        <f t="shared" si="8"/>
        <v>16.25</v>
      </c>
      <c r="T19" s="10">
        <v>16</v>
      </c>
      <c r="U19" s="1">
        <f t="shared" si="9"/>
        <v>218.36645864025149</v>
      </c>
      <c r="V19" s="1">
        <f t="shared" si="10"/>
        <v>363.94409773375253</v>
      </c>
      <c r="W19" s="1">
        <f t="shared" si="11"/>
        <v>72.788819546750489</v>
      </c>
      <c r="X19" s="1">
        <f t="shared" si="12"/>
        <v>0</v>
      </c>
      <c r="Y19" s="12">
        <f t="shared" si="13"/>
        <v>655.09937592075448</v>
      </c>
    </row>
    <row r="20" spans="1:25">
      <c r="A20" s="1">
        <f t="shared" si="2"/>
        <v>10</v>
      </c>
      <c r="B20" s="30">
        <v>0</v>
      </c>
      <c r="C20" s="6">
        <f t="shared" si="0"/>
        <v>0</v>
      </c>
      <c r="D20" s="5">
        <v>0</v>
      </c>
      <c r="F20" s="10">
        <v>16.5</v>
      </c>
      <c r="G20" s="1">
        <v>3</v>
      </c>
      <c r="H20" s="1">
        <v>10</v>
      </c>
      <c r="I20" s="1">
        <v>8</v>
      </c>
      <c r="K20" s="11">
        <v>21</v>
      </c>
      <c r="M20" s="10">
        <v>16.5</v>
      </c>
      <c r="N20" s="1">
        <f t="shared" si="3"/>
        <v>0.14285714285714285</v>
      </c>
      <c r="O20" s="1">
        <f t="shared" si="4"/>
        <v>0.47619047619047616</v>
      </c>
      <c r="P20" s="1">
        <f t="shared" si="5"/>
        <v>0.38095238095238093</v>
      </c>
      <c r="Q20" s="1">
        <f t="shared" si="6"/>
        <v>0</v>
      </c>
      <c r="R20" s="11">
        <f t="shared" si="7"/>
        <v>1</v>
      </c>
      <c r="S20" s="2">
        <f t="shared" si="8"/>
        <v>16.75</v>
      </c>
      <c r="T20" s="10">
        <v>16.5</v>
      </c>
      <c r="U20" s="1">
        <f t="shared" si="9"/>
        <v>75.235875057503961</v>
      </c>
      <c r="V20" s="1">
        <f t="shared" si="10"/>
        <v>250.78625019167987</v>
      </c>
      <c r="W20" s="1">
        <f t="shared" si="11"/>
        <v>200.6290001533439</v>
      </c>
      <c r="X20" s="1">
        <f t="shared" si="12"/>
        <v>0</v>
      </c>
      <c r="Y20" s="12">
        <f t="shared" si="13"/>
        <v>526.65112540252767</v>
      </c>
    </row>
    <row r="21" spans="1:25">
      <c r="A21" s="1">
        <f t="shared" si="2"/>
        <v>10.5</v>
      </c>
      <c r="B21" s="30">
        <v>0</v>
      </c>
      <c r="C21" s="6">
        <f t="shared" si="0"/>
        <v>0</v>
      </c>
      <c r="D21" s="5">
        <v>0</v>
      </c>
      <c r="F21" s="10">
        <v>17</v>
      </c>
      <c r="G21" s="1">
        <v>7</v>
      </c>
      <c r="H21" s="1">
        <v>9</v>
      </c>
      <c r="I21" s="1">
        <v>8</v>
      </c>
      <c r="K21" s="11">
        <v>24</v>
      </c>
      <c r="M21" s="10">
        <v>17</v>
      </c>
      <c r="N21" s="1">
        <f t="shared" si="3"/>
        <v>0.29166666666666669</v>
      </c>
      <c r="O21" s="1">
        <f t="shared" si="4"/>
        <v>0.375</v>
      </c>
      <c r="P21" s="1">
        <f t="shared" si="5"/>
        <v>0.33333333333333331</v>
      </c>
      <c r="Q21" s="1">
        <f t="shared" si="6"/>
        <v>0</v>
      </c>
      <c r="R21" s="11">
        <f t="shared" si="7"/>
        <v>1</v>
      </c>
      <c r="S21" s="2">
        <f t="shared" si="8"/>
        <v>17.25</v>
      </c>
      <c r="T21" s="10">
        <v>17</v>
      </c>
      <c r="U21" s="1">
        <f t="shared" si="9"/>
        <v>97.638617629636585</v>
      </c>
      <c r="V21" s="1">
        <f t="shared" si="10"/>
        <v>125.53536552381846</v>
      </c>
      <c r="W21" s="1">
        <f t="shared" si="11"/>
        <v>111.58699157672751</v>
      </c>
      <c r="X21" s="1">
        <f t="shared" si="12"/>
        <v>0</v>
      </c>
      <c r="Y21" s="12">
        <f t="shared" si="13"/>
        <v>334.76097473018251</v>
      </c>
    </row>
    <row r="22" spans="1:25">
      <c r="A22" s="1">
        <f t="shared" si="2"/>
        <v>11</v>
      </c>
      <c r="B22" s="30">
        <v>0</v>
      </c>
      <c r="C22" s="6">
        <f t="shared" si="0"/>
        <v>0</v>
      </c>
      <c r="D22" s="5">
        <v>0</v>
      </c>
      <c r="F22" s="10">
        <v>17.5</v>
      </c>
      <c r="H22" s="1">
        <v>8</v>
      </c>
      <c r="I22" s="1">
        <v>7</v>
      </c>
      <c r="K22" s="11">
        <v>15</v>
      </c>
      <c r="M22" s="10">
        <v>17.5</v>
      </c>
      <c r="N22" s="1">
        <f t="shared" si="3"/>
        <v>0</v>
      </c>
      <c r="O22" s="1">
        <f t="shared" si="4"/>
        <v>0.53333333333333333</v>
      </c>
      <c r="P22" s="1">
        <f t="shared" si="5"/>
        <v>0.46666666666666667</v>
      </c>
      <c r="Q22" s="1">
        <f t="shared" si="6"/>
        <v>0</v>
      </c>
      <c r="R22" s="11">
        <f t="shared" si="7"/>
        <v>1</v>
      </c>
      <c r="S22" s="2">
        <f t="shared" si="8"/>
        <v>17.75</v>
      </c>
      <c r="T22" s="10">
        <v>17.5</v>
      </c>
      <c r="U22" s="1">
        <f t="shared" si="9"/>
        <v>0</v>
      </c>
      <c r="V22" s="1">
        <f t="shared" si="10"/>
        <v>72.421596372570576</v>
      </c>
      <c r="W22" s="1">
        <f t="shared" si="11"/>
        <v>63.368896825999258</v>
      </c>
      <c r="X22" s="1">
        <f t="shared" si="12"/>
        <v>0</v>
      </c>
      <c r="Y22" s="12">
        <f t="shared" si="13"/>
        <v>135.79049319856983</v>
      </c>
    </row>
    <row r="23" spans="1:25">
      <c r="A23" s="1">
        <f t="shared" si="2"/>
        <v>11.5</v>
      </c>
      <c r="B23" s="30">
        <v>4207227.9925905857</v>
      </c>
      <c r="C23" s="6">
        <f t="shared" si="0"/>
        <v>4.2072279925905853</v>
      </c>
      <c r="D23" s="5">
        <v>37.490522260926447</v>
      </c>
      <c r="F23" s="10">
        <v>18</v>
      </c>
      <c r="H23" s="1">
        <v>11</v>
      </c>
      <c r="I23" s="1">
        <v>9</v>
      </c>
      <c r="K23" s="11">
        <v>20</v>
      </c>
      <c r="M23" s="10">
        <v>18</v>
      </c>
      <c r="N23" s="1">
        <f t="shared" si="3"/>
        <v>0</v>
      </c>
      <c r="O23" s="1">
        <f t="shared" si="4"/>
        <v>0.55000000000000004</v>
      </c>
      <c r="P23" s="1">
        <f t="shared" si="5"/>
        <v>0.45</v>
      </c>
      <c r="Q23" s="1">
        <f t="shared" si="6"/>
        <v>0</v>
      </c>
      <c r="R23" s="11">
        <f t="shared" si="7"/>
        <v>1</v>
      </c>
      <c r="S23" s="2">
        <f t="shared" si="8"/>
        <v>18.25</v>
      </c>
      <c r="T23" s="10">
        <v>18</v>
      </c>
      <c r="U23" s="1">
        <f t="shared" si="9"/>
        <v>0</v>
      </c>
      <c r="V23" s="1">
        <f t="shared" si="10"/>
        <v>39.049921864028782</v>
      </c>
      <c r="W23" s="1">
        <f t="shared" si="11"/>
        <v>31.949936070569002</v>
      </c>
      <c r="X23" s="1">
        <f t="shared" si="12"/>
        <v>0</v>
      </c>
      <c r="Y23" s="12">
        <f t="shared" si="13"/>
        <v>70.999857934597784</v>
      </c>
    </row>
    <row r="24" spans="1:25">
      <c r="A24" s="1">
        <f t="shared" si="2"/>
        <v>12</v>
      </c>
      <c r="B24" s="30">
        <v>32867716.505291428</v>
      </c>
      <c r="C24" s="6">
        <f t="shared" si="0"/>
        <v>32.867716505291426</v>
      </c>
      <c r="D24" s="5">
        <v>337.42775317520341</v>
      </c>
      <c r="F24" s="10">
        <v>18.5</v>
      </c>
      <c r="H24" s="1">
        <v>1</v>
      </c>
      <c r="I24" s="1">
        <v>4</v>
      </c>
      <c r="J24" s="1">
        <v>2</v>
      </c>
      <c r="K24" s="11">
        <v>7</v>
      </c>
      <c r="M24" s="10">
        <v>18.5</v>
      </c>
      <c r="N24" s="1">
        <f t="shared" si="3"/>
        <v>0</v>
      </c>
      <c r="O24" s="1">
        <f t="shared" si="4"/>
        <v>0.14285714285714285</v>
      </c>
      <c r="P24" s="1">
        <f t="shared" si="5"/>
        <v>0.5714285714285714</v>
      </c>
      <c r="Q24" s="1">
        <f t="shared" si="6"/>
        <v>0.2857142857142857</v>
      </c>
      <c r="R24" s="11">
        <f t="shared" si="7"/>
        <v>0.99999999999999989</v>
      </c>
      <c r="S24" s="2">
        <f t="shared" si="8"/>
        <v>18.75</v>
      </c>
      <c r="T24" s="10">
        <v>18.5</v>
      </c>
      <c r="U24" s="1">
        <f t="shared" si="9"/>
        <v>0</v>
      </c>
      <c r="V24" s="1">
        <f t="shared" si="10"/>
        <v>2.7012569532810864</v>
      </c>
      <c r="W24" s="1">
        <f t="shared" si="11"/>
        <v>10.805027813124346</v>
      </c>
      <c r="X24" s="1">
        <f t="shared" si="12"/>
        <v>5.4025139065621728</v>
      </c>
      <c r="Y24" s="12">
        <f t="shared" si="13"/>
        <v>18.908798672967606</v>
      </c>
    </row>
    <row r="25" spans="1:25">
      <c r="A25" s="1">
        <f t="shared" si="2"/>
        <v>12.5</v>
      </c>
      <c r="B25" s="30">
        <v>129853347.45721082</v>
      </c>
      <c r="C25" s="6">
        <f t="shared" si="0"/>
        <v>129.85334745721082</v>
      </c>
      <c r="D25" s="5">
        <v>1527.1796887269095</v>
      </c>
      <c r="F25" s="10">
        <v>19</v>
      </c>
      <c r="H25" s="1">
        <v>1</v>
      </c>
      <c r="K25" s="12">
        <v>1</v>
      </c>
      <c r="M25" s="10">
        <v>19</v>
      </c>
      <c r="N25" s="1">
        <f t="shared" si="3"/>
        <v>0</v>
      </c>
      <c r="O25" s="1">
        <f t="shared" si="4"/>
        <v>1</v>
      </c>
      <c r="P25" s="1">
        <f t="shared" si="5"/>
        <v>0</v>
      </c>
      <c r="Q25" s="1">
        <f t="shared" si="6"/>
        <v>0</v>
      </c>
      <c r="R25" s="11">
        <f t="shared" si="7"/>
        <v>1</v>
      </c>
      <c r="S25" s="2">
        <f t="shared" si="8"/>
        <v>19.25</v>
      </c>
      <c r="T25" s="10">
        <v>19</v>
      </c>
      <c r="U25" s="1">
        <f t="shared" si="9"/>
        <v>0</v>
      </c>
      <c r="V25" s="1">
        <f t="shared" si="10"/>
        <v>4.9534641502978083</v>
      </c>
      <c r="W25" s="1">
        <f t="shared" si="11"/>
        <v>0</v>
      </c>
      <c r="X25" s="1">
        <f t="shared" si="12"/>
        <v>0</v>
      </c>
      <c r="Y25" s="12">
        <f t="shared" si="13"/>
        <v>4.9534641502978083</v>
      </c>
    </row>
    <row r="26" spans="1:25">
      <c r="A26" s="1">
        <f t="shared" si="2"/>
        <v>13</v>
      </c>
      <c r="B26" s="30">
        <v>179563546.48169696</v>
      </c>
      <c r="C26" s="6">
        <f t="shared" si="0"/>
        <v>179.56354648169696</v>
      </c>
      <c r="D26" s="5">
        <v>2406.6342598968481</v>
      </c>
      <c r="F26" s="13"/>
      <c r="G26" s="14"/>
      <c r="H26" s="14"/>
      <c r="I26" s="14"/>
      <c r="J26" s="14"/>
      <c r="K26" s="13"/>
      <c r="M26" s="13"/>
      <c r="N26" s="14"/>
      <c r="O26" s="14"/>
      <c r="P26" s="14"/>
      <c r="Q26" s="14"/>
      <c r="R26" s="13"/>
      <c r="S26" s="2"/>
      <c r="T26" s="19" t="s">
        <v>0</v>
      </c>
      <c r="U26" s="14">
        <f>SUM(U10:U25)</f>
        <v>3058.0386336568331</v>
      </c>
      <c r="V26" s="14">
        <f t="shared" ref="V26:X26" si="14">SUM(V10:V25)</f>
        <v>1001.6305951612593</v>
      </c>
      <c r="W26" s="14">
        <f t="shared" si="14"/>
        <v>524.31279252625109</v>
      </c>
      <c r="X26" s="14">
        <f t="shared" si="14"/>
        <v>5.4025139065621728</v>
      </c>
      <c r="Y26" s="18">
        <f t="shared" si="13"/>
        <v>4589.3845352509061</v>
      </c>
    </row>
    <row r="27" spans="1:25">
      <c r="A27" s="1">
        <f t="shared" si="2"/>
        <v>13.5</v>
      </c>
      <c r="B27" s="30">
        <v>255804836.79536879</v>
      </c>
      <c r="C27" s="6">
        <f t="shared" si="0"/>
        <v>255.8048367953688</v>
      </c>
      <c r="D27" s="5">
        <v>3888.2401345002568</v>
      </c>
      <c r="S27" s="2"/>
      <c r="T27" s="4" t="s">
        <v>19</v>
      </c>
      <c r="U27" s="3">
        <f>U26/$Y$26*100</f>
        <v>66.632870054102952</v>
      </c>
      <c r="V27" s="3">
        <f t="shared" ref="V27:Y27" si="15">V26/$Y$26*100</f>
        <v>21.824943790779979</v>
      </c>
      <c r="W27" s="3">
        <f t="shared" si="15"/>
        <v>11.424468542546879</v>
      </c>
      <c r="X27" s="3">
        <f t="shared" si="15"/>
        <v>0.11771761257017466</v>
      </c>
      <c r="Y27" s="3">
        <f t="shared" si="15"/>
        <v>100</v>
      </c>
    </row>
    <row r="28" spans="1:25">
      <c r="A28" s="1">
        <f t="shared" si="2"/>
        <v>14</v>
      </c>
      <c r="B28" s="30">
        <v>383740927.01727551</v>
      </c>
      <c r="C28" s="6">
        <f t="shared" si="0"/>
        <v>383.74092701727551</v>
      </c>
      <c r="D28" s="5">
        <v>6585.4060624700141</v>
      </c>
      <c r="S28" s="2"/>
      <c r="T28" s="4" t="s">
        <v>21</v>
      </c>
      <c r="U28" s="32">
        <f>SUMPRODUCT(U10:U25,$S$10:$S$25)/U$26</f>
        <v>14.941448352192204</v>
      </c>
      <c r="V28" s="32">
        <f>SUMPRODUCT(V10:V25,$S$10:$S$25)/V$26</f>
        <v>16.587311572124417</v>
      </c>
      <c r="W28" s="32">
        <f>SUMPRODUCT(W10:W25,$S$10:$S$25)/W$26</f>
        <v>16.945545031944555</v>
      </c>
      <c r="X28" s="32">
        <f>SUMPRODUCT(X10:X25,$S$10:$S$25)/X$26</f>
        <v>18.75</v>
      </c>
      <c r="Y28" s="32">
        <f>SUMPRODUCT(Y10:Y25,$S$10:$S$25)/Y$26</f>
        <v>15.534097805629361</v>
      </c>
    </row>
    <row r="29" spans="1:25">
      <c r="A29" s="1">
        <f t="shared" si="2"/>
        <v>14.5</v>
      </c>
      <c r="B29" s="30">
        <v>497539581.64918</v>
      </c>
      <c r="C29" s="6">
        <f t="shared" si="0"/>
        <v>497.53958164917998</v>
      </c>
      <c r="D29" s="5">
        <v>9599.631794808387</v>
      </c>
    </row>
    <row r="30" spans="1:25">
      <c r="A30" s="1">
        <f t="shared" si="2"/>
        <v>15</v>
      </c>
      <c r="B30" s="30">
        <v>630498290.25499475</v>
      </c>
      <c r="C30" s="6">
        <f t="shared" si="0"/>
        <v>630.4982902549948</v>
      </c>
      <c r="D30" s="5">
        <v>13623.758896010977</v>
      </c>
    </row>
    <row r="31" spans="1:25">
      <c r="A31" s="1">
        <f t="shared" si="2"/>
        <v>15.5</v>
      </c>
      <c r="B31" s="30">
        <v>728144971.08739901</v>
      </c>
      <c r="C31" s="6">
        <f t="shared" si="0"/>
        <v>728.14497108739897</v>
      </c>
      <c r="D31" s="5">
        <v>17556.18139280473</v>
      </c>
    </row>
    <row r="32" spans="1:25">
      <c r="A32" s="1">
        <f t="shared" si="2"/>
        <v>16</v>
      </c>
      <c r="B32" s="30">
        <v>655099375.92075443</v>
      </c>
      <c r="C32" s="6">
        <f t="shared" si="0"/>
        <v>655.09937592075448</v>
      </c>
      <c r="D32" s="5">
        <v>17564.299729093607</v>
      </c>
    </row>
    <row r="33" spans="1:25" ht="15">
      <c r="A33" s="1">
        <f t="shared" si="2"/>
        <v>16.5</v>
      </c>
      <c r="B33" s="30">
        <v>526651125.40252775</v>
      </c>
      <c r="C33" s="6">
        <f t="shared" si="0"/>
        <v>526.65112540252778</v>
      </c>
      <c r="D33" s="5">
        <v>15651.666498706729</v>
      </c>
      <c r="F33" s="15" t="s">
        <v>14</v>
      </c>
      <c r="G33" s="15" t="s">
        <v>15</v>
      </c>
      <c r="M33" s="15" t="s">
        <v>14</v>
      </c>
      <c r="N33" s="15" t="s">
        <v>15</v>
      </c>
      <c r="T33" s="15" t="s">
        <v>14</v>
      </c>
      <c r="U33" s="15" t="s">
        <v>15</v>
      </c>
    </row>
    <row r="34" spans="1:25" ht="15">
      <c r="A34" s="1">
        <f t="shared" si="2"/>
        <v>17</v>
      </c>
      <c r="B34" s="30">
        <v>334760974.73018259</v>
      </c>
      <c r="C34" s="6">
        <f t="shared" si="0"/>
        <v>334.76097473018257</v>
      </c>
      <c r="D34" s="5">
        <v>10994.38649574699</v>
      </c>
      <c r="F34" s="15" t="s">
        <v>16</v>
      </c>
      <c r="G34" s="15" t="s">
        <v>17</v>
      </c>
      <c r="M34" s="15" t="s">
        <v>16</v>
      </c>
      <c r="N34" s="15" t="s">
        <v>17</v>
      </c>
      <c r="T34" s="15" t="s">
        <v>16</v>
      </c>
      <c r="U34" s="15" t="s">
        <v>17</v>
      </c>
    </row>
    <row r="35" spans="1:25" ht="15">
      <c r="A35" s="1">
        <f t="shared" si="2"/>
        <v>17.5</v>
      </c>
      <c r="B35" s="30">
        <v>135790493.19856983</v>
      </c>
      <c r="C35" s="6">
        <f t="shared" si="0"/>
        <v>135.79049319856983</v>
      </c>
      <c r="D35" s="5">
        <v>4914.3266249797789</v>
      </c>
      <c r="F35" s="15" t="s">
        <v>18</v>
      </c>
      <c r="G35" s="15"/>
      <c r="M35" s="15" t="s">
        <v>19</v>
      </c>
      <c r="N35" s="15"/>
      <c r="T35" s="15" t="s">
        <v>23</v>
      </c>
      <c r="U35" s="15"/>
    </row>
    <row r="36" spans="1:25">
      <c r="A36" s="1">
        <f t="shared" si="2"/>
        <v>18</v>
      </c>
      <c r="B36" s="30">
        <v>70999857.93459779</v>
      </c>
      <c r="C36" s="6">
        <f t="shared" si="0"/>
        <v>70.999857934597784</v>
      </c>
      <c r="D36" s="5">
        <v>2823.8354527027054</v>
      </c>
      <c r="F36" s="86" t="s">
        <v>13</v>
      </c>
      <c r="G36" s="88" t="s">
        <v>12</v>
      </c>
      <c r="H36" s="89"/>
      <c r="I36" s="89"/>
      <c r="J36" s="89"/>
      <c r="K36" s="86" t="s">
        <v>0</v>
      </c>
      <c r="M36" s="86" t="s">
        <v>13</v>
      </c>
      <c r="N36" s="88" t="s">
        <v>12</v>
      </c>
      <c r="O36" s="89"/>
      <c r="P36" s="89"/>
      <c r="Q36" s="89"/>
      <c r="R36" s="86" t="s">
        <v>0</v>
      </c>
      <c r="T36" s="86" t="s">
        <v>13</v>
      </c>
      <c r="U36" s="88" t="s">
        <v>12</v>
      </c>
      <c r="V36" s="89"/>
      <c r="W36" s="89"/>
      <c r="X36" s="89"/>
      <c r="Y36" s="86" t="s">
        <v>0</v>
      </c>
    </row>
    <row r="37" spans="1:25">
      <c r="A37" s="1">
        <f t="shared" si="2"/>
        <v>18.5</v>
      </c>
      <c r="B37" s="30">
        <v>18908798.672967605</v>
      </c>
      <c r="C37" s="6">
        <f t="shared" si="0"/>
        <v>18.908798672967606</v>
      </c>
      <c r="D37" s="5">
        <v>824.37573198378527</v>
      </c>
      <c r="F37" s="87"/>
      <c r="G37" s="16">
        <v>1</v>
      </c>
      <c r="H37" s="17">
        <v>2</v>
      </c>
      <c r="I37" s="17">
        <v>3</v>
      </c>
      <c r="J37" s="17">
        <v>4</v>
      </c>
      <c r="K37" s="90"/>
      <c r="M37" s="87"/>
      <c r="N37" s="16">
        <v>1</v>
      </c>
      <c r="O37" s="17">
        <v>2</v>
      </c>
      <c r="P37" s="17">
        <v>3</v>
      </c>
      <c r="Q37" s="17">
        <v>4</v>
      </c>
      <c r="R37" s="90"/>
      <c r="T37" s="87"/>
      <c r="U37" s="16">
        <v>1</v>
      </c>
      <c r="V37" s="17">
        <v>2</v>
      </c>
      <c r="W37" s="17">
        <v>3</v>
      </c>
      <c r="X37" s="17">
        <v>4</v>
      </c>
      <c r="Y37" s="90"/>
    </row>
    <row r="38" spans="1:25">
      <c r="A38" s="1">
        <f t="shared" si="2"/>
        <v>19</v>
      </c>
      <c r="B38" s="30">
        <v>4953464.1502978085</v>
      </c>
      <c r="C38" s="6">
        <f t="shared" si="0"/>
        <v>4.9534641502978083</v>
      </c>
      <c r="D38" s="5">
        <v>236.1565847221199</v>
      </c>
      <c r="F38" s="10">
        <v>11.5</v>
      </c>
      <c r="G38" s="1">
        <v>1</v>
      </c>
      <c r="K38" s="11">
        <v>1</v>
      </c>
      <c r="M38" s="10">
        <v>11.5</v>
      </c>
      <c r="N38" s="1">
        <f>G38/K38</f>
        <v>1</v>
      </c>
      <c r="O38" s="1">
        <f>H38/$K38</f>
        <v>0</v>
      </c>
      <c r="P38" s="1">
        <f>I38/$K38</f>
        <v>0</v>
      </c>
      <c r="Q38" s="1">
        <f>J38/$K38</f>
        <v>0</v>
      </c>
      <c r="R38" s="11">
        <f>SUM(N38:Q38)</f>
        <v>1</v>
      </c>
      <c r="T38" s="10">
        <v>11.5</v>
      </c>
      <c r="U38" s="1">
        <f>N38*$D23</f>
        <v>37.490522260926447</v>
      </c>
      <c r="V38" s="1">
        <f t="shared" ref="V38:X38" si="16">O38*$D23</f>
        <v>0</v>
      </c>
      <c r="W38" s="1">
        <f t="shared" si="16"/>
        <v>0</v>
      </c>
      <c r="X38" s="1">
        <f t="shared" si="16"/>
        <v>0</v>
      </c>
      <c r="Y38" s="12">
        <f>SUM(U38:X38)</f>
        <v>37.490522260926447</v>
      </c>
    </row>
    <row r="39" spans="1:25">
      <c r="A39" s="1">
        <f t="shared" si="2"/>
        <v>19.5</v>
      </c>
      <c r="B39" s="30">
        <v>0</v>
      </c>
      <c r="C39" s="6">
        <f t="shared" si="0"/>
        <v>0</v>
      </c>
      <c r="D39" s="5">
        <v>0</v>
      </c>
      <c r="F39" s="10">
        <v>12</v>
      </c>
      <c r="G39" s="1">
        <v>12</v>
      </c>
      <c r="H39" s="1">
        <v>2</v>
      </c>
      <c r="K39" s="11">
        <v>14</v>
      </c>
      <c r="M39" s="10">
        <v>12</v>
      </c>
      <c r="N39" s="1">
        <f t="shared" ref="N39:N53" si="17">G39/K39</f>
        <v>0.8571428571428571</v>
      </c>
      <c r="O39" s="1">
        <f t="shared" ref="O39:O53" si="18">H39/$K39</f>
        <v>0.14285714285714285</v>
      </c>
      <c r="P39" s="1">
        <f t="shared" ref="P39:P53" si="19">I39/$K39</f>
        <v>0</v>
      </c>
      <c r="Q39" s="1">
        <f t="shared" ref="Q39:Q53" si="20">J39/$K39</f>
        <v>0</v>
      </c>
      <c r="R39" s="11">
        <f t="shared" ref="R39:R53" si="21">SUM(N39:Q39)</f>
        <v>1</v>
      </c>
      <c r="T39" s="10">
        <v>12</v>
      </c>
      <c r="U39" s="1">
        <f t="shared" ref="U39:U53" si="22">N39*$D24</f>
        <v>289.22378843588859</v>
      </c>
      <c r="V39" s="1">
        <f t="shared" ref="V39:V53" si="23">O39*$D24</f>
        <v>48.20396473931477</v>
      </c>
      <c r="W39" s="1">
        <f t="shared" ref="W39:W53" si="24">P39*$D24</f>
        <v>0</v>
      </c>
      <c r="X39" s="1">
        <f t="shared" ref="X39:X53" si="25">Q39*$D24</f>
        <v>0</v>
      </c>
      <c r="Y39" s="12">
        <f t="shared" ref="Y39:Y54" si="26">SUM(U39:X39)</f>
        <v>337.42775317520335</v>
      </c>
    </row>
    <row r="40" spans="1:25">
      <c r="A40" s="1">
        <f t="shared" si="2"/>
        <v>20</v>
      </c>
      <c r="B40" s="30">
        <v>0</v>
      </c>
      <c r="C40" s="6">
        <f t="shared" si="0"/>
        <v>0</v>
      </c>
      <c r="D40" s="5">
        <v>0</v>
      </c>
      <c r="F40" s="10">
        <v>12.5</v>
      </c>
      <c r="G40" s="1">
        <v>18</v>
      </c>
      <c r="K40" s="11">
        <v>18</v>
      </c>
      <c r="M40" s="10">
        <v>12.5</v>
      </c>
      <c r="N40" s="1">
        <f t="shared" si="17"/>
        <v>1</v>
      </c>
      <c r="O40" s="1">
        <f t="shared" si="18"/>
        <v>0</v>
      </c>
      <c r="P40" s="1">
        <f t="shared" si="19"/>
        <v>0</v>
      </c>
      <c r="Q40" s="1">
        <f t="shared" si="20"/>
        <v>0</v>
      </c>
      <c r="R40" s="11">
        <f t="shared" si="21"/>
        <v>1</v>
      </c>
      <c r="T40" s="10">
        <v>12.5</v>
      </c>
      <c r="U40" s="1">
        <f t="shared" si="22"/>
        <v>1527.1796887269095</v>
      </c>
      <c r="V40" s="1">
        <f t="shared" si="23"/>
        <v>0</v>
      </c>
      <c r="W40" s="1">
        <f t="shared" si="24"/>
        <v>0</v>
      </c>
      <c r="X40" s="1">
        <f t="shared" si="25"/>
        <v>0</v>
      </c>
      <c r="Y40" s="12">
        <f t="shared" si="26"/>
        <v>1527.1796887269095</v>
      </c>
    </row>
    <row r="41" spans="1:25">
      <c r="A41" s="1">
        <f t="shared" si="2"/>
        <v>20.5</v>
      </c>
      <c r="B41" s="30">
        <v>0</v>
      </c>
      <c r="C41" s="6">
        <f t="shared" si="0"/>
        <v>0</v>
      </c>
      <c r="D41" s="5">
        <v>0</v>
      </c>
      <c r="F41" s="10">
        <v>13</v>
      </c>
      <c r="G41" s="1">
        <v>17</v>
      </c>
      <c r="K41" s="11">
        <v>17</v>
      </c>
      <c r="M41" s="10">
        <v>13</v>
      </c>
      <c r="N41" s="1">
        <f t="shared" si="17"/>
        <v>1</v>
      </c>
      <c r="O41" s="1">
        <f t="shared" si="18"/>
        <v>0</v>
      </c>
      <c r="P41" s="1">
        <f t="shared" si="19"/>
        <v>0</v>
      </c>
      <c r="Q41" s="1">
        <f t="shared" si="20"/>
        <v>0</v>
      </c>
      <c r="R41" s="11">
        <f t="shared" si="21"/>
        <v>1</v>
      </c>
      <c r="T41" s="10">
        <v>13</v>
      </c>
      <c r="U41" s="1">
        <f t="shared" si="22"/>
        <v>2406.6342598968481</v>
      </c>
      <c r="V41" s="1">
        <f t="shared" si="23"/>
        <v>0</v>
      </c>
      <c r="W41" s="1">
        <f t="shared" si="24"/>
        <v>0</v>
      </c>
      <c r="X41" s="1">
        <f t="shared" si="25"/>
        <v>0</v>
      </c>
      <c r="Y41" s="12">
        <f t="shared" si="26"/>
        <v>2406.6342598968481</v>
      </c>
    </row>
    <row r="42" spans="1:25">
      <c r="A42" s="1">
        <f t="shared" si="2"/>
        <v>21</v>
      </c>
      <c r="B42" s="30">
        <v>0</v>
      </c>
      <c r="C42" s="6">
        <f t="shared" si="0"/>
        <v>0</v>
      </c>
      <c r="D42" s="5">
        <v>0</v>
      </c>
      <c r="F42" s="10">
        <v>13.5</v>
      </c>
      <c r="G42" s="1">
        <v>20</v>
      </c>
      <c r="K42" s="11">
        <v>20</v>
      </c>
      <c r="M42" s="10">
        <v>13.5</v>
      </c>
      <c r="N42" s="1">
        <f t="shared" si="17"/>
        <v>1</v>
      </c>
      <c r="O42" s="1">
        <f t="shared" si="18"/>
        <v>0</v>
      </c>
      <c r="P42" s="1">
        <f t="shared" si="19"/>
        <v>0</v>
      </c>
      <c r="Q42" s="1">
        <f t="shared" si="20"/>
        <v>0</v>
      </c>
      <c r="R42" s="11">
        <f t="shared" si="21"/>
        <v>1</v>
      </c>
      <c r="T42" s="10">
        <v>13.5</v>
      </c>
      <c r="U42" s="1">
        <f t="shared" si="22"/>
        <v>3888.2401345002568</v>
      </c>
      <c r="V42" s="1">
        <f t="shared" si="23"/>
        <v>0</v>
      </c>
      <c r="W42" s="1">
        <f t="shared" si="24"/>
        <v>0</v>
      </c>
      <c r="X42" s="1">
        <f t="shared" si="25"/>
        <v>0</v>
      </c>
      <c r="Y42" s="12">
        <f t="shared" si="26"/>
        <v>3888.2401345002568</v>
      </c>
    </row>
    <row r="43" spans="1:25">
      <c r="A43" s="1">
        <f t="shared" si="2"/>
        <v>21.5</v>
      </c>
      <c r="B43" s="30">
        <v>0</v>
      </c>
      <c r="C43" s="6">
        <f t="shared" si="0"/>
        <v>0</v>
      </c>
      <c r="D43" s="5">
        <v>0</v>
      </c>
      <c r="F43" s="10">
        <v>14</v>
      </c>
      <c r="G43" s="1">
        <v>16</v>
      </c>
      <c r="H43" s="1">
        <v>1</v>
      </c>
      <c r="K43" s="11">
        <v>17</v>
      </c>
      <c r="M43" s="10">
        <v>14</v>
      </c>
      <c r="N43" s="1">
        <f>G43/K43</f>
        <v>0.94117647058823528</v>
      </c>
      <c r="O43" s="1">
        <f t="shared" si="18"/>
        <v>5.8823529411764705E-2</v>
      </c>
      <c r="P43" s="1">
        <f t="shared" si="19"/>
        <v>0</v>
      </c>
      <c r="Q43" s="1">
        <f t="shared" si="20"/>
        <v>0</v>
      </c>
      <c r="R43" s="11">
        <f t="shared" si="21"/>
        <v>1</v>
      </c>
      <c r="T43" s="10">
        <v>14</v>
      </c>
      <c r="U43" s="1">
        <f t="shared" si="22"/>
        <v>6198.0292352658953</v>
      </c>
      <c r="V43" s="1">
        <f t="shared" si="23"/>
        <v>387.37682720411846</v>
      </c>
      <c r="W43" s="1">
        <f t="shared" si="24"/>
        <v>0</v>
      </c>
      <c r="X43" s="1">
        <f t="shared" si="25"/>
        <v>0</v>
      </c>
      <c r="Y43" s="12">
        <f t="shared" si="26"/>
        <v>6585.4060624700141</v>
      </c>
    </row>
    <row r="44" spans="1:25">
      <c r="A44" s="1">
        <f t="shared" si="2"/>
        <v>22</v>
      </c>
      <c r="B44" s="30">
        <v>0</v>
      </c>
      <c r="C44" s="6">
        <f t="shared" si="0"/>
        <v>0</v>
      </c>
      <c r="D44" s="5">
        <v>0</v>
      </c>
      <c r="F44" s="10">
        <v>14.5</v>
      </c>
      <c r="G44" s="1">
        <v>18</v>
      </c>
      <c r="K44" s="11">
        <v>18</v>
      </c>
      <c r="M44" s="10">
        <v>14.5</v>
      </c>
      <c r="N44" s="1">
        <f t="shared" si="17"/>
        <v>1</v>
      </c>
      <c r="O44" s="1">
        <f t="shared" si="18"/>
        <v>0</v>
      </c>
      <c r="P44" s="1">
        <f t="shared" si="19"/>
        <v>0</v>
      </c>
      <c r="Q44" s="1">
        <f t="shared" si="20"/>
        <v>0</v>
      </c>
      <c r="R44" s="11">
        <f t="shared" si="21"/>
        <v>1</v>
      </c>
      <c r="T44" s="10">
        <v>14.5</v>
      </c>
      <c r="U44" s="1">
        <f t="shared" si="22"/>
        <v>9599.631794808387</v>
      </c>
      <c r="V44" s="1">
        <f t="shared" si="23"/>
        <v>0</v>
      </c>
      <c r="W44" s="1">
        <f t="shared" si="24"/>
        <v>0</v>
      </c>
      <c r="X44" s="1">
        <f t="shared" si="25"/>
        <v>0</v>
      </c>
      <c r="Y44" s="12">
        <f t="shared" si="26"/>
        <v>9599.631794808387</v>
      </c>
    </row>
    <row r="45" spans="1:25">
      <c r="B45" s="30"/>
      <c r="C45" s="6"/>
      <c r="D45" s="5"/>
      <c r="F45" s="10">
        <v>15</v>
      </c>
      <c r="G45" s="1">
        <v>18</v>
      </c>
      <c r="I45" s="1">
        <v>1</v>
      </c>
      <c r="K45" s="11">
        <v>19</v>
      </c>
      <c r="M45" s="10">
        <v>15</v>
      </c>
      <c r="N45" s="1">
        <f t="shared" si="17"/>
        <v>0.94736842105263153</v>
      </c>
      <c r="O45" s="1">
        <f t="shared" si="18"/>
        <v>0</v>
      </c>
      <c r="P45" s="1">
        <f t="shared" si="19"/>
        <v>5.2631578947368418E-2</v>
      </c>
      <c r="Q45" s="1">
        <f t="shared" si="20"/>
        <v>0</v>
      </c>
      <c r="R45" s="11">
        <f t="shared" si="21"/>
        <v>1</v>
      </c>
      <c r="T45" s="10">
        <v>15</v>
      </c>
      <c r="U45" s="1">
        <f t="shared" si="22"/>
        <v>12906.718954115662</v>
      </c>
      <c r="V45" s="1">
        <f t="shared" si="23"/>
        <v>0</v>
      </c>
      <c r="W45" s="1">
        <f t="shared" si="24"/>
        <v>717.03994189531454</v>
      </c>
      <c r="X45" s="1">
        <f t="shared" si="25"/>
        <v>0</v>
      </c>
      <c r="Y45" s="12">
        <f t="shared" si="26"/>
        <v>13623.758896010977</v>
      </c>
    </row>
    <row r="46" spans="1:25">
      <c r="B46" s="31">
        <f>SUM(B10:B44)</f>
        <v>4589384535.2509069</v>
      </c>
      <c r="C46" s="7">
        <f>SUM(C10:C44)</f>
        <v>4589.3845352509043</v>
      </c>
      <c r="D46" s="5">
        <f>SUM(D10:D44)</f>
        <v>108570.99762258997</v>
      </c>
      <c r="E46" s="2"/>
      <c r="F46" s="10">
        <v>15.5</v>
      </c>
      <c r="G46" s="1">
        <v>16</v>
      </c>
      <c r="H46" s="1">
        <v>3</v>
      </c>
      <c r="K46" s="11">
        <v>19</v>
      </c>
      <c r="M46" s="10">
        <v>15.5</v>
      </c>
      <c r="N46" s="1">
        <f t="shared" si="17"/>
        <v>0.84210526315789469</v>
      </c>
      <c r="O46" s="1">
        <f t="shared" si="18"/>
        <v>0.15789473684210525</v>
      </c>
      <c r="P46" s="1">
        <f t="shared" si="19"/>
        <v>0</v>
      </c>
      <c r="Q46" s="1">
        <f t="shared" si="20"/>
        <v>0</v>
      </c>
      <c r="R46" s="11">
        <f t="shared" si="21"/>
        <v>1</v>
      </c>
      <c r="T46" s="10">
        <v>15.5</v>
      </c>
      <c r="U46" s="1">
        <f t="shared" si="22"/>
        <v>14784.152751835562</v>
      </c>
      <c r="V46" s="1">
        <f t="shared" si="23"/>
        <v>2772.028640969168</v>
      </c>
      <c r="W46" s="1">
        <f t="shared" si="24"/>
        <v>0</v>
      </c>
      <c r="X46" s="1">
        <f t="shared" si="25"/>
        <v>0</v>
      </c>
      <c r="Y46" s="12">
        <f t="shared" si="26"/>
        <v>17556.18139280473</v>
      </c>
    </row>
    <row r="47" spans="1:25">
      <c r="C47" s="4"/>
      <c r="F47" s="10">
        <v>16</v>
      </c>
      <c r="G47" s="1">
        <v>6</v>
      </c>
      <c r="H47" s="1">
        <v>10</v>
      </c>
      <c r="I47" s="1">
        <v>2</v>
      </c>
      <c r="K47" s="11">
        <v>18</v>
      </c>
      <c r="M47" s="10">
        <v>16</v>
      </c>
      <c r="N47" s="1">
        <f t="shared" si="17"/>
        <v>0.33333333333333331</v>
      </c>
      <c r="O47" s="1">
        <f t="shared" si="18"/>
        <v>0.55555555555555558</v>
      </c>
      <c r="P47" s="1">
        <f t="shared" si="19"/>
        <v>0.1111111111111111</v>
      </c>
      <c r="Q47" s="1">
        <f t="shared" si="20"/>
        <v>0</v>
      </c>
      <c r="R47" s="11">
        <f t="shared" si="21"/>
        <v>1</v>
      </c>
      <c r="T47" s="10">
        <v>16</v>
      </c>
      <c r="U47" s="1">
        <f t="shared" si="22"/>
        <v>5854.7665763645355</v>
      </c>
      <c r="V47" s="1">
        <f t="shared" si="23"/>
        <v>9757.9442939408927</v>
      </c>
      <c r="W47" s="1">
        <f t="shared" si="24"/>
        <v>1951.5888587881784</v>
      </c>
      <c r="X47" s="1">
        <f t="shared" si="25"/>
        <v>0</v>
      </c>
      <c r="Y47" s="12">
        <f t="shared" si="26"/>
        <v>17564.299729093607</v>
      </c>
    </row>
    <row r="48" spans="1:25">
      <c r="B48" s="1" t="s">
        <v>8</v>
      </c>
      <c r="C48" s="1" t="s">
        <v>8</v>
      </c>
      <c r="D48" s="5">
        <f>0.25+SUMPRODUCT(A10:A44,B10:B44)/B46</f>
        <v>15.53409780562936</v>
      </c>
      <c r="F48" s="10">
        <v>16.5</v>
      </c>
      <c r="G48" s="1">
        <v>3</v>
      </c>
      <c r="H48" s="1">
        <v>10</v>
      </c>
      <c r="I48" s="1">
        <v>8</v>
      </c>
      <c r="K48" s="11">
        <v>21</v>
      </c>
      <c r="M48" s="10">
        <v>16.5</v>
      </c>
      <c r="N48" s="1">
        <f t="shared" si="17"/>
        <v>0.14285714285714285</v>
      </c>
      <c r="O48" s="1">
        <f t="shared" si="18"/>
        <v>0.47619047619047616</v>
      </c>
      <c r="P48" s="1">
        <f t="shared" si="19"/>
        <v>0.38095238095238093</v>
      </c>
      <c r="Q48" s="1">
        <f t="shared" si="20"/>
        <v>0</v>
      </c>
      <c r="R48" s="11">
        <f t="shared" si="21"/>
        <v>1</v>
      </c>
      <c r="T48" s="10">
        <v>16.5</v>
      </c>
      <c r="U48" s="1">
        <f t="shared" si="22"/>
        <v>2235.9523569581038</v>
      </c>
      <c r="V48" s="1">
        <f t="shared" si="23"/>
        <v>7453.1745231936802</v>
      </c>
      <c r="W48" s="1">
        <f t="shared" si="24"/>
        <v>5962.5396185549444</v>
      </c>
      <c r="X48" s="1">
        <f t="shared" si="25"/>
        <v>0</v>
      </c>
      <c r="Y48" s="12">
        <f t="shared" si="26"/>
        <v>15651.666498706727</v>
      </c>
    </row>
    <row r="49" spans="2:25">
      <c r="B49" s="1" t="s">
        <v>3</v>
      </c>
      <c r="C49" s="1" t="s">
        <v>3</v>
      </c>
      <c r="D49" s="5">
        <f>((SUMPRODUCT(A10:A44,A10:A44,B10:B44)-B46*(D48-0.25)^2)/(B46-1))^0.5</f>
        <v>1.2995069717467949</v>
      </c>
      <c r="F49" s="10">
        <v>17</v>
      </c>
      <c r="G49" s="1">
        <v>7</v>
      </c>
      <c r="H49" s="1">
        <v>9</v>
      </c>
      <c r="I49" s="1">
        <v>8</v>
      </c>
      <c r="K49" s="11">
        <v>24</v>
      </c>
      <c r="M49" s="10">
        <v>17</v>
      </c>
      <c r="N49" s="1">
        <f t="shared" si="17"/>
        <v>0.29166666666666669</v>
      </c>
      <c r="O49" s="1">
        <f t="shared" si="18"/>
        <v>0.375</v>
      </c>
      <c r="P49" s="1">
        <f t="shared" si="19"/>
        <v>0.33333333333333331</v>
      </c>
      <c r="Q49" s="1">
        <f t="shared" si="20"/>
        <v>0</v>
      </c>
      <c r="R49" s="11">
        <f t="shared" si="21"/>
        <v>1</v>
      </c>
      <c r="T49" s="10">
        <v>17</v>
      </c>
      <c r="U49" s="1">
        <f t="shared" si="22"/>
        <v>3206.696061259539</v>
      </c>
      <c r="V49" s="1">
        <f t="shared" si="23"/>
        <v>4122.8949359051212</v>
      </c>
      <c r="W49" s="1">
        <f t="shared" si="24"/>
        <v>3664.7954985823299</v>
      </c>
      <c r="X49" s="1">
        <f t="shared" si="25"/>
        <v>0</v>
      </c>
      <c r="Y49" s="12">
        <f t="shared" si="26"/>
        <v>10994.386495746989</v>
      </c>
    </row>
    <row r="50" spans="2:25">
      <c r="F50" s="10">
        <v>17.5</v>
      </c>
      <c r="H50" s="1">
        <v>8</v>
      </c>
      <c r="I50" s="1">
        <v>7</v>
      </c>
      <c r="K50" s="11">
        <v>15</v>
      </c>
      <c r="M50" s="10">
        <v>17.5</v>
      </c>
      <c r="N50" s="1">
        <f t="shared" si="17"/>
        <v>0</v>
      </c>
      <c r="O50" s="1">
        <f t="shared" si="18"/>
        <v>0.53333333333333333</v>
      </c>
      <c r="P50" s="1">
        <f t="shared" si="19"/>
        <v>0.46666666666666667</v>
      </c>
      <c r="Q50" s="1">
        <f t="shared" si="20"/>
        <v>0</v>
      </c>
      <c r="R50" s="11">
        <f t="shared" si="21"/>
        <v>1</v>
      </c>
      <c r="T50" s="10">
        <v>17.5</v>
      </c>
      <c r="U50" s="1">
        <f t="shared" si="22"/>
        <v>0</v>
      </c>
      <c r="V50" s="1">
        <f t="shared" si="23"/>
        <v>2620.9741999892153</v>
      </c>
      <c r="W50" s="1">
        <f t="shared" si="24"/>
        <v>2293.3524249905636</v>
      </c>
      <c r="X50" s="1">
        <f t="shared" si="25"/>
        <v>0</v>
      </c>
      <c r="Y50" s="12">
        <f t="shared" si="26"/>
        <v>4914.3266249797789</v>
      </c>
    </row>
    <row r="51" spans="2:25">
      <c r="F51" s="10">
        <v>18</v>
      </c>
      <c r="H51" s="1">
        <v>11</v>
      </c>
      <c r="I51" s="1">
        <v>9</v>
      </c>
      <c r="K51" s="11">
        <v>20</v>
      </c>
      <c r="M51" s="10">
        <v>18</v>
      </c>
      <c r="N51" s="1">
        <f t="shared" si="17"/>
        <v>0</v>
      </c>
      <c r="O51" s="1">
        <f t="shared" si="18"/>
        <v>0.55000000000000004</v>
      </c>
      <c r="P51" s="1">
        <f t="shared" si="19"/>
        <v>0.45</v>
      </c>
      <c r="Q51" s="1">
        <f t="shared" si="20"/>
        <v>0</v>
      </c>
      <c r="R51" s="11">
        <f t="shared" si="21"/>
        <v>1</v>
      </c>
      <c r="T51" s="10">
        <v>18</v>
      </c>
      <c r="U51" s="1">
        <f t="shared" si="22"/>
        <v>0</v>
      </c>
      <c r="V51" s="1">
        <f t="shared" si="23"/>
        <v>1553.109498986488</v>
      </c>
      <c r="W51" s="1">
        <f t="shared" si="24"/>
        <v>1270.7259537162174</v>
      </c>
      <c r="X51" s="1">
        <f t="shared" si="25"/>
        <v>0</v>
      </c>
      <c r="Y51" s="12">
        <f t="shared" si="26"/>
        <v>2823.8354527027054</v>
      </c>
    </row>
    <row r="52" spans="2:25">
      <c r="F52" s="10">
        <v>18.5</v>
      </c>
      <c r="H52" s="1">
        <v>1</v>
      </c>
      <c r="I52" s="1">
        <v>4</v>
      </c>
      <c r="J52" s="1">
        <v>2</v>
      </c>
      <c r="K52" s="11">
        <v>7</v>
      </c>
      <c r="M52" s="10">
        <v>18.5</v>
      </c>
      <c r="N52" s="1">
        <f t="shared" si="17"/>
        <v>0</v>
      </c>
      <c r="O52" s="1">
        <f t="shared" si="18"/>
        <v>0.14285714285714285</v>
      </c>
      <c r="P52" s="1">
        <f t="shared" si="19"/>
        <v>0.5714285714285714</v>
      </c>
      <c r="Q52" s="1">
        <f t="shared" si="20"/>
        <v>0.2857142857142857</v>
      </c>
      <c r="R52" s="11">
        <f t="shared" si="21"/>
        <v>0.99999999999999989</v>
      </c>
      <c r="T52" s="10">
        <v>18.5</v>
      </c>
      <c r="U52" s="1">
        <f t="shared" si="22"/>
        <v>0</v>
      </c>
      <c r="V52" s="1">
        <f t="shared" si="23"/>
        <v>117.76796171196932</v>
      </c>
      <c r="W52" s="1">
        <f t="shared" si="24"/>
        <v>471.07184684787728</v>
      </c>
      <c r="X52" s="1">
        <f t="shared" si="25"/>
        <v>235.53592342393864</v>
      </c>
      <c r="Y52" s="12">
        <f t="shared" si="26"/>
        <v>824.37573198378527</v>
      </c>
    </row>
    <row r="53" spans="2:25">
      <c r="F53" s="10">
        <v>19</v>
      </c>
      <c r="H53" s="1">
        <v>1</v>
      </c>
      <c r="K53" s="12">
        <v>1</v>
      </c>
      <c r="M53" s="10">
        <v>19</v>
      </c>
      <c r="N53" s="1">
        <f t="shared" si="17"/>
        <v>0</v>
      </c>
      <c r="O53" s="1">
        <f t="shared" si="18"/>
        <v>1</v>
      </c>
      <c r="P53" s="1">
        <f t="shared" si="19"/>
        <v>0</v>
      </c>
      <c r="Q53" s="1">
        <f t="shared" si="20"/>
        <v>0</v>
      </c>
      <c r="R53" s="11">
        <f t="shared" si="21"/>
        <v>1</v>
      </c>
      <c r="T53" s="10">
        <v>19</v>
      </c>
      <c r="U53" s="1">
        <f t="shared" si="22"/>
        <v>0</v>
      </c>
      <c r="V53" s="1">
        <f t="shared" si="23"/>
        <v>236.1565847221199</v>
      </c>
      <c r="W53" s="1">
        <f t="shared" si="24"/>
        <v>0</v>
      </c>
      <c r="X53" s="1">
        <f t="shared" si="25"/>
        <v>0</v>
      </c>
      <c r="Y53" s="12">
        <f t="shared" si="26"/>
        <v>236.1565847221199</v>
      </c>
    </row>
    <row r="54" spans="2:25">
      <c r="F54" s="13"/>
      <c r="G54" s="14"/>
      <c r="H54" s="14"/>
      <c r="I54" s="14"/>
      <c r="J54" s="14"/>
      <c r="K54" s="13"/>
      <c r="M54" s="13"/>
      <c r="N54" s="14"/>
      <c r="O54" s="14"/>
      <c r="P54" s="14"/>
      <c r="Q54" s="14"/>
      <c r="R54" s="13"/>
      <c r="T54" s="19" t="s">
        <v>0</v>
      </c>
      <c r="U54" s="14">
        <f>SUM(U38:U53)</f>
        <v>62934.716124428516</v>
      </c>
      <c r="V54" s="14">
        <f>SUM(V38:V53)</f>
        <v>29069.631431362086</v>
      </c>
      <c r="W54" s="14">
        <f>SUM(W38:W53)</f>
        <v>16331.114143375427</v>
      </c>
      <c r="X54" s="14">
        <f>SUM(X38:X53)</f>
        <v>235.53592342393864</v>
      </c>
      <c r="Y54" s="18">
        <f t="shared" si="26"/>
        <v>108570.99762258997</v>
      </c>
    </row>
    <row r="55" spans="2:25">
      <c r="T55" s="4" t="s">
        <v>19</v>
      </c>
      <c r="U55" s="3">
        <f>U54/$Y$54*100</f>
        <v>57.96641598818092</v>
      </c>
      <c r="V55" s="3">
        <f t="shared" ref="V55:Y55" si="27">V54/$Y$54*100</f>
        <v>26.774766805047456</v>
      </c>
      <c r="W55" s="3">
        <f t="shared" si="27"/>
        <v>15.041875363570826</v>
      </c>
      <c r="X55" s="3">
        <f t="shared" si="27"/>
        <v>0.21694184320079557</v>
      </c>
      <c r="Y55" s="3">
        <f t="shared" si="27"/>
        <v>100</v>
      </c>
    </row>
    <row r="56" spans="2:25">
      <c r="T56" s="4" t="s">
        <v>22</v>
      </c>
      <c r="U56" s="32">
        <f>U54/U26</f>
        <v>20.58009190327676</v>
      </c>
      <c r="V56" s="32">
        <f t="shared" ref="V56:Y56" si="28">V54/V26</f>
        <v>29.022307796700208</v>
      </c>
      <c r="W56" s="32">
        <f t="shared" si="28"/>
        <v>31.147655323625862</v>
      </c>
      <c r="X56" s="32">
        <f t="shared" si="28"/>
        <v>43.597467308292259</v>
      </c>
      <c r="Y56" s="32">
        <f t="shared" si="28"/>
        <v>23.656984240187295</v>
      </c>
    </row>
  </sheetData>
  <mergeCells count="18">
    <mergeCell ref="G8:J8"/>
    <mergeCell ref="F8:F9"/>
    <mergeCell ref="K8:K9"/>
    <mergeCell ref="M8:M9"/>
    <mergeCell ref="N8:Q8"/>
    <mergeCell ref="R36:R37"/>
    <mergeCell ref="T8:T9"/>
    <mergeCell ref="U8:X8"/>
    <mergeCell ref="Y8:Y9"/>
    <mergeCell ref="T36:T37"/>
    <mergeCell ref="U36:X36"/>
    <mergeCell ref="Y36:Y37"/>
    <mergeCell ref="R8:R9"/>
    <mergeCell ref="F36:F37"/>
    <mergeCell ref="G36:J36"/>
    <mergeCell ref="K36:K37"/>
    <mergeCell ref="M36:M37"/>
    <mergeCell ref="N36:Q36"/>
  </mergeCells>
  <pageMargins left="0.74999999999999989" right="0.74999999999999989" top="1.295275590551181" bottom="1.295275590551181" header="1" footer="1"/>
  <pageSetup paperSize="0" fitToWidth="0" fitToHeight="0" pageOrder="overThenDown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55"/>
  <sheetViews>
    <sheetView topLeftCell="A15" zoomScale="85" zoomScaleNormal="85" workbookViewId="0">
      <selection activeCell="J29" sqref="J29"/>
    </sheetView>
  </sheetViews>
  <sheetFormatPr baseColWidth="10" defaultColWidth="9" defaultRowHeight="13"/>
  <cols>
    <col min="1" max="1" width="12.19921875" style="1" customWidth="1"/>
    <col min="2" max="2" width="14.796875" style="33" customWidth="1"/>
    <col min="3" max="3" width="14.796875" style="1" customWidth="1"/>
    <col min="4" max="4" width="12.19921875" style="1" customWidth="1"/>
    <col min="5" max="5" width="10.796875" style="1" customWidth="1"/>
    <col min="7" max="7" width="12.19921875" style="1" customWidth="1"/>
    <col min="8" max="8" width="10.796875" style="1" customWidth="1"/>
    <col min="9" max="10" width="12.19921875" style="1" customWidth="1"/>
    <col min="11" max="11" width="9.59765625" style="1" customWidth="1"/>
    <col min="12" max="12" width="12.19921875" style="1" customWidth="1"/>
    <col min="13" max="13" width="11.3984375" style="1" customWidth="1"/>
    <col min="14" max="14" width="10.796875" style="1" customWidth="1"/>
    <col min="15" max="59" width="12.19921875" style="1" customWidth="1"/>
  </cols>
  <sheetData>
    <row r="1" spans="1:27">
      <c r="C1" s="1" t="s">
        <v>1</v>
      </c>
      <c r="D1" s="1" t="s">
        <v>2</v>
      </c>
    </row>
    <row r="2" spans="1:27">
      <c r="B2" s="34"/>
      <c r="C2" s="2">
        <f>C43/10^6</f>
        <v>197.96974264448454</v>
      </c>
      <c r="D2" s="2">
        <f>D43</f>
        <v>3390.8138082292448</v>
      </c>
    </row>
    <row r="5" spans="1:27">
      <c r="A5" s="2" t="s">
        <v>6</v>
      </c>
      <c r="B5" s="29" t="s">
        <v>4</v>
      </c>
      <c r="C5" s="4" t="s">
        <v>4</v>
      </c>
      <c r="D5" s="4" t="s">
        <v>7</v>
      </c>
    </row>
    <row r="6" spans="1:27" ht="15">
      <c r="A6" s="2"/>
      <c r="B6" s="35"/>
      <c r="C6" s="3"/>
      <c r="D6" s="2"/>
      <c r="H6" s="15" t="s">
        <v>14</v>
      </c>
      <c r="I6" s="15" t="s">
        <v>24</v>
      </c>
      <c r="O6" s="15" t="s">
        <v>14</v>
      </c>
      <c r="P6" s="15" t="s">
        <v>24</v>
      </c>
      <c r="V6" s="15" t="s">
        <v>14</v>
      </c>
      <c r="W6" s="15" t="s">
        <v>24</v>
      </c>
    </row>
    <row r="7" spans="1:27" ht="15">
      <c r="A7" s="2">
        <v>5.25</v>
      </c>
      <c r="B7" s="35">
        <v>0</v>
      </c>
      <c r="C7" s="3">
        <f>+B7/10^6</f>
        <v>0</v>
      </c>
      <c r="D7" s="2">
        <v>0</v>
      </c>
      <c r="E7" s="1">
        <v>0</v>
      </c>
      <c r="H7" s="15" t="s">
        <v>16</v>
      </c>
      <c r="I7" s="15" t="s">
        <v>17</v>
      </c>
      <c r="O7" s="15" t="s">
        <v>16</v>
      </c>
      <c r="P7" s="15" t="s">
        <v>17</v>
      </c>
      <c r="V7" s="15" t="s">
        <v>16</v>
      </c>
      <c r="W7" s="15" t="s">
        <v>17</v>
      </c>
    </row>
    <row r="8" spans="1:27" ht="15">
      <c r="A8" s="2">
        <v>5.75</v>
      </c>
      <c r="B8" s="35">
        <v>0</v>
      </c>
      <c r="C8" s="3">
        <f t="shared" ref="C8:C41" si="0">+B8/10^6</f>
        <v>0</v>
      </c>
      <c r="D8" s="2">
        <v>0</v>
      </c>
      <c r="E8" s="1">
        <v>0</v>
      </c>
      <c r="H8" s="15" t="s">
        <v>18</v>
      </c>
      <c r="I8" s="15"/>
      <c r="O8" s="15" t="s">
        <v>19</v>
      </c>
      <c r="P8" s="15"/>
      <c r="V8" s="15" t="s">
        <v>20</v>
      </c>
      <c r="W8" s="15"/>
    </row>
    <row r="9" spans="1:27">
      <c r="A9" s="2">
        <v>6.25</v>
      </c>
      <c r="B9" s="35">
        <v>0</v>
      </c>
      <c r="C9" s="3">
        <f t="shared" si="0"/>
        <v>0</v>
      </c>
      <c r="D9" s="2">
        <v>0</v>
      </c>
      <c r="E9" s="1">
        <v>0</v>
      </c>
      <c r="H9" s="86" t="s">
        <v>13</v>
      </c>
      <c r="I9" s="88" t="s">
        <v>12</v>
      </c>
      <c r="J9" s="89"/>
      <c r="K9" s="89"/>
      <c r="L9" s="89"/>
      <c r="M9" s="86" t="s">
        <v>0</v>
      </c>
      <c r="O9" s="86" t="s">
        <v>13</v>
      </c>
      <c r="P9" s="88" t="s">
        <v>12</v>
      </c>
      <c r="Q9" s="89"/>
      <c r="R9" s="89"/>
      <c r="S9" s="89"/>
      <c r="T9" s="86" t="s">
        <v>0</v>
      </c>
      <c r="V9" s="86" t="s">
        <v>13</v>
      </c>
      <c r="W9" s="88" t="s">
        <v>12</v>
      </c>
      <c r="X9" s="89"/>
      <c r="Y9" s="89"/>
      <c r="Z9" s="89"/>
      <c r="AA9" s="86" t="s">
        <v>0</v>
      </c>
    </row>
    <row r="10" spans="1:27">
      <c r="A10" s="2">
        <v>6.75</v>
      </c>
      <c r="B10" s="35">
        <v>0</v>
      </c>
      <c r="C10" s="3">
        <f t="shared" si="0"/>
        <v>0</v>
      </c>
      <c r="D10" s="2">
        <v>0</v>
      </c>
      <c r="E10" s="1">
        <v>0</v>
      </c>
      <c r="H10" s="87"/>
      <c r="I10" s="16">
        <v>1</v>
      </c>
      <c r="J10" s="17">
        <v>2</v>
      </c>
      <c r="K10" s="17">
        <v>3</v>
      </c>
      <c r="L10" s="17">
        <v>4</v>
      </c>
      <c r="M10" s="90"/>
      <c r="O10" s="87"/>
      <c r="P10" s="16">
        <v>1</v>
      </c>
      <c r="Q10" s="17">
        <v>2</v>
      </c>
      <c r="R10" s="17">
        <v>3</v>
      </c>
      <c r="S10" s="17">
        <v>4</v>
      </c>
      <c r="T10" s="90"/>
      <c r="V10" s="87"/>
      <c r="W10" s="16">
        <v>1</v>
      </c>
      <c r="X10" s="17">
        <v>2</v>
      </c>
      <c r="Y10" s="17">
        <v>3</v>
      </c>
      <c r="Z10" s="17">
        <v>4</v>
      </c>
      <c r="AA10" s="90"/>
    </row>
    <row r="11" spans="1:27">
      <c r="A11" s="2">
        <v>7.25</v>
      </c>
      <c r="B11" s="35">
        <v>0</v>
      </c>
      <c r="C11" s="3">
        <f t="shared" si="0"/>
        <v>0</v>
      </c>
      <c r="D11" s="2">
        <v>0</v>
      </c>
      <c r="E11" s="1">
        <v>0</v>
      </c>
      <c r="H11" s="10">
        <v>11.5</v>
      </c>
      <c r="M11" s="11"/>
      <c r="O11" s="10">
        <v>11.5</v>
      </c>
      <c r="T11" s="11"/>
      <c r="U11" s="2">
        <f>V11+0.25</f>
        <v>11.75</v>
      </c>
      <c r="V11" s="10">
        <v>11.5</v>
      </c>
      <c r="W11" s="1">
        <f>P11*$C20</f>
        <v>0</v>
      </c>
      <c r="X11" s="1">
        <f t="shared" ref="X11:Y11" si="1">Q11*$C20</f>
        <v>0</v>
      </c>
      <c r="Y11" s="1">
        <f t="shared" si="1"/>
        <v>0</v>
      </c>
      <c r="Z11" s="1">
        <f>S11*$C20</f>
        <v>0</v>
      </c>
      <c r="AA11" s="12">
        <f>SUM(W11:Z11)</f>
        <v>0</v>
      </c>
    </row>
    <row r="12" spans="1:27">
      <c r="A12" s="2">
        <v>7.75</v>
      </c>
      <c r="B12" s="35">
        <v>0</v>
      </c>
      <c r="C12" s="3">
        <f t="shared" si="0"/>
        <v>0</v>
      </c>
      <c r="D12" s="2">
        <v>0</v>
      </c>
      <c r="E12" s="1">
        <v>0</v>
      </c>
      <c r="H12" s="10">
        <v>12</v>
      </c>
      <c r="I12" s="1">
        <v>1</v>
      </c>
      <c r="J12" s="1">
        <v>1</v>
      </c>
      <c r="M12" s="11">
        <f>+SUM(I12:L12)</f>
        <v>2</v>
      </c>
      <c r="O12" s="10">
        <v>12</v>
      </c>
      <c r="P12" s="1">
        <f>I12/$M12</f>
        <v>0.5</v>
      </c>
      <c r="Q12" s="1">
        <f t="shared" ref="Q12:S12" si="2">J12/$M12</f>
        <v>0.5</v>
      </c>
      <c r="R12" s="1">
        <f t="shared" si="2"/>
        <v>0</v>
      </c>
      <c r="S12" s="1">
        <f t="shared" si="2"/>
        <v>0</v>
      </c>
      <c r="T12" s="11">
        <f t="shared" ref="T12:T24" si="3">SUM(P12:S12)</f>
        <v>1</v>
      </c>
      <c r="U12" s="2">
        <f t="shared" ref="U12:U26" si="4">V12+0.25</f>
        <v>12.25</v>
      </c>
      <c r="V12" s="10">
        <v>12</v>
      </c>
      <c r="W12" s="1">
        <f t="shared" ref="W12:W26" si="5">P12*$C21</f>
        <v>5.9214671350717172</v>
      </c>
      <c r="X12" s="1">
        <f t="shared" ref="X12:X26" si="6">Q12*$C21</f>
        <v>5.9214671350717172</v>
      </c>
      <c r="Y12" s="1">
        <f t="shared" ref="Y12:Z26" si="7">R12*$C21</f>
        <v>0</v>
      </c>
      <c r="Z12" s="1">
        <f t="shared" si="7"/>
        <v>0</v>
      </c>
      <c r="AA12" s="12">
        <f t="shared" ref="AA12:AA26" si="8">SUM(W12:Z12)</f>
        <v>11.842934270143434</v>
      </c>
    </row>
    <row r="13" spans="1:27">
      <c r="A13" s="2">
        <v>8.25</v>
      </c>
      <c r="B13" s="35">
        <v>0</v>
      </c>
      <c r="C13" s="3">
        <f t="shared" si="0"/>
        <v>0</v>
      </c>
      <c r="D13" s="2">
        <v>0</v>
      </c>
      <c r="E13" s="1">
        <v>0</v>
      </c>
      <c r="H13" s="10">
        <v>12.5</v>
      </c>
      <c r="I13" s="1">
        <v>1</v>
      </c>
      <c r="J13" s="1">
        <v>3</v>
      </c>
      <c r="M13" s="11">
        <f t="shared" ref="M13:M24" si="9">+SUM(I13:L13)</f>
        <v>4</v>
      </c>
      <c r="O13" s="10">
        <v>12.5</v>
      </c>
      <c r="P13" s="1">
        <f t="shared" ref="P13:P22" si="10">I13/$M13</f>
        <v>0.25</v>
      </c>
      <c r="Q13" s="1">
        <f t="shared" ref="Q13:Q24" si="11">J13/$M13</f>
        <v>0.75</v>
      </c>
      <c r="R13" s="1">
        <f t="shared" ref="R13:R24" si="12">K13/$M13</f>
        <v>0</v>
      </c>
      <c r="S13" s="1">
        <f t="shared" ref="S13:S24" si="13">L13/$M13</f>
        <v>0</v>
      </c>
      <c r="T13" s="11">
        <f t="shared" si="3"/>
        <v>1</v>
      </c>
      <c r="U13" s="2">
        <f t="shared" si="4"/>
        <v>12.75</v>
      </c>
      <c r="V13" s="10">
        <v>12.5</v>
      </c>
      <c r="W13" s="1">
        <f>P13*$C22</f>
        <v>6.8342323239759715</v>
      </c>
      <c r="X13" s="1">
        <f t="shared" si="6"/>
        <v>20.502696971927914</v>
      </c>
      <c r="Y13" s="1">
        <f t="shared" si="7"/>
        <v>0</v>
      </c>
      <c r="Z13" s="1">
        <f t="shared" ref="Z13:Z26" si="14">S13*$C22</f>
        <v>0</v>
      </c>
      <c r="AA13" s="12">
        <f t="shared" si="8"/>
        <v>27.336929295903886</v>
      </c>
    </row>
    <row r="14" spans="1:27">
      <c r="A14" s="2">
        <v>8.75</v>
      </c>
      <c r="B14" s="35">
        <v>0</v>
      </c>
      <c r="C14" s="3">
        <f t="shared" si="0"/>
        <v>0</v>
      </c>
      <c r="D14" s="2">
        <v>0</v>
      </c>
      <c r="E14" s="1">
        <v>0</v>
      </c>
      <c r="H14" s="10">
        <v>13</v>
      </c>
      <c r="I14" s="1">
        <v>8</v>
      </c>
      <c r="J14" s="1">
        <v>2</v>
      </c>
      <c r="K14" s="1">
        <v>1</v>
      </c>
      <c r="M14" s="11">
        <f t="shared" si="9"/>
        <v>11</v>
      </c>
      <c r="O14" s="10">
        <v>13</v>
      </c>
      <c r="P14" s="1">
        <f t="shared" si="10"/>
        <v>0.72727272727272729</v>
      </c>
      <c r="Q14" s="1">
        <f t="shared" si="11"/>
        <v>0.18181818181818182</v>
      </c>
      <c r="R14" s="1">
        <f t="shared" si="12"/>
        <v>9.0909090909090912E-2</v>
      </c>
      <c r="S14" s="1">
        <f t="shared" si="13"/>
        <v>0</v>
      </c>
      <c r="T14" s="11">
        <f t="shared" si="3"/>
        <v>1</v>
      </c>
      <c r="U14" s="2">
        <f t="shared" si="4"/>
        <v>13.25</v>
      </c>
      <c r="V14" s="10">
        <v>13</v>
      </c>
      <c r="W14" s="1">
        <f t="shared" si="5"/>
        <v>27.515757932782783</v>
      </c>
      <c r="X14" s="1">
        <f t="shared" si="6"/>
        <v>6.8789394831956958</v>
      </c>
      <c r="Y14" s="1">
        <f t="shared" si="7"/>
        <v>3.4394697415978479</v>
      </c>
      <c r="Z14" s="1">
        <f t="shared" si="14"/>
        <v>0</v>
      </c>
      <c r="AA14" s="12">
        <f>SUM(W14:Z14)</f>
        <v>37.834167157576324</v>
      </c>
    </row>
    <row r="15" spans="1:27">
      <c r="A15" s="2">
        <v>9.25</v>
      </c>
      <c r="B15" s="35">
        <v>0</v>
      </c>
      <c r="C15" s="3">
        <f t="shared" si="0"/>
        <v>0</v>
      </c>
      <c r="D15" s="2">
        <v>0</v>
      </c>
      <c r="E15" s="1">
        <v>0</v>
      </c>
      <c r="H15" s="10">
        <v>13.5</v>
      </c>
      <c r="I15" s="1">
        <v>7</v>
      </c>
      <c r="J15" s="1">
        <v>4</v>
      </c>
      <c r="K15" s="1">
        <v>1</v>
      </c>
      <c r="M15" s="11">
        <f t="shared" si="9"/>
        <v>12</v>
      </c>
      <c r="O15" s="10">
        <v>13.5</v>
      </c>
      <c r="P15" s="1">
        <f t="shared" si="10"/>
        <v>0.58333333333333337</v>
      </c>
      <c r="Q15" s="1">
        <f t="shared" si="11"/>
        <v>0.33333333333333331</v>
      </c>
      <c r="R15" s="1">
        <f t="shared" si="12"/>
        <v>8.3333333333333329E-2</v>
      </c>
      <c r="S15" s="1">
        <f t="shared" si="13"/>
        <v>0</v>
      </c>
      <c r="T15" s="11">
        <f t="shared" si="3"/>
        <v>1</v>
      </c>
      <c r="U15" s="2">
        <f t="shared" si="4"/>
        <v>13.75</v>
      </c>
      <c r="V15" s="10">
        <v>13.5</v>
      </c>
      <c r="W15" s="1">
        <f t="shared" si="5"/>
        <v>20.480118439385354</v>
      </c>
      <c r="X15" s="1">
        <f t="shared" si="6"/>
        <v>11.702924822505915</v>
      </c>
      <c r="Y15" s="1">
        <f t="shared" si="7"/>
        <v>2.9257312056264788</v>
      </c>
      <c r="Z15" s="1">
        <f t="shared" si="14"/>
        <v>0</v>
      </c>
      <c r="AA15" s="12">
        <f t="shared" si="8"/>
        <v>35.108774467517748</v>
      </c>
    </row>
    <row r="16" spans="1:27">
      <c r="A16" s="2">
        <v>9.75</v>
      </c>
      <c r="B16" s="35">
        <v>0</v>
      </c>
      <c r="C16" s="3">
        <f t="shared" si="0"/>
        <v>0</v>
      </c>
      <c r="D16" s="2">
        <v>0</v>
      </c>
      <c r="E16" s="1">
        <v>0</v>
      </c>
      <c r="H16" s="10">
        <v>14</v>
      </c>
      <c r="I16" s="1">
        <v>12</v>
      </c>
      <c r="J16" s="1">
        <v>1</v>
      </c>
      <c r="K16" s="1">
        <v>1</v>
      </c>
      <c r="L16" s="1">
        <v>2</v>
      </c>
      <c r="M16" s="11">
        <f t="shared" si="9"/>
        <v>16</v>
      </c>
      <c r="O16" s="10">
        <v>14</v>
      </c>
      <c r="P16" s="1">
        <f t="shared" si="10"/>
        <v>0.75</v>
      </c>
      <c r="Q16" s="1">
        <f t="shared" si="11"/>
        <v>6.25E-2</v>
      </c>
      <c r="R16" s="1">
        <f t="shared" si="12"/>
        <v>6.25E-2</v>
      </c>
      <c r="S16" s="1">
        <f t="shared" si="13"/>
        <v>0.125</v>
      </c>
      <c r="T16" s="11">
        <f t="shared" si="3"/>
        <v>1</v>
      </c>
      <c r="U16" s="2">
        <f t="shared" si="4"/>
        <v>14.25</v>
      </c>
      <c r="V16" s="10">
        <v>14</v>
      </c>
      <c r="W16" s="1">
        <f t="shared" si="5"/>
        <v>21.15918261769075</v>
      </c>
      <c r="X16" s="1">
        <f t="shared" si="6"/>
        <v>1.7632652181408959</v>
      </c>
      <c r="Y16" s="1">
        <f t="shared" si="7"/>
        <v>1.7632652181408959</v>
      </c>
      <c r="Z16" s="1">
        <f t="shared" si="14"/>
        <v>3.5265304362817917</v>
      </c>
      <c r="AA16" s="12">
        <f t="shared" si="8"/>
        <v>28.21224349025433</v>
      </c>
    </row>
    <row r="17" spans="1:27">
      <c r="A17" s="2">
        <v>10.25</v>
      </c>
      <c r="B17" s="35">
        <v>0</v>
      </c>
      <c r="C17" s="3">
        <f t="shared" si="0"/>
        <v>0</v>
      </c>
      <c r="D17" s="2">
        <v>0</v>
      </c>
      <c r="E17" s="1">
        <v>0</v>
      </c>
      <c r="H17" s="10">
        <v>14.5</v>
      </c>
      <c r="I17" s="1">
        <v>16</v>
      </c>
      <c r="K17" s="1">
        <v>1</v>
      </c>
      <c r="M17" s="11">
        <f t="shared" si="9"/>
        <v>17</v>
      </c>
      <c r="O17" s="10">
        <v>14.5</v>
      </c>
      <c r="P17" s="1">
        <f t="shared" si="10"/>
        <v>0.94117647058823528</v>
      </c>
      <c r="Q17" s="1">
        <f t="shared" si="11"/>
        <v>0</v>
      </c>
      <c r="R17" s="1">
        <f t="shared" si="12"/>
        <v>5.8823529411764705E-2</v>
      </c>
      <c r="S17" s="1">
        <f t="shared" si="13"/>
        <v>0</v>
      </c>
      <c r="T17" s="11">
        <f t="shared" si="3"/>
        <v>1</v>
      </c>
      <c r="U17" s="2">
        <f t="shared" si="4"/>
        <v>14.75</v>
      </c>
      <c r="V17" s="10">
        <v>14.5</v>
      </c>
      <c r="W17" s="1">
        <f t="shared" si="5"/>
        <v>13.923039673928139</v>
      </c>
      <c r="X17" s="1">
        <f t="shared" si="6"/>
        <v>0</v>
      </c>
      <c r="Y17" s="1">
        <f t="shared" si="7"/>
        <v>0.8701899796205087</v>
      </c>
      <c r="Z17" s="1">
        <f t="shared" si="14"/>
        <v>0</v>
      </c>
      <c r="AA17" s="12">
        <f t="shared" si="8"/>
        <v>14.793229653548648</v>
      </c>
    </row>
    <row r="18" spans="1:27">
      <c r="A18" s="2">
        <v>10.75</v>
      </c>
      <c r="B18" s="35">
        <v>0</v>
      </c>
      <c r="C18" s="3">
        <f t="shared" si="0"/>
        <v>0</v>
      </c>
      <c r="D18" s="2">
        <v>0</v>
      </c>
      <c r="E18" s="1">
        <v>0</v>
      </c>
      <c r="H18" s="10">
        <v>15</v>
      </c>
      <c r="I18" s="1">
        <v>14</v>
      </c>
      <c r="K18" s="1">
        <v>3</v>
      </c>
      <c r="M18" s="11">
        <f t="shared" si="9"/>
        <v>17</v>
      </c>
      <c r="O18" s="10">
        <v>15</v>
      </c>
      <c r="P18" s="1">
        <f t="shared" si="10"/>
        <v>0.82352941176470584</v>
      </c>
      <c r="Q18" s="1">
        <f t="shared" si="11"/>
        <v>0</v>
      </c>
      <c r="R18" s="1">
        <f t="shared" si="12"/>
        <v>0.17647058823529413</v>
      </c>
      <c r="S18" s="1">
        <f t="shared" si="13"/>
        <v>0</v>
      </c>
      <c r="T18" s="11">
        <f t="shared" si="3"/>
        <v>1</v>
      </c>
      <c r="U18" s="2">
        <f t="shared" si="4"/>
        <v>15.25</v>
      </c>
      <c r="V18" s="10">
        <v>15</v>
      </c>
      <c r="W18" s="1">
        <f t="shared" si="5"/>
        <v>13.789816941241474</v>
      </c>
      <c r="X18" s="1">
        <f t="shared" si="6"/>
        <v>0</v>
      </c>
      <c r="Y18" s="1">
        <f t="shared" si="7"/>
        <v>2.9549607731231733</v>
      </c>
      <c r="Z18" s="1">
        <f t="shared" si="14"/>
        <v>0</v>
      </c>
      <c r="AA18" s="12">
        <f t="shared" si="8"/>
        <v>16.744777714364648</v>
      </c>
    </row>
    <row r="19" spans="1:27">
      <c r="A19" s="2">
        <v>11.25</v>
      </c>
      <c r="B19" s="35">
        <v>0</v>
      </c>
      <c r="C19" s="3">
        <f t="shared" si="0"/>
        <v>0</v>
      </c>
      <c r="D19" s="2">
        <v>0</v>
      </c>
      <c r="E19" s="1">
        <v>0</v>
      </c>
      <c r="H19" s="10">
        <v>15.5</v>
      </c>
      <c r="I19" s="1">
        <v>14</v>
      </c>
      <c r="J19" s="1">
        <v>1</v>
      </c>
      <c r="K19" s="1">
        <v>1</v>
      </c>
      <c r="M19" s="11">
        <f t="shared" si="9"/>
        <v>16</v>
      </c>
      <c r="O19" s="10">
        <v>15.5</v>
      </c>
      <c r="P19" s="1">
        <f t="shared" si="10"/>
        <v>0.875</v>
      </c>
      <c r="Q19" s="1">
        <f t="shared" si="11"/>
        <v>6.25E-2</v>
      </c>
      <c r="R19" s="1">
        <f t="shared" si="12"/>
        <v>6.25E-2</v>
      </c>
      <c r="S19" s="1">
        <f t="shared" si="13"/>
        <v>0</v>
      </c>
      <c r="T19" s="11">
        <f t="shared" si="3"/>
        <v>1</v>
      </c>
      <c r="U19" s="2">
        <f t="shared" si="4"/>
        <v>15.75</v>
      </c>
      <c r="V19" s="10">
        <v>15.5</v>
      </c>
      <c r="W19" s="1">
        <f t="shared" si="5"/>
        <v>13.18590126604923</v>
      </c>
      <c r="X19" s="1">
        <f t="shared" si="6"/>
        <v>0.94185009043208789</v>
      </c>
      <c r="Y19" s="1">
        <f t="shared" si="7"/>
        <v>0.94185009043208789</v>
      </c>
      <c r="Z19" s="1">
        <f t="shared" si="14"/>
        <v>0</v>
      </c>
      <c r="AA19" s="12">
        <f t="shared" si="8"/>
        <v>15.069601446913405</v>
      </c>
    </row>
    <row r="20" spans="1:27">
      <c r="A20" s="1">
        <v>11.75</v>
      </c>
      <c r="B20" s="35">
        <v>1271247.1262309144</v>
      </c>
      <c r="C20" s="3">
        <f t="shared" si="0"/>
        <v>1.2712471262309144</v>
      </c>
      <c r="D20" s="2">
        <v>12.514956473799607</v>
      </c>
      <c r="E20" s="1">
        <v>12.514956473799607</v>
      </c>
      <c r="H20" s="10">
        <v>16</v>
      </c>
      <c r="I20" s="1">
        <v>12</v>
      </c>
      <c r="J20" s="1">
        <v>1</v>
      </c>
      <c r="K20" s="1">
        <v>3</v>
      </c>
      <c r="M20" s="11">
        <f t="shared" si="9"/>
        <v>16</v>
      </c>
      <c r="O20" s="10">
        <v>16</v>
      </c>
      <c r="P20" s="1">
        <f t="shared" si="10"/>
        <v>0.75</v>
      </c>
      <c r="Q20" s="1">
        <f t="shared" si="11"/>
        <v>6.25E-2</v>
      </c>
      <c r="R20" s="1">
        <f t="shared" si="12"/>
        <v>0.1875</v>
      </c>
      <c r="S20" s="1">
        <f t="shared" si="13"/>
        <v>0</v>
      </c>
      <c r="T20" s="11">
        <f t="shared" si="3"/>
        <v>1</v>
      </c>
      <c r="U20" s="2">
        <f t="shared" si="4"/>
        <v>16.25</v>
      </c>
      <c r="V20" s="10">
        <v>16</v>
      </c>
      <c r="W20" s="1">
        <f t="shared" si="5"/>
        <v>2.9289317628085318</v>
      </c>
      <c r="X20" s="1">
        <f t="shared" si="6"/>
        <v>0.24407764690071099</v>
      </c>
      <c r="Y20" s="1">
        <f t="shared" si="7"/>
        <v>0.73223294070213296</v>
      </c>
      <c r="Z20" s="1">
        <f t="shared" si="14"/>
        <v>0</v>
      </c>
      <c r="AA20" s="12">
        <f t="shared" si="8"/>
        <v>3.9052423504113758</v>
      </c>
    </row>
    <row r="21" spans="1:27">
      <c r="A21" s="1">
        <v>12.25</v>
      </c>
      <c r="B21" s="35">
        <v>11842934.270143434</v>
      </c>
      <c r="C21" s="3">
        <f t="shared" si="0"/>
        <v>11.842934270143434</v>
      </c>
      <c r="D21" s="2">
        <v>132.41762315593547</v>
      </c>
      <c r="E21" s="1">
        <v>132.41762315593547</v>
      </c>
      <c r="H21" s="10">
        <v>16.5</v>
      </c>
      <c r="I21" s="1">
        <v>14</v>
      </c>
      <c r="K21" s="1">
        <v>2</v>
      </c>
      <c r="M21" s="11">
        <f t="shared" si="9"/>
        <v>16</v>
      </c>
      <c r="O21" s="10">
        <v>16.5</v>
      </c>
      <c r="P21" s="1">
        <f t="shared" si="10"/>
        <v>0.875</v>
      </c>
      <c r="Q21" s="1">
        <f t="shared" si="11"/>
        <v>0</v>
      </c>
      <c r="R21" s="1">
        <f t="shared" si="12"/>
        <v>0.125</v>
      </c>
      <c r="S21" s="1">
        <f t="shared" si="13"/>
        <v>0</v>
      </c>
      <c r="T21" s="11">
        <f t="shared" si="3"/>
        <v>1</v>
      </c>
      <c r="U21" s="2">
        <f t="shared" si="4"/>
        <v>16.75</v>
      </c>
      <c r="V21" s="10">
        <v>16.5</v>
      </c>
      <c r="W21" s="1">
        <f t="shared" si="5"/>
        <v>2.5596356063336723</v>
      </c>
      <c r="X21" s="1">
        <f t="shared" si="6"/>
        <v>0</v>
      </c>
      <c r="Y21" s="1">
        <f t="shared" si="7"/>
        <v>0.36566222947623889</v>
      </c>
      <c r="Z21" s="1">
        <f t="shared" si="14"/>
        <v>0</v>
      </c>
      <c r="AA21" s="12">
        <f t="shared" si="8"/>
        <v>2.9252978358099111</v>
      </c>
    </row>
    <row r="22" spans="1:27">
      <c r="A22" s="1">
        <v>12.75</v>
      </c>
      <c r="B22" s="35">
        <v>27336929.295903888</v>
      </c>
      <c r="C22" s="3">
        <f t="shared" si="0"/>
        <v>27.336929295903886</v>
      </c>
      <c r="D22" s="2">
        <v>345.39116334412796</v>
      </c>
      <c r="E22" s="1">
        <v>345.39116334412796</v>
      </c>
      <c r="H22" s="10">
        <v>17</v>
      </c>
      <c r="I22" s="1">
        <v>7</v>
      </c>
      <c r="K22" s="1">
        <v>4</v>
      </c>
      <c r="M22" s="11">
        <f t="shared" si="9"/>
        <v>11</v>
      </c>
      <c r="O22" s="10">
        <v>17</v>
      </c>
      <c r="P22" s="1">
        <f t="shared" si="10"/>
        <v>0.63636363636363635</v>
      </c>
      <c r="Q22" s="1">
        <f t="shared" si="11"/>
        <v>0</v>
      </c>
      <c r="R22" s="1">
        <f t="shared" si="12"/>
        <v>0.36363636363636365</v>
      </c>
      <c r="S22" s="1">
        <f t="shared" si="13"/>
        <v>0</v>
      </c>
      <c r="T22" s="11">
        <f t="shared" si="3"/>
        <v>1</v>
      </c>
      <c r="U22" s="2">
        <f t="shared" si="4"/>
        <v>17.25</v>
      </c>
      <c r="V22" s="10">
        <v>17</v>
      </c>
      <c r="W22" s="1">
        <f t="shared" si="5"/>
        <v>1.5561071108652142</v>
      </c>
      <c r="X22" s="1">
        <f t="shared" si="6"/>
        <v>0</v>
      </c>
      <c r="Y22" s="1">
        <f t="shared" si="7"/>
        <v>0.889204063351551</v>
      </c>
      <c r="Z22" s="1">
        <f t="shared" si="14"/>
        <v>0</v>
      </c>
      <c r="AA22" s="12">
        <f t="shared" si="8"/>
        <v>2.4453111742167652</v>
      </c>
    </row>
    <row r="23" spans="1:27">
      <c r="A23" s="1">
        <v>13.25</v>
      </c>
      <c r="B23" s="35">
        <v>37834167.157576323</v>
      </c>
      <c r="C23" s="3">
        <f t="shared" si="0"/>
        <v>37.834167157576324</v>
      </c>
      <c r="D23" s="2">
        <v>537.62423020925849</v>
      </c>
      <c r="E23" s="1">
        <v>537.62423020925849</v>
      </c>
      <c r="H23" s="10">
        <v>17.5</v>
      </c>
      <c r="I23" s="1">
        <v>5</v>
      </c>
      <c r="J23" s="1">
        <v>2</v>
      </c>
      <c r="L23" s="1">
        <v>1</v>
      </c>
      <c r="M23" s="11">
        <f t="shared" si="9"/>
        <v>8</v>
      </c>
      <c r="O23" s="10">
        <v>17.5</v>
      </c>
      <c r="P23" s="1">
        <f>I23/$M23</f>
        <v>0.625</v>
      </c>
      <c r="Q23" s="1">
        <f t="shared" si="11"/>
        <v>0.25</v>
      </c>
      <c r="R23" s="1">
        <f t="shared" si="12"/>
        <v>0</v>
      </c>
      <c r="S23" s="1">
        <f t="shared" si="13"/>
        <v>0.125</v>
      </c>
      <c r="T23" s="11">
        <f t="shared" si="3"/>
        <v>1</v>
      </c>
      <c r="U23" s="2">
        <f t="shared" si="4"/>
        <v>17.75</v>
      </c>
      <c r="V23" s="10">
        <v>17.5</v>
      </c>
      <c r="W23" s="1">
        <f t="shared" si="5"/>
        <v>0.28870568301370403</v>
      </c>
      <c r="X23" s="1">
        <f t="shared" si="6"/>
        <v>0.11548227320548161</v>
      </c>
      <c r="Y23" s="1">
        <f t="shared" si="7"/>
        <v>0</v>
      </c>
      <c r="Z23" s="1">
        <f t="shared" si="14"/>
        <v>5.7741136602740807E-2</v>
      </c>
      <c r="AA23" s="12">
        <f t="shared" si="8"/>
        <v>0.46192909282192646</v>
      </c>
    </row>
    <row r="24" spans="1:27">
      <c r="A24" s="1">
        <v>13.75</v>
      </c>
      <c r="B24" s="35">
        <v>35108774.467517748</v>
      </c>
      <c r="C24" s="3">
        <f t="shared" si="0"/>
        <v>35.108774467517748</v>
      </c>
      <c r="D24" s="2">
        <v>558.66688643640157</v>
      </c>
      <c r="E24" s="1">
        <v>558.66688643640157</v>
      </c>
      <c r="H24" s="10">
        <v>18</v>
      </c>
      <c r="I24" s="1">
        <v>1</v>
      </c>
      <c r="K24" s="1">
        <v>1</v>
      </c>
      <c r="M24" s="11">
        <f t="shared" si="9"/>
        <v>2</v>
      </c>
      <c r="O24" s="10">
        <v>18</v>
      </c>
      <c r="P24" s="1">
        <f>I24/$M24</f>
        <v>0.5</v>
      </c>
      <c r="Q24" s="1">
        <f t="shared" si="11"/>
        <v>0</v>
      </c>
      <c r="R24" s="1">
        <f t="shared" si="12"/>
        <v>0.5</v>
      </c>
      <c r="S24" s="1">
        <f t="shared" si="13"/>
        <v>0</v>
      </c>
      <c r="T24" s="11">
        <f t="shared" si="3"/>
        <v>1</v>
      </c>
      <c r="U24" s="2">
        <f t="shared" si="4"/>
        <v>18.25</v>
      </c>
      <c r="V24" s="10">
        <v>18</v>
      </c>
      <c r="W24" s="1">
        <f t="shared" si="5"/>
        <v>0</v>
      </c>
      <c r="X24" s="1">
        <f t="shared" si="6"/>
        <v>0</v>
      </c>
      <c r="Y24" s="1">
        <f t="shared" si="7"/>
        <v>0</v>
      </c>
      <c r="Z24" s="1">
        <f t="shared" si="14"/>
        <v>0</v>
      </c>
      <c r="AA24" s="12">
        <f t="shared" si="8"/>
        <v>0</v>
      </c>
    </row>
    <row r="25" spans="1:27">
      <c r="A25" s="1">
        <v>14.25</v>
      </c>
      <c r="B25" s="35">
        <v>28212243.490254335</v>
      </c>
      <c r="C25" s="3">
        <f t="shared" si="0"/>
        <v>28.212243490254334</v>
      </c>
      <c r="D25" s="2">
        <v>500.68204317551817</v>
      </c>
      <c r="E25" s="1">
        <v>500.68204317551817</v>
      </c>
      <c r="H25" s="10">
        <v>18.5</v>
      </c>
      <c r="K25" s="1">
        <v>1</v>
      </c>
      <c r="M25" s="11"/>
      <c r="O25" s="10">
        <v>18.5</v>
      </c>
      <c r="T25" s="11"/>
      <c r="U25" s="2">
        <f t="shared" si="4"/>
        <v>18.75</v>
      </c>
      <c r="V25" s="10">
        <v>18.5</v>
      </c>
      <c r="W25" s="1">
        <f t="shared" si="5"/>
        <v>0</v>
      </c>
      <c r="X25" s="1">
        <f t="shared" si="6"/>
        <v>0</v>
      </c>
      <c r="Y25" s="1">
        <f t="shared" si="7"/>
        <v>0</v>
      </c>
      <c r="Z25" s="1">
        <f t="shared" si="14"/>
        <v>0</v>
      </c>
      <c r="AA25" s="12">
        <f t="shared" si="8"/>
        <v>0</v>
      </c>
    </row>
    <row r="26" spans="1:27">
      <c r="A26" s="1">
        <v>14.75</v>
      </c>
      <c r="B26" s="35">
        <v>14793229.653548649</v>
      </c>
      <c r="C26" s="3">
        <f t="shared" si="0"/>
        <v>14.793229653548648</v>
      </c>
      <c r="D26" s="2">
        <v>291.70250251754521</v>
      </c>
      <c r="E26" s="1">
        <v>291.70250251754521</v>
      </c>
      <c r="H26" s="10">
        <v>19</v>
      </c>
      <c r="M26" s="12"/>
      <c r="O26" s="10">
        <v>19</v>
      </c>
      <c r="T26" s="11"/>
      <c r="U26" s="2">
        <f t="shared" si="4"/>
        <v>19.25</v>
      </c>
      <c r="V26" s="10">
        <v>19</v>
      </c>
      <c r="W26" s="1">
        <f t="shared" si="5"/>
        <v>0</v>
      </c>
      <c r="X26" s="1">
        <f t="shared" si="6"/>
        <v>0</v>
      </c>
      <c r="Y26" s="1">
        <f t="shared" si="7"/>
        <v>0</v>
      </c>
      <c r="Z26" s="1">
        <f t="shared" si="14"/>
        <v>0</v>
      </c>
      <c r="AA26" s="12">
        <f t="shared" si="8"/>
        <v>0</v>
      </c>
    </row>
    <row r="27" spans="1:27">
      <c r="A27" s="1">
        <v>15.25</v>
      </c>
      <c r="B27" s="35">
        <v>16744777.714364648</v>
      </c>
      <c r="C27" s="3">
        <f t="shared" si="0"/>
        <v>16.744777714364648</v>
      </c>
      <c r="D27" s="2">
        <v>365.58126051773797</v>
      </c>
      <c r="E27" s="1">
        <v>365.58126051773797</v>
      </c>
      <c r="H27" s="13"/>
      <c r="I27" s="13">
        <f>SUM(I10:I26)</f>
        <v>113</v>
      </c>
      <c r="J27" s="13">
        <f t="shared" ref="J27:L27" si="15">SUM(J11:J26)</f>
        <v>15</v>
      </c>
      <c r="K27" s="13">
        <f t="shared" si="15"/>
        <v>19</v>
      </c>
      <c r="L27" s="13">
        <f t="shared" si="15"/>
        <v>3</v>
      </c>
      <c r="M27" s="13">
        <f>SUM(M11:M26)</f>
        <v>148</v>
      </c>
      <c r="O27" s="13"/>
      <c r="P27" s="14"/>
      <c r="Q27" s="14"/>
      <c r="R27" s="14"/>
      <c r="S27" s="14"/>
      <c r="T27" s="13"/>
      <c r="U27" s="2"/>
      <c r="V27" s="19" t="s">
        <v>0</v>
      </c>
      <c r="W27" s="14">
        <f>SUM(W11:W26)</f>
        <v>130.14289649314657</v>
      </c>
      <c r="X27" s="14">
        <f t="shared" ref="X27:Y27" si="16">SUM(X11:X26)</f>
        <v>48.070703641380419</v>
      </c>
      <c r="Y27" s="14">
        <f t="shared" si="16"/>
        <v>14.882566242070917</v>
      </c>
      <c r="Z27" s="14">
        <f>SUM(Z11:Z26)</f>
        <v>3.5842715728845325</v>
      </c>
      <c r="AA27" s="18">
        <f>SUM(W27:Z27)</f>
        <v>196.68043794948244</v>
      </c>
    </row>
    <row r="28" spans="1:27">
      <c r="A28" s="1">
        <v>15.75</v>
      </c>
      <c r="B28" s="35">
        <v>15069601.446913406</v>
      </c>
      <c r="C28" s="3">
        <f t="shared" si="0"/>
        <v>15.069601446913406</v>
      </c>
      <c r="D28" s="2">
        <v>363.08369628281434</v>
      </c>
      <c r="E28" s="1">
        <v>363.08369628281434</v>
      </c>
      <c r="U28" s="2"/>
      <c r="V28" s="4" t="s">
        <v>19</v>
      </c>
      <c r="W28" s="1">
        <f>W27/$AA$27</f>
        <v>0.66169720715475477</v>
      </c>
      <c r="X28" s="1">
        <f t="shared" ref="X28:Z28" si="17">X27/$AA$27</f>
        <v>0.24441019220085033</v>
      </c>
      <c r="Y28" s="1">
        <f t="shared" si="17"/>
        <v>7.5668767047862268E-2</v>
      </c>
      <c r="Z28" s="1">
        <f t="shared" si="17"/>
        <v>1.8223833596532645E-2</v>
      </c>
      <c r="AA28" s="1">
        <f>AA27/$AA$27</f>
        <v>1</v>
      </c>
    </row>
    <row r="29" spans="1:27">
      <c r="A29" s="1">
        <v>16.25</v>
      </c>
      <c r="B29" s="35">
        <v>3905242.350411376</v>
      </c>
      <c r="C29" s="3">
        <f t="shared" si="0"/>
        <v>3.9052423504113758</v>
      </c>
      <c r="D29" s="2">
        <v>103.5179538634798</v>
      </c>
      <c r="E29" s="1">
        <v>103.5179538634798</v>
      </c>
      <c r="U29" s="2"/>
      <c r="V29" s="4" t="s">
        <v>21</v>
      </c>
      <c r="W29" s="1">
        <f>SUMPRODUCT(W11:W26,$U$11:$U$26)/W$27</f>
        <v>14.239364248806449</v>
      </c>
      <c r="X29" s="1">
        <f>SUMPRODUCT(X11:X26,$U$11:$U$26)/X$27</f>
        <v>13.146994235150485</v>
      </c>
      <c r="Y29" s="1">
        <f>SUMPRODUCT(Y11:Y26,$U$11:$U$26)/Y$27</f>
        <v>14.582384154645069</v>
      </c>
      <c r="Z29" s="1">
        <f>SUMPRODUCT(Z11:Z26,$U$11:$U$26)/Z$27</f>
        <v>14.306383556323819</v>
      </c>
    </row>
    <row r="30" spans="1:27">
      <c r="A30" s="1">
        <v>16.75</v>
      </c>
      <c r="B30" s="35">
        <v>2925297.8358099111</v>
      </c>
      <c r="C30" s="3">
        <f t="shared" si="0"/>
        <v>2.9252978358099111</v>
      </c>
      <c r="D30" s="2">
        <v>85.063616877996139</v>
      </c>
      <c r="E30" s="1">
        <v>85.063616877996139</v>
      </c>
    </row>
    <row r="31" spans="1:27">
      <c r="A31" s="1">
        <v>17.25</v>
      </c>
      <c r="B31" s="35">
        <v>2445311.1742167654</v>
      </c>
      <c r="C31" s="3">
        <f t="shared" si="0"/>
        <v>2.4453111742167652</v>
      </c>
      <c r="D31" s="2">
        <v>77.791339395808436</v>
      </c>
      <c r="E31" s="1">
        <v>77.791339395808436</v>
      </c>
    </row>
    <row r="32" spans="1:27" ht="15">
      <c r="A32" s="1">
        <v>17.75</v>
      </c>
      <c r="B32" s="35">
        <v>461929.09282192646</v>
      </c>
      <c r="C32" s="3">
        <f t="shared" si="0"/>
        <v>0.46192909282192646</v>
      </c>
      <c r="D32" s="2">
        <v>16.035432823897807</v>
      </c>
      <c r="E32" s="1">
        <v>16.035432823897807</v>
      </c>
      <c r="H32" s="15" t="s">
        <v>14</v>
      </c>
      <c r="I32" s="15" t="s">
        <v>24</v>
      </c>
      <c r="O32" s="15" t="s">
        <v>14</v>
      </c>
      <c r="P32" s="15" t="s">
        <v>24</v>
      </c>
      <c r="V32" s="15" t="s">
        <v>14</v>
      </c>
      <c r="W32" s="15" t="s">
        <v>24</v>
      </c>
    </row>
    <row r="33" spans="1:27" ht="15">
      <c r="A33" s="1">
        <v>18.25</v>
      </c>
      <c r="B33" s="35">
        <v>0</v>
      </c>
      <c r="C33" s="3">
        <f t="shared" si="0"/>
        <v>0</v>
      </c>
      <c r="D33" s="2">
        <v>0</v>
      </c>
      <c r="E33" s="1">
        <v>0</v>
      </c>
      <c r="H33" s="15" t="s">
        <v>16</v>
      </c>
      <c r="I33" s="15" t="s">
        <v>17</v>
      </c>
      <c r="O33" s="15" t="s">
        <v>16</v>
      </c>
      <c r="P33" s="15" t="s">
        <v>17</v>
      </c>
      <c r="V33" s="15" t="s">
        <v>16</v>
      </c>
      <c r="W33" s="15" t="s">
        <v>17</v>
      </c>
    </row>
    <row r="34" spans="1:27" ht="15">
      <c r="A34" s="1">
        <v>18.75</v>
      </c>
      <c r="B34" s="35">
        <v>18057.568771217011</v>
      </c>
      <c r="C34" s="3">
        <f t="shared" si="0"/>
        <v>1.805756877121701E-2</v>
      </c>
      <c r="D34" s="2">
        <v>0.74110315492403311</v>
      </c>
      <c r="E34" s="1">
        <v>0.74110315492403311</v>
      </c>
      <c r="H34" s="15" t="s">
        <v>18</v>
      </c>
      <c r="I34" s="15"/>
      <c r="O34" s="15" t="s">
        <v>19</v>
      </c>
      <c r="P34" s="15"/>
      <c r="V34" s="15" t="s">
        <v>23</v>
      </c>
      <c r="W34" s="15"/>
    </row>
    <row r="35" spans="1:27">
      <c r="A35" s="1">
        <v>19.25</v>
      </c>
      <c r="B35" s="35">
        <v>0</v>
      </c>
      <c r="C35" s="3">
        <f t="shared" si="0"/>
        <v>0</v>
      </c>
      <c r="D35" s="2">
        <v>0</v>
      </c>
      <c r="E35" s="1">
        <v>0</v>
      </c>
      <c r="H35" s="86" t="s">
        <v>13</v>
      </c>
      <c r="I35" s="88" t="s">
        <v>12</v>
      </c>
      <c r="J35" s="89"/>
      <c r="K35" s="89"/>
      <c r="L35" s="89"/>
      <c r="M35" s="86" t="s">
        <v>0</v>
      </c>
      <c r="O35" s="86" t="s">
        <v>13</v>
      </c>
      <c r="P35" s="88" t="s">
        <v>12</v>
      </c>
      <c r="Q35" s="89"/>
      <c r="R35" s="89"/>
      <c r="S35" s="89"/>
      <c r="T35" s="86" t="s">
        <v>0</v>
      </c>
      <c r="V35" s="86" t="s">
        <v>13</v>
      </c>
      <c r="W35" s="88" t="s">
        <v>12</v>
      </c>
      <c r="X35" s="89"/>
      <c r="Y35" s="89"/>
      <c r="Z35" s="89"/>
      <c r="AA35" s="86" t="s">
        <v>0</v>
      </c>
    </row>
    <row r="36" spans="1:27">
      <c r="A36" s="1">
        <v>19.75</v>
      </c>
      <c r="B36" s="35">
        <v>0</v>
      </c>
      <c r="C36" s="3">
        <f t="shared" si="0"/>
        <v>0</v>
      </c>
      <c r="D36" s="2">
        <v>0</v>
      </c>
      <c r="E36" s="1">
        <v>0</v>
      </c>
      <c r="H36" s="87"/>
      <c r="I36" s="16">
        <v>1</v>
      </c>
      <c r="J36" s="17">
        <v>2</v>
      </c>
      <c r="K36" s="17">
        <v>3</v>
      </c>
      <c r="L36" s="17">
        <v>4</v>
      </c>
      <c r="M36" s="90"/>
      <c r="O36" s="87"/>
      <c r="P36" s="16">
        <v>1</v>
      </c>
      <c r="Q36" s="17">
        <v>2</v>
      </c>
      <c r="R36" s="17">
        <v>3</v>
      </c>
      <c r="S36" s="17">
        <v>4</v>
      </c>
      <c r="T36" s="90"/>
      <c r="V36" s="87"/>
      <c r="W36" s="16">
        <v>1</v>
      </c>
      <c r="X36" s="17">
        <v>2</v>
      </c>
      <c r="Y36" s="17">
        <v>3</v>
      </c>
      <c r="Z36" s="17">
        <v>4</v>
      </c>
      <c r="AA36" s="90"/>
    </row>
    <row r="37" spans="1:27">
      <c r="A37" s="1">
        <v>20.25</v>
      </c>
      <c r="B37" s="35">
        <v>0</v>
      </c>
      <c r="C37" s="3">
        <f t="shared" si="0"/>
        <v>0</v>
      </c>
      <c r="D37" s="2">
        <v>0</v>
      </c>
      <c r="E37" s="1">
        <v>0</v>
      </c>
      <c r="H37" s="10">
        <v>11.5</v>
      </c>
      <c r="M37" s="11"/>
      <c r="O37" s="10">
        <v>11.5</v>
      </c>
      <c r="T37" s="11"/>
      <c r="V37" s="10">
        <v>11.5</v>
      </c>
      <c r="W37" s="1">
        <f>P37*$D20</f>
        <v>0</v>
      </c>
      <c r="X37" s="1">
        <f t="shared" ref="X37:Z37" si="18">Q37*$D20</f>
        <v>0</v>
      </c>
      <c r="Y37" s="1">
        <f t="shared" si="18"/>
        <v>0</v>
      </c>
      <c r="Z37" s="1">
        <f t="shared" si="18"/>
        <v>0</v>
      </c>
      <c r="AA37" s="12">
        <f>SUM(W37:Z37)</f>
        <v>0</v>
      </c>
    </row>
    <row r="38" spans="1:27">
      <c r="A38" s="1">
        <v>20.75</v>
      </c>
      <c r="B38" s="35">
        <v>0</v>
      </c>
      <c r="C38" s="3">
        <f t="shared" si="0"/>
        <v>0</v>
      </c>
      <c r="D38" s="2">
        <v>0</v>
      </c>
      <c r="E38" s="1">
        <v>0</v>
      </c>
      <c r="H38" s="10">
        <v>12</v>
      </c>
      <c r="I38" s="1">
        <v>1</v>
      </c>
      <c r="J38" s="1">
        <v>1</v>
      </c>
      <c r="M38" s="11">
        <v>2</v>
      </c>
      <c r="O38" s="10">
        <v>12</v>
      </c>
      <c r="P38" s="1">
        <f>I38/$M38</f>
        <v>0.5</v>
      </c>
      <c r="Q38" s="1">
        <f t="shared" ref="Q38:Q50" si="19">J38/$M38</f>
        <v>0.5</v>
      </c>
      <c r="R38" s="1">
        <f t="shared" ref="R38:R50" si="20">K38/$M38</f>
        <v>0</v>
      </c>
      <c r="S38" s="1">
        <f t="shared" ref="S38:S50" si="21">L38/$M38</f>
        <v>0</v>
      </c>
      <c r="T38" s="11">
        <f t="shared" ref="T38:T50" si="22">SUM(P38:S38)</f>
        <v>1</v>
      </c>
      <c r="V38" s="10">
        <v>12</v>
      </c>
      <c r="W38" s="1">
        <f t="shared" ref="W38:W52" si="23">P38*$D21</f>
        <v>66.208811577967737</v>
      </c>
      <c r="X38" s="1">
        <f t="shared" ref="X38:X52" si="24">Q38*$D21</f>
        <v>66.208811577967737</v>
      </c>
      <c r="Y38" s="1">
        <f t="shared" ref="Y38:Y52" si="25">R38*$D21</f>
        <v>0</v>
      </c>
      <c r="Z38" s="1">
        <f t="shared" ref="Z38:Z52" si="26">S38*$D21</f>
        <v>0</v>
      </c>
      <c r="AA38" s="12">
        <f t="shared" ref="AA38:AA53" si="27">SUM(W38:Z38)</f>
        <v>132.41762315593547</v>
      </c>
    </row>
    <row r="39" spans="1:27">
      <c r="A39" s="1">
        <v>21.25</v>
      </c>
      <c r="B39" s="35">
        <v>0</v>
      </c>
      <c r="C39" s="3">
        <f t="shared" si="0"/>
        <v>0</v>
      </c>
      <c r="D39" s="2">
        <v>0</v>
      </c>
      <c r="E39" s="1">
        <v>0</v>
      </c>
      <c r="H39" s="10">
        <v>12.5</v>
      </c>
      <c r="I39" s="1">
        <v>1</v>
      </c>
      <c r="J39" s="1">
        <v>3</v>
      </c>
      <c r="M39" s="11">
        <v>4</v>
      </c>
      <c r="O39" s="10">
        <v>12.5</v>
      </c>
      <c r="P39" s="1">
        <f t="shared" ref="P39:P48" si="28">I39/$M39</f>
        <v>0.25</v>
      </c>
      <c r="Q39" s="1">
        <f t="shared" si="19"/>
        <v>0.75</v>
      </c>
      <c r="R39" s="1">
        <f t="shared" si="20"/>
        <v>0</v>
      </c>
      <c r="S39" s="1">
        <f t="shared" si="21"/>
        <v>0</v>
      </c>
      <c r="T39" s="11">
        <f t="shared" si="22"/>
        <v>1</v>
      </c>
      <c r="V39" s="10">
        <v>12.5</v>
      </c>
      <c r="W39" s="1">
        <f t="shared" si="23"/>
        <v>86.34779083603199</v>
      </c>
      <c r="X39" s="1">
        <f t="shared" si="24"/>
        <v>259.04337250809596</v>
      </c>
      <c r="Y39" s="1">
        <f t="shared" si="25"/>
        <v>0</v>
      </c>
      <c r="Z39" s="1">
        <f t="shared" si="26"/>
        <v>0</v>
      </c>
      <c r="AA39" s="12">
        <f t="shared" si="27"/>
        <v>345.39116334412796</v>
      </c>
    </row>
    <row r="40" spans="1:27">
      <c r="A40" s="1">
        <v>21.75</v>
      </c>
      <c r="B40" s="35">
        <v>0</v>
      </c>
      <c r="C40" s="3">
        <f t="shared" si="0"/>
        <v>0</v>
      </c>
      <c r="D40" s="2">
        <v>0</v>
      </c>
      <c r="E40" s="1">
        <v>0</v>
      </c>
      <c r="H40" s="10">
        <v>13</v>
      </c>
      <c r="I40" s="1">
        <v>8</v>
      </c>
      <c r="J40" s="1">
        <v>2</v>
      </c>
      <c r="K40" s="1">
        <v>1</v>
      </c>
      <c r="M40" s="11">
        <v>11</v>
      </c>
      <c r="O40" s="10">
        <v>13</v>
      </c>
      <c r="P40" s="1">
        <f t="shared" si="28"/>
        <v>0.72727272727272729</v>
      </c>
      <c r="Q40" s="1">
        <f t="shared" si="19"/>
        <v>0.18181818181818182</v>
      </c>
      <c r="R40" s="1">
        <f t="shared" si="20"/>
        <v>9.0909090909090912E-2</v>
      </c>
      <c r="S40" s="1">
        <f t="shared" si="21"/>
        <v>0</v>
      </c>
      <c r="T40" s="11">
        <f t="shared" si="22"/>
        <v>1</v>
      </c>
      <c r="V40" s="10">
        <v>13</v>
      </c>
      <c r="W40" s="1">
        <f t="shared" si="23"/>
        <v>390.99944015218801</v>
      </c>
      <c r="X40" s="1">
        <f t="shared" si="24"/>
        <v>97.749860038047004</v>
      </c>
      <c r="Y40" s="1">
        <f t="shared" si="25"/>
        <v>48.874930019023502</v>
      </c>
      <c r="Z40" s="1">
        <f t="shared" si="26"/>
        <v>0</v>
      </c>
      <c r="AA40" s="12">
        <f t="shared" si="27"/>
        <v>537.62423020925849</v>
      </c>
    </row>
    <row r="41" spans="1:27">
      <c r="A41" s="1">
        <v>22.25</v>
      </c>
      <c r="B41" s="36">
        <v>0</v>
      </c>
      <c r="C41" s="3">
        <f t="shared" si="0"/>
        <v>0</v>
      </c>
      <c r="D41" s="2">
        <v>0</v>
      </c>
      <c r="E41" s="2">
        <v>0</v>
      </c>
      <c r="H41" s="10">
        <v>13.5</v>
      </c>
      <c r="I41" s="1">
        <v>7</v>
      </c>
      <c r="J41" s="1">
        <v>4</v>
      </c>
      <c r="K41" s="1">
        <v>1</v>
      </c>
      <c r="M41" s="11">
        <v>12</v>
      </c>
      <c r="O41" s="10">
        <v>13.5</v>
      </c>
      <c r="P41" s="1">
        <f t="shared" si="28"/>
        <v>0.58333333333333337</v>
      </c>
      <c r="Q41" s="1">
        <f t="shared" si="19"/>
        <v>0.33333333333333331</v>
      </c>
      <c r="R41" s="1">
        <f t="shared" si="20"/>
        <v>8.3333333333333329E-2</v>
      </c>
      <c r="S41" s="1">
        <f t="shared" si="21"/>
        <v>0</v>
      </c>
      <c r="T41" s="11">
        <f t="shared" si="22"/>
        <v>1</v>
      </c>
      <c r="V41" s="10">
        <v>13.5</v>
      </c>
      <c r="W41" s="1">
        <f t="shared" si="23"/>
        <v>325.88901708790092</v>
      </c>
      <c r="X41" s="1">
        <f t="shared" si="24"/>
        <v>186.2222954788005</v>
      </c>
      <c r="Y41" s="1">
        <f t="shared" si="25"/>
        <v>46.555573869700126</v>
      </c>
      <c r="Z41" s="1">
        <f t="shared" si="26"/>
        <v>0</v>
      </c>
      <c r="AA41" s="12">
        <f t="shared" si="27"/>
        <v>558.66688643640146</v>
      </c>
    </row>
    <row r="42" spans="1:27">
      <c r="H42" s="10">
        <v>14</v>
      </c>
      <c r="I42" s="1">
        <v>12</v>
      </c>
      <c r="J42" s="1">
        <v>1</v>
      </c>
      <c r="K42" s="1">
        <v>1</v>
      </c>
      <c r="L42" s="1">
        <v>2</v>
      </c>
      <c r="M42" s="11">
        <v>16</v>
      </c>
      <c r="O42" s="10">
        <v>14</v>
      </c>
      <c r="P42" s="1">
        <f t="shared" si="28"/>
        <v>0.75</v>
      </c>
      <c r="Q42" s="1">
        <f t="shared" si="19"/>
        <v>6.25E-2</v>
      </c>
      <c r="R42" s="1">
        <f t="shared" si="20"/>
        <v>6.25E-2</v>
      </c>
      <c r="S42" s="1">
        <f t="shared" si="21"/>
        <v>0.125</v>
      </c>
      <c r="T42" s="11">
        <f t="shared" si="22"/>
        <v>1</v>
      </c>
      <c r="V42" s="10">
        <v>14</v>
      </c>
      <c r="W42" s="1">
        <f t="shared" si="23"/>
        <v>375.51153238163863</v>
      </c>
      <c r="X42" s="1">
        <f t="shared" si="24"/>
        <v>31.292627698469886</v>
      </c>
      <c r="Y42" s="1">
        <f t="shared" si="25"/>
        <v>31.292627698469886</v>
      </c>
      <c r="Z42" s="1">
        <f t="shared" si="26"/>
        <v>62.585255396939772</v>
      </c>
      <c r="AA42" s="12">
        <f t="shared" si="27"/>
        <v>500.68204317551823</v>
      </c>
    </row>
    <row r="43" spans="1:27">
      <c r="A43" s="1" t="s">
        <v>0</v>
      </c>
      <c r="B43" s="34">
        <v>197969742.64448455</v>
      </c>
      <c r="C43" s="2">
        <v>197969742.64448455</v>
      </c>
      <c r="D43" s="1">
        <v>3390.8138082292448</v>
      </c>
      <c r="E43" s="1">
        <v>3390.8138082292448</v>
      </c>
      <c r="H43" s="10">
        <v>14.5</v>
      </c>
      <c r="I43" s="1">
        <v>16</v>
      </c>
      <c r="K43" s="1">
        <v>1</v>
      </c>
      <c r="M43" s="11">
        <v>17</v>
      </c>
      <c r="O43" s="10">
        <v>14.5</v>
      </c>
      <c r="P43" s="1">
        <f t="shared" si="28"/>
        <v>0.94117647058823528</v>
      </c>
      <c r="Q43" s="1">
        <f t="shared" si="19"/>
        <v>0</v>
      </c>
      <c r="R43" s="1">
        <f t="shared" si="20"/>
        <v>5.8823529411764705E-2</v>
      </c>
      <c r="S43" s="1">
        <f t="shared" si="21"/>
        <v>0</v>
      </c>
      <c r="T43" s="11">
        <f t="shared" si="22"/>
        <v>1</v>
      </c>
      <c r="V43" s="10">
        <v>14.5</v>
      </c>
      <c r="W43" s="1">
        <f t="shared" si="23"/>
        <v>274.54353178121903</v>
      </c>
      <c r="X43" s="1">
        <f t="shared" si="24"/>
        <v>0</v>
      </c>
      <c r="Y43" s="1">
        <f t="shared" si="25"/>
        <v>17.158970736326189</v>
      </c>
      <c r="Z43" s="1">
        <f t="shared" si="26"/>
        <v>0</v>
      </c>
      <c r="AA43" s="12">
        <f t="shared" si="27"/>
        <v>291.70250251754521</v>
      </c>
    </row>
    <row r="44" spans="1:27">
      <c r="H44" s="10">
        <v>15</v>
      </c>
      <c r="I44" s="1">
        <v>14</v>
      </c>
      <c r="K44" s="1">
        <v>3</v>
      </c>
      <c r="M44" s="11">
        <v>17</v>
      </c>
      <c r="O44" s="10">
        <v>15</v>
      </c>
      <c r="P44" s="1">
        <f t="shared" si="28"/>
        <v>0.82352941176470584</v>
      </c>
      <c r="Q44" s="1">
        <f t="shared" si="19"/>
        <v>0</v>
      </c>
      <c r="R44" s="1">
        <f t="shared" si="20"/>
        <v>0.17647058823529413</v>
      </c>
      <c r="S44" s="1">
        <f t="shared" si="21"/>
        <v>0</v>
      </c>
      <c r="T44" s="11">
        <f t="shared" si="22"/>
        <v>1</v>
      </c>
      <c r="V44" s="10">
        <v>15</v>
      </c>
      <c r="W44" s="1">
        <f t="shared" si="23"/>
        <v>301.06692042637246</v>
      </c>
      <c r="X44" s="1">
        <f t="shared" si="24"/>
        <v>0</v>
      </c>
      <c r="Y44" s="1">
        <f t="shared" si="25"/>
        <v>64.514340091365526</v>
      </c>
      <c r="Z44" s="1">
        <f t="shared" si="26"/>
        <v>0</v>
      </c>
      <c r="AA44" s="12">
        <f t="shared" si="27"/>
        <v>365.58126051773797</v>
      </c>
    </row>
    <row r="45" spans="1:27">
      <c r="B45" s="37" t="s">
        <v>9</v>
      </c>
      <c r="C45" s="5" t="s">
        <v>9</v>
      </c>
      <c r="D45" s="5">
        <f>0.25+SUMPRODUCT(A7:A41,C7:C41)/C43</f>
        <v>0.25001398554309068</v>
      </c>
      <c r="H45" s="10">
        <v>15.5</v>
      </c>
      <c r="I45" s="1">
        <v>14</v>
      </c>
      <c r="J45" s="1">
        <v>1</v>
      </c>
      <c r="K45" s="1">
        <v>1</v>
      </c>
      <c r="M45" s="11">
        <v>16</v>
      </c>
      <c r="O45" s="10">
        <v>15.5</v>
      </c>
      <c r="P45" s="1">
        <f t="shared" si="28"/>
        <v>0.875</v>
      </c>
      <c r="Q45" s="1">
        <f t="shared" si="19"/>
        <v>6.25E-2</v>
      </c>
      <c r="R45" s="1">
        <f t="shared" si="20"/>
        <v>6.25E-2</v>
      </c>
      <c r="S45" s="1">
        <f t="shared" si="21"/>
        <v>0</v>
      </c>
      <c r="T45" s="11">
        <f t="shared" si="22"/>
        <v>1</v>
      </c>
      <c r="V45" s="10">
        <v>15.5</v>
      </c>
      <c r="W45" s="1">
        <f t="shared" si="23"/>
        <v>317.69823424746255</v>
      </c>
      <c r="X45" s="1">
        <f t="shared" si="24"/>
        <v>22.692731017675897</v>
      </c>
      <c r="Y45" s="1">
        <f t="shared" si="25"/>
        <v>22.692731017675897</v>
      </c>
      <c r="Z45" s="1">
        <f t="shared" si="26"/>
        <v>0</v>
      </c>
      <c r="AA45" s="12">
        <f t="shared" si="27"/>
        <v>363.08369628281434</v>
      </c>
    </row>
    <row r="46" spans="1:27">
      <c r="B46" s="37" t="s">
        <v>3</v>
      </c>
      <c r="C46" s="5" t="s">
        <v>3</v>
      </c>
      <c r="D46" s="5">
        <f>((SUMPRODUCT(A7:A41,A7:A41,C7:C41)-C43*(D45-0.25)^2)/(C43-1))^0.5</f>
        <v>1.4033468514474606E-2</v>
      </c>
      <c r="H46" s="10">
        <v>16</v>
      </c>
      <c r="I46" s="1">
        <v>12</v>
      </c>
      <c r="J46" s="1">
        <v>1</v>
      </c>
      <c r="K46" s="1">
        <v>3</v>
      </c>
      <c r="M46" s="11">
        <v>16</v>
      </c>
      <c r="O46" s="10">
        <v>16</v>
      </c>
      <c r="P46" s="1">
        <f t="shared" si="28"/>
        <v>0.75</v>
      </c>
      <c r="Q46" s="1">
        <f t="shared" si="19"/>
        <v>6.25E-2</v>
      </c>
      <c r="R46" s="1">
        <f t="shared" si="20"/>
        <v>0.1875</v>
      </c>
      <c r="S46" s="1">
        <f t="shared" si="21"/>
        <v>0</v>
      </c>
      <c r="T46" s="11">
        <f t="shared" si="22"/>
        <v>1</v>
      </c>
      <c r="V46" s="10">
        <v>16</v>
      </c>
      <c r="W46" s="1">
        <f t="shared" si="23"/>
        <v>77.638465397609849</v>
      </c>
      <c r="X46" s="1">
        <f t="shared" si="24"/>
        <v>6.4698721164674877</v>
      </c>
      <c r="Y46" s="1">
        <f t="shared" si="25"/>
        <v>19.409616349402462</v>
      </c>
      <c r="Z46" s="1">
        <f t="shared" si="26"/>
        <v>0</v>
      </c>
      <c r="AA46" s="12">
        <f t="shared" si="27"/>
        <v>103.51795386347979</v>
      </c>
    </row>
    <row r="47" spans="1:27">
      <c r="H47" s="10">
        <v>16.5</v>
      </c>
      <c r="I47" s="1">
        <v>14</v>
      </c>
      <c r="K47" s="1">
        <v>2</v>
      </c>
      <c r="M47" s="11">
        <v>16</v>
      </c>
      <c r="O47" s="10">
        <v>16.5</v>
      </c>
      <c r="P47" s="1">
        <f t="shared" si="28"/>
        <v>0.875</v>
      </c>
      <c r="Q47" s="1">
        <f t="shared" si="19"/>
        <v>0</v>
      </c>
      <c r="R47" s="1">
        <f t="shared" si="20"/>
        <v>0.125</v>
      </c>
      <c r="S47" s="1">
        <f t="shared" si="21"/>
        <v>0</v>
      </c>
      <c r="T47" s="11">
        <f t="shared" si="22"/>
        <v>1</v>
      </c>
      <c r="V47" s="10">
        <v>16.5</v>
      </c>
      <c r="W47" s="1">
        <f t="shared" si="23"/>
        <v>74.430664768246629</v>
      </c>
      <c r="X47" s="1">
        <f t="shared" si="24"/>
        <v>0</v>
      </c>
      <c r="Y47" s="1">
        <f t="shared" si="25"/>
        <v>10.632952109749517</v>
      </c>
      <c r="Z47" s="1">
        <f t="shared" si="26"/>
        <v>0</v>
      </c>
      <c r="AA47" s="12">
        <f t="shared" si="27"/>
        <v>85.063616877996139</v>
      </c>
    </row>
    <row r="48" spans="1:27">
      <c r="H48" s="10">
        <v>17</v>
      </c>
      <c r="I48" s="1">
        <v>7</v>
      </c>
      <c r="K48" s="1">
        <v>4</v>
      </c>
      <c r="M48" s="11">
        <v>11</v>
      </c>
      <c r="O48" s="10">
        <v>17</v>
      </c>
      <c r="P48" s="1">
        <f t="shared" si="28"/>
        <v>0.63636363636363635</v>
      </c>
      <c r="Q48" s="1">
        <f t="shared" si="19"/>
        <v>0</v>
      </c>
      <c r="R48" s="1">
        <f t="shared" si="20"/>
        <v>0.36363636363636365</v>
      </c>
      <c r="S48" s="1">
        <f t="shared" si="21"/>
        <v>0</v>
      </c>
      <c r="T48" s="11">
        <f t="shared" si="22"/>
        <v>1</v>
      </c>
      <c r="V48" s="10">
        <v>17</v>
      </c>
      <c r="W48" s="1">
        <f t="shared" si="23"/>
        <v>49.503579615514461</v>
      </c>
      <c r="X48" s="1">
        <f t="shared" si="24"/>
        <v>0</v>
      </c>
      <c r="Y48" s="1">
        <f t="shared" si="25"/>
        <v>28.287759780293978</v>
      </c>
      <c r="Z48" s="1">
        <f t="shared" si="26"/>
        <v>0</v>
      </c>
      <c r="AA48" s="12">
        <f t="shared" si="27"/>
        <v>77.791339395808436</v>
      </c>
    </row>
    <row r="49" spans="2:27">
      <c r="B49" s="34"/>
      <c r="C49" s="2"/>
      <c r="H49" s="10">
        <v>17.5</v>
      </c>
      <c r="I49" s="1">
        <v>5</v>
      </c>
      <c r="J49" s="1">
        <v>2</v>
      </c>
      <c r="L49" s="1">
        <v>1</v>
      </c>
      <c r="M49" s="11">
        <v>8</v>
      </c>
      <c r="O49" s="10">
        <v>17.5</v>
      </c>
      <c r="P49" s="1">
        <f>I49/$M49</f>
        <v>0.625</v>
      </c>
      <c r="Q49" s="1">
        <f t="shared" si="19"/>
        <v>0.25</v>
      </c>
      <c r="R49" s="1">
        <f t="shared" si="20"/>
        <v>0</v>
      </c>
      <c r="S49" s="1">
        <f t="shared" si="21"/>
        <v>0.125</v>
      </c>
      <c r="T49" s="11">
        <f t="shared" si="22"/>
        <v>1</v>
      </c>
      <c r="V49" s="10">
        <v>17.5</v>
      </c>
      <c r="W49" s="1">
        <f t="shared" si="23"/>
        <v>10.022145514936129</v>
      </c>
      <c r="X49" s="1">
        <f t="shared" si="24"/>
        <v>4.0088582059744517</v>
      </c>
      <c r="Y49" s="1">
        <f t="shared" si="25"/>
        <v>0</v>
      </c>
      <c r="Z49" s="1">
        <f t="shared" si="26"/>
        <v>2.0044291029872259</v>
      </c>
      <c r="AA49" s="12">
        <f t="shared" si="27"/>
        <v>16.035432823897807</v>
      </c>
    </row>
    <row r="50" spans="2:27">
      <c r="H50" s="10">
        <v>18</v>
      </c>
      <c r="I50" s="1">
        <v>1</v>
      </c>
      <c r="K50" s="1">
        <v>1</v>
      </c>
      <c r="M50" s="11">
        <v>2</v>
      </c>
      <c r="O50" s="10">
        <v>18</v>
      </c>
      <c r="P50" s="1">
        <f>I50/$M50</f>
        <v>0.5</v>
      </c>
      <c r="Q50" s="1">
        <f t="shared" si="19"/>
        <v>0</v>
      </c>
      <c r="R50" s="1">
        <f t="shared" si="20"/>
        <v>0.5</v>
      </c>
      <c r="S50" s="1">
        <f t="shared" si="21"/>
        <v>0</v>
      </c>
      <c r="T50" s="11">
        <f t="shared" si="22"/>
        <v>1</v>
      </c>
      <c r="V50" s="10">
        <v>18</v>
      </c>
      <c r="W50" s="1">
        <f t="shared" si="23"/>
        <v>0</v>
      </c>
      <c r="X50" s="1">
        <f t="shared" si="24"/>
        <v>0</v>
      </c>
      <c r="Y50" s="1">
        <f t="shared" si="25"/>
        <v>0</v>
      </c>
      <c r="Z50" s="1">
        <f t="shared" si="26"/>
        <v>0</v>
      </c>
      <c r="AA50" s="12">
        <f t="shared" si="27"/>
        <v>0</v>
      </c>
    </row>
    <row r="51" spans="2:27">
      <c r="H51" s="10">
        <v>18.5</v>
      </c>
      <c r="M51" s="11"/>
      <c r="O51" s="10">
        <v>18.5</v>
      </c>
      <c r="T51" s="11"/>
      <c r="V51" s="10">
        <v>18.5</v>
      </c>
      <c r="W51" s="1">
        <f t="shared" si="23"/>
        <v>0</v>
      </c>
      <c r="X51" s="1">
        <f t="shared" si="24"/>
        <v>0</v>
      </c>
      <c r="Y51" s="1">
        <f t="shared" si="25"/>
        <v>0</v>
      </c>
      <c r="Z51" s="1">
        <f t="shared" si="26"/>
        <v>0</v>
      </c>
      <c r="AA51" s="12">
        <f t="shared" si="27"/>
        <v>0</v>
      </c>
    </row>
    <row r="52" spans="2:27">
      <c r="H52" s="10">
        <v>19</v>
      </c>
      <c r="M52" s="12"/>
      <c r="O52" s="10">
        <v>19</v>
      </c>
      <c r="T52" s="11"/>
      <c r="V52" s="10">
        <v>19</v>
      </c>
      <c r="W52" s="1">
        <f t="shared" si="23"/>
        <v>0</v>
      </c>
      <c r="X52" s="1">
        <f t="shared" si="24"/>
        <v>0</v>
      </c>
      <c r="Y52" s="1">
        <f t="shared" si="25"/>
        <v>0</v>
      </c>
      <c r="Z52" s="1">
        <f t="shared" si="26"/>
        <v>0</v>
      </c>
      <c r="AA52" s="12">
        <f t="shared" si="27"/>
        <v>0</v>
      </c>
    </row>
    <row r="53" spans="2:27">
      <c r="H53" s="13"/>
      <c r="I53" s="13">
        <f>SUM(I36:I52)</f>
        <v>113</v>
      </c>
      <c r="J53" s="13">
        <f t="shared" ref="J53" si="29">SUM(J37:J52)</f>
        <v>15</v>
      </c>
      <c r="K53" s="13">
        <f t="shared" ref="K53" si="30">SUM(K37:K52)</f>
        <v>18</v>
      </c>
      <c r="L53" s="13">
        <f t="shared" ref="L53" si="31">SUM(L37:L52)</f>
        <v>3</v>
      </c>
      <c r="M53" s="13">
        <f>SUM(M37:M52)</f>
        <v>148</v>
      </c>
      <c r="O53" s="13"/>
      <c r="P53" s="14"/>
      <c r="Q53" s="14"/>
      <c r="R53" s="14"/>
      <c r="S53" s="14"/>
      <c r="T53" s="13"/>
      <c r="V53" s="19" t="s">
        <v>0</v>
      </c>
      <c r="W53" s="14">
        <f>SUM(W37:W52)</f>
        <v>2349.8601337870882</v>
      </c>
      <c r="X53" s="14">
        <f>SUM(X37:X52)</f>
        <v>673.68842864149894</v>
      </c>
      <c r="Y53" s="14">
        <f>SUM(Y37:Y52)</f>
        <v>289.41950167200707</v>
      </c>
      <c r="Z53" s="14">
        <f>SUM(Z37:Z52)</f>
        <v>64.589684499927003</v>
      </c>
      <c r="AA53" s="18">
        <f t="shared" si="27"/>
        <v>3377.5577486005213</v>
      </c>
    </row>
    <row r="54" spans="2:27">
      <c r="V54" s="4" t="s">
        <v>19</v>
      </c>
      <c r="W54" s="32">
        <f>W53/$AA$53*100</f>
        <v>69.572759629668639</v>
      </c>
      <c r="X54" s="32">
        <f t="shared" ref="X54:AA54" si="32">X53/$AA$53*100</f>
        <v>19.946022504593422</v>
      </c>
      <c r="Y54" s="32">
        <f t="shared" si="32"/>
        <v>8.5688986899462201</v>
      </c>
      <c r="Z54" s="32">
        <f t="shared" si="32"/>
        <v>1.9123191757917239</v>
      </c>
      <c r="AA54" s="32">
        <f t="shared" si="32"/>
        <v>100</v>
      </c>
    </row>
    <row r="55" spans="2:27">
      <c r="V55" s="4" t="s">
        <v>22</v>
      </c>
      <c r="W55" s="32">
        <f>W53/W27</f>
        <v>18.055999959328044</v>
      </c>
      <c r="X55" s="32">
        <f t="shared" ref="X55:AA55" si="33">X53/X27</f>
        <v>14.014532295332822</v>
      </c>
      <c r="Y55" s="32">
        <f t="shared" si="33"/>
        <v>19.446881469531707</v>
      </c>
      <c r="Z55" s="32">
        <f t="shared" si="33"/>
        <v>18.020309897429684</v>
      </c>
      <c r="AA55" s="32">
        <f t="shared" si="33"/>
        <v>17.172819950035144</v>
      </c>
    </row>
  </sheetData>
  <mergeCells count="18">
    <mergeCell ref="H9:H10"/>
    <mergeCell ref="I9:L9"/>
    <mergeCell ref="M9:M10"/>
    <mergeCell ref="O9:O10"/>
    <mergeCell ref="P9:S9"/>
    <mergeCell ref="T35:T36"/>
    <mergeCell ref="V9:V10"/>
    <mergeCell ref="W9:Z9"/>
    <mergeCell ref="AA9:AA10"/>
    <mergeCell ref="V35:V36"/>
    <mergeCell ref="W35:Z35"/>
    <mergeCell ref="AA35:AA36"/>
    <mergeCell ref="T9:T10"/>
    <mergeCell ref="H35:H36"/>
    <mergeCell ref="I35:L35"/>
    <mergeCell ref="M35:M36"/>
    <mergeCell ref="O35:O36"/>
    <mergeCell ref="P35:S35"/>
  </mergeCells>
  <pageMargins left="0.74999999999999989" right="0.74999999999999989" top="1.295275590551181" bottom="1.295275590551181" header="1" footer="1"/>
  <pageSetup paperSize="0" fitToWidth="0" fitToHeight="0" pageOrder="overThenDown" orientation="portrait" horizontalDpi="0" verticalDpi="0" copies="0"/>
  <headerFooter alignWithMargins="0"/>
  <ignoredErrors>
    <ignoredError sqref="J27:L2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76"/>
  <sheetViews>
    <sheetView zoomScaleNormal="100" workbookViewId="0">
      <selection activeCell="F45" sqref="F45:J45"/>
    </sheetView>
  </sheetViews>
  <sheetFormatPr baseColWidth="10" defaultColWidth="9" defaultRowHeight="13"/>
  <cols>
    <col min="1" max="1" width="12.19921875" style="1" customWidth="1"/>
    <col min="2" max="2" width="14.796875" style="4" customWidth="1"/>
    <col min="3" max="3" width="12.19921875" style="4" customWidth="1"/>
    <col min="4" max="4" width="10.796875" style="4" customWidth="1"/>
    <col min="5" max="58" width="12.19921875" style="1" customWidth="1"/>
  </cols>
  <sheetData>
    <row r="1" spans="1:24">
      <c r="B1" s="4" t="s">
        <v>1</v>
      </c>
      <c r="C1" s="4" t="s">
        <v>2</v>
      </c>
    </row>
    <row r="2" spans="1:24">
      <c r="B2" s="5">
        <f>B46/10^6</f>
        <v>195.75999277488862</v>
      </c>
      <c r="C2" s="5">
        <f>C46</f>
        <v>3534.6870525005829</v>
      </c>
    </row>
    <row r="5" spans="1:24" ht="15">
      <c r="E5" s="15" t="s">
        <v>14</v>
      </c>
      <c r="F5" s="15" t="s">
        <v>25</v>
      </c>
      <c r="L5" s="15" t="s">
        <v>14</v>
      </c>
      <c r="M5" s="15" t="s">
        <v>25</v>
      </c>
      <c r="S5" s="15" t="s">
        <v>14</v>
      </c>
      <c r="T5" s="15" t="s">
        <v>25</v>
      </c>
    </row>
    <row r="6" spans="1:24" ht="15">
      <c r="E6" s="15" t="s">
        <v>16</v>
      </c>
      <c r="F6" s="15" t="s">
        <v>17</v>
      </c>
      <c r="L6" s="15" t="s">
        <v>16</v>
      </c>
      <c r="M6" s="15" t="s">
        <v>17</v>
      </c>
      <c r="S6" s="15" t="s">
        <v>16</v>
      </c>
      <c r="T6" s="15" t="s">
        <v>17</v>
      </c>
    </row>
    <row r="7" spans="1:24" ht="15">
      <c r="E7" s="15" t="s">
        <v>18</v>
      </c>
      <c r="F7" s="15"/>
      <c r="L7" s="15" t="s">
        <v>19</v>
      </c>
      <c r="M7" s="15"/>
      <c r="S7" s="15" t="s">
        <v>20</v>
      </c>
      <c r="T7" s="15"/>
    </row>
    <row r="8" spans="1:24">
      <c r="A8" s="5" t="s">
        <v>6</v>
      </c>
      <c r="B8" s="4" t="s">
        <v>4</v>
      </c>
      <c r="C8" s="4" t="s">
        <v>7</v>
      </c>
      <c r="E8" s="23" t="s">
        <v>13</v>
      </c>
      <c r="F8" s="25" t="s">
        <v>12</v>
      </c>
      <c r="G8" s="26"/>
      <c r="H8" s="26"/>
      <c r="I8" s="26"/>
      <c r="J8" s="23" t="s">
        <v>0</v>
      </c>
      <c r="L8" s="23" t="s">
        <v>13</v>
      </c>
      <c r="M8" s="25" t="s">
        <v>12</v>
      </c>
      <c r="N8" s="26"/>
      <c r="O8" s="26"/>
      <c r="P8" s="26"/>
      <c r="Q8" s="23" t="s">
        <v>0</v>
      </c>
      <c r="S8" s="23" t="s">
        <v>13</v>
      </c>
      <c r="T8" s="25" t="s">
        <v>12</v>
      </c>
      <c r="U8" s="26"/>
      <c r="V8" s="26"/>
      <c r="W8" s="26"/>
      <c r="X8" s="23" t="s">
        <v>0</v>
      </c>
    </row>
    <row r="9" spans="1:24">
      <c r="A9" s="2"/>
      <c r="E9" s="24"/>
      <c r="F9" s="16">
        <v>1</v>
      </c>
      <c r="G9" s="17">
        <v>2</v>
      </c>
      <c r="H9" s="17">
        <v>3</v>
      </c>
      <c r="I9" s="17">
        <v>4</v>
      </c>
      <c r="J9" s="27"/>
      <c r="L9" s="24"/>
      <c r="M9" s="16">
        <v>1</v>
      </c>
      <c r="N9" s="17">
        <v>2</v>
      </c>
      <c r="O9" s="17">
        <v>3</v>
      </c>
      <c r="P9" s="17">
        <v>4</v>
      </c>
      <c r="Q9" s="27"/>
      <c r="S9" s="24"/>
      <c r="T9" s="16">
        <v>1</v>
      </c>
      <c r="U9" s="17">
        <v>2</v>
      </c>
      <c r="V9" s="17">
        <v>3</v>
      </c>
      <c r="W9" s="17">
        <v>4</v>
      </c>
      <c r="X9" s="27"/>
    </row>
    <row r="10" spans="1:24">
      <c r="A10" s="2">
        <v>5</v>
      </c>
      <c r="B10" s="6">
        <v>0</v>
      </c>
      <c r="C10" s="5">
        <v>0</v>
      </c>
      <c r="E10" s="10">
        <v>5</v>
      </c>
      <c r="L10" s="10">
        <v>5</v>
      </c>
      <c r="S10" s="10">
        <v>5</v>
      </c>
    </row>
    <row r="11" spans="1:24">
      <c r="A11" s="2">
        <v>5.5</v>
      </c>
      <c r="B11" s="6">
        <v>0</v>
      </c>
      <c r="C11" s="5">
        <v>0</v>
      </c>
      <c r="E11" s="10">
        <v>5.5</v>
      </c>
      <c r="L11" s="10">
        <v>5.5</v>
      </c>
      <c r="S11" s="10">
        <v>5.5</v>
      </c>
    </row>
    <row r="12" spans="1:24">
      <c r="A12" s="2">
        <v>6</v>
      </c>
      <c r="B12" s="6">
        <v>0</v>
      </c>
      <c r="C12" s="5">
        <v>0</v>
      </c>
      <c r="E12" s="10">
        <v>6</v>
      </c>
      <c r="L12" s="10">
        <v>6</v>
      </c>
      <c r="S12" s="10">
        <v>6</v>
      </c>
    </row>
    <row r="13" spans="1:24">
      <c r="A13" s="2">
        <v>6.5</v>
      </c>
      <c r="B13" s="6">
        <v>0</v>
      </c>
      <c r="C13" s="5">
        <v>0</v>
      </c>
      <c r="E13" s="10">
        <v>6.5</v>
      </c>
      <c r="L13" s="10">
        <v>6.5</v>
      </c>
      <c r="S13" s="10">
        <v>6.5</v>
      </c>
    </row>
    <row r="14" spans="1:24">
      <c r="A14" s="2">
        <v>7</v>
      </c>
      <c r="B14" s="6">
        <v>0</v>
      </c>
      <c r="C14" s="5">
        <v>0</v>
      </c>
      <c r="E14" s="10">
        <v>7</v>
      </c>
      <c r="L14" s="10">
        <v>7</v>
      </c>
      <c r="S14" s="10">
        <v>7</v>
      </c>
    </row>
    <row r="15" spans="1:24">
      <c r="A15" s="2">
        <v>7.5</v>
      </c>
      <c r="B15" s="6">
        <v>0</v>
      </c>
      <c r="C15" s="5">
        <v>0</v>
      </c>
      <c r="E15" s="10">
        <v>7.5</v>
      </c>
      <c r="L15" s="10">
        <v>7.5</v>
      </c>
      <c r="S15" s="10">
        <v>7.5</v>
      </c>
    </row>
    <row r="16" spans="1:24">
      <c r="A16" s="2">
        <v>8</v>
      </c>
      <c r="B16" s="6">
        <v>0</v>
      </c>
      <c r="C16" s="5">
        <v>0</v>
      </c>
      <c r="E16" s="10">
        <v>8</v>
      </c>
      <c r="L16" s="10">
        <v>8</v>
      </c>
      <c r="S16" s="10">
        <v>8</v>
      </c>
    </row>
    <row r="17" spans="1:24">
      <c r="A17" s="2">
        <v>8.5</v>
      </c>
      <c r="B17" s="6">
        <v>0</v>
      </c>
      <c r="C17" s="5">
        <v>0</v>
      </c>
      <c r="E17" s="10">
        <v>8.5</v>
      </c>
      <c r="L17" s="10">
        <v>8.5</v>
      </c>
      <c r="S17" s="10">
        <v>8.5</v>
      </c>
    </row>
    <row r="18" spans="1:24">
      <c r="A18" s="2">
        <v>9</v>
      </c>
      <c r="B18" s="6">
        <v>0</v>
      </c>
      <c r="C18" s="5">
        <v>0</v>
      </c>
      <c r="E18" s="10">
        <v>9</v>
      </c>
      <c r="L18" s="10">
        <v>9</v>
      </c>
      <c r="S18" s="10">
        <v>9</v>
      </c>
    </row>
    <row r="19" spans="1:24">
      <c r="A19" s="2">
        <v>9.5</v>
      </c>
      <c r="B19" s="6">
        <v>0</v>
      </c>
      <c r="C19" s="5">
        <v>0</v>
      </c>
      <c r="E19" s="10">
        <v>9.5</v>
      </c>
      <c r="L19" s="10">
        <v>9.5</v>
      </c>
      <c r="S19" s="10">
        <v>9.5</v>
      </c>
    </row>
    <row r="20" spans="1:24">
      <c r="A20" s="2">
        <v>10</v>
      </c>
      <c r="B20" s="21">
        <v>3023454.5306968484</v>
      </c>
      <c r="C20" s="22">
        <v>23.601539908007005</v>
      </c>
      <c r="E20" s="10">
        <v>10</v>
      </c>
      <c r="L20" s="10">
        <v>10</v>
      </c>
      <c r="S20" s="10">
        <v>10</v>
      </c>
    </row>
    <row r="21" spans="1:24">
      <c r="A21" s="2">
        <v>10.5</v>
      </c>
      <c r="B21" s="21">
        <v>13518664.510816904</v>
      </c>
      <c r="C21" s="22">
        <v>120.01062637932334</v>
      </c>
      <c r="E21" s="10">
        <v>10.5</v>
      </c>
      <c r="L21" s="10">
        <v>10.5</v>
      </c>
      <c r="S21" s="10">
        <v>10.5</v>
      </c>
    </row>
    <row r="22" spans="1:24">
      <c r="A22" s="2">
        <v>11</v>
      </c>
      <c r="B22" s="21">
        <v>28279725.567293733</v>
      </c>
      <c r="C22" s="22">
        <v>283.83805991962828</v>
      </c>
      <c r="E22" s="10">
        <v>11</v>
      </c>
      <c r="L22" s="10">
        <v>11</v>
      </c>
      <c r="S22" s="10">
        <v>11</v>
      </c>
    </row>
    <row r="23" spans="1:24">
      <c r="A23" s="2">
        <v>11.5</v>
      </c>
      <c r="B23" s="21">
        <v>29774076.657178465</v>
      </c>
      <c r="C23" s="22">
        <v>336.06610726646034</v>
      </c>
      <c r="E23" s="10">
        <v>11.5</v>
      </c>
      <c r="J23" s="11"/>
      <c r="L23" s="10">
        <v>11.5</v>
      </c>
      <c r="Q23" s="11"/>
      <c r="R23" s="2">
        <f>S23+0.25</f>
        <v>11.75</v>
      </c>
      <c r="S23" s="10">
        <v>11.5</v>
      </c>
      <c r="X23" s="12"/>
    </row>
    <row r="24" spans="1:24">
      <c r="A24" s="2">
        <v>12</v>
      </c>
      <c r="B24" s="21">
        <v>16898330.638521124</v>
      </c>
      <c r="C24" s="22">
        <v>213.44989164368283</v>
      </c>
      <c r="E24" s="10">
        <v>12</v>
      </c>
      <c r="J24" s="11"/>
      <c r="L24" s="10">
        <v>12</v>
      </c>
      <c r="Q24" s="11"/>
      <c r="R24" s="2">
        <f t="shared" ref="R24:R38" si="0">S24+0.25</f>
        <v>12.25</v>
      </c>
      <c r="S24" s="10">
        <v>12</v>
      </c>
      <c r="X24" s="12"/>
    </row>
    <row r="25" spans="1:24">
      <c r="A25" s="2">
        <v>12.5</v>
      </c>
      <c r="B25" s="21">
        <v>4126841.6726465537</v>
      </c>
      <c r="C25" s="22">
        <v>58.073834614732192</v>
      </c>
      <c r="E25" s="10">
        <v>12.5</v>
      </c>
      <c r="J25" s="11"/>
      <c r="L25" s="10">
        <v>12.5</v>
      </c>
      <c r="Q25" s="11"/>
      <c r="R25" s="2">
        <f t="shared" si="0"/>
        <v>12.75</v>
      </c>
      <c r="S25" s="10">
        <v>12.5</v>
      </c>
      <c r="X25" s="12"/>
    </row>
    <row r="26" spans="1:24">
      <c r="A26" s="2">
        <v>13</v>
      </c>
      <c r="B26" s="21">
        <v>2258902.8102907329</v>
      </c>
      <c r="C26" s="22">
        <v>35.266803365855772</v>
      </c>
      <c r="E26" s="10">
        <v>13</v>
      </c>
      <c r="J26" s="11"/>
      <c r="L26" s="10">
        <v>13</v>
      </c>
      <c r="Q26" s="11"/>
      <c r="R26" s="2">
        <f t="shared" si="0"/>
        <v>13.25</v>
      </c>
      <c r="S26" s="10">
        <v>13</v>
      </c>
      <c r="X26" s="12"/>
    </row>
    <row r="27" spans="1:24">
      <c r="A27" s="2">
        <v>13.5</v>
      </c>
      <c r="B27" s="21">
        <v>0</v>
      </c>
      <c r="C27" s="22">
        <v>0</v>
      </c>
      <c r="E27" s="10">
        <v>13.5</v>
      </c>
      <c r="J27" s="11"/>
      <c r="L27" s="10">
        <v>13.5</v>
      </c>
      <c r="Q27" s="11"/>
      <c r="R27" s="2">
        <f t="shared" si="0"/>
        <v>13.75</v>
      </c>
      <c r="S27" s="10">
        <v>13.5</v>
      </c>
      <c r="X27" s="12"/>
    </row>
    <row r="28" spans="1:24">
      <c r="A28" s="2">
        <v>14</v>
      </c>
      <c r="B28" s="6">
        <v>4458302.1128856586</v>
      </c>
      <c r="C28" s="5">
        <v>84.714201127710581</v>
      </c>
      <c r="E28" s="10">
        <v>14</v>
      </c>
      <c r="F28">
        <v>4</v>
      </c>
      <c r="G28">
        <v>2</v>
      </c>
      <c r="H28"/>
      <c r="I28"/>
      <c r="J28" s="11">
        <f t="shared" ref="J28:J36" si="1">SUM(F28:I28)</f>
        <v>6</v>
      </c>
      <c r="L28" s="10">
        <v>14</v>
      </c>
      <c r="M28" s="1">
        <f t="shared" ref="M28:P35" si="2">F28/$J28</f>
        <v>0.66666666666666663</v>
      </c>
      <c r="N28" s="1">
        <f t="shared" si="2"/>
        <v>0.33333333333333331</v>
      </c>
      <c r="O28" s="1">
        <f t="shared" si="2"/>
        <v>0</v>
      </c>
      <c r="P28" s="1">
        <f t="shared" si="2"/>
        <v>0</v>
      </c>
      <c r="Q28" s="11">
        <f t="shared" ref="Q28:Q35" si="3">SUM(M28:P28)</f>
        <v>1</v>
      </c>
      <c r="R28" s="2">
        <f t="shared" si="0"/>
        <v>14.25</v>
      </c>
      <c r="S28" s="10">
        <v>14</v>
      </c>
      <c r="T28" s="1">
        <f t="shared" ref="T28:W35" si="4">M28*$B28</f>
        <v>2972201.4085904388</v>
      </c>
      <c r="U28" s="1">
        <f t="shared" si="4"/>
        <v>1486100.7042952194</v>
      </c>
      <c r="V28" s="1">
        <f t="shared" si="4"/>
        <v>0</v>
      </c>
      <c r="W28" s="1">
        <f t="shared" si="4"/>
        <v>0</v>
      </c>
      <c r="X28" s="12">
        <f t="shared" ref="X28:X35" si="5">SUM(T28:W28)</f>
        <v>4458302.1128856577</v>
      </c>
    </row>
    <row r="29" spans="1:24">
      <c r="A29" s="2">
        <v>14.5</v>
      </c>
      <c r="B29" s="6">
        <v>12598080.970502667</v>
      </c>
      <c r="C29" s="5">
        <v>262.74222518830794</v>
      </c>
      <c r="E29" s="10">
        <v>14.5</v>
      </c>
      <c r="F29">
        <v>5</v>
      </c>
      <c r="G29">
        <v>8</v>
      </c>
      <c r="H29"/>
      <c r="I29"/>
      <c r="J29" s="11">
        <f t="shared" si="1"/>
        <v>13</v>
      </c>
      <c r="L29" s="10">
        <v>14.5</v>
      </c>
      <c r="M29" s="1">
        <f t="shared" si="2"/>
        <v>0.38461538461538464</v>
      </c>
      <c r="N29" s="1">
        <f t="shared" si="2"/>
        <v>0.61538461538461542</v>
      </c>
      <c r="O29" s="1">
        <f t="shared" si="2"/>
        <v>0</v>
      </c>
      <c r="P29" s="1">
        <f t="shared" si="2"/>
        <v>0</v>
      </c>
      <c r="Q29" s="11">
        <f t="shared" si="3"/>
        <v>1</v>
      </c>
      <c r="R29" s="2">
        <f t="shared" si="0"/>
        <v>14.75</v>
      </c>
      <c r="S29" s="10">
        <v>14.5</v>
      </c>
      <c r="T29" s="1">
        <f t="shared" si="4"/>
        <v>4845415.7578856414</v>
      </c>
      <c r="U29" s="1">
        <f t="shared" si="4"/>
        <v>7752665.2126170266</v>
      </c>
      <c r="V29" s="1">
        <f t="shared" si="4"/>
        <v>0</v>
      </c>
      <c r="W29" s="1">
        <f t="shared" si="4"/>
        <v>0</v>
      </c>
      <c r="X29" s="12">
        <f t="shared" si="5"/>
        <v>12598080.970502667</v>
      </c>
    </row>
    <row r="30" spans="1:24">
      <c r="A30" s="2">
        <v>15</v>
      </c>
      <c r="B30" s="6">
        <v>20028584.491978757</v>
      </c>
      <c r="C30" s="5">
        <v>457.05269716776695</v>
      </c>
      <c r="E30" s="10">
        <v>15</v>
      </c>
      <c r="F30">
        <v>4</v>
      </c>
      <c r="G30">
        <v>10</v>
      </c>
      <c r="H30"/>
      <c r="I30"/>
      <c r="J30" s="11">
        <f t="shared" si="1"/>
        <v>14</v>
      </c>
      <c r="L30" s="10">
        <v>15</v>
      </c>
      <c r="M30" s="1">
        <f t="shared" si="2"/>
        <v>0.2857142857142857</v>
      </c>
      <c r="N30" s="1">
        <f t="shared" si="2"/>
        <v>0.7142857142857143</v>
      </c>
      <c r="O30" s="1">
        <f t="shared" si="2"/>
        <v>0</v>
      </c>
      <c r="P30" s="1">
        <f t="shared" si="2"/>
        <v>0</v>
      </c>
      <c r="Q30" s="11">
        <f t="shared" si="3"/>
        <v>1</v>
      </c>
      <c r="R30" s="2">
        <f t="shared" si="0"/>
        <v>15.25</v>
      </c>
      <c r="S30" s="10">
        <v>15</v>
      </c>
      <c r="T30" s="1">
        <f t="shared" si="4"/>
        <v>5722452.7119939299</v>
      </c>
      <c r="U30" s="1">
        <f t="shared" si="4"/>
        <v>14306131.779984826</v>
      </c>
      <c r="V30" s="1">
        <f t="shared" si="4"/>
        <v>0</v>
      </c>
      <c r="W30" s="1">
        <f t="shared" si="4"/>
        <v>0</v>
      </c>
      <c r="X30" s="12">
        <f t="shared" si="5"/>
        <v>20028584.491978757</v>
      </c>
    </row>
    <row r="31" spans="1:24">
      <c r="A31" s="2">
        <v>15.5</v>
      </c>
      <c r="B31" s="6">
        <v>23068335.932582617</v>
      </c>
      <c r="C31" s="5">
        <v>574.33015560548506</v>
      </c>
      <c r="E31" s="10">
        <v>15.5</v>
      </c>
      <c r="F31">
        <v>3</v>
      </c>
      <c r="G31">
        <v>8</v>
      </c>
      <c r="H31">
        <v>4</v>
      </c>
      <c r="I31"/>
      <c r="J31" s="11">
        <f t="shared" si="1"/>
        <v>15</v>
      </c>
      <c r="L31" s="10">
        <v>15.5</v>
      </c>
      <c r="M31" s="1">
        <f t="shared" si="2"/>
        <v>0.2</v>
      </c>
      <c r="N31" s="1">
        <f t="shared" si="2"/>
        <v>0.53333333333333333</v>
      </c>
      <c r="O31" s="1">
        <f t="shared" si="2"/>
        <v>0.26666666666666666</v>
      </c>
      <c r="P31" s="1">
        <f t="shared" si="2"/>
        <v>0</v>
      </c>
      <c r="Q31" s="11">
        <f t="shared" si="3"/>
        <v>1</v>
      </c>
      <c r="R31" s="2">
        <f t="shared" si="0"/>
        <v>15.75</v>
      </c>
      <c r="S31" s="10">
        <v>15.5</v>
      </c>
      <c r="T31" s="1">
        <f t="shared" si="4"/>
        <v>4613667.1865165234</v>
      </c>
      <c r="U31" s="1">
        <f t="shared" si="4"/>
        <v>12303112.497377396</v>
      </c>
      <c r="V31" s="1">
        <f t="shared" si="4"/>
        <v>6151556.2486886978</v>
      </c>
      <c r="W31" s="1">
        <f t="shared" si="4"/>
        <v>0</v>
      </c>
      <c r="X31" s="12">
        <f t="shared" si="5"/>
        <v>23068335.932582617</v>
      </c>
    </row>
    <row r="32" spans="1:24">
      <c r="A32" s="2">
        <v>16</v>
      </c>
      <c r="B32" s="6">
        <v>18745133.883723792</v>
      </c>
      <c r="C32" s="5">
        <v>507.78617241895239</v>
      </c>
      <c r="E32" s="10">
        <v>16</v>
      </c>
      <c r="F32">
        <v>5</v>
      </c>
      <c r="G32">
        <v>5</v>
      </c>
      <c r="H32">
        <v>5</v>
      </c>
      <c r="I32"/>
      <c r="J32" s="11">
        <f t="shared" si="1"/>
        <v>15</v>
      </c>
      <c r="L32" s="10">
        <v>16</v>
      </c>
      <c r="M32" s="1">
        <f t="shared" si="2"/>
        <v>0.33333333333333331</v>
      </c>
      <c r="N32" s="1">
        <f t="shared" si="2"/>
        <v>0.33333333333333331</v>
      </c>
      <c r="O32" s="1">
        <f t="shared" si="2"/>
        <v>0.33333333333333331</v>
      </c>
      <c r="P32" s="1">
        <f t="shared" si="2"/>
        <v>0</v>
      </c>
      <c r="Q32" s="11">
        <f t="shared" si="3"/>
        <v>1</v>
      </c>
      <c r="R32" s="2">
        <f t="shared" si="0"/>
        <v>16.25</v>
      </c>
      <c r="S32" s="10">
        <v>16</v>
      </c>
      <c r="T32" s="1">
        <f t="shared" si="4"/>
        <v>6248377.9612412639</v>
      </c>
      <c r="U32" s="1">
        <f t="shared" si="4"/>
        <v>6248377.9612412639</v>
      </c>
      <c r="V32" s="1">
        <f t="shared" si="4"/>
        <v>6248377.9612412639</v>
      </c>
      <c r="W32" s="1">
        <f t="shared" si="4"/>
        <v>0</v>
      </c>
      <c r="X32" s="12">
        <f t="shared" si="5"/>
        <v>18745133.883723792</v>
      </c>
    </row>
    <row r="33" spans="1:24">
      <c r="A33" s="2">
        <v>16.5</v>
      </c>
      <c r="B33" s="6">
        <v>13172256.242616717</v>
      </c>
      <c r="C33" s="5">
        <v>387.24763889032539</v>
      </c>
      <c r="E33" s="10">
        <v>16.5</v>
      </c>
      <c r="F33">
        <v>2</v>
      </c>
      <c r="G33">
        <v>5</v>
      </c>
      <c r="H33">
        <v>3</v>
      </c>
      <c r="I33"/>
      <c r="J33" s="11">
        <f t="shared" si="1"/>
        <v>10</v>
      </c>
      <c r="L33" s="10">
        <v>16.5</v>
      </c>
      <c r="M33" s="1">
        <f t="shared" si="2"/>
        <v>0.2</v>
      </c>
      <c r="N33" s="1">
        <f t="shared" si="2"/>
        <v>0.5</v>
      </c>
      <c r="O33" s="1">
        <f t="shared" si="2"/>
        <v>0.3</v>
      </c>
      <c r="P33" s="1">
        <f t="shared" si="2"/>
        <v>0</v>
      </c>
      <c r="Q33" s="11">
        <f t="shared" si="3"/>
        <v>1</v>
      </c>
      <c r="R33" s="2">
        <f t="shared" si="0"/>
        <v>16.75</v>
      </c>
      <c r="S33" s="10">
        <v>16.5</v>
      </c>
      <c r="T33" s="1">
        <f t="shared" si="4"/>
        <v>2634451.2485233434</v>
      </c>
      <c r="U33" s="1">
        <f t="shared" si="4"/>
        <v>6586128.1213083584</v>
      </c>
      <c r="V33" s="1">
        <f t="shared" si="4"/>
        <v>3951676.872785015</v>
      </c>
      <c r="W33" s="1">
        <f t="shared" si="4"/>
        <v>0</v>
      </c>
      <c r="X33" s="12">
        <f t="shared" si="5"/>
        <v>13172256.242616717</v>
      </c>
    </row>
    <row r="34" spans="1:24">
      <c r="A34" s="2">
        <v>17</v>
      </c>
      <c r="B34" s="6">
        <v>3613926.7127179266</v>
      </c>
      <c r="C34" s="5">
        <v>115.02676224215377</v>
      </c>
      <c r="E34" s="10">
        <v>17</v>
      </c>
      <c r="F34">
        <v>2</v>
      </c>
      <c r="G34">
        <v>2</v>
      </c>
      <c r="H34">
        <v>1</v>
      </c>
      <c r="I34"/>
      <c r="J34" s="11">
        <f t="shared" si="1"/>
        <v>5</v>
      </c>
      <c r="L34" s="10">
        <v>17</v>
      </c>
      <c r="M34" s="1">
        <f t="shared" si="2"/>
        <v>0.4</v>
      </c>
      <c r="N34" s="1">
        <f t="shared" si="2"/>
        <v>0.4</v>
      </c>
      <c r="O34" s="1">
        <f t="shared" si="2"/>
        <v>0.2</v>
      </c>
      <c r="P34" s="1">
        <f t="shared" si="2"/>
        <v>0</v>
      </c>
      <c r="Q34" s="11">
        <f t="shared" si="3"/>
        <v>1</v>
      </c>
      <c r="R34" s="2">
        <f t="shared" si="0"/>
        <v>17.25</v>
      </c>
      <c r="S34" s="10">
        <v>17</v>
      </c>
      <c r="T34" s="1">
        <f t="shared" si="4"/>
        <v>1445570.6850871707</v>
      </c>
      <c r="U34" s="1">
        <f t="shared" si="4"/>
        <v>1445570.6850871707</v>
      </c>
      <c r="V34" s="1">
        <f t="shared" si="4"/>
        <v>722785.34254358534</v>
      </c>
      <c r="W34" s="1">
        <f t="shared" si="4"/>
        <v>0</v>
      </c>
      <c r="X34" s="12">
        <f t="shared" si="5"/>
        <v>3613926.7127179266</v>
      </c>
    </row>
    <row r="35" spans="1:24">
      <c r="A35" s="2">
        <v>17.5</v>
      </c>
      <c r="B35" s="6">
        <v>2195376.0404361263</v>
      </c>
      <c r="C35" s="5">
        <v>75.4803367621913</v>
      </c>
      <c r="E35" s="10">
        <v>17.5</v>
      </c>
      <c r="F35"/>
      <c r="G35">
        <v>1</v>
      </c>
      <c r="H35">
        <v>1</v>
      </c>
      <c r="I35"/>
      <c r="J35" s="11">
        <f t="shared" si="1"/>
        <v>2</v>
      </c>
      <c r="L35" s="10">
        <v>17.5</v>
      </c>
      <c r="M35" s="1">
        <f t="shared" si="2"/>
        <v>0</v>
      </c>
      <c r="N35" s="1">
        <f t="shared" si="2"/>
        <v>0.5</v>
      </c>
      <c r="O35" s="1">
        <f t="shared" si="2"/>
        <v>0.5</v>
      </c>
      <c r="P35" s="1">
        <f t="shared" si="2"/>
        <v>0</v>
      </c>
      <c r="Q35" s="11">
        <f t="shared" si="3"/>
        <v>1</v>
      </c>
      <c r="R35" s="2">
        <f t="shared" si="0"/>
        <v>17.75</v>
      </c>
      <c r="S35" s="10">
        <v>17.5</v>
      </c>
      <c r="T35" s="1">
        <f t="shared" si="4"/>
        <v>0</v>
      </c>
      <c r="U35" s="1">
        <f t="shared" si="4"/>
        <v>1097688.0202180631</v>
      </c>
      <c r="V35" s="1">
        <f t="shared" si="4"/>
        <v>1097688.0202180631</v>
      </c>
      <c r="W35" s="1">
        <f t="shared" si="4"/>
        <v>0</v>
      </c>
      <c r="X35" s="12">
        <f t="shared" si="5"/>
        <v>2195376.0404361263</v>
      </c>
    </row>
    <row r="36" spans="1:24">
      <c r="A36" s="2">
        <v>18</v>
      </c>
      <c r="B36" s="6">
        <v>0</v>
      </c>
      <c r="C36" s="5">
        <v>0</v>
      </c>
      <c r="E36" s="10">
        <v>18</v>
      </c>
      <c r="J36" s="11">
        <f t="shared" si="1"/>
        <v>0</v>
      </c>
      <c r="L36" s="10">
        <v>18</v>
      </c>
      <c r="Q36" s="11"/>
      <c r="R36" s="2">
        <f t="shared" si="0"/>
        <v>18.25</v>
      </c>
      <c r="S36" s="10">
        <v>18</v>
      </c>
      <c r="X36" s="12"/>
    </row>
    <row r="37" spans="1:24">
      <c r="A37" s="2">
        <v>18.5</v>
      </c>
      <c r="B37" s="6">
        <v>0</v>
      </c>
      <c r="C37" s="5">
        <v>0</v>
      </c>
      <c r="E37" s="10">
        <v>18.5</v>
      </c>
      <c r="J37" s="11"/>
      <c r="L37" s="10">
        <v>18.5</v>
      </c>
      <c r="Q37" s="11"/>
      <c r="R37" s="2">
        <f t="shared" si="0"/>
        <v>18.75</v>
      </c>
      <c r="S37" s="10">
        <v>18.5</v>
      </c>
      <c r="X37" s="12"/>
    </row>
    <row r="38" spans="1:24">
      <c r="A38" s="2">
        <v>19</v>
      </c>
      <c r="B38" s="6">
        <v>0</v>
      </c>
      <c r="C38" s="5">
        <v>0</v>
      </c>
      <c r="E38" s="10">
        <v>19</v>
      </c>
      <c r="J38" s="12"/>
      <c r="L38" s="10">
        <v>19</v>
      </c>
      <c r="Q38" s="11"/>
      <c r="R38" s="2">
        <f t="shared" si="0"/>
        <v>19.25</v>
      </c>
      <c r="S38" s="10">
        <v>19</v>
      </c>
      <c r="X38" s="12"/>
    </row>
    <row r="39" spans="1:24">
      <c r="A39" s="2">
        <v>19.5</v>
      </c>
      <c r="B39" s="6">
        <v>0</v>
      </c>
      <c r="C39" s="5">
        <v>0</v>
      </c>
      <c r="E39" s="10">
        <v>19.5</v>
      </c>
      <c r="L39" s="10">
        <v>19.5</v>
      </c>
      <c r="R39" s="2">
        <f t="shared" ref="R39:R44" si="6">S39+0.25</f>
        <v>19.75</v>
      </c>
      <c r="S39" s="10">
        <v>19.5</v>
      </c>
    </row>
    <row r="40" spans="1:24">
      <c r="A40" s="2">
        <v>20</v>
      </c>
      <c r="B40" s="6">
        <v>0</v>
      </c>
      <c r="C40" s="5">
        <v>0</v>
      </c>
      <c r="E40" s="10">
        <v>20</v>
      </c>
      <c r="L40" s="10">
        <v>20</v>
      </c>
      <c r="R40" s="2">
        <f t="shared" si="6"/>
        <v>20.25</v>
      </c>
      <c r="S40" s="10">
        <v>20</v>
      </c>
    </row>
    <row r="41" spans="1:24">
      <c r="A41" s="2">
        <v>20.5</v>
      </c>
      <c r="B41" s="6">
        <v>0</v>
      </c>
      <c r="C41" s="5">
        <v>0</v>
      </c>
      <c r="E41" s="10">
        <v>20.5</v>
      </c>
      <c r="L41" s="10">
        <v>20.5</v>
      </c>
      <c r="R41" s="2">
        <f t="shared" si="6"/>
        <v>20.75</v>
      </c>
      <c r="S41" s="10">
        <v>20.5</v>
      </c>
    </row>
    <row r="42" spans="1:24">
      <c r="A42" s="2">
        <v>21</v>
      </c>
      <c r="B42" s="6">
        <v>0</v>
      </c>
      <c r="C42" s="5">
        <v>0</v>
      </c>
      <c r="E42" s="10">
        <v>21</v>
      </c>
      <c r="L42" s="10">
        <v>21</v>
      </c>
      <c r="R42" s="2">
        <f t="shared" si="6"/>
        <v>21.25</v>
      </c>
      <c r="S42" s="10">
        <v>21</v>
      </c>
    </row>
    <row r="43" spans="1:24">
      <c r="A43" s="2">
        <v>21.5</v>
      </c>
      <c r="B43" s="6">
        <v>0</v>
      </c>
      <c r="C43" s="5">
        <v>0</v>
      </c>
      <c r="E43" s="10">
        <v>21.5</v>
      </c>
      <c r="L43" s="10">
        <v>21.5</v>
      </c>
      <c r="R43" s="2">
        <f t="shared" si="6"/>
        <v>21.75</v>
      </c>
      <c r="S43" s="10">
        <v>21.5</v>
      </c>
    </row>
    <row r="44" spans="1:24">
      <c r="A44" s="2">
        <v>22</v>
      </c>
      <c r="B44" s="6">
        <v>0</v>
      </c>
      <c r="C44" s="5">
        <v>0</v>
      </c>
      <c r="E44" s="10">
        <v>22</v>
      </c>
      <c r="L44" s="10">
        <v>22</v>
      </c>
      <c r="R44" s="2">
        <f t="shared" si="6"/>
        <v>22.25</v>
      </c>
      <c r="S44" s="10">
        <v>22</v>
      </c>
    </row>
    <row r="45" spans="1:24">
      <c r="B45" s="6"/>
      <c r="C45" s="5"/>
      <c r="E45" s="13"/>
      <c r="F45" s="13">
        <f>SUM(F10:F39)</f>
        <v>25</v>
      </c>
      <c r="G45" s="13">
        <f t="shared" ref="G45:J45" si="7">SUM(G10:G39)</f>
        <v>41</v>
      </c>
      <c r="H45" s="13">
        <f t="shared" si="7"/>
        <v>14</v>
      </c>
      <c r="I45" s="13">
        <f t="shared" si="7"/>
        <v>0</v>
      </c>
      <c r="J45" s="13">
        <f t="shared" si="7"/>
        <v>80</v>
      </c>
      <c r="L45" s="13"/>
      <c r="M45" s="14"/>
      <c r="N45" s="14"/>
      <c r="O45" s="14"/>
      <c r="P45" s="14"/>
      <c r="Q45" s="13"/>
      <c r="R45" s="2"/>
      <c r="S45" s="19" t="s">
        <v>0</v>
      </c>
      <c r="T45" s="14">
        <f>SUM(T23:T38)</f>
        <v>28482136.959838312</v>
      </c>
      <c r="U45" s="14">
        <f>SUM(U23:U38)</f>
        <v>51225774.982129321</v>
      </c>
      <c r="V45" s="14">
        <f>SUM(V23:V38)</f>
        <v>18172084.445476625</v>
      </c>
      <c r="W45" s="14">
        <f>SUM(W23:W38)</f>
        <v>0</v>
      </c>
      <c r="X45" s="18">
        <f>SUM(T45:W45)</f>
        <v>97879996.387444258</v>
      </c>
    </row>
    <row r="46" spans="1:24">
      <c r="A46" s="1" t="s">
        <v>0</v>
      </c>
      <c r="B46" s="6">
        <f>SUM(B10:B44)</f>
        <v>195759992.7748886</v>
      </c>
      <c r="C46" s="5">
        <f>SUM(C10:C44)</f>
        <v>3534.6870525005829</v>
      </c>
      <c r="D46" s="5"/>
      <c r="R46" s="2"/>
      <c r="S46" s="4" t="s">
        <v>19</v>
      </c>
      <c r="T46" s="1">
        <f>T45/$X$45</f>
        <v>0.29099037608354378</v>
      </c>
      <c r="U46" s="1">
        <f>U45/$X$45</f>
        <v>0.52335284912924662</v>
      </c>
      <c r="V46" s="1">
        <f>V45/$X$45</f>
        <v>0.18565677478720957</v>
      </c>
      <c r="W46" s="1">
        <f>W45/$X$45</f>
        <v>0</v>
      </c>
      <c r="X46" s="1">
        <f>X45/$X$45</f>
        <v>1</v>
      </c>
    </row>
    <row r="47" spans="1:24">
      <c r="R47" s="2"/>
      <c r="S47" s="4" t="s">
        <v>21</v>
      </c>
      <c r="T47" s="1">
        <f>SUMPRODUCT(T23:T38,$R$23:$R$38)/T$45</f>
        <v>15.601206811624795</v>
      </c>
      <c r="U47" s="1">
        <f>SUMPRODUCT(U23:U38,$R$23:$R$38)/U$45</f>
        <v>15.690248185798573</v>
      </c>
      <c r="V47" s="1">
        <f>SUMPRODUCT(V23:V38,$R$23:$R$38)/V$45</f>
        <v>16.31985316894864</v>
      </c>
    </row>
    <row r="48" spans="1:24">
      <c r="B48" s="5" t="s">
        <v>9</v>
      </c>
      <c r="C48" s="5">
        <f>0.25+SUMPRODUCT(A10:A44,B10:B44)/B46</f>
        <v>13.682709902836448</v>
      </c>
    </row>
    <row r="49" spans="2:24">
      <c r="B49" s="5" t="s">
        <v>3</v>
      </c>
      <c r="C49" s="5">
        <f>((SUMPRODUCT(A10:A44,A10:A44,B10:B44)-B46*(C48-0.25)^2)/(B46-1))^0.5</f>
        <v>2.2174064759954764</v>
      </c>
    </row>
    <row r="53" spans="2:24" ht="15">
      <c r="E53" s="15" t="s">
        <v>14</v>
      </c>
      <c r="F53" s="15" t="s">
        <v>25</v>
      </c>
      <c r="L53" s="15" t="s">
        <v>14</v>
      </c>
      <c r="M53" s="15" t="s">
        <v>25</v>
      </c>
      <c r="S53" s="15" t="s">
        <v>14</v>
      </c>
      <c r="T53" s="15" t="s">
        <v>25</v>
      </c>
    </row>
    <row r="54" spans="2:24" ht="15">
      <c r="E54" s="15" t="s">
        <v>16</v>
      </c>
      <c r="F54" s="15" t="s">
        <v>17</v>
      </c>
      <c r="L54" s="15" t="s">
        <v>16</v>
      </c>
      <c r="M54" s="15" t="s">
        <v>17</v>
      </c>
      <c r="S54" s="15" t="s">
        <v>16</v>
      </c>
      <c r="T54" s="15" t="s">
        <v>17</v>
      </c>
    </row>
    <row r="55" spans="2:24" ht="15">
      <c r="E55" s="15" t="s">
        <v>18</v>
      </c>
      <c r="F55" s="15"/>
      <c r="L55" s="15" t="s">
        <v>19</v>
      </c>
      <c r="M55" s="15"/>
      <c r="S55" s="15" t="s">
        <v>23</v>
      </c>
      <c r="T55" s="15"/>
    </row>
    <row r="56" spans="2:24">
      <c r="E56" s="86" t="s">
        <v>13</v>
      </c>
      <c r="F56" s="88" t="s">
        <v>12</v>
      </c>
      <c r="G56" s="89"/>
      <c r="H56" s="89"/>
      <c r="I56" s="89"/>
      <c r="J56" s="86" t="s">
        <v>0</v>
      </c>
      <c r="L56" s="86" t="s">
        <v>13</v>
      </c>
      <c r="M56" s="88" t="s">
        <v>12</v>
      </c>
      <c r="N56" s="89"/>
      <c r="O56" s="89"/>
      <c r="P56" s="89"/>
      <c r="Q56" s="86" t="s">
        <v>0</v>
      </c>
      <c r="S56" s="86" t="s">
        <v>13</v>
      </c>
      <c r="T56" s="88" t="s">
        <v>12</v>
      </c>
      <c r="U56" s="89"/>
      <c r="V56" s="89"/>
      <c r="W56" s="89"/>
      <c r="X56" s="86" t="s">
        <v>0</v>
      </c>
    </row>
    <row r="57" spans="2:24">
      <c r="E57" s="87"/>
      <c r="F57" s="16">
        <v>1</v>
      </c>
      <c r="G57" s="17">
        <v>2</v>
      </c>
      <c r="H57" s="17">
        <v>3</v>
      </c>
      <c r="I57" s="17">
        <v>4</v>
      </c>
      <c r="J57" s="90"/>
      <c r="L57" s="87"/>
      <c r="M57" s="16">
        <v>1</v>
      </c>
      <c r="N57" s="17">
        <v>2</v>
      </c>
      <c r="O57" s="17">
        <v>3</v>
      </c>
      <c r="P57" s="17">
        <v>4</v>
      </c>
      <c r="Q57" s="90"/>
      <c r="S57" s="87"/>
      <c r="T57" s="16">
        <v>1</v>
      </c>
      <c r="U57" s="17">
        <v>2</v>
      </c>
      <c r="V57" s="17">
        <v>3</v>
      </c>
      <c r="W57" s="17">
        <v>4</v>
      </c>
      <c r="X57" s="90"/>
    </row>
    <row r="58" spans="2:24">
      <c r="E58" s="10">
        <v>11.5</v>
      </c>
      <c r="J58" s="11"/>
      <c r="L58" s="10">
        <v>11.5</v>
      </c>
      <c r="Q58" s="11"/>
      <c r="S58" s="10">
        <v>11.5</v>
      </c>
      <c r="X58" s="12"/>
    </row>
    <row r="59" spans="2:24">
      <c r="E59" s="10">
        <v>12</v>
      </c>
      <c r="J59" s="11"/>
      <c r="L59" s="10">
        <v>12</v>
      </c>
      <c r="Q59" s="11"/>
      <c r="S59" s="10">
        <v>12</v>
      </c>
      <c r="X59" s="12"/>
    </row>
    <row r="60" spans="2:24">
      <c r="E60" s="10">
        <v>12.5</v>
      </c>
      <c r="J60" s="11"/>
      <c r="L60" s="10">
        <v>12.5</v>
      </c>
      <c r="Q60" s="11"/>
      <c r="S60" s="10">
        <v>12.5</v>
      </c>
      <c r="X60" s="12"/>
    </row>
    <row r="61" spans="2:24">
      <c r="E61" s="10">
        <v>13</v>
      </c>
      <c r="J61" s="11"/>
      <c r="L61" s="10">
        <v>13</v>
      </c>
      <c r="Q61" s="11"/>
      <c r="S61" s="10">
        <v>13</v>
      </c>
      <c r="X61" s="12"/>
    </row>
    <row r="62" spans="2:24">
      <c r="E62" s="10">
        <v>13.5</v>
      </c>
      <c r="J62" s="11"/>
      <c r="L62" s="10">
        <v>13.5</v>
      </c>
      <c r="Q62" s="11"/>
      <c r="S62" s="10">
        <v>13.5</v>
      </c>
      <c r="X62" s="12"/>
    </row>
    <row r="63" spans="2:24">
      <c r="E63" s="10">
        <v>14</v>
      </c>
      <c r="F63">
        <v>4</v>
      </c>
      <c r="G63">
        <v>2</v>
      </c>
      <c r="H63"/>
      <c r="I63"/>
      <c r="J63" s="11">
        <f t="shared" ref="J63:J71" si="8">SUM(F63:I63)</f>
        <v>6</v>
      </c>
      <c r="L63" s="10">
        <v>14</v>
      </c>
      <c r="M63" s="1">
        <f t="shared" ref="M63:P70" si="9">F63/$J63</f>
        <v>0.66666666666666663</v>
      </c>
      <c r="N63" s="1">
        <f t="shared" si="9"/>
        <v>0.33333333333333331</v>
      </c>
      <c r="O63" s="1">
        <f t="shared" si="9"/>
        <v>0</v>
      </c>
      <c r="P63" s="1">
        <f t="shared" si="9"/>
        <v>0</v>
      </c>
      <c r="Q63" s="11">
        <f t="shared" ref="Q63:Q70" si="10">SUM(M63:P63)</f>
        <v>1</v>
      </c>
      <c r="S63" s="10">
        <v>14</v>
      </c>
      <c r="T63" s="1">
        <f t="shared" ref="T63:W70" si="11">M63*$C28</f>
        <v>56.476134085140387</v>
      </c>
      <c r="U63" s="1">
        <f t="shared" si="11"/>
        <v>28.238067042570194</v>
      </c>
      <c r="V63" s="1">
        <f t="shared" si="11"/>
        <v>0</v>
      </c>
      <c r="W63" s="1">
        <f t="shared" si="11"/>
        <v>0</v>
      </c>
      <c r="X63" s="12">
        <f t="shared" ref="X63:X70" si="12">SUM(T63:W63)</f>
        <v>84.714201127710581</v>
      </c>
    </row>
    <row r="64" spans="2:24">
      <c r="E64" s="10">
        <v>14.5</v>
      </c>
      <c r="F64">
        <v>5</v>
      </c>
      <c r="G64">
        <v>8</v>
      </c>
      <c r="H64"/>
      <c r="I64"/>
      <c r="J64" s="11">
        <f t="shared" si="8"/>
        <v>13</v>
      </c>
      <c r="L64" s="10">
        <v>14.5</v>
      </c>
      <c r="M64" s="1">
        <f t="shared" si="9"/>
        <v>0.38461538461538464</v>
      </c>
      <c r="N64" s="1">
        <f t="shared" si="9"/>
        <v>0.61538461538461542</v>
      </c>
      <c r="O64" s="1">
        <f t="shared" si="9"/>
        <v>0</v>
      </c>
      <c r="P64" s="1">
        <f t="shared" si="9"/>
        <v>0</v>
      </c>
      <c r="Q64" s="11">
        <f t="shared" si="10"/>
        <v>1</v>
      </c>
      <c r="S64" s="10">
        <v>14.5</v>
      </c>
      <c r="T64" s="1">
        <f t="shared" si="11"/>
        <v>101.05470199550307</v>
      </c>
      <c r="U64" s="1">
        <f t="shared" si="11"/>
        <v>161.68752319280489</v>
      </c>
      <c r="V64" s="1">
        <f t="shared" si="11"/>
        <v>0</v>
      </c>
      <c r="W64" s="1">
        <f t="shared" si="11"/>
        <v>0</v>
      </c>
      <c r="X64" s="12">
        <f t="shared" si="12"/>
        <v>262.74222518830794</v>
      </c>
    </row>
    <row r="65" spans="5:24">
      <c r="E65" s="10">
        <v>15</v>
      </c>
      <c r="F65">
        <v>4</v>
      </c>
      <c r="G65">
        <v>10</v>
      </c>
      <c r="H65"/>
      <c r="I65"/>
      <c r="J65" s="11">
        <f t="shared" si="8"/>
        <v>14</v>
      </c>
      <c r="L65" s="10">
        <v>15</v>
      </c>
      <c r="M65" s="1">
        <f t="shared" si="9"/>
        <v>0.2857142857142857</v>
      </c>
      <c r="N65" s="1">
        <f t="shared" si="9"/>
        <v>0.7142857142857143</v>
      </c>
      <c r="O65" s="1">
        <f t="shared" si="9"/>
        <v>0</v>
      </c>
      <c r="P65" s="1">
        <f t="shared" si="9"/>
        <v>0</v>
      </c>
      <c r="Q65" s="11">
        <f t="shared" si="10"/>
        <v>1</v>
      </c>
      <c r="S65" s="10">
        <v>15</v>
      </c>
      <c r="T65" s="1">
        <f t="shared" si="11"/>
        <v>130.58648490507628</v>
      </c>
      <c r="U65" s="1">
        <f t="shared" si="11"/>
        <v>326.4662122626907</v>
      </c>
      <c r="V65" s="1">
        <f t="shared" si="11"/>
        <v>0</v>
      </c>
      <c r="W65" s="1">
        <f t="shared" si="11"/>
        <v>0</v>
      </c>
      <c r="X65" s="12">
        <f t="shared" si="12"/>
        <v>457.05269716776695</v>
      </c>
    </row>
    <row r="66" spans="5:24">
      <c r="E66" s="10">
        <v>15.5</v>
      </c>
      <c r="F66">
        <v>3</v>
      </c>
      <c r="G66">
        <v>8</v>
      </c>
      <c r="H66">
        <v>4</v>
      </c>
      <c r="I66"/>
      <c r="J66" s="11">
        <f t="shared" si="8"/>
        <v>15</v>
      </c>
      <c r="L66" s="10">
        <v>15.5</v>
      </c>
      <c r="M66" s="1">
        <f t="shared" si="9"/>
        <v>0.2</v>
      </c>
      <c r="N66" s="1">
        <f t="shared" si="9"/>
        <v>0.53333333333333333</v>
      </c>
      <c r="O66" s="1">
        <f t="shared" si="9"/>
        <v>0.26666666666666666</v>
      </c>
      <c r="P66" s="1">
        <f t="shared" si="9"/>
        <v>0</v>
      </c>
      <c r="Q66" s="11">
        <f t="shared" si="10"/>
        <v>1</v>
      </c>
      <c r="S66" s="10">
        <v>15.5</v>
      </c>
      <c r="T66" s="1">
        <f t="shared" si="11"/>
        <v>114.86603112109702</v>
      </c>
      <c r="U66" s="1">
        <f t="shared" si="11"/>
        <v>306.30941632292536</v>
      </c>
      <c r="V66" s="1">
        <f t="shared" si="11"/>
        <v>153.15470816146268</v>
      </c>
      <c r="W66" s="1">
        <f t="shared" si="11"/>
        <v>0</v>
      </c>
      <c r="X66" s="12">
        <f t="shared" si="12"/>
        <v>574.33015560548506</v>
      </c>
    </row>
    <row r="67" spans="5:24">
      <c r="E67" s="10">
        <v>16</v>
      </c>
      <c r="F67">
        <v>5</v>
      </c>
      <c r="G67">
        <v>5</v>
      </c>
      <c r="H67">
        <v>5</v>
      </c>
      <c r="I67"/>
      <c r="J67" s="11">
        <f t="shared" si="8"/>
        <v>15</v>
      </c>
      <c r="L67" s="10">
        <v>16</v>
      </c>
      <c r="M67" s="1">
        <f t="shared" si="9"/>
        <v>0.33333333333333331</v>
      </c>
      <c r="N67" s="1">
        <f t="shared" si="9"/>
        <v>0.33333333333333331</v>
      </c>
      <c r="O67" s="1">
        <f t="shared" si="9"/>
        <v>0.33333333333333331</v>
      </c>
      <c r="P67" s="1">
        <f t="shared" si="9"/>
        <v>0</v>
      </c>
      <c r="Q67" s="11">
        <f t="shared" si="10"/>
        <v>1</v>
      </c>
      <c r="S67" s="10">
        <v>16</v>
      </c>
      <c r="T67" s="1">
        <f t="shared" si="11"/>
        <v>169.26205747298411</v>
      </c>
      <c r="U67" s="1">
        <f t="shared" si="11"/>
        <v>169.26205747298411</v>
      </c>
      <c r="V67" s="1">
        <f t="shared" si="11"/>
        <v>169.26205747298411</v>
      </c>
      <c r="W67" s="1">
        <f t="shared" si="11"/>
        <v>0</v>
      </c>
      <c r="X67" s="12">
        <f t="shared" si="12"/>
        <v>507.78617241895233</v>
      </c>
    </row>
    <row r="68" spans="5:24">
      <c r="E68" s="10">
        <v>16.5</v>
      </c>
      <c r="F68">
        <v>2</v>
      </c>
      <c r="G68">
        <v>5</v>
      </c>
      <c r="H68">
        <v>3</v>
      </c>
      <c r="I68"/>
      <c r="J68" s="11">
        <f t="shared" si="8"/>
        <v>10</v>
      </c>
      <c r="L68" s="10">
        <v>16.5</v>
      </c>
      <c r="M68" s="1">
        <f t="shared" si="9"/>
        <v>0.2</v>
      </c>
      <c r="N68" s="1">
        <f t="shared" si="9"/>
        <v>0.5</v>
      </c>
      <c r="O68" s="1">
        <f t="shared" si="9"/>
        <v>0.3</v>
      </c>
      <c r="P68" s="1">
        <f t="shared" si="9"/>
        <v>0</v>
      </c>
      <c r="Q68" s="11">
        <f t="shared" si="10"/>
        <v>1</v>
      </c>
      <c r="S68" s="10">
        <v>16.5</v>
      </c>
      <c r="T68" s="1">
        <f t="shared" si="11"/>
        <v>77.449527778065089</v>
      </c>
      <c r="U68" s="1">
        <f t="shared" si="11"/>
        <v>193.6238194451627</v>
      </c>
      <c r="V68" s="1">
        <f t="shared" si="11"/>
        <v>116.17429166709761</v>
      </c>
      <c r="W68" s="1">
        <f t="shared" si="11"/>
        <v>0</v>
      </c>
      <c r="X68" s="12">
        <f t="shared" si="12"/>
        <v>387.24763889032533</v>
      </c>
    </row>
    <row r="69" spans="5:24">
      <c r="E69" s="10">
        <v>17</v>
      </c>
      <c r="F69">
        <v>2</v>
      </c>
      <c r="G69">
        <v>2</v>
      </c>
      <c r="H69">
        <v>1</v>
      </c>
      <c r="I69"/>
      <c r="J69" s="11">
        <f t="shared" si="8"/>
        <v>5</v>
      </c>
      <c r="L69" s="10">
        <v>17</v>
      </c>
      <c r="M69" s="1">
        <f t="shared" si="9"/>
        <v>0.4</v>
      </c>
      <c r="N69" s="1">
        <f t="shared" si="9"/>
        <v>0.4</v>
      </c>
      <c r="O69" s="1">
        <f t="shared" si="9"/>
        <v>0.2</v>
      </c>
      <c r="P69" s="1">
        <f t="shared" si="9"/>
        <v>0</v>
      </c>
      <c r="Q69" s="11">
        <f t="shared" si="10"/>
        <v>1</v>
      </c>
      <c r="S69" s="10">
        <v>17</v>
      </c>
      <c r="T69" s="1">
        <f t="shared" si="11"/>
        <v>46.010704896861512</v>
      </c>
      <c r="U69" s="1">
        <f t="shared" si="11"/>
        <v>46.010704896861512</v>
      </c>
      <c r="V69" s="1">
        <f t="shared" si="11"/>
        <v>23.005352448430756</v>
      </c>
      <c r="W69" s="1">
        <f t="shared" si="11"/>
        <v>0</v>
      </c>
      <c r="X69" s="12">
        <f t="shared" si="12"/>
        <v>115.02676224215378</v>
      </c>
    </row>
    <row r="70" spans="5:24">
      <c r="E70" s="10">
        <v>17.5</v>
      </c>
      <c r="F70"/>
      <c r="G70">
        <v>1</v>
      </c>
      <c r="H70">
        <v>1</v>
      </c>
      <c r="I70"/>
      <c r="J70" s="11">
        <f t="shared" si="8"/>
        <v>2</v>
      </c>
      <c r="L70" s="10">
        <v>17.5</v>
      </c>
      <c r="M70" s="1">
        <f t="shared" si="9"/>
        <v>0</v>
      </c>
      <c r="N70" s="1">
        <f t="shared" si="9"/>
        <v>0.5</v>
      </c>
      <c r="O70" s="1">
        <f t="shared" si="9"/>
        <v>0.5</v>
      </c>
      <c r="P70" s="1">
        <f t="shared" si="9"/>
        <v>0</v>
      </c>
      <c r="Q70" s="11">
        <f t="shared" si="10"/>
        <v>1</v>
      </c>
      <c r="S70" s="10">
        <v>17.5</v>
      </c>
      <c r="T70" s="1">
        <f t="shared" si="11"/>
        <v>0</v>
      </c>
      <c r="U70" s="1">
        <f t="shared" si="11"/>
        <v>37.74016838109565</v>
      </c>
      <c r="V70" s="1">
        <f t="shared" si="11"/>
        <v>37.74016838109565</v>
      </c>
      <c r="W70" s="1">
        <f t="shared" si="11"/>
        <v>0</v>
      </c>
      <c r="X70" s="12">
        <f t="shared" si="12"/>
        <v>75.4803367621913</v>
      </c>
    </row>
    <row r="71" spans="5:24">
      <c r="E71" s="10">
        <v>18</v>
      </c>
      <c r="J71" s="11">
        <f t="shared" si="8"/>
        <v>0</v>
      </c>
      <c r="L71" s="10">
        <v>18</v>
      </c>
      <c r="Q71" s="11"/>
      <c r="S71" s="10">
        <v>18</v>
      </c>
      <c r="X71" s="12"/>
    </row>
    <row r="72" spans="5:24">
      <c r="E72" s="10">
        <v>18.5</v>
      </c>
      <c r="J72" s="11"/>
      <c r="L72" s="10">
        <v>18.5</v>
      </c>
      <c r="Q72" s="11"/>
      <c r="S72" s="10">
        <v>18.5</v>
      </c>
      <c r="X72" s="12"/>
    </row>
    <row r="73" spans="5:24">
      <c r="E73" s="10">
        <v>19</v>
      </c>
      <c r="J73" s="12"/>
      <c r="L73" s="10">
        <v>19</v>
      </c>
      <c r="Q73" s="11"/>
      <c r="S73" s="10">
        <v>19</v>
      </c>
      <c r="X73" s="12"/>
    </row>
    <row r="74" spans="5:24">
      <c r="E74" s="13"/>
      <c r="F74" s="13">
        <f>SUM(F57:F73)</f>
        <v>26</v>
      </c>
      <c r="G74" s="13">
        <f>SUM(G57:G73)</f>
        <v>43</v>
      </c>
      <c r="H74" s="13">
        <f t="shared" ref="H74" si="13">SUM(H58:H73)</f>
        <v>14</v>
      </c>
      <c r="I74" s="13">
        <f t="shared" ref="I74" si="14">SUM(I58:I73)</f>
        <v>0</v>
      </c>
      <c r="J74" s="13">
        <f>SUM(J58:J73)</f>
        <v>80</v>
      </c>
      <c r="L74" s="13"/>
      <c r="M74" s="14"/>
      <c r="N74" s="14"/>
      <c r="O74" s="14"/>
      <c r="P74" s="14"/>
      <c r="Q74" s="13"/>
      <c r="S74" s="19" t="s">
        <v>0</v>
      </c>
      <c r="T74" s="14">
        <f>SUM(T58:T73)</f>
        <v>695.70564225472754</v>
      </c>
      <c r="U74" s="14">
        <f>SUM(U58:U73)</f>
        <v>1269.3379690170952</v>
      </c>
      <c r="V74" s="14">
        <f>SUM(V58:V73)</f>
        <v>499.33657813107084</v>
      </c>
      <c r="W74" s="14">
        <f>SUM(W58:W73)</f>
        <v>0</v>
      </c>
      <c r="X74" s="18">
        <f>SUM(T74:W74)</f>
        <v>2464.3801894028938</v>
      </c>
    </row>
    <row r="75" spans="5:24">
      <c r="S75" s="4" t="s">
        <v>19</v>
      </c>
      <c r="T75" s="1">
        <f>T74/$X$74</f>
        <v>0.28230451017515007</v>
      </c>
      <c r="U75" s="1">
        <f>U74/$X$74</f>
        <v>0.51507392182236666</v>
      </c>
      <c r="V75" s="1">
        <f>V74/$X$74</f>
        <v>0.20262156800248318</v>
      </c>
      <c r="W75" s="1">
        <f>W74/$X$74</f>
        <v>0</v>
      </c>
      <c r="X75" s="1">
        <f>X74/$X$74</f>
        <v>1</v>
      </c>
    </row>
    <row r="76" spans="5:24">
      <c r="S76" s="4" t="s">
        <v>22</v>
      </c>
      <c r="T76" s="1">
        <f>T74/T45*1000</f>
        <v>2.4426033876450995E-2</v>
      </c>
      <c r="U76" s="1">
        <f>U74/U45*1000</f>
        <v>2.4779282879759609E-2</v>
      </c>
      <c r="V76" s="1">
        <f>V74/V45*1000</f>
        <v>2.7478222414675447E-2</v>
      </c>
    </row>
  </sheetData>
  <mergeCells count="9">
    <mergeCell ref="Q56:Q57"/>
    <mergeCell ref="S56:S57"/>
    <mergeCell ref="T56:W56"/>
    <mergeCell ref="X56:X57"/>
    <mergeCell ref="E56:E57"/>
    <mergeCell ref="F56:I56"/>
    <mergeCell ref="J56:J57"/>
    <mergeCell ref="L56:L57"/>
    <mergeCell ref="M56:P56"/>
  </mergeCells>
  <pageMargins left="0.74999999999999989" right="0.74999999999999989" top="1.295275590551181" bottom="1.295275590551181" header="1" footer="1"/>
  <pageSetup paperSize="0" fitToWidth="0" fitToHeight="0" pageOrder="overThenDown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94"/>
  <sheetViews>
    <sheetView zoomScaleNormal="100" workbookViewId="0">
      <selection activeCell="F45" sqref="F45:I45"/>
    </sheetView>
  </sheetViews>
  <sheetFormatPr baseColWidth="10" defaultColWidth="9" defaultRowHeight="13"/>
  <cols>
    <col min="2" max="2" width="14.796875" style="4" customWidth="1"/>
    <col min="3" max="3" width="12.19921875" style="4" customWidth="1"/>
    <col min="4" max="4" width="10.796875" style="1" customWidth="1"/>
    <col min="5" max="58" width="12.19921875" style="1" customWidth="1"/>
  </cols>
  <sheetData>
    <row r="1" spans="1:24">
      <c r="B1" s="4" t="s">
        <v>1</v>
      </c>
      <c r="C1" s="4" t="s">
        <v>2</v>
      </c>
    </row>
    <row r="2" spans="1:24">
      <c r="B2" s="5">
        <f>B46/10^6</f>
        <v>653.56016690434853</v>
      </c>
      <c r="C2" s="5">
        <f>C46</f>
        <v>5437.7860791534895</v>
      </c>
    </row>
    <row r="5" spans="1:24" ht="15">
      <c r="E5" s="15" t="s">
        <v>14</v>
      </c>
      <c r="F5" s="15" t="s">
        <v>26</v>
      </c>
      <c r="L5" s="15" t="s">
        <v>14</v>
      </c>
      <c r="M5" s="15" t="s">
        <v>26</v>
      </c>
      <c r="S5" s="15" t="s">
        <v>14</v>
      </c>
      <c r="T5" s="15" t="s">
        <v>26</v>
      </c>
    </row>
    <row r="6" spans="1:24" ht="15">
      <c r="E6" s="15" t="s">
        <v>16</v>
      </c>
      <c r="F6" s="15" t="s">
        <v>17</v>
      </c>
      <c r="L6" s="15" t="s">
        <v>16</v>
      </c>
      <c r="M6" s="15" t="s">
        <v>17</v>
      </c>
      <c r="S6" s="15" t="s">
        <v>16</v>
      </c>
      <c r="T6" s="15" t="s">
        <v>17</v>
      </c>
    </row>
    <row r="7" spans="1:24" ht="15">
      <c r="E7" s="15" t="s">
        <v>18</v>
      </c>
      <c r="F7" s="15"/>
      <c r="L7" s="15" t="s">
        <v>19</v>
      </c>
      <c r="M7" s="15"/>
      <c r="S7" s="15" t="s">
        <v>20</v>
      </c>
      <c r="T7" s="15"/>
    </row>
    <row r="8" spans="1:24">
      <c r="A8" s="5" t="s">
        <v>6</v>
      </c>
      <c r="B8" s="4" t="s">
        <v>4</v>
      </c>
      <c r="C8" s="4" t="s">
        <v>7</v>
      </c>
      <c r="E8" s="86" t="s">
        <v>13</v>
      </c>
      <c r="F8" s="88" t="s">
        <v>12</v>
      </c>
      <c r="G8" s="89"/>
      <c r="H8" s="89"/>
      <c r="I8" s="89"/>
      <c r="J8" s="86" t="s">
        <v>0</v>
      </c>
      <c r="L8" s="86" t="s">
        <v>13</v>
      </c>
      <c r="M8" s="88" t="s">
        <v>12</v>
      </c>
      <c r="N8" s="89"/>
      <c r="O8" s="89"/>
      <c r="P8" s="89"/>
      <c r="Q8" s="86" t="s">
        <v>0</v>
      </c>
      <c r="S8" s="86" t="s">
        <v>13</v>
      </c>
      <c r="T8" s="88" t="s">
        <v>12</v>
      </c>
      <c r="U8" s="89"/>
      <c r="V8" s="89"/>
      <c r="W8" s="89"/>
      <c r="X8" s="86" t="s">
        <v>0</v>
      </c>
    </row>
    <row r="9" spans="1:24">
      <c r="A9" s="2"/>
      <c r="E9" s="87"/>
      <c r="F9" s="16">
        <v>1</v>
      </c>
      <c r="G9" s="17">
        <v>2</v>
      </c>
      <c r="H9" s="17">
        <v>3</v>
      </c>
      <c r="I9" s="17">
        <v>4</v>
      </c>
      <c r="J9" s="90"/>
      <c r="L9" s="87"/>
      <c r="M9" s="16">
        <v>1</v>
      </c>
      <c r="N9" s="17">
        <v>2</v>
      </c>
      <c r="O9" s="17">
        <v>3</v>
      </c>
      <c r="P9" s="17">
        <v>4</v>
      </c>
      <c r="Q9" s="90"/>
      <c r="S9" s="87"/>
      <c r="T9" s="16">
        <v>1</v>
      </c>
      <c r="U9" s="17">
        <v>2</v>
      </c>
      <c r="V9" s="17">
        <v>3</v>
      </c>
      <c r="W9" s="17">
        <v>4</v>
      </c>
      <c r="X9" s="90"/>
    </row>
    <row r="10" spans="1:24">
      <c r="A10" s="2">
        <v>5</v>
      </c>
      <c r="B10" s="6">
        <v>0</v>
      </c>
      <c r="C10" s="5">
        <v>0</v>
      </c>
      <c r="E10" s="10">
        <v>5</v>
      </c>
      <c r="L10" s="10">
        <v>5</v>
      </c>
      <c r="S10" s="10">
        <v>5</v>
      </c>
    </row>
    <row r="11" spans="1:24">
      <c r="A11" s="2">
        <v>5.5</v>
      </c>
      <c r="B11" s="6">
        <v>0</v>
      </c>
      <c r="C11" s="5">
        <v>0</v>
      </c>
      <c r="E11" s="10">
        <v>5.5</v>
      </c>
      <c r="L11" s="10">
        <v>5.5</v>
      </c>
      <c r="S11" s="10">
        <v>5.5</v>
      </c>
    </row>
    <row r="12" spans="1:24">
      <c r="A12" s="2">
        <v>6</v>
      </c>
      <c r="B12" s="6">
        <v>0</v>
      </c>
      <c r="C12" s="5">
        <v>0</v>
      </c>
      <c r="E12" s="10">
        <v>6</v>
      </c>
      <c r="L12" s="10">
        <v>6</v>
      </c>
      <c r="S12" s="10">
        <v>6</v>
      </c>
    </row>
    <row r="13" spans="1:24">
      <c r="A13" s="2">
        <v>6.5</v>
      </c>
      <c r="B13" s="6">
        <v>0</v>
      </c>
      <c r="C13" s="5">
        <v>0</v>
      </c>
      <c r="E13" s="10">
        <v>6.5</v>
      </c>
      <c r="L13" s="10">
        <v>6.5</v>
      </c>
      <c r="S13" s="10">
        <v>6.5</v>
      </c>
    </row>
    <row r="14" spans="1:24">
      <c r="A14" s="2">
        <v>7</v>
      </c>
      <c r="B14" s="6">
        <v>0</v>
      </c>
      <c r="C14" s="5">
        <v>0</v>
      </c>
      <c r="E14" s="10">
        <v>7</v>
      </c>
      <c r="L14" s="10">
        <v>7</v>
      </c>
      <c r="S14" s="10">
        <v>7</v>
      </c>
    </row>
    <row r="15" spans="1:24">
      <c r="A15" s="2">
        <v>7.5</v>
      </c>
      <c r="B15" s="6">
        <v>0</v>
      </c>
      <c r="C15" s="5">
        <v>0</v>
      </c>
      <c r="E15" s="10">
        <v>7.5</v>
      </c>
      <c r="L15" s="10">
        <v>7.5</v>
      </c>
      <c r="S15" s="10">
        <v>7.5</v>
      </c>
    </row>
    <row r="16" spans="1:24">
      <c r="A16" s="2">
        <v>8</v>
      </c>
      <c r="B16" s="6">
        <v>0</v>
      </c>
      <c r="C16" s="5">
        <v>0</v>
      </c>
      <c r="E16" s="10">
        <v>8</v>
      </c>
      <c r="L16" s="10">
        <v>8</v>
      </c>
      <c r="S16" s="10">
        <v>8</v>
      </c>
    </row>
    <row r="17" spans="1:24">
      <c r="A17" s="2">
        <v>8.5</v>
      </c>
      <c r="B17" s="6">
        <v>5256346.3035911731</v>
      </c>
      <c r="C17" s="5">
        <v>17.601444619362507</v>
      </c>
      <c r="E17" s="10">
        <v>8.5</v>
      </c>
      <c r="F17">
        <v>1</v>
      </c>
      <c r="G17"/>
      <c r="H17"/>
      <c r="I17"/>
      <c r="J17" s="11">
        <f>SUM(F17:I17)</f>
        <v>1</v>
      </c>
      <c r="L17" s="10">
        <v>8.5</v>
      </c>
      <c r="M17" s="1">
        <f>F17/$J17</f>
        <v>1</v>
      </c>
      <c r="N17" s="1">
        <f>G17/$J17</f>
        <v>0</v>
      </c>
      <c r="O17" s="1">
        <f>H17/$J17</f>
        <v>0</v>
      </c>
      <c r="P17" s="1">
        <f>I17/$J17</f>
        <v>0</v>
      </c>
      <c r="Q17" s="11">
        <f>SUM(M17:P17)</f>
        <v>1</v>
      </c>
      <c r="R17" s="2">
        <f t="shared" ref="R17:R23" si="0">S17+0.25</f>
        <v>8.75</v>
      </c>
      <c r="S17" s="10">
        <v>8.5</v>
      </c>
      <c r="T17" s="1">
        <f t="shared" ref="T17:T28" si="1">M17*$B17</f>
        <v>5256346.3035911731</v>
      </c>
      <c r="U17" s="1">
        <f t="shared" ref="U17:U28" si="2">N17*$B17</f>
        <v>0</v>
      </c>
      <c r="V17" s="1">
        <f t="shared" ref="V17:V28" si="3">O17*$B17</f>
        <v>0</v>
      </c>
      <c r="W17" s="1">
        <f t="shared" ref="W17:W28" si="4">P17*$B17</f>
        <v>0</v>
      </c>
      <c r="X17" s="12">
        <f t="shared" ref="X17:X27" si="5">SUM(T17:W17)</f>
        <v>5256346.3035911731</v>
      </c>
    </row>
    <row r="18" spans="1:24">
      <c r="A18" s="2">
        <v>9</v>
      </c>
      <c r="B18" s="21">
        <v>29954840.983115938</v>
      </c>
      <c r="C18" s="22">
        <v>122.44041345948895</v>
      </c>
      <c r="E18" s="10">
        <v>9</v>
      </c>
      <c r="F18"/>
      <c r="G18"/>
      <c r="H18"/>
      <c r="I18"/>
      <c r="J18" s="11">
        <f t="shared" ref="J18:J28" si="6">SUM(F18:I18)</f>
        <v>0</v>
      </c>
      <c r="L18" s="10">
        <v>9</v>
      </c>
      <c r="Q18" s="11">
        <f t="shared" ref="Q18:Q27" si="7">SUM(M18:P18)</f>
        <v>0</v>
      </c>
      <c r="R18" s="2">
        <f t="shared" si="0"/>
        <v>9.25</v>
      </c>
      <c r="S18" s="10">
        <v>9</v>
      </c>
      <c r="T18" s="1">
        <f t="shared" si="1"/>
        <v>0</v>
      </c>
      <c r="U18" s="1">
        <f t="shared" si="2"/>
        <v>0</v>
      </c>
      <c r="V18" s="1">
        <f t="shared" si="3"/>
        <v>0</v>
      </c>
      <c r="W18" s="1">
        <f t="shared" si="4"/>
        <v>0</v>
      </c>
      <c r="X18" s="12">
        <f t="shared" si="5"/>
        <v>0</v>
      </c>
    </row>
    <row r="19" spans="1:24">
      <c r="A19" s="2">
        <v>9.5</v>
      </c>
      <c r="B19" s="6">
        <v>121782577.61211863</v>
      </c>
      <c r="C19" s="5">
        <v>601.27984145150822</v>
      </c>
      <c r="E19" s="10">
        <v>9.5</v>
      </c>
      <c r="F19">
        <v>8</v>
      </c>
      <c r="G19"/>
      <c r="H19"/>
      <c r="I19"/>
      <c r="J19" s="11">
        <f t="shared" si="6"/>
        <v>8</v>
      </c>
      <c r="L19" s="10">
        <v>9.5</v>
      </c>
      <c r="M19" s="1">
        <f t="shared" ref="M19:M29" si="8">F19/$J19</f>
        <v>1</v>
      </c>
      <c r="N19" s="1">
        <f t="shared" ref="N19:N29" si="9">G19/$J19</f>
        <v>0</v>
      </c>
      <c r="O19" s="1">
        <f t="shared" ref="O19:O29" si="10">H19/$J19</f>
        <v>0</v>
      </c>
      <c r="P19" s="1">
        <f t="shared" ref="P19:P29" si="11">I19/$J19</f>
        <v>0</v>
      </c>
      <c r="Q19" s="11">
        <f t="shared" si="7"/>
        <v>1</v>
      </c>
      <c r="R19" s="2">
        <f t="shared" si="0"/>
        <v>9.75</v>
      </c>
      <c r="S19" s="10">
        <v>9.5</v>
      </c>
      <c r="T19" s="1">
        <f t="shared" si="1"/>
        <v>121782577.61211863</v>
      </c>
      <c r="U19" s="1">
        <f t="shared" si="2"/>
        <v>0</v>
      </c>
      <c r="V19" s="1">
        <f t="shared" si="3"/>
        <v>0</v>
      </c>
      <c r="W19" s="1">
        <f t="shared" si="4"/>
        <v>0</v>
      </c>
      <c r="X19" s="12">
        <f t="shared" si="5"/>
        <v>121782577.61211863</v>
      </c>
    </row>
    <row r="20" spans="1:24">
      <c r="A20" s="2">
        <v>10</v>
      </c>
      <c r="B20" s="6">
        <v>136981651.26105675</v>
      </c>
      <c r="C20" s="5">
        <v>809.25268945756966</v>
      </c>
      <c r="E20" s="10">
        <v>10</v>
      </c>
      <c r="F20">
        <v>13</v>
      </c>
      <c r="G20"/>
      <c r="H20"/>
      <c r="I20"/>
      <c r="J20" s="11">
        <f t="shared" si="6"/>
        <v>13</v>
      </c>
      <c r="L20" s="10">
        <v>10</v>
      </c>
      <c r="M20" s="1">
        <f t="shared" si="8"/>
        <v>1</v>
      </c>
      <c r="N20" s="1">
        <f t="shared" si="9"/>
        <v>0</v>
      </c>
      <c r="O20" s="1">
        <f t="shared" si="10"/>
        <v>0</v>
      </c>
      <c r="P20" s="1">
        <f t="shared" si="11"/>
        <v>0</v>
      </c>
      <c r="Q20" s="11">
        <f t="shared" si="7"/>
        <v>1</v>
      </c>
      <c r="R20" s="2">
        <f t="shared" si="0"/>
        <v>10.25</v>
      </c>
      <c r="S20" s="10">
        <v>10</v>
      </c>
      <c r="T20" s="1">
        <f t="shared" si="1"/>
        <v>136981651.26105675</v>
      </c>
      <c r="U20" s="1">
        <f t="shared" si="2"/>
        <v>0</v>
      </c>
      <c r="V20" s="1">
        <f t="shared" si="3"/>
        <v>0</v>
      </c>
      <c r="W20" s="1">
        <f t="shared" si="4"/>
        <v>0</v>
      </c>
      <c r="X20" s="12">
        <f t="shared" si="5"/>
        <v>136981651.26105675</v>
      </c>
    </row>
    <row r="21" spans="1:24">
      <c r="A21" s="2">
        <v>10.5</v>
      </c>
      <c r="B21" s="6">
        <v>88787921.899215028</v>
      </c>
      <c r="C21" s="5">
        <v>622.29099184939082</v>
      </c>
      <c r="E21" s="10">
        <v>10.5</v>
      </c>
      <c r="F21">
        <v>20</v>
      </c>
      <c r="G21"/>
      <c r="H21"/>
      <c r="I21"/>
      <c r="J21" s="11">
        <f t="shared" si="6"/>
        <v>20</v>
      </c>
      <c r="L21" s="10">
        <v>10.5</v>
      </c>
      <c r="M21" s="1">
        <f t="shared" si="8"/>
        <v>1</v>
      </c>
      <c r="N21" s="1">
        <f t="shared" si="9"/>
        <v>0</v>
      </c>
      <c r="O21" s="1">
        <f t="shared" si="10"/>
        <v>0</v>
      </c>
      <c r="P21" s="1">
        <f t="shared" si="11"/>
        <v>0</v>
      </c>
      <c r="Q21" s="11">
        <f t="shared" si="7"/>
        <v>1</v>
      </c>
      <c r="R21" s="2">
        <f t="shared" si="0"/>
        <v>10.75</v>
      </c>
      <c r="S21" s="10">
        <v>10.5</v>
      </c>
      <c r="T21" s="1">
        <f t="shared" si="1"/>
        <v>88787921.899215028</v>
      </c>
      <c r="U21" s="1">
        <f t="shared" si="2"/>
        <v>0</v>
      </c>
      <c r="V21" s="1">
        <f t="shared" si="3"/>
        <v>0</v>
      </c>
      <c r="W21" s="1">
        <f t="shared" si="4"/>
        <v>0</v>
      </c>
      <c r="X21" s="12">
        <f t="shared" si="5"/>
        <v>88787921.899215028</v>
      </c>
    </row>
    <row r="22" spans="1:24">
      <c r="A22" s="2">
        <v>11</v>
      </c>
      <c r="B22" s="6">
        <v>74222142.985648692</v>
      </c>
      <c r="C22" s="5">
        <v>612.37330676807346</v>
      </c>
      <c r="E22" s="10">
        <v>11</v>
      </c>
      <c r="F22">
        <v>19</v>
      </c>
      <c r="G22">
        <v>1</v>
      </c>
      <c r="H22"/>
      <c r="I22"/>
      <c r="J22" s="11">
        <f t="shared" si="6"/>
        <v>20</v>
      </c>
      <c r="L22" s="10">
        <v>11</v>
      </c>
      <c r="M22" s="1">
        <f t="shared" si="8"/>
        <v>0.95</v>
      </c>
      <c r="N22" s="1">
        <f t="shared" si="9"/>
        <v>0.05</v>
      </c>
      <c r="O22" s="1">
        <f t="shared" si="10"/>
        <v>0</v>
      </c>
      <c r="P22" s="1">
        <f t="shared" si="11"/>
        <v>0</v>
      </c>
      <c r="Q22" s="11">
        <f t="shared" si="7"/>
        <v>1</v>
      </c>
      <c r="R22" s="2">
        <f t="shared" si="0"/>
        <v>11.25</v>
      </c>
      <c r="S22" s="10">
        <v>11</v>
      </c>
      <c r="T22" s="1">
        <f t="shared" si="1"/>
        <v>70511035.836366251</v>
      </c>
      <c r="U22" s="1">
        <f t="shared" si="2"/>
        <v>3711107.149282435</v>
      </c>
      <c r="V22" s="1">
        <f t="shared" si="3"/>
        <v>0</v>
      </c>
      <c r="W22" s="1">
        <f t="shared" si="4"/>
        <v>0</v>
      </c>
      <c r="X22" s="12">
        <f t="shared" si="5"/>
        <v>74222142.985648692</v>
      </c>
    </row>
    <row r="23" spans="1:24">
      <c r="A23" s="2">
        <v>11.5</v>
      </c>
      <c r="B23" s="6">
        <v>56109913.553997345</v>
      </c>
      <c r="C23" s="5">
        <v>541.10851948894469</v>
      </c>
      <c r="E23" s="10">
        <v>11.5</v>
      </c>
      <c r="F23">
        <v>20</v>
      </c>
      <c r="G23"/>
      <c r="H23"/>
      <c r="I23"/>
      <c r="J23" s="11">
        <f t="shared" si="6"/>
        <v>20</v>
      </c>
      <c r="L23" s="10">
        <v>11.5</v>
      </c>
      <c r="M23" s="1">
        <f t="shared" si="8"/>
        <v>1</v>
      </c>
      <c r="N23" s="1">
        <f t="shared" si="9"/>
        <v>0</v>
      </c>
      <c r="O23" s="1">
        <f t="shared" si="10"/>
        <v>0</v>
      </c>
      <c r="P23" s="1">
        <f t="shared" si="11"/>
        <v>0</v>
      </c>
      <c r="Q23" s="11">
        <f t="shared" si="7"/>
        <v>1</v>
      </c>
      <c r="R23" s="2">
        <f t="shared" si="0"/>
        <v>11.75</v>
      </c>
      <c r="S23" s="10">
        <v>11.5</v>
      </c>
      <c r="T23" s="1">
        <f t="shared" si="1"/>
        <v>56109913.553997345</v>
      </c>
      <c r="U23" s="1">
        <f t="shared" si="2"/>
        <v>0</v>
      </c>
      <c r="V23" s="1">
        <f t="shared" si="3"/>
        <v>0</v>
      </c>
      <c r="W23" s="1">
        <f t="shared" si="4"/>
        <v>0</v>
      </c>
      <c r="X23" s="12">
        <f t="shared" si="5"/>
        <v>56109913.553997345</v>
      </c>
    </row>
    <row r="24" spans="1:24">
      <c r="A24" s="2">
        <v>12</v>
      </c>
      <c r="B24" s="6">
        <v>33311303.080589827</v>
      </c>
      <c r="C24" s="5">
        <v>373.05610521685168</v>
      </c>
      <c r="E24" s="10">
        <v>12</v>
      </c>
      <c r="F24">
        <v>17</v>
      </c>
      <c r="G24">
        <v>3</v>
      </c>
      <c r="H24"/>
      <c r="I24"/>
      <c r="J24" s="11">
        <f>SUM(F24:I24)</f>
        <v>20</v>
      </c>
      <c r="L24" s="10">
        <v>12</v>
      </c>
      <c r="M24" s="1">
        <f t="shared" si="8"/>
        <v>0.85</v>
      </c>
      <c r="N24" s="1">
        <f t="shared" si="9"/>
        <v>0.15</v>
      </c>
      <c r="O24" s="1">
        <f t="shared" si="10"/>
        <v>0</v>
      </c>
      <c r="P24" s="1">
        <f t="shared" si="11"/>
        <v>0</v>
      </c>
      <c r="Q24" s="11">
        <f t="shared" si="7"/>
        <v>1</v>
      </c>
      <c r="R24" s="2">
        <f t="shared" ref="R24:R38" si="12">S24+0.25</f>
        <v>12.25</v>
      </c>
      <c r="S24" s="10">
        <v>12</v>
      </c>
      <c r="T24" s="1">
        <f t="shared" si="1"/>
        <v>28314607.618501354</v>
      </c>
      <c r="U24" s="1">
        <f t="shared" si="2"/>
        <v>4996695.4620884741</v>
      </c>
      <c r="V24" s="1">
        <f t="shared" si="3"/>
        <v>0</v>
      </c>
      <c r="W24" s="1">
        <f t="shared" si="4"/>
        <v>0</v>
      </c>
      <c r="X24" s="12">
        <f t="shared" si="5"/>
        <v>33311303.080589827</v>
      </c>
    </row>
    <row r="25" spans="1:24">
      <c r="A25" s="2">
        <v>12.5</v>
      </c>
      <c r="B25" s="6">
        <v>28434933.618222125</v>
      </c>
      <c r="C25" s="5">
        <v>367.59897247652287</v>
      </c>
      <c r="E25" s="10">
        <v>12.5</v>
      </c>
      <c r="F25">
        <v>17</v>
      </c>
      <c r="G25">
        <v>1</v>
      </c>
      <c r="H25"/>
      <c r="I25"/>
      <c r="J25" s="11">
        <f t="shared" si="6"/>
        <v>18</v>
      </c>
      <c r="L25" s="10">
        <v>12.5</v>
      </c>
      <c r="M25" s="1">
        <f t="shared" si="8"/>
        <v>0.94444444444444442</v>
      </c>
      <c r="N25" s="1">
        <f t="shared" si="9"/>
        <v>5.5555555555555552E-2</v>
      </c>
      <c r="O25" s="1">
        <f t="shared" si="10"/>
        <v>0</v>
      </c>
      <c r="P25" s="1">
        <f t="shared" si="11"/>
        <v>0</v>
      </c>
      <c r="Q25" s="11">
        <f t="shared" si="7"/>
        <v>1</v>
      </c>
      <c r="R25" s="2">
        <f t="shared" si="12"/>
        <v>12.75</v>
      </c>
      <c r="S25" s="10">
        <v>12.5</v>
      </c>
      <c r="T25" s="1">
        <f t="shared" si="1"/>
        <v>26855215.08387645</v>
      </c>
      <c r="U25" s="1">
        <f t="shared" si="2"/>
        <v>1579718.5343456736</v>
      </c>
      <c r="V25" s="1">
        <f t="shared" si="3"/>
        <v>0</v>
      </c>
      <c r="W25" s="1">
        <f t="shared" si="4"/>
        <v>0</v>
      </c>
      <c r="X25" s="12">
        <f t="shared" si="5"/>
        <v>28434933.618222125</v>
      </c>
    </row>
    <row r="26" spans="1:24">
      <c r="A26" s="2">
        <v>13</v>
      </c>
      <c r="B26" s="6">
        <v>25521777.835508931</v>
      </c>
      <c r="C26" s="5">
        <v>378.76885076233333</v>
      </c>
      <c r="E26" s="10">
        <v>13</v>
      </c>
      <c r="F26">
        <v>11</v>
      </c>
      <c r="G26">
        <v>2</v>
      </c>
      <c r="H26"/>
      <c r="I26"/>
      <c r="J26" s="11">
        <f t="shared" si="6"/>
        <v>13</v>
      </c>
      <c r="L26" s="10">
        <v>13</v>
      </c>
      <c r="M26" s="1">
        <f t="shared" si="8"/>
        <v>0.84615384615384615</v>
      </c>
      <c r="N26" s="1">
        <f t="shared" si="9"/>
        <v>0.15384615384615385</v>
      </c>
      <c r="O26" s="1">
        <f t="shared" si="10"/>
        <v>0</v>
      </c>
      <c r="P26" s="1">
        <f t="shared" si="11"/>
        <v>0</v>
      </c>
      <c r="Q26" s="11">
        <f t="shared" si="7"/>
        <v>1</v>
      </c>
      <c r="R26" s="2">
        <f t="shared" si="12"/>
        <v>13.25</v>
      </c>
      <c r="S26" s="10">
        <v>13</v>
      </c>
      <c r="T26" s="1">
        <f t="shared" si="1"/>
        <v>21595350.476199865</v>
      </c>
      <c r="U26" s="1">
        <f t="shared" si="2"/>
        <v>3926427.3593090666</v>
      </c>
      <c r="V26" s="1">
        <f t="shared" si="3"/>
        <v>0</v>
      </c>
      <c r="W26" s="1">
        <f t="shared" si="4"/>
        <v>0</v>
      </c>
      <c r="X26" s="12">
        <f t="shared" si="5"/>
        <v>25521777.835508931</v>
      </c>
    </row>
    <row r="27" spans="1:24">
      <c r="A27" s="2">
        <v>13.5</v>
      </c>
      <c r="B27" s="6">
        <v>25331789.414897207</v>
      </c>
      <c r="C27" s="5">
        <v>429.38799642782357</v>
      </c>
      <c r="E27" s="10">
        <v>13.5</v>
      </c>
      <c r="F27">
        <v>4</v>
      </c>
      <c r="G27">
        <v>4</v>
      </c>
      <c r="H27"/>
      <c r="I27"/>
      <c r="J27" s="11">
        <f t="shared" si="6"/>
        <v>8</v>
      </c>
      <c r="L27" s="10">
        <v>13.5</v>
      </c>
      <c r="M27" s="1">
        <f t="shared" si="8"/>
        <v>0.5</v>
      </c>
      <c r="N27" s="1">
        <f t="shared" si="9"/>
        <v>0.5</v>
      </c>
      <c r="O27" s="1">
        <f t="shared" si="10"/>
        <v>0</v>
      </c>
      <c r="P27" s="1">
        <f t="shared" si="11"/>
        <v>0</v>
      </c>
      <c r="Q27" s="11">
        <f t="shared" si="7"/>
        <v>1</v>
      </c>
      <c r="R27" s="2">
        <f t="shared" si="12"/>
        <v>13.75</v>
      </c>
      <c r="S27" s="10">
        <v>13.5</v>
      </c>
      <c r="T27" s="1">
        <f t="shared" si="1"/>
        <v>12665894.707448604</v>
      </c>
      <c r="U27" s="1">
        <f t="shared" si="2"/>
        <v>12665894.707448604</v>
      </c>
      <c r="V27" s="1">
        <f t="shared" si="3"/>
        <v>0</v>
      </c>
      <c r="W27" s="1">
        <f t="shared" si="4"/>
        <v>0</v>
      </c>
      <c r="X27" s="12">
        <f t="shared" si="5"/>
        <v>25331789.414897207</v>
      </c>
    </row>
    <row r="28" spans="1:24">
      <c r="A28" s="2">
        <v>14</v>
      </c>
      <c r="B28" s="6">
        <v>17732252.590428028</v>
      </c>
      <c r="C28" s="5">
        <v>341.66991346926596</v>
      </c>
      <c r="E28" s="10">
        <v>14</v>
      </c>
      <c r="F28">
        <v>2</v>
      </c>
      <c r="G28">
        <v>6</v>
      </c>
      <c r="H28"/>
      <c r="I28"/>
      <c r="J28" s="11">
        <f t="shared" si="6"/>
        <v>8</v>
      </c>
      <c r="L28" s="10">
        <v>14</v>
      </c>
      <c r="M28" s="1">
        <f t="shared" si="8"/>
        <v>0.25</v>
      </c>
      <c r="N28" s="1">
        <f t="shared" si="9"/>
        <v>0.75</v>
      </c>
      <c r="O28" s="1">
        <f t="shared" si="10"/>
        <v>0</v>
      </c>
      <c r="P28" s="1">
        <f t="shared" si="11"/>
        <v>0</v>
      </c>
      <c r="Q28" s="11">
        <f t="shared" ref="Q28:Q29" si="13">SUM(M28:P28)</f>
        <v>1</v>
      </c>
      <c r="R28" s="2">
        <f t="shared" si="12"/>
        <v>14.25</v>
      </c>
      <c r="S28" s="10">
        <v>14</v>
      </c>
      <c r="T28" s="1">
        <f t="shared" si="1"/>
        <v>4433063.1476070071</v>
      </c>
      <c r="U28" s="1">
        <f t="shared" si="2"/>
        <v>13299189.442821022</v>
      </c>
      <c r="V28" s="1">
        <f t="shared" si="3"/>
        <v>0</v>
      </c>
      <c r="W28" s="1">
        <f t="shared" si="4"/>
        <v>0</v>
      </c>
      <c r="X28" s="12">
        <f t="shared" ref="X28" si="14">SUM(T28:W28)</f>
        <v>17732252.590428028</v>
      </c>
    </row>
    <row r="29" spans="1:24">
      <c r="A29" s="2">
        <v>14.5</v>
      </c>
      <c r="B29" s="6">
        <v>10132715.765958922</v>
      </c>
      <c r="C29" s="5">
        <v>220.95703370635343</v>
      </c>
      <c r="E29" s="10">
        <v>14.5</v>
      </c>
      <c r="F29">
        <v>1</v>
      </c>
      <c r="G29">
        <v>5</v>
      </c>
      <c r="H29"/>
      <c r="I29"/>
      <c r="J29" s="11">
        <f>SUM(F29:I29)</f>
        <v>6</v>
      </c>
      <c r="L29" s="10">
        <v>14.5</v>
      </c>
      <c r="M29" s="1">
        <f t="shared" si="8"/>
        <v>0.16666666666666666</v>
      </c>
      <c r="N29" s="1">
        <f t="shared" si="9"/>
        <v>0.83333333333333337</v>
      </c>
      <c r="O29" s="1">
        <f t="shared" si="10"/>
        <v>0</v>
      </c>
      <c r="P29" s="1">
        <f t="shared" si="11"/>
        <v>0</v>
      </c>
      <c r="Q29" s="11">
        <f t="shared" si="13"/>
        <v>1</v>
      </c>
      <c r="R29" s="2">
        <f t="shared" si="12"/>
        <v>14.75</v>
      </c>
      <c r="S29" s="10">
        <v>14.5</v>
      </c>
      <c r="X29" s="12"/>
    </row>
    <row r="30" spans="1:24">
      <c r="A30" s="2">
        <v>15</v>
      </c>
      <c r="B30" s="6">
        <v>0</v>
      </c>
      <c r="C30" s="5">
        <v>0</v>
      </c>
      <c r="E30" s="10">
        <v>15</v>
      </c>
      <c r="F30"/>
      <c r="G30"/>
      <c r="H30"/>
      <c r="I30"/>
      <c r="J30" s="11"/>
      <c r="L30" s="10">
        <v>15</v>
      </c>
      <c r="Q30" s="11"/>
      <c r="R30" s="2">
        <f t="shared" si="12"/>
        <v>15.25</v>
      </c>
      <c r="S30" s="10">
        <v>15</v>
      </c>
      <c r="X30" s="12"/>
    </row>
    <row r="31" spans="1:24">
      <c r="A31" s="2">
        <v>15.5</v>
      </c>
      <c r="B31" s="6">
        <v>0</v>
      </c>
      <c r="C31" s="5">
        <v>0</v>
      </c>
      <c r="E31" s="10">
        <v>15.5</v>
      </c>
      <c r="F31"/>
      <c r="G31"/>
      <c r="H31"/>
      <c r="I31"/>
      <c r="J31" s="11"/>
      <c r="L31" s="10">
        <v>15.5</v>
      </c>
      <c r="Q31" s="11"/>
      <c r="R31" s="2">
        <f t="shared" si="12"/>
        <v>15.75</v>
      </c>
      <c r="S31" s="10">
        <v>15.5</v>
      </c>
      <c r="X31" s="12"/>
    </row>
    <row r="32" spans="1:24">
      <c r="A32" s="2">
        <v>16</v>
      </c>
      <c r="B32" s="6">
        <v>0</v>
      </c>
      <c r="C32" s="5">
        <v>0</v>
      </c>
      <c r="E32" s="10">
        <v>16</v>
      </c>
      <c r="F32"/>
      <c r="G32"/>
      <c r="H32"/>
      <c r="I32"/>
      <c r="J32" s="11"/>
      <c r="L32" s="10">
        <v>16</v>
      </c>
      <c r="Q32" s="11"/>
      <c r="R32" s="2">
        <f t="shared" si="12"/>
        <v>16.25</v>
      </c>
      <c r="S32" s="10">
        <v>16</v>
      </c>
      <c r="X32" s="12"/>
    </row>
    <row r="33" spans="1:24">
      <c r="A33" s="2">
        <v>16.5</v>
      </c>
      <c r="B33" s="6">
        <v>0</v>
      </c>
      <c r="C33" s="5">
        <v>0</v>
      </c>
      <c r="E33" s="10">
        <v>16.5</v>
      </c>
      <c r="F33"/>
      <c r="G33"/>
      <c r="H33"/>
      <c r="I33"/>
      <c r="J33" s="11"/>
      <c r="L33" s="10">
        <v>16.5</v>
      </c>
      <c r="Q33" s="11"/>
      <c r="R33" s="2">
        <f t="shared" si="12"/>
        <v>16.75</v>
      </c>
      <c r="S33" s="10">
        <v>16.5</v>
      </c>
      <c r="X33" s="12"/>
    </row>
    <row r="34" spans="1:24">
      <c r="A34" s="2">
        <v>17</v>
      </c>
      <c r="B34" s="6">
        <v>0</v>
      </c>
      <c r="C34" s="5">
        <v>0</v>
      </c>
      <c r="E34" s="10">
        <v>17</v>
      </c>
      <c r="F34"/>
      <c r="G34"/>
      <c r="H34"/>
      <c r="I34"/>
      <c r="J34" s="11"/>
      <c r="L34" s="10">
        <v>17</v>
      </c>
      <c r="Q34" s="11"/>
      <c r="R34" s="2">
        <f t="shared" si="12"/>
        <v>17.25</v>
      </c>
      <c r="S34" s="10">
        <v>17</v>
      </c>
      <c r="X34" s="12"/>
    </row>
    <row r="35" spans="1:24">
      <c r="A35" s="2">
        <v>17.5</v>
      </c>
      <c r="B35" s="6">
        <v>0</v>
      </c>
      <c r="C35" s="5">
        <v>0</v>
      </c>
      <c r="E35" s="10">
        <v>17.5</v>
      </c>
      <c r="F35"/>
      <c r="G35"/>
      <c r="H35"/>
      <c r="I35"/>
      <c r="J35" s="11"/>
      <c r="L35" s="10">
        <v>17.5</v>
      </c>
      <c r="Q35" s="11"/>
      <c r="R35" s="2">
        <f t="shared" si="12"/>
        <v>17.75</v>
      </c>
      <c r="S35" s="10">
        <v>17.5</v>
      </c>
      <c r="X35" s="12"/>
    </row>
    <row r="36" spans="1:24">
      <c r="A36" s="2">
        <v>18</v>
      </c>
      <c r="B36" s="6">
        <v>0</v>
      </c>
      <c r="C36" s="5">
        <v>0</v>
      </c>
      <c r="E36" s="10">
        <v>18</v>
      </c>
      <c r="J36" s="11"/>
      <c r="L36" s="10">
        <v>18</v>
      </c>
      <c r="Q36" s="11"/>
      <c r="R36" s="2">
        <f t="shared" si="12"/>
        <v>18.25</v>
      </c>
      <c r="S36" s="10">
        <v>18</v>
      </c>
      <c r="X36" s="12"/>
    </row>
    <row r="37" spans="1:24">
      <c r="A37" s="2">
        <v>18.5</v>
      </c>
      <c r="B37" s="6">
        <v>0</v>
      </c>
      <c r="C37" s="5">
        <v>0</v>
      </c>
      <c r="E37" s="10">
        <v>18.5</v>
      </c>
      <c r="J37" s="11"/>
      <c r="L37" s="10">
        <v>18.5</v>
      </c>
      <c r="Q37" s="11"/>
      <c r="R37" s="2">
        <f t="shared" si="12"/>
        <v>18.75</v>
      </c>
      <c r="S37" s="10">
        <v>18.5</v>
      </c>
      <c r="X37" s="12"/>
    </row>
    <row r="38" spans="1:24">
      <c r="A38" s="2">
        <v>19</v>
      </c>
      <c r="B38" s="6">
        <v>0</v>
      </c>
      <c r="C38" s="5">
        <v>0</v>
      </c>
      <c r="E38" s="10">
        <v>19</v>
      </c>
      <c r="J38" s="12"/>
      <c r="L38" s="10">
        <v>19</v>
      </c>
      <c r="Q38" s="11"/>
      <c r="R38" s="2">
        <f t="shared" si="12"/>
        <v>19.25</v>
      </c>
      <c r="S38" s="10">
        <v>19</v>
      </c>
      <c r="X38" s="12"/>
    </row>
    <row r="39" spans="1:24">
      <c r="A39" s="2">
        <v>19.5</v>
      </c>
      <c r="B39" s="6">
        <v>0</v>
      </c>
      <c r="C39" s="5">
        <v>0</v>
      </c>
      <c r="E39" s="10">
        <v>19.5</v>
      </c>
      <c r="L39" s="10">
        <v>19.5</v>
      </c>
      <c r="S39" s="10">
        <v>19.5</v>
      </c>
    </row>
    <row r="40" spans="1:24">
      <c r="A40" s="2">
        <v>20</v>
      </c>
      <c r="B40" s="6">
        <v>0</v>
      </c>
      <c r="C40" s="5">
        <v>0</v>
      </c>
      <c r="E40" s="10">
        <v>20</v>
      </c>
      <c r="L40" s="10">
        <v>20</v>
      </c>
      <c r="S40" s="10">
        <v>20</v>
      </c>
    </row>
    <row r="41" spans="1:24">
      <c r="A41" s="2">
        <v>20.5</v>
      </c>
      <c r="B41" s="6">
        <v>0</v>
      </c>
      <c r="C41" s="5">
        <v>0</v>
      </c>
      <c r="E41" s="10">
        <v>20.5</v>
      </c>
      <c r="L41" s="10">
        <v>20.5</v>
      </c>
      <c r="S41" s="10">
        <v>20.5</v>
      </c>
    </row>
    <row r="42" spans="1:24">
      <c r="A42" s="2">
        <v>21</v>
      </c>
      <c r="B42" s="6">
        <v>0</v>
      </c>
      <c r="C42" s="5">
        <v>0</v>
      </c>
      <c r="E42" s="10">
        <v>21</v>
      </c>
      <c r="L42" s="10">
        <v>21</v>
      </c>
      <c r="S42" s="10">
        <v>21</v>
      </c>
    </row>
    <row r="43" spans="1:24">
      <c r="A43" s="2">
        <v>21.5</v>
      </c>
      <c r="B43" s="6">
        <v>0</v>
      </c>
      <c r="C43" s="5">
        <v>0</v>
      </c>
      <c r="E43" s="10">
        <v>21.5</v>
      </c>
      <c r="L43" s="10">
        <v>21.5</v>
      </c>
      <c r="S43" s="10">
        <v>21.5</v>
      </c>
    </row>
    <row r="44" spans="1:24">
      <c r="A44" s="2">
        <v>22</v>
      </c>
      <c r="B44" s="6">
        <v>0</v>
      </c>
      <c r="C44" s="5">
        <v>0</v>
      </c>
      <c r="E44" s="10">
        <v>22</v>
      </c>
      <c r="L44" s="10">
        <v>22</v>
      </c>
      <c r="S44" s="10">
        <v>22</v>
      </c>
    </row>
    <row r="45" spans="1:24">
      <c r="A45" s="1"/>
      <c r="B45" s="6"/>
      <c r="C45" s="5"/>
      <c r="E45" s="13"/>
      <c r="F45" s="13">
        <f>SUM(F10:F39)</f>
        <v>133</v>
      </c>
      <c r="G45" s="13">
        <f t="shared" ref="G45:J45" si="15">SUM(G10:G39)</f>
        <v>22</v>
      </c>
      <c r="H45" s="13">
        <f t="shared" si="15"/>
        <v>0</v>
      </c>
      <c r="I45" s="13">
        <f t="shared" si="15"/>
        <v>0</v>
      </c>
      <c r="J45" s="13">
        <f t="shared" si="15"/>
        <v>155</v>
      </c>
      <c r="L45" s="13"/>
      <c r="M45" s="14"/>
      <c r="N45" s="14"/>
      <c r="O45" s="14"/>
      <c r="P45" s="14"/>
      <c r="Q45" s="13"/>
      <c r="R45" s="2"/>
      <c r="S45" s="19" t="s">
        <v>0</v>
      </c>
      <c r="T45" s="14">
        <f>SUM(T17:T38)</f>
        <v>573293577.49997842</v>
      </c>
      <c r="U45" s="14">
        <f>SUM(U17:U38)</f>
        <v>40179032.655295275</v>
      </c>
      <c r="V45" s="14">
        <f>SUM(V17:V38)</f>
        <v>0</v>
      </c>
      <c r="W45" s="14">
        <f>SUM(W17:W38)</f>
        <v>0</v>
      </c>
      <c r="X45" s="18">
        <f>SUM(T45:W45)</f>
        <v>613472610.15527368</v>
      </c>
    </row>
    <row r="46" spans="1:24">
      <c r="A46" s="1" t="s">
        <v>0</v>
      </c>
      <c r="B46" s="7">
        <f>SUM(B10:B44)</f>
        <v>653560166.90434849</v>
      </c>
      <c r="C46" s="5">
        <f>SUM(C10:C44)</f>
        <v>5437.7860791534895</v>
      </c>
      <c r="D46" s="2"/>
      <c r="R46" s="2"/>
      <c r="S46" s="4" t="s">
        <v>19</v>
      </c>
      <c r="T46" s="1">
        <f>T45/$X$45</f>
        <v>0.93450558021632668</v>
      </c>
      <c r="U46" s="1">
        <f>U45/$X$45</f>
        <v>6.5494419783673333E-2</v>
      </c>
      <c r="V46" s="1">
        <f>V45/$X$45</f>
        <v>0</v>
      </c>
      <c r="W46" s="1">
        <f>W45/$X$45</f>
        <v>0</v>
      </c>
      <c r="X46" s="1">
        <f>X45/$X$45</f>
        <v>1</v>
      </c>
    </row>
    <row r="47" spans="1:24">
      <c r="R47" s="2"/>
      <c r="S47" s="4" t="s">
        <v>21</v>
      </c>
      <c r="T47" s="1">
        <f>SUMPRODUCT(T17:T28,$R$17:$R$28)/T$45</f>
        <v>10.914424410540917</v>
      </c>
      <c r="U47" s="1">
        <f>SUMPRODUCT(U17:U28,$R$17:$R$28)/U$45</f>
        <v>13.409868651488614</v>
      </c>
    </row>
    <row r="48" spans="1:24">
      <c r="B48" s="5" t="s">
        <v>9</v>
      </c>
      <c r="C48" s="5">
        <f>0.25+SUMPRODUCT(A10:A44,B10:B44)/B46</f>
        <v>11.051017441860466</v>
      </c>
    </row>
    <row r="49" spans="2:3">
      <c r="B49" s="5" t="s">
        <v>3</v>
      </c>
      <c r="C49" s="5">
        <f>((SUMPRODUCT(A10:A44,A10:A44,B10:B44)-B46*(C48-0.25)^2)/(B46-1))^0.5</f>
        <v>1.3637094357017048</v>
      </c>
    </row>
    <row r="65" spans="5:24" ht="15">
      <c r="E65" s="15" t="s">
        <v>14</v>
      </c>
      <c r="F65" s="15" t="s">
        <v>26</v>
      </c>
      <c r="L65" s="15" t="s">
        <v>14</v>
      </c>
      <c r="M65" s="15" t="s">
        <v>26</v>
      </c>
      <c r="S65" s="15" t="s">
        <v>14</v>
      </c>
      <c r="T65" s="15" t="s">
        <v>26</v>
      </c>
    </row>
    <row r="66" spans="5:24" ht="15">
      <c r="E66" s="15" t="s">
        <v>16</v>
      </c>
      <c r="F66" s="15" t="s">
        <v>17</v>
      </c>
      <c r="L66" s="15" t="s">
        <v>16</v>
      </c>
      <c r="M66" s="15" t="s">
        <v>17</v>
      </c>
      <c r="S66" s="15" t="s">
        <v>16</v>
      </c>
      <c r="T66" s="15" t="s">
        <v>17</v>
      </c>
    </row>
    <row r="67" spans="5:24" ht="15">
      <c r="E67" s="15" t="s">
        <v>18</v>
      </c>
      <c r="F67" s="15"/>
      <c r="L67" s="15" t="s">
        <v>19</v>
      </c>
      <c r="M67" s="15"/>
      <c r="S67" s="15" t="s">
        <v>23</v>
      </c>
      <c r="T67" s="15"/>
    </row>
    <row r="68" spans="5:24">
      <c r="E68" s="86" t="s">
        <v>13</v>
      </c>
      <c r="F68" s="88" t="s">
        <v>12</v>
      </c>
      <c r="G68" s="89"/>
      <c r="H68" s="89"/>
      <c r="I68" s="89"/>
      <c r="J68" s="86" t="s">
        <v>0</v>
      </c>
      <c r="L68" s="86" t="s">
        <v>13</v>
      </c>
      <c r="M68" s="88" t="s">
        <v>12</v>
      </c>
      <c r="N68" s="89"/>
      <c r="O68" s="89"/>
      <c r="P68" s="89"/>
      <c r="Q68" s="86" t="s">
        <v>0</v>
      </c>
      <c r="S68" s="86" t="s">
        <v>13</v>
      </c>
      <c r="T68" s="88" t="s">
        <v>12</v>
      </c>
      <c r="U68" s="89"/>
      <c r="V68" s="89"/>
      <c r="W68" s="89"/>
      <c r="X68" s="86" t="s">
        <v>0</v>
      </c>
    </row>
    <row r="69" spans="5:24">
      <c r="E69" s="87"/>
      <c r="F69" s="16">
        <v>1</v>
      </c>
      <c r="G69" s="17">
        <v>2</v>
      </c>
      <c r="H69" s="17">
        <v>3</v>
      </c>
      <c r="I69" s="17">
        <v>4</v>
      </c>
      <c r="J69" s="90"/>
      <c r="L69" s="87"/>
      <c r="M69" s="16">
        <v>1</v>
      </c>
      <c r="N69" s="17">
        <v>2</v>
      </c>
      <c r="O69" s="17">
        <v>3</v>
      </c>
      <c r="P69" s="17">
        <v>4</v>
      </c>
      <c r="Q69" s="90"/>
      <c r="S69" s="87"/>
      <c r="T69" s="16">
        <v>1</v>
      </c>
      <c r="U69" s="17">
        <v>2</v>
      </c>
      <c r="V69" s="17">
        <v>3</v>
      </c>
      <c r="W69" s="17">
        <v>4</v>
      </c>
      <c r="X69" s="90"/>
    </row>
    <row r="70" spans="5:24">
      <c r="E70" s="10">
        <v>8.5</v>
      </c>
      <c r="F70">
        <v>1</v>
      </c>
      <c r="G70"/>
      <c r="H70"/>
      <c r="I70"/>
      <c r="J70" s="11">
        <f>SUM(F70:I70)</f>
        <v>1</v>
      </c>
      <c r="L70" s="10">
        <v>8.5</v>
      </c>
      <c r="M70" s="1">
        <f>F70/$J70</f>
        <v>1</v>
      </c>
      <c r="N70" s="1">
        <f>G70/$J70</f>
        <v>0</v>
      </c>
      <c r="O70" s="1">
        <f>H70/$J70</f>
        <v>0</v>
      </c>
      <c r="P70" s="1">
        <f>I70/$J70</f>
        <v>0</v>
      </c>
      <c r="Q70" s="11">
        <f>SUM(M70:P70)</f>
        <v>1</v>
      </c>
      <c r="S70" s="10">
        <v>8.5</v>
      </c>
      <c r="T70" s="1">
        <f t="shared" ref="T70:T81" si="16">M70*$C17</f>
        <v>17.601444619362507</v>
      </c>
      <c r="U70" s="1">
        <f t="shared" ref="U70:U81" si="17">N70*$C17</f>
        <v>0</v>
      </c>
      <c r="V70" s="1">
        <f t="shared" ref="V70:V81" si="18">O70*$C17</f>
        <v>0</v>
      </c>
      <c r="W70" s="1">
        <f t="shared" ref="W70:W81" si="19">P70*$C17</f>
        <v>0</v>
      </c>
      <c r="X70" s="12">
        <f t="shared" ref="X70:X81" si="20">SUM(T70:W70)</f>
        <v>17.601444619362507</v>
      </c>
    </row>
    <row r="71" spans="5:24">
      <c r="E71" s="10">
        <v>9</v>
      </c>
      <c r="F71"/>
      <c r="G71"/>
      <c r="H71"/>
      <c r="I71"/>
      <c r="J71" s="11">
        <f t="shared" ref="J71:J76" si="21">SUM(F71:I71)</f>
        <v>0</v>
      </c>
      <c r="L71" s="10">
        <v>9</v>
      </c>
      <c r="Q71" s="11">
        <f t="shared" ref="Q71:Q82" si="22">SUM(M71:P71)</f>
        <v>0</v>
      </c>
      <c r="S71" s="10">
        <v>9</v>
      </c>
      <c r="T71" s="1">
        <f t="shared" si="16"/>
        <v>0</v>
      </c>
      <c r="U71" s="1">
        <f t="shared" si="17"/>
        <v>0</v>
      </c>
      <c r="V71" s="1">
        <f t="shared" si="18"/>
        <v>0</v>
      </c>
      <c r="W71" s="1">
        <f t="shared" si="19"/>
        <v>0</v>
      </c>
      <c r="X71" s="12">
        <f t="shared" si="20"/>
        <v>0</v>
      </c>
    </row>
    <row r="72" spans="5:24">
      <c r="E72" s="10">
        <v>9.5</v>
      </c>
      <c r="F72">
        <v>8</v>
      </c>
      <c r="G72"/>
      <c r="H72"/>
      <c r="I72"/>
      <c r="J72" s="11">
        <f t="shared" si="21"/>
        <v>8</v>
      </c>
      <c r="L72" s="10">
        <v>9.5</v>
      </c>
      <c r="M72" s="1">
        <f t="shared" ref="M72:M82" si="23">F72/$J72</f>
        <v>1</v>
      </c>
      <c r="N72" s="1">
        <f t="shared" ref="N72:N82" si="24">G72/$J72</f>
        <v>0</v>
      </c>
      <c r="O72" s="1">
        <f t="shared" ref="O72:O82" si="25">H72/$J72</f>
        <v>0</v>
      </c>
      <c r="P72" s="1">
        <f t="shared" ref="P72:P82" si="26">I72/$J72</f>
        <v>0</v>
      </c>
      <c r="Q72" s="11">
        <f t="shared" si="22"/>
        <v>1</v>
      </c>
      <c r="S72" s="10">
        <v>9.5</v>
      </c>
      <c r="T72" s="1">
        <f t="shared" si="16"/>
        <v>601.27984145150822</v>
      </c>
      <c r="U72" s="1">
        <f t="shared" si="17"/>
        <v>0</v>
      </c>
      <c r="V72" s="1">
        <f t="shared" si="18"/>
        <v>0</v>
      </c>
      <c r="W72" s="1">
        <f t="shared" si="19"/>
        <v>0</v>
      </c>
      <c r="X72" s="12">
        <f t="shared" si="20"/>
        <v>601.27984145150822</v>
      </c>
    </row>
    <row r="73" spans="5:24">
      <c r="E73" s="10">
        <v>10</v>
      </c>
      <c r="F73">
        <v>13</v>
      </c>
      <c r="G73"/>
      <c r="H73"/>
      <c r="I73"/>
      <c r="J73" s="11">
        <f t="shared" si="21"/>
        <v>13</v>
      </c>
      <c r="L73" s="10">
        <v>10</v>
      </c>
      <c r="M73" s="1">
        <f t="shared" si="23"/>
        <v>1</v>
      </c>
      <c r="N73" s="1">
        <f t="shared" si="24"/>
        <v>0</v>
      </c>
      <c r="O73" s="1">
        <f t="shared" si="25"/>
        <v>0</v>
      </c>
      <c r="P73" s="1">
        <f t="shared" si="26"/>
        <v>0</v>
      </c>
      <c r="Q73" s="11">
        <f t="shared" si="22"/>
        <v>1</v>
      </c>
      <c r="S73" s="10">
        <v>10</v>
      </c>
      <c r="T73" s="1">
        <f t="shared" si="16"/>
        <v>809.25268945756966</v>
      </c>
      <c r="U73" s="1">
        <f t="shared" si="17"/>
        <v>0</v>
      </c>
      <c r="V73" s="1">
        <f t="shared" si="18"/>
        <v>0</v>
      </c>
      <c r="W73" s="1">
        <f t="shared" si="19"/>
        <v>0</v>
      </c>
      <c r="X73" s="12">
        <f t="shared" si="20"/>
        <v>809.25268945756966</v>
      </c>
    </row>
    <row r="74" spans="5:24">
      <c r="E74" s="10">
        <v>10.5</v>
      </c>
      <c r="F74">
        <v>20</v>
      </c>
      <c r="G74"/>
      <c r="H74"/>
      <c r="I74"/>
      <c r="J74" s="11">
        <f t="shared" si="21"/>
        <v>20</v>
      </c>
      <c r="L74" s="10">
        <v>10.5</v>
      </c>
      <c r="M74" s="1">
        <f t="shared" si="23"/>
        <v>1</v>
      </c>
      <c r="N74" s="1">
        <f t="shared" si="24"/>
        <v>0</v>
      </c>
      <c r="O74" s="1">
        <f t="shared" si="25"/>
        <v>0</v>
      </c>
      <c r="P74" s="1">
        <f t="shared" si="26"/>
        <v>0</v>
      </c>
      <c r="Q74" s="11">
        <f t="shared" si="22"/>
        <v>1</v>
      </c>
      <c r="S74" s="10">
        <v>10.5</v>
      </c>
      <c r="T74" s="1">
        <f t="shared" si="16"/>
        <v>622.29099184939082</v>
      </c>
      <c r="U74" s="1">
        <f t="shared" si="17"/>
        <v>0</v>
      </c>
      <c r="V74" s="1">
        <f t="shared" si="18"/>
        <v>0</v>
      </c>
      <c r="W74" s="1">
        <f t="shared" si="19"/>
        <v>0</v>
      </c>
      <c r="X74" s="12">
        <f t="shared" si="20"/>
        <v>622.29099184939082</v>
      </c>
    </row>
    <row r="75" spans="5:24">
      <c r="E75" s="10">
        <v>11</v>
      </c>
      <c r="F75">
        <v>19</v>
      </c>
      <c r="G75">
        <v>1</v>
      </c>
      <c r="H75"/>
      <c r="I75"/>
      <c r="J75" s="11">
        <f t="shared" si="21"/>
        <v>20</v>
      </c>
      <c r="L75" s="10">
        <v>11</v>
      </c>
      <c r="M75" s="1">
        <f t="shared" si="23"/>
        <v>0.95</v>
      </c>
      <c r="N75" s="1">
        <f t="shared" si="24"/>
        <v>0.05</v>
      </c>
      <c r="O75" s="1">
        <f t="shared" si="25"/>
        <v>0</v>
      </c>
      <c r="P75" s="1">
        <f t="shared" si="26"/>
        <v>0</v>
      </c>
      <c r="Q75" s="11">
        <f t="shared" si="22"/>
        <v>1</v>
      </c>
      <c r="S75" s="10">
        <v>11</v>
      </c>
      <c r="T75" s="1">
        <f t="shared" si="16"/>
        <v>581.75464142966973</v>
      </c>
      <c r="U75" s="1">
        <f t="shared" si="17"/>
        <v>30.618665338403673</v>
      </c>
      <c r="V75" s="1">
        <f t="shared" si="18"/>
        <v>0</v>
      </c>
      <c r="W75" s="1">
        <f t="shared" si="19"/>
        <v>0</v>
      </c>
      <c r="X75" s="12">
        <f t="shared" si="20"/>
        <v>612.37330676807346</v>
      </c>
    </row>
    <row r="76" spans="5:24">
      <c r="E76" s="10">
        <v>11.5</v>
      </c>
      <c r="F76">
        <v>20</v>
      </c>
      <c r="G76"/>
      <c r="H76"/>
      <c r="I76"/>
      <c r="J76" s="11">
        <f t="shared" si="21"/>
        <v>20</v>
      </c>
      <c r="L76" s="10">
        <v>11.5</v>
      </c>
      <c r="M76" s="1">
        <f t="shared" si="23"/>
        <v>1</v>
      </c>
      <c r="N76" s="1">
        <f t="shared" si="24"/>
        <v>0</v>
      </c>
      <c r="O76" s="1">
        <f t="shared" si="25"/>
        <v>0</v>
      </c>
      <c r="P76" s="1">
        <f t="shared" si="26"/>
        <v>0</v>
      </c>
      <c r="Q76" s="11">
        <f t="shared" si="22"/>
        <v>1</v>
      </c>
      <c r="S76" s="10">
        <v>11.5</v>
      </c>
      <c r="T76" s="1">
        <f t="shared" si="16"/>
        <v>541.10851948894469</v>
      </c>
      <c r="U76" s="1">
        <f t="shared" si="17"/>
        <v>0</v>
      </c>
      <c r="V76" s="1">
        <f t="shared" si="18"/>
        <v>0</v>
      </c>
      <c r="W76" s="1">
        <f t="shared" si="19"/>
        <v>0</v>
      </c>
      <c r="X76" s="12">
        <f t="shared" si="20"/>
        <v>541.10851948894469</v>
      </c>
    </row>
    <row r="77" spans="5:24">
      <c r="E77" s="10">
        <v>12</v>
      </c>
      <c r="F77">
        <v>17</v>
      </c>
      <c r="G77">
        <v>3</v>
      </c>
      <c r="H77"/>
      <c r="I77"/>
      <c r="J77" s="11">
        <f>SUM(F77:I77)</f>
        <v>20</v>
      </c>
      <c r="L77" s="10">
        <v>12</v>
      </c>
      <c r="M77" s="1">
        <f t="shared" si="23"/>
        <v>0.85</v>
      </c>
      <c r="N77" s="1">
        <f t="shared" si="24"/>
        <v>0.15</v>
      </c>
      <c r="O77" s="1">
        <f t="shared" si="25"/>
        <v>0</v>
      </c>
      <c r="P77" s="1">
        <f t="shared" si="26"/>
        <v>0</v>
      </c>
      <c r="Q77" s="11">
        <f t="shared" si="22"/>
        <v>1</v>
      </c>
      <c r="S77" s="10">
        <v>12</v>
      </c>
      <c r="T77" s="1">
        <f t="shared" si="16"/>
        <v>317.09768943432391</v>
      </c>
      <c r="U77" s="1">
        <f t="shared" si="17"/>
        <v>55.958415782527752</v>
      </c>
      <c r="V77" s="1">
        <f t="shared" si="18"/>
        <v>0</v>
      </c>
      <c r="W77" s="1">
        <f t="shared" si="19"/>
        <v>0</v>
      </c>
      <c r="X77" s="12">
        <f t="shared" si="20"/>
        <v>373.05610521685168</v>
      </c>
    </row>
    <row r="78" spans="5:24">
      <c r="E78" s="10">
        <v>12.5</v>
      </c>
      <c r="F78">
        <v>17</v>
      </c>
      <c r="G78">
        <v>1</v>
      </c>
      <c r="H78"/>
      <c r="I78"/>
      <c r="J78" s="11">
        <f t="shared" ref="J78:J81" si="27">SUM(F78:I78)</f>
        <v>18</v>
      </c>
      <c r="L78" s="10">
        <v>12.5</v>
      </c>
      <c r="M78" s="1">
        <f t="shared" si="23"/>
        <v>0.94444444444444442</v>
      </c>
      <c r="N78" s="1">
        <f t="shared" si="24"/>
        <v>5.5555555555555552E-2</v>
      </c>
      <c r="O78" s="1">
        <f t="shared" si="25"/>
        <v>0</v>
      </c>
      <c r="P78" s="1">
        <f t="shared" si="26"/>
        <v>0</v>
      </c>
      <c r="Q78" s="11">
        <f t="shared" si="22"/>
        <v>1</v>
      </c>
      <c r="S78" s="10">
        <v>12.5</v>
      </c>
      <c r="T78" s="1">
        <f t="shared" si="16"/>
        <v>347.17680733893826</v>
      </c>
      <c r="U78" s="1">
        <f t="shared" si="17"/>
        <v>20.422165137584603</v>
      </c>
      <c r="V78" s="1">
        <f t="shared" si="18"/>
        <v>0</v>
      </c>
      <c r="W78" s="1">
        <f t="shared" si="19"/>
        <v>0</v>
      </c>
      <c r="X78" s="12">
        <f t="shared" si="20"/>
        <v>367.59897247652287</v>
      </c>
    </row>
    <row r="79" spans="5:24">
      <c r="E79" s="10">
        <v>13</v>
      </c>
      <c r="F79">
        <v>11</v>
      </c>
      <c r="G79">
        <v>2</v>
      </c>
      <c r="H79"/>
      <c r="I79"/>
      <c r="J79" s="11">
        <f t="shared" si="27"/>
        <v>13</v>
      </c>
      <c r="L79" s="10">
        <v>13</v>
      </c>
      <c r="M79" s="1">
        <f t="shared" si="23"/>
        <v>0.84615384615384615</v>
      </c>
      <c r="N79" s="1">
        <f t="shared" si="24"/>
        <v>0.15384615384615385</v>
      </c>
      <c r="O79" s="1">
        <f t="shared" si="25"/>
        <v>0</v>
      </c>
      <c r="P79" s="1">
        <f t="shared" si="26"/>
        <v>0</v>
      </c>
      <c r="Q79" s="11">
        <f t="shared" si="22"/>
        <v>1</v>
      </c>
      <c r="S79" s="10">
        <v>13</v>
      </c>
      <c r="T79" s="1">
        <f t="shared" si="16"/>
        <v>320.49671987582053</v>
      </c>
      <c r="U79" s="1">
        <f t="shared" si="17"/>
        <v>58.272130886512826</v>
      </c>
      <c r="V79" s="1">
        <f t="shared" si="18"/>
        <v>0</v>
      </c>
      <c r="W79" s="1">
        <f t="shared" si="19"/>
        <v>0</v>
      </c>
      <c r="X79" s="12">
        <f t="shared" si="20"/>
        <v>378.76885076233339</v>
      </c>
    </row>
    <row r="80" spans="5:24">
      <c r="E80" s="10">
        <v>13.5</v>
      </c>
      <c r="F80">
        <v>4</v>
      </c>
      <c r="G80">
        <v>4</v>
      </c>
      <c r="H80"/>
      <c r="I80"/>
      <c r="J80" s="11">
        <f t="shared" si="27"/>
        <v>8</v>
      </c>
      <c r="L80" s="10">
        <v>13.5</v>
      </c>
      <c r="M80" s="1">
        <f t="shared" si="23"/>
        <v>0.5</v>
      </c>
      <c r="N80" s="1">
        <f t="shared" si="24"/>
        <v>0.5</v>
      </c>
      <c r="O80" s="1">
        <f t="shared" si="25"/>
        <v>0</v>
      </c>
      <c r="P80" s="1">
        <f t="shared" si="26"/>
        <v>0</v>
      </c>
      <c r="Q80" s="11">
        <f t="shared" si="22"/>
        <v>1</v>
      </c>
      <c r="S80" s="10">
        <v>13.5</v>
      </c>
      <c r="T80" s="1">
        <f t="shared" si="16"/>
        <v>214.69399821391178</v>
      </c>
      <c r="U80" s="1">
        <f t="shared" si="17"/>
        <v>214.69399821391178</v>
      </c>
      <c r="V80" s="1">
        <f t="shared" si="18"/>
        <v>0</v>
      </c>
      <c r="W80" s="1">
        <f t="shared" si="19"/>
        <v>0</v>
      </c>
      <c r="X80" s="12">
        <f t="shared" si="20"/>
        <v>429.38799642782357</v>
      </c>
    </row>
    <row r="81" spans="5:24">
      <c r="E81" s="10">
        <v>14</v>
      </c>
      <c r="F81">
        <v>2</v>
      </c>
      <c r="G81">
        <v>6</v>
      </c>
      <c r="H81"/>
      <c r="I81"/>
      <c r="J81" s="11">
        <f t="shared" si="27"/>
        <v>8</v>
      </c>
      <c r="L81" s="10">
        <v>14</v>
      </c>
      <c r="M81" s="1">
        <f t="shared" si="23"/>
        <v>0.25</v>
      </c>
      <c r="N81" s="1">
        <f t="shared" si="24"/>
        <v>0.75</v>
      </c>
      <c r="O81" s="1">
        <f t="shared" si="25"/>
        <v>0</v>
      </c>
      <c r="P81" s="1">
        <f t="shared" si="26"/>
        <v>0</v>
      </c>
      <c r="Q81" s="11">
        <f t="shared" si="22"/>
        <v>1</v>
      </c>
      <c r="S81" s="10">
        <v>14</v>
      </c>
      <c r="T81" s="1">
        <f t="shared" si="16"/>
        <v>85.417478367316491</v>
      </c>
      <c r="U81" s="1">
        <f t="shared" si="17"/>
        <v>256.25243510194946</v>
      </c>
      <c r="V81" s="1">
        <f t="shared" si="18"/>
        <v>0</v>
      </c>
      <c r="W81" s="1">
        <f t="shared" si="19"/>
        <v>0</v>
      </c>
      <c r="X81" s="12">
        <f t="shared" si="20"/>
        <v>341.66991346926596</v>
      </c>
    </row>
    <row r="82" spans="5:24">
      <c r="E82" s="10">
        <v>14.5</v>
      </c>
      <c r="F82">
        <v>1</v>
      </c>
      <c r="G82">
        <v>5</v>
      </c>
      <c r="H82"/>
      <c r="I82"/>
      <c r="J82" s="11">
        <f>SUM(F82:I82)</f>
        <v>6</v>
      </c>
      <c r="L82" s="10">
        <v>14.5</v>
      </c>
      <c r="M82" s="1">
        <f t="shared" si="23"/>
        <v>0.16666666666666666</v>
      </c>
      <c r="N82" s="1">
        <f t="shared" si="24"/>
        <v>0.83333333333333337</v>
      </c>
      <c r="O82" s="1">
        <f t="shared" si="25"/>
        <v>0</v>
      </c>
      <c r="P82" s="1">
        <f t="shared" si="26"/>
        <v>0</v>
      </c>
      <c r="Q82" s="11">
        <f t="shared" si="22"/>
        <v>1</v>
      </c>
      <c r="S82" s="10">
        <v>14.5</v>
      </c>
      <c r="X82" s="12"/>
    </row>
    <row r="83" spans="5:24">
      <c r="E83" s="10">
        <v>15</v>
      </c>
      <c r="F83"/>
      <c r="G83"/>
      <c r="H83"/>
      <c r="I83"/>
      <c r="J83" s="11"/>
      <c r="L83" s="10">
        <v>15</v>
      </c>
      <c r="Q83" s="11"/>
      <c r="S83" s="10">
        <v>15</v>
      </c>
      <c r="X83" s="12"/>
    </row>
    <row r="84" spans="5:24">
      <c r="E84" s="10">
        <v>15.5</v>
      </c>
      <c r="F84"/>
      <c r="G84"/>
      <c r="H84"/>
      <c r="I84"/>
      <c r="J84" s="11"/>
      <c r="L84" s="10">
        <v>15.5</v>
      </c>
      <c r="Q84" s="11"/>
      <c r="S84" s="10">
        <v>15.5</v>
      </c>
      <c r="X84" s="12"/>
    </row>
    <row r="85" spans="5:24">
      <c r="E85" s="10">
        <v>16</v>
      </c>
      <c r="F85"/>
      <c r="G85"/>
      <c r="H85"/>
      <c r="I85"/>
      <c r="J85" s="11"/>
      <c r="L85" s="10">
        <v>16</v>
      </c>
      <c r="Q85" s="11"/>
      <c r="S85" s="10">
        <v>16</v>
      </c>
      <c r="X85" s="12"/>
    </row>
    <row r="86" spans="5:24">
      <c r="E86" s="10">
        <v>16.5</v>
      </c>
      <c r="F86"/>
      <c r="G86"/>
      <c r="H86"/>
      <c r="I86"/>
      <c r="J86" s="11"/>
      <c r="L86" s="10">
        <v>16.5</v>
      </c>
      <c r="Q86" s="11"/>
      <c r="S86" s="10">
        <v>16.5</v>
      </c>
      <c r="X86" s="12"/>
    </row>
    <row r="87" spans="5:24">
      <c r="E87" s="10">
        <v>17</v>
      </c>
      <c r="F87"/>
      <c r="G87"/>
      <c r="H87"/>
      <c r="I87"/>
      <c r="J87" s="11"/>
      <c r="L87" s="10">
        <v>17</v>
      </c>
      <c r="Q87" s="11"/>
      <c r="S87" s="10">
        <v>17</v>
      </c>
      <c r="X87" s="12"/>
    </row>
    <row r="88" spans="5:24">
      <c r="E88" s="10">
        <v>17.5</v>
      </c>
      <c r="F88"/>
      <c r="G88"/>
      <c r="H88"/>
      <c r="I88"/>
      <c r="J88" s="11"/>
      <c r="L88" s="10">
        <v>17.5</v>
      </c>
      <c r="Q88" s="11"/>
      <c r="S88" s="10">
        <v>17.5</v>
      </c>
      <c r="X88" s="12"/>
    </row>
    <row r="89" spans="5:24">
      <c r="E89" s="10">
        <v>18</v>
      </c>
      <c r="J89" s="11"/>
      <c r="L89" s="10">
        <v>18</v>
      </c>
      <c r="Q89" s="11"/>
      <c r="S89" s="10">
        <v>18</v>
      </c>
      <c r="X89" s="12"/>
    </row>
    <row r="90" spans="5:24">
      <c r="E90" s="10">
        <v>18.5</v>
      </c>
      <c r="J90" s="11"/>
      <c r="L90" s="10">
        <v>18.5</v>
      </c>
      <c r="Q90" s="11"/>
      <c r="S90" s="10">
        <v>18.5</v>
      </c>
      <c r="X90" s="12"/>
    </row>
    <row r="91" spans="5:24">
      <c r="E91" s="10">
        <v>19</v>
      </c>
      <c r="J91" s="12"/>
      <c r="L91" s="10">
        <v>19</v>
      </c>
      <c r="Q91" s="11"/>
      <c r="S91" s="10">
        <v>19</v>
      </c>
      <c r="X91" s="12"/>
    </row>
    <row r="92" spans="5:24">
      <c r="E92" s="13"/>
      <c r="F92" s="13">
        <f>SUM(F69:F91)</f>
        <v>134</v>
      </c>
      <c r="G92" s="13">
        <f>SUM(G69:G91)</f>
        <v>24</v>
      </c>
      <c r="H92" s="13">
        <f t="shared" ref="H92" si="28">SUM(H76:H91)</f>
        <v>0</v>
      </c>
      <c r="I92" s="13">
        <f t="shared" ref="I92" si="29">SUM(I76:I91)</f>
        <v>0</v>
      </c>
      <c r="J92" s="13">
        <f>SUM(J76:J91)</f>
        <v>93</v>
      </c>
      <c r="L92" s="13"/>
      <c r="M92" s="14"/>
      <c r="N92" s="14"/>
      <c r="O92" s="14"/>
      <c r="P92" s="14"/>
      <c r="Q92" s="13"/>
      <c r="S92" s="19" t="s">
        <v>0</v>
      </c>
      <c r="T92" s="14">
        <f>SUM(T70:T91)</f>
        <v>4458.1708215267563</v>
      </c>
      <c r="U92" s="14">
        <f t="shared" ref="U92:W92" si="30">SUM(U70:U91)</f>
        <v>636.21781046089006</v>
      </c>
      <c r="V92" s="14">
        <f t="shared" si="30"/>
        <v>0</v>
      </c>
      <c r="W92" s="14">
        <f t="shared" si="30"/>
        <v>0</v>
      </c>
      <c r="X92" s="18">
        <f>SUM(T92:W92)</f>
        <v>5094.3886319876465</v>
      </c>
    </row>
    <row r="93" spans="5:24">
      <c r="S93" s="4" t="s">
        <v>19</v>
      </c>
      <c r="T93" s="1">
        <f>T92/$X$92</f>
        <v>0.87511400161619379</v>
      </c>
      <c r="U93" s="1">
        <f>U92/$X$92</f>
        <v>0.12488599838380623</v>
      </c>
      <c r="V93" s="1">
        <f>V92/$X$92</f>
        <v>0</v>
      </c>
      <c r="W93" s="1">
        <f>W92/$X$92</f>
        <v>0</v>
      </c>
      <c r="X93" s="1">
        <f>X92/$X$92</f>
        <v>1</v>
      </c>
    </row>
    <row r="94" spans="5:24">
      <c r="S94" s="4" t="s">
        <v>22</v>
      </c>
      <c r="T94" s="1">
        <f>T92/T45*1000</f>
        <v>7.7764185689432807E-3</v>
      </c>
      <c r="U94" s="1">
        <f>U92/U45*1000</f>
        <v>1.5834572621972808E-2</v>
      </c>
    </row>
  </sheetData>
  <mergeCells count="18">
    <mergeCell ref="E8:E9"/>
    <mergeCell ref="F8:I8"/>
    <mergeCell ref="J8:J9"/>
    <mergeCell ref="L8:L9"/>
    <mergeCell ref="M8:P8"/>
    <mergeCell ref="Q68:Q69"/>
    <mergeCell ref="S8:S9"/>
    <mergeCell ref="T8:W8"/>
    <mergeCell ref="X8:X9"/>
    <mergeCell ref="S68:S69"/>
    <mergeCell ref="T68:W68"/>
    <mergeCell ref="X68:X69"/>
    <mergeCell ref="Q8:Q9"/>
    <mergeCell ref="E68:E69"/>
    <mergeCell ref="F68:I68"/>
    <mergeCell ref="J68:J69"/>
    <mergeCell ref="L68:L69"/>
    <mergeCell ref="M68:P68"/>
  </mergeCells>
  <pageMargins left="0.74999999999999989" right="0.74999999999999989" top="1.295275590551181" bottom="1.295275590551181" header="1" footer="1"/>
  <pageSetup paperSize="0" fitToWidth="0" fitToHeight="0" pageOrder="overThenDown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724A3-E4A9-C14A-889A-C0A71F4C7479}">
  <dimension ref="A1:AI51"/>
  <sheetViews>
    <sheetView tabSelected="1" workbookViewId="0">
      <selection activeCell="C3" sqref="C3"/>
    </sheetView>
  </sheetViews>
  <sheetFormatPr baseColWidth="10" defaultRowHeight="13"/>
  <sheetData>
    <row r="1" spans="1:35" ht="16" thickBot="1">
      <c r="A1" s="38" t="s">
        <v>29</v>
      </c>
      <c r="B1" s="38" t="s">
        <v>30</v>
      </c>
      <c r="C1" s="38" t="s">
        <v>31</v>
      </c>
      <c r="Y1" s="91" t="s">
        <v>32</v>
      </c>
      <c r="Z1" s="93" t="s">
        <v>33</v>
      </c>
      <c r="AA1" s="94"/>
      <c r="AB1" s="94"/>
      <c r="AC1" s="95" t="s">
        <v>34</v>
      </c>
      <c r="AE1" s="39" t="s">
        <v>35</v>
      </c>
      <c r="AF1">
        <v>2.3914000000000001E-3</v>
      </c>
      <c r="AG1" s="39" t="s">
        <v>36</v>
      </c>
      <c r="AH1">
        <v>3.4183086999999999</v>
      </c>
      <c r="AI1" s="40" t="s">
        <v>37</v>
      </c>
    </row>
    <row r="2" spans="1:35" ht="16" thickBot="1">
      <c r="A2" s="77">
        <v>5</v>
      </c>
      <c r="B2" s="41">
        <f>+('9aS_alg'!B10+'9aS-cad'!B10)/1000</f>
        <v>0</v>
      </c>
      <c r="C2" s="42">
        <f>+('9aS_alg'!C10+'9aS-cad'!C10)</f>
        <v>0</v>
      </c>
      <c r="F2" s="43" t="s">
        <v>32</v>
      </c>
      <c r="G2" s="43">
        <v>1</v>
      </c>
      <c r="H2" s="43">
        <v>2</v>
      </c>
      <c r="I2" s="43">
        <v>3</v>
      </c>
      <c r="J2" s="38" t="s">
        <v>34</v>
      </c>
      <c r="L2" s="43" t="s">
        <v>32</v>
      </c>
      <c r="M2" s="43">
        <v>1</v>
      </c>
      <c r="N2" s="43">
        <v>2</v>
      </c>
      <c r="O2" s="43">
        <v>3</v>
      </c>
      <c r="P2" s="38" t="s">
        <v>34</v>
      </c>
      <c r="R2" s="43" t="s">
        <v>32</v>
      </c>
      <c r="S2" s="43">
        <v>1</v>
      </c>
      <c r="T2" s="43">
        <v>2</v>
      </c>
      <c r="U2" s="43">
        <v>3</v>
      </c>
      <c r="V2" s="38" t="s">
        <v>34</v>
      </c>
      <c r="X2" s="44" t="s">
        <v>38</v>
      </c>
      <c r="Y2" s="92"/>
      <c r="Z2" s="45">
        <v>1</v>
      </c>
      <c r="AA2" s="45">
        <v>2</v>
      </c>
      <c r="AB2" s="46">
        <v>3</v>
      </c>
      <c r="AC2" s="96"/>
      <c r="AE2" s="47" t="s">
        <v>35</v>
      </c>
      <c r="AF2" s="48">
        <v>2.8918924719757294E-3</v>
      </c>
      <c r="AG2" s="47" t="s">
        <v>36</v>
      </c>
      <c r="AH2" s="48">
        <v>3.4061849999999998</v>
      </c>
      <c r="AI2" s="49" t="s">
        <v>39</v>
      </c>
    </row>
    <row r="3" spans="1:35" ht="15">
      <c r="A3" s="77">
        <v>5.5</v>
      </c>
      <c r="B3" s="41">
        <f>+('9aS_alg'!B11+'9aS-cad'!B11)/1000</f>
        <v>0</v>
      </c>
      <c r="C3" s="42">
        <f>+('9aS_alg'!C11+'9aS-cad'!C11)</f>
        <v>0</v>
      </c>
      <c r="F3" s="77">
        <v>5</v>
      </c>
      <c r="G3" s="51">
        <f>+'9aS_alg'!F10+'9aS-cad'!F10</f>
        <v>0</v>
      </c>
      <c r="H3" s="51">
        <f>+'9aS_alg'!G10+'9aS-cad'!G10</f>
        <v>0</v>
      </c>
      <c r="I3" s="51">
        <f>+'9aS_alg'!H10+'9aS-cad'!H10</f>
        <v>0</v>
      </c>
      <c r="J3" s="51">
        <f>+SUM(G3:I3)</f>
        <v>0</v>
      </c>
      <c r="L3" s="2">
        <v>5</v>
      </c>
      <c r="M3" s="85">
        <f>+IF($J3&gt;0,G3/$J3,0)</f>
        <v>0</v>
      </c>
      <c r="N3" s="85">
        <f t="shared" ref="N3:P18" si="0">+IF($J3&gt;0,H3/$J3,0)</f>
        <v>0</v>
      </c>
      <c r="O3" s="85">
        <f t="shared" si="0"/>
        <v>0</v>
      </c>
      <c r="P3" s="85">
        <f t="shared" si="0"/>
        <v>0</v>
      </c>
      <c r="Q3" s="2">
        <v>5.25</v>
      </c>
      <c r="R3" s="2">
        <v>5</v>
      </c>
      <c r="S3" s="51">
        <f>+$B3*M3</f>
        <v>0</v>
      </c>
      <c r="T3" s="51">
        <f t="shared" ref="T3:V18" si="1">+$B3*N3</f>
        <v>0</v>
      </c>
      <c r="U3" s="51">
        <f t="shared" si="1"/>
        <v>0</v>
      </c>
      <c r="V3" s="51">
        <f t="shared" si="1"/>
        <v>0</v>
      </c>
      <c r="X3" s="53">
        <f>$AF$2*((Y3)^$AH$2)</f>
        <v>0.69502957469106819</v>
      </c>
      <c r="Y3" s="2">
        <v>5</v>
      </c>
      <c r="Z3" s="55">
        <f>+S3*$X3</f>
        <v>0</v>
      </c>
      <c r="AA3" s="56">
        <f t="shared" ref="AA3:AC18" si="2">+T3*$X3</f>
        <v>0</v>
      </c>
      <c r="AB3" s="56">
        <f t="shared" si="2"/>
        <v>0</v>
      </c>
      <c r="AC3" s="57">
        <f t="shared" si="2"/>
        <v>0</v>
      </c>
    </row>
    <row r="4" spans="1:35" ht="15">
      <c r="A4" s="77">
        <v>6</v>
      </c>
      <c r="B4" s="41">
        <f>+('9aS_alg'!B12+'9aS-cad'!B12)/1000</f>
        <v>0</v>
      </c>
      <c r="C4" s="42">
        <f>+('9aS_alg'!C12+'9aS-cad'!C12)</f>
        <v>0</v>
      </c>
      <c r="F4" s="77">
        <v>5.5</v>
      </c>
      <c r="G4" s="51">
        <f>+'9aS_alg'!F11+'9aS-cad'!F11</f>
        <v>0</v>
      </c>
      <c r="H4" s="51">
        <f>+'9aS_alg'!G11+'9aS-cad'!G11</f>
        <v>0</v>
      </c>
      <c r="I4" s="51">
        <f>+'9aS_alg'!H11+'9aS-cad'!H11</f>
        <v>0</v>
      </c>
      <c r="J4" s="51">
        <f t="shared" ref="J4:J37" si="3">+SUM(G4:I4)</f>
        <v>0</v>
      </c>
      <c r="L4" s="2">
        <v>5.5</v>
      </c>
      <c r="M4" s="85">
        <f t="shared" ref="M4:P41" si="4">+IF($J4&gt;0,G4/$J4,0)</f>
        <v>0</v>
      </c>
      <c r="N4" s="85">
        <f t="shared" si="0"/>
        <v>0</v>
      </c>
      <c r="O4" s="85">
        <f t="shared" si="0"/>
        <v>0</v>
      </c>
      <c r="P4" s="85">
        <f t="shared" si="0"/>
        <v>0</v>
      </c>
      <c r="Q4" s="2">
        <v>5.75</v>
      </c>
      <c r="R4" s="2">
        <v>5.5</v>
      </c>
      <c r="S4" s="51">
        <f t="shared" ref="S4:V40" si="5">+$B4*M4</f>
        <v>0</v>
      </c>
      <c r="T4" s="51">
        <f t="shared" si="1"/>
        <v>0</v>
      </c>
      <c r="U4" s="51">
        <f t="shared" si="1"/>
        <v>0</v>
      </c>
      <c r="V4" s="51">
        <f t="shared" si="1"/>
        <v>0</v>
      </c>
      <c r="X4" s="53">
        <f t="shared" ref="X4:X40" si="6">$AF$2*((Y4)^$AH$2)</f>
        <v>0.96159994152279482</v>
      </c>
      <c r="Y4" s="2">
        <v>5.5</v>
      </c>
      <c r="Z4" s="58">
        <f t="shared" ref="Z4:AC40" si="7">+S4*$X4</f>
        <v>0</v>
      </c>
      <c r="AA4">
        <f t="shared" si="2"/>
        <v>0</v>
      </c>
      <c r="AB4">
        <f t="shared" si="2"/>
        <v>0</v>
      </c>
      <c r="AC4" s="59">
        <f t="shared" si="2"/>
        <v>0</v>
      </c>
    </row>
    <row r="5" spans="1:35" ht="15">
      <c r="A5" s="77">
        <v>6.5</v>
      </c>
      <c r="B5" s="41">
        <f>+('9aS_alg'!B13+'9aS-cad'!B13)/1000</f>
        <v>0</v>
      </c>
      <c r="C5" s="42">
        <f>+('9aS_alg'!C13+'9aS-cad'!C13)</f>
        <v>0</v>
      </c>
      <c r="F5" s="77">
        <v>6</v>
      </c>
      <c r="G5" s="51">
        <f>+'9aS_alg'!F12+'9aS-cad'!F12</f>
        <v>0</v>
      </c>
      <c r="H5" s="51">
        <f>+'9aS_alg'!G12+'9aS-cad'!G12</f>
        <v>0</v>
      </c>
      <c r="I5" s="51">
        <f>+'9aS_alg'!H12+'9aS-cad'!H12</f>
        <v>0</v>
      </c>
      <c r="J5" s="51">
        <f t="shared" si="3"/>
        <v>0</v>
      </c>
      <c r="L5" s="2">
        <v>6</v>
      </c>
      <c r="M5" s="85">
        <f t="shared" si="4"/>
        <v>0</v>
      </c>
      <c r="N5" s="85">
        <f t="shared" si="0"/>
        <v>0</v>
      </c>
      <c r="O5" s="85">
        <f t="shared" si="0"/>
        <v>0</v>
      </c>
      <c r="P5" s="85">
        <f t="shared" si="0"/>
        <v>0</v>
      </c>
      <c r="Q5" s="2">
        <v>6.25</v>
      </c>
      <c r="R5" s="2">
        <v>6</v>
      </c>
      <c r="S5" s="51">
        <f t="shared" si="5"/>
        <v>0</v>
      </c>
      <c r="T5" s="51">
        <f t="shared" si="1"/>
        <v>0</v>
      </c>
      <c r="U5" s="51">
        <f t="shared" si="1"/>
        <v>0</v>
      </c>
      <c r="V5" s="51">
        <f t="shared" si="1"/>
        <v>0</v>
      </c>
      <c r="X5" s="53">
        <f t="shared" si="6"/>
        <v>1.2933297199600211</v>
      </c>
      <c r="Y5" s="2">
        <v>6</v>
      </c>
      <c r="Z5" s="58">
        <f t="shared" si="7"/>
        <v>0</v>
      </c>
      <c r="AA5">
        <f t="shared" si="2"/>
        <v>0</v>
      </c>
      <c r="AB5">
        <f t="shared" si="2"/>
        <v>0</v>
      </c>
      <c r="AC5" s="59">
        <f t="shared" si="2"/>
        <v>0</v>
      </c>
    </row>
    <row r="6" spans="1:35" ht="15">
      <c r="A6" s="77">
        <v>7</v>
      </c>
      <c r="B6" s="41">
        <f>+('9aS_alg'!B14+'9aS-cad'!B14)/1000</f>
        <v>0</v>
      </c>
      <c r="C6" s="42">
        <f>+('9aS_alg'!C14+'9aS-cad'!C14)</f>
        <v>0</v>
      </c>
      <c r="F6" s="77">
        <v>6.5</v>
      </c>
      <c r="G6" s="51">
        <f>+'9aS_alg'!F13+'9aS-cad'!F13</f>
        <v>0</v>
      </c>
      <c r="H6" s="51">
        <f>+'9aS_alg'!G13+'9aS-cad'!G13</f>
        <v>0</v>
      </c>
      <c r="I6" s="51">
        <f>+'9aS_alg'!H13+'9aS-cad'!H13</f>
        <v>0</v>
      </c>
      <c r="J6" s="51">
        <f t="shared" si="3"/>
        <v>0</v>
      </c>
      <c r="L6" s="2">
        <v>6.5</v>
      </c>
      <c r="M6" s="85">
        <f t="shared" si="4"/>
        <v>0</v>
      </c>
      <c r="N6" s="85">
        <f t="shared" si="0"/>
        <v>0</v>
      </c>
      <c r="O6" s="85">
        <f t="shared" si="0"/>
        <v>0</v>
      </c>
      <c r="P6" s="85">
        <f t="shared" si="0"/>
        <v>0</v>
      </c>
      <c r="Q6" s="2">
        <v>6.75</v>
      </c>
      <c r="R6" s="2">
        <v>6.5</v>
      </c>
      <c r="S6" s="51">
        <f t="shared" si="5"/>
        <v>0</v>
      </c>
      <c r="T6" s="51">
        <f t="shared" si="1"/>
        <v>0</v>
      </c>
      <c r="U6" s="51">
        <f t="shared" si="1"/>
        <v>0</v>
      </c>
      <c r="V6" s="51">
        <f t="shared" si="1"/>
        <v>0</v>
      </c>
      <c r="X6" s="53">
        <f t="shared" si="6"/>
        <v>1.6986950546017308</v>
      </c>
      <c r="Y6" s="2">
        <v>6.5</v>
      </c>
      <c r="Z6" s="58">
        <f t="shared" si="7"/>
        <v>0</v>
      </c>
      <c r="AA6">
        <f t="shared" si="2"/>
        <v>0</v>
      </c>
      <c r="AB6">
        <f t="shared" si="2"/>
        <v>0</v>
      </c>
      <c r="AC6" s="59">
        <f t="shared" si="2"/>
        <v>0</v>
      </c>
    </row>
    <row r="7" spans="1:35" ht="15">
      <c r="A7" s="77">
        <v>7.5</v>
      </c>
      <c r="B7" s="41">
        <f>+('9aS_alg'!B15+'9aS-cad'!B15)/1000</f>
        <v>0</v>
      </c>
      <c r="C7" s="42">
        <f>+('9aS_alg'!C15+'9aS-cad'!C15)</f>
        <v>0</v>
      </c>
      <c r="F7" s="77">
        <v>7</v>
      </c>
      <c r="G7" s="51">
        <f>+'9aS_alg'!F14+'9aS-cad'!F14</f>
        <v>0</v>
      </c>
      <c r="H7" s="51">
        <f>+'9aS_alg'!G14+'9aS-cad'!G14</f>
        <v>0</v>
      </c>
      <c r="I7" s="51">
        <f>+'9aS_alg'!H14+'9aS-cad'!H14</f>
        <v>0</v>
      </c>
      <c r="J7" s="51">
        <f t="shared" si="3"/>
        <v>0</v>
      </c>
      <c r="L7" s="2">
        <v>7</v>
      </c>
      <c r="M7" s="85">
        <f t="shared" si="4"/>
        <v>0</v>
      </c>
      <c r="N7" s="85">
        <f t="shared" si="0"/>
        <v>0</v>
      </c>
      <c r="O7" s="85">
        <f t="shared" si="0"/>
        <v>0</v>
      </c>
      <c r="P7" s="85">
        <f t="shared" si="0"/>
        <v>0</v>
      </c>
      <c r="Q7" s="2">
        <v>7.25</v>
      </c>
      <c r="R7" s="2">
        <v>7</v>
      </c>
      <c r="S7" s="51">
        <f t="shared" si="5"/>
        <v>0</v>
      </c>
      <c r="T7" s="51">
        <f t="shared" si="1"/>
        <v>0</v>
      </c>
      <c r="U7" s="51">
        <f t="shared" si="1"/>
        <v>0</v>
      </c>
      <c r="V7" s="51">
        <f t="shared" si="1"/>
        <v>0</v>
      </c>
      <c r="X7" s="53">
        <f t="shared" si="6"/>
        <v>2.1864643879213914</v>
      </c>
      <c r="Y7" s="2">
        <v>7</v>
      </c>
      <c r="Z7" s="58">
        <f t="shared" si="7"/>
        <v>0</v>
      </c>
      <c r="AA7">
        <f t="shared" si="2"/>
        <v>0</v>
      </c>
      <c r="AB7">
        <f t="shared" si="2"/>
        <v>0</v>
      </c>
      <c r="AC7" s="59">
        <f t="shared" si="2"/>
        <v>0</v>
      </c>
    </row>
    <row r="8" spans="1:35" ht="15">
      <c r="A8" s="77">
        <v>8</v>
      </c>
      <c r="B8" s="41">
        <f>+('9aS_alg'!B16+'9aS-cad'!B16)/1000</f>
        <v>0</v>
      </c>
      <c r="C8" s="42">
        <f>+('9aS_alg'!C16+'9aS-cad'!C16)</f>
        <v>0</v>
      </c>
      <c r="F8" s="77">
        <v>7.5</v>
      </c>
      <c r="G8" s="51">
        <f>+'9aS_alg'!F15+'9aS-cad'!F15</f>
        <v>0</v>
      </c>
      <c r="H8" s="51">
        <f>+'9aS_alg'!G15+'9aS-cad'!G15</f>
        <v>0</v>
      </c>
      <c r="I8" s="51">
        <f>+'9aS_alg'!H15+'9aS-cad'!H15</f>
        <v>0</v>
      </c>
      <c r="J8" s="51">
        <f t="shared" si="3"/>
        <v>0</v>
      </c>
      <c r="L8" s="2">
        <v>7.5</v>
      </c>
      <c r="M8" s="85">
        <f t="shared" si="4"/>
        <v>0</v>
      </c>
      <c r="N8" s="85">
        <f t="shared" si="0"/>
        <v>0</v>
      </c>
      <c r="O8" s="85">
        <f t="shared" si="0"/>
        <v>0</v>
      </c>
      <c r="P8" s="85">
        <f t="shared" si="0"/>
        <v>0</v>
      </c>
      <c r="Q8" s="2">
        <v>7.75</v>
      </c>
      <c r="R8" s="2">
        <v>7.5</v>
      </c>
      <c r="S8" s="51">
        <f t="shared" si="5"/>
        <v>0</v>
      </c>
      <c r="T8" s="51">
        <f t="shared" si="1"/>
        <v>0</v>
      </c>
      <c r="U8" s="51">
        <f t="shared" si="1"/>
        <v>0</v>
      </c>
      <c r="V8" s="51">
        <f t="shared" si="1"/>
        <v>0</v>
      </c>
      <c r="X8" s="53">
        <f t="shared" si="6"/>
        <v>2.7656848466619532</v>
      </c>
      <c r="Y8" s="2">
        <v>7.5</v>
      </c>
      <c r="Z8" s="58">
        <f t="shared" si="7"/>
        <v>0</v>
      </c>
      <c r="AA8">
        <f t="shared" si="2"/>
        <v>0</v>
      </c>
      <c r="AB8">
        <f t="shared" si="2"/>
        <v>0</v>
      </c>
      <c r="AC8" s="59">
        <f t="shared" si="2"/>
        <v>0</v>
      </c>
    </row>
    <row r="9" spans="1:35" ht="15">
      <c r="A9" s="77">
        <v>8.5</v>
      </c>
      <c r="B9" s="41">
        <f>+('9aS_alg'!B17+'9aS-cad'!B17)/1000</f>
        <v>5256.3463035911727</v>
      </c>
      <c r="C9" s="42">
        <f>+('9aS_alg'!C17+'9aS-cad'!C17)</f>
        <v>17.601444619362507</v>
      </c>
      <c r="D9" s="60"/>
      <c r="F9" s="77">
        <v>8</v>
      </c>
      <c r="G9" s="51">
        <f>+'9aS_alg'!F16+'9aS-cad'!F16</f>
        <v>0</v>
      </c>
      <c r="H9" s="51">
        <f>+'9aS_alg'!G16+'9aS-cad'!G16</f>
        <v>0</v>
      </c>
      <c r="I9" s="51">
        <f>+'9aS_alg'!H16+'9aS-cad'!H16</f>
        <v>0</v>
      </c>
      <c r="J9" s="51">
        <f t="shared" si="3"/>
        <v>0</v>
      </c>
      <c r="L9" s="2">
        <v>8</v>
      </c>
      <c r="M9" s="85">
        <f t="shared" si="4"/>
        <v>0</v>
      </c>
      <c r="N9" s="85">
        <f t="shared" si="0"/>
        <v>0</v>
      </c>
      <c r="O9" s="85">
        <f t="shared" si="0"/>
        <v>0</v>
      </c>
      <c r="P9" s="85">
        <f t="shared" si="0"/>
        <v>0</v>
      </c>
      <c r="Q9" s="2">
        <v>8.25</v>
      </c>
      <c r="R9" s="2">
        <v>8</v>
      </c>
      <c r="S9" s="51">
        <f>+$B9*M9</f>
        <v>0</v>
      </c>
      <c r="T9" s="51">
        <f t="shared" si="1"/>
        <v>0</v>
      </c>
      <c r="U9" s="51">
        <f t="shared" si="1"/>
        <v>0</v>
      </c>
      <c r="V9" s="51">
        <f t="shared" si="1"/>
        <v>0</v>
      </c>
      <c r="X9" s="53">
        <f t="shared" si="6"/>
        <v>3.4456702093436107</v>
      </c>
      <c r="Y9" s="2">
        <v>8</v>
      </c>
      <c r="Z9" s="58">
        <f t="shared" si="7"/>
        <v>0</v>
      </c>
      <c r="AA9">
        <f t="shared" si="2"/>
        <v>0</v>
      </c>
      <c r="AB9">
        <f t="shared" si="2"/>
        <v>0</v>
      </c>
      <c r="AC9" s="59">
        <f t="shared" si="2"/>
        <v>0</v>
      </c>
    </row>
    <row r="10" spans="1:35" ht="15">
      <c r="A10" s="77">
        <v>9</v>
      </c>
      <c r="B10" s="41">
        <f>+('9aS_alg'!B18+'9aS-cad'!B18)/1000</f>
        <v>29954.840983115937</v>
      </c>
      <c r="C10" s="42">
        <f>+('9aS_alg'!C18+'9aS-cad'!C18)</f>
        <v>122.44041345948895</v>
      </c>
      <c r="D10" s="60"/>
      <c r="F10" s="77">
        <v>8.5</v>
      </c>
      <c r="G10" s="51">
        <f>+'9aS_alg'!F17+'9aS-cad'!F17</f>
        <v>1</v>
      </c>
      <c r="H10" s="51">
        <f>+'9aS_alg'!G17+'9aS-cad'!G17</f>
        <v>0</v>
      </c>
      <c r="I10" s="51">
        <f>+'9aS_alg'!H17+'9aS-cad'!H17</f>
        <v>0</v>
      </c>
      <c r="J10" s="51">
        <f t="shared" si="3"/>
        <v>1</v>
      </c>
      <c r="L10" s="2">
        <v>8.5</v>
      </c>
      <c r="M10" s="85">
        <f t="shared" si="4"/>
        <v>1</v>
      </c>
      <c r="N10" s="85">
        <f t="shared" si="0"/>
        <v>0</v>
      </c>
      <c r="O10" s="85">
        <f t="shared" si="0"/>
        <v>0</v>
      </c>
      <c r="P10" s="85">
        <f t="shared" si="0"/>
        <v>1</v>
      </c>
      <c r="Q10" s="2">
        <v>8.75</v>
      </c>
      <c r="R10" s="2">
        <v>8.5</v>
      </c>
      <c r="S10" s="51">
        <f t="shared" si="5"/>
        <v>29954.840983115937</v>
      </c>
      <c r="T10" s="51">
        <f t="shared" si="1"/>
        <v>0</v>
      </c>
      <c r="U10" s="51">
        <f t="shared" si="1"/>
        <v>0</v>
      </c>
      <c r="V10" s="51">
        <f t="shared" si="1"/>
        <v>29954.840983115937</v>
      </c>
      <c r="X10" s="53">
        <f t="shared" si="6"/>
        <v>4.2359901758575162</v>
      </c>
      <c r="Y10" s="2">
        <v>8.5</v>
      </c>
      <c r="Z10" s="58">
        <f t="shared" si="7"/>
        <v>126888.41212385321</v>
      </c>
      <c r="AA10">
        <f t="shared" si="2"/>
        <v>0</v>
      </c>
      <c r="AB10">
        <f t="shared" si="2"/>
        <v>0</v>
      </c>
      <c r="AC10" s="59">
        <f t="shared" si="2"/>
        <v>126888.41212385321</v>
      </c>
    </row>
    <row r="11" spans="1:35" ht="15">
      <c r="A11" s="77">
        <v>9.5</v>
      </c>
      <c r="B11" s="41">
        <f>+('9aS_alg'!B19+'9aS-cad'!B19)/1000</f>
        <v>121782.57761211864</v>
      </c>
      <c r="C11" s="42">
        <f>+('9aS_alg'!C19+'9aS-cad'!C19)</f>
        <v>601.27984145150822</v>
      </c>
      <c r="D11" s="60"/>
      <c r="F11" s="77">
        <v>9</v>
      </c>
      <c r="G11" s="51">
        <f>+'9aS_alg'!F18+'9aS-cad'!F18</f>
        <v>0</v>
      </c>
      <c r="H11" s="51">
        <f>+'9aS_alg'!G18+'9aS-cad'!G18</f>
        <v>0</v>
      </c>
      <c r="I11" s="51">
        <f>+'9aS_alg'!H18+'9aS-cad'!H18</f>
        <v>0</v>
      </c>
      <c r="J11" s="51">
        <f t="shared" si="3"/>
        <v>0</v>
      </c>
      <c r="L11" s="2">
        <v>9</v>
      </c>
      <c r="M11" s="85">
        <f t="shared" si="4"/>
        <v>0</v>
      </c>
      <c r="N11" s="85">
        <f t="shared" si="0"/>
        <v>0</v>
      </c>
      <c r="O11" s="85">
        <f t="shared" si="0"/>
        <v>0</v>
      </c>
      <c r="P11" s="85">
        <f t="shared" si="0"/>
        <v>0</v>
      </c>
      <c r="Q11" s="20">
        <v>9.25</v>
      </c>
      <c r="R11" s="2">
        <v>9</v>
      </c>
      <c r="S11" s="51">
        <f t="shared" si="5"/>
        <v>0</v>
      </c>
      <c r="T11" s="51">
        <f t="shared" si="1"/>
        <v>0</v>
      </c>
      <c r="U11" s="51">
        <f t="shared" si="1"/>
        <v>0</v>
      </c>
      <c r="V11" s="51">
        <f t="shared" si="1"/>
        <v>0</v>
      </c>
      <c r="X11" s="53">
        <f t="shared" si="6"/>
        <v>5.1464607240934805</v>
      </c>
      <c r="Y11" s="2">
        <v>9</v>
      </c>
      <c r="Z11" s="58">
        <f t="shared" si="7"/>
        <v>0</v>
      </c>
      <c r="AA11">
        <f t="shared" si="2"/>
        <v>0</v>
      </c>
      <c r="AB11">
        <f t="shared" si="2"/>
        <v>0</v>
      </c>
      <c r="AC11" s="59">
        <f t="shared" si="2"/>
        <v>0</v>
      </c>
    </row>
    <row r="12" spans="1:35" ht="15">
      <c r="A12" s="77">
        <v>10</v>
      </c>
      <c r="B12" s="41">
        <f>+('9aS_alg'!B20+'9aS-cad'!B20)/1000</f>
        <v>140005.10579175359</v>
      </c>
      <c r="C12" s="42">
        <f>+('9aS_alg'!C20+'9aS-cad'!C20)</f>
        <v>832.85422936557666</v>
      </c>
      <c r="D12" s="60"/>
      <c r="F12" s="77">
        <v>9.5</v>
      </c>
      <c r="G12" s="51">
        <f>+'9aS_alg'!F19+'9aS-cad'!F19</f>
        <v>8</v>
      </c>
      <c r="H12" s="51">
        <f>+'9aS_alg'!G19+'9aS-cad'!G19</f>
        <v>0</v>
      </c>
      <c r="I12" s="51">
        <f>+'9aS_alg'!H19+'9aS-cad'!H19</f>
        <v>0</v>
      </c>
      <c r="J12" s="51">
        <f t="shared" si="3"/>
        <v>8</v>
      </c>
      <c r="L12" s="2">
        <v>9.5</v>
      </c>
      <c r="M12" s="85">
        <f t="shared" si="4"/>
        <v>1</v>
      </c>
      <c r="N12" s="85">
        <f t="shared" si="0"/>
        <v>0</v>
      </c>
      <c r="O12" s="85">
        <f t="shared" si="0"/>
        <v>0</v>
      </c>
      <c r="P12" s="85">
        <f t="shared" si="0"/>
        <v>1</v>
      </c>
      <c r="Q12" s="2">
        <v>9.75</v>
      </c>
      <c r="R12" s="2">
        <v>9.5</v>
      </c>
      <c r="S12" s="51">
        <f t="shared" si="5"/>
        <v>140005.10579175359</v>
      </c>
      <c r="T12" s="51">
        <f t="shared" si="1"/>
        <v>0</v>
      </c>
      <c r="U12" s="51">
        <f t="shared" si="1"/>
        <v>0</v>
      </c>
      <c r="V12" s="51">
        <f t="shared" si="1"/>
        <v>140005.10579175359</v>
      </c>
      <c r="X12" s="53">
        <f t="shared" si="6"/>
        <v>6.187135384876199</v>
      </c>
      <c r="Y12" s="2">
        <v>9.5</v>
      </c>
      <c r="Z12" s="58">
        <f t="shared" si="7"/>
        <v>866230.54410749429</v>
      </c>
      <c r="AA12">
        <f t="shared" si="2"/>
        <v>0</v>
      </c>
      <c r="AB12">
        <f t="shared" si="2"/>
        <v>0</v>
      </c>
      <c r="AC12" s="59">
        <f t="shared" si="2"/>
        <v>866230.54410749429</v>
      </c>
    </row>
    <row r="13" spans="1:35" ht="15">
      <c r="A13" s="77">
        <v>10.5</v>
      </c>
      <c r="B13" s="41">
        <f>+('9aS_alg'!B21+'9aS-cad'!B21)/1000</f>
        <v>102306.58641003193</v>
      </c>
      <c r="C13" s="42">
        <f>+('9aS_alg'!C21+'9aS-cad'!C21)</f>
        <v>742.30161822871412</v>
      </c>
      <c r="D13" s="60"/>
      <c r="F13" s="77">
        <v>10</v>
      </c>
      <c r="G13" s="51">
        <f>+'9aS_alg'!F20+'9aS-cad'!F20</f>
        <v>13</v>
      </c>
      <c r="H13" s="51">
        <f>+'9aS_alg'!G20+'9aS-cad'!G20</f>
        <v>0</v>
      </c>
      <c r="I13" s="51">
        <f>+'9aS_alg'!H20+'9aS-cad'!H20</f>
        <v>0</v>
      </c>
      <c r="J13" s="51">
        <f t="shared" si="3"/>
        <v>13</v>
      </c>
      <c r="L13" s="2">
        <v>10</v>
      </c>
      <c r="M13" s="85">
        <f t="shared" si="4"/>
        <v>1</v>
      </c>
      <c r="N13" s="85">
        <f t="shared" si="0"/>
        <v>0</v>
      </c>
      <c r="O13" s="85">
        <f t="shared" si="0"/>
        <v>0</v>
      </c>
      <c r="P13" s="85">
        <f t="shared" si="0"/>
        <v>1</v>
      </c>
      <c r="Q13" s="2">
        <v>10.25</v>
      </c>
      <c r="R13" s="2">
        <v>10</v>
      </c>
      <c r="S13" s="51">
        <f t="shared" si="5"/>
        <v>102306.58641003193</v>
      </c>
      <c r="T13" s="51">
        <f t="shared" si="1"/>
        <v>0</v>
      </c>
      <c r="U13" s="51">
        <f t="shared" si="1"/>
        <v>0</v>
      </c>
      <c r="V13" s="51">
        <f t="shared" si="1"/>
        <v>102306.58641003193</v>
      </c>
      <c r="X13" s="53">
        <f t="shared" si="6"/>
        <v>7.3682973007615864</v>
      </c>
      <c r="Y13" s="2">
        <v>10</v>
      </c>
      <c r="Z13" s="58">
        <f t="shared" si="7"/>
        <v>753825.34449517028</v>
      </c>
      <c r="AA13">
        <f t="shared" si="2"/>
        <v>0</v>
      </c>
      <c r="AB13">
        <f t="shared" si="2"/>
        <v>0</v>
      </c>
      <c r="AC13" s="59">
        <f t="shared" si="2"/>
        <v>753825.34449517028</v>
      </c>
    </row>
    <row r="14" spans="1:35" ht="15">
      <c r="A14" s="77">
        <v>11</v>
      </c>
      <c r="B14" s="41">
        <f>+('9aS_alg'!B22+'9aS-cad'!B22)/1000</f>
        <v>102501.86855294243</v>
      </c>
      <c r="C14" s="42">
        <f>+('9aS_alg'!C22+'9aS-cad'!C22)</f>
        <v>896.21136668770168</v>
      </c>
      <c r="D14" s="60"/>
      <c r="F14" s="77">
        <v>10.5</v>
      </c>
      <c r="G14" s="51">
        <f>+'9aS_alg'!F21+'9aS-cad'!F21</f>
        <v>20</v>
      </c>
      <c r="H14" s="51">
        <f>+'9aS_alg'!G21+'9aS-cad'!G21</f>
        <v>0</v>
      </c>
      <c r="I14" s="51">
        <f>+'9aS_alg'!H21+'9aS-cad'!H21</f>
        <v>0</v>
      </c>
      <c r="J14" s="51">
        <f t="shared" si="3"/>
        <v>20</v>
      </c>
      <c r="L14" s="2">
        <v>10.5</v>
      </c>
      <c r="M14" s="85">
        <f t="shared" si="4"/>
        <v>1</v>
      </c>
      <c r="N14" s="85">
        <f t="shared" si="0"/>
        <v>0</v>
      </c>
      <c r="O14" s="85">
        <f t="shared" si="0"/>
        <v>0</v>
      </c>
      <c r="P14" s="85">
        <f t="shared" si="0"/>
        <v>1</v>
      </c>
      <c r="Q14" s="2">
        <v>10.75</v>
      </c>
      <c r="R14" s="2">
        <v>10.5</v>
      </c>
      <c r="S14" s="51">
        <f t="shared" si="5"/>
        <v>102501.86855294243</v>
      </c>
      <c r="T14" s="51">
        <f t="shared" si="1"/>
        <v>0</v>
      </c>
      <c r="U14" s="51">
        <f t="shared" si="1"/>
        <v>0</v>
      </c>
      <c r="V14" s="51">
        <f t="shared" si="1"/>
        <v>102501.86855294243</v>
      </c>
      <c r="X14" s="53">
        <f t="shared" si="6"/>
        <v>8.7004519600882428</v>
      </c>
      <c r="Y14" s="2">
        <v>10.5</v>
      </c>
      <c r="Z14" s="58">
        <f t="shared" si="7"/>
        <v>891812.58316415537</v>
      </c>
      <c r="AA14">
        <f t="shared" si="2"/>
        <v>0</v>
      </c>
      <c r="AB14">
        <f t="shared" si="2"/>
        <v>0</v>
      </c>
      <c r="AC14" s="59">
        <f t="shared" si="2"/>
        <v>891812.58316415537</v>
      </c>
    </row>
    <row r="15" spans="1:35" ht="15">
      <c r="A15" s="77">
        <v>11.5</v>
      </c>
      <c r="B15" s="41">
        <f>+('9aS_alg'!B23+'9aS-cad'!B23)/1000</f>
        <v>85883.990211175813</v>
      </c>
      <c r="C15" s="42">
        <f>+('9aS_alg'!C23+'9aS-cad'!C23)</f>
        <v>877.17462675540503</v>
      </c>
      <c r="D15" s="60"/>
      <c r="F15" s="77">
        <v>11</v>
      </c>
      <c r="G15" s="51">
        <f>+'9aS_alg'!F22+'9aS-cad'!F22</f>
        <v>19</v>
      </c>
      <c r="H15" s="51">
        <f>+'9aS_alg'!G22+'9aS-cad'!G22</f>
        <v>1</v>
      </c>
      <c r="I15" s="51">
        <f>+'9aS_alg'!H22+'9aS-cad'!H22</f>
        <v>0</v>
      </c>
      <c r="J15" s="51">
        <f t="shared" si="3"/>
        <v>20</v>
      </c>
      <c r="L15" s="2">
        <v>11</v>
      </c>
      <c r="M15" s="85">
        <f t="shared" si="4"/>
        <v>0.95</v>
      </c>
      <c r="N15" s="85">
        <f t="shared" si="0"/>
        <v>0.05</v>
      </c>
      <c r="O15" s="85">
        <f t="shared" si="0"/>
        <v>0</v>
      </c>
      <c r="P15" s="85">
        <f t="shared" si="0"/>
        <v>1</v>
      </c>
      <c r="Q15" s="2">
        <v>11.25</v>
      </c>
      <c r="R15" s="2">
        <v>11</v>
      </c>
      <c r="S15" s="51">
        <f t="shared" si="5"/>
        <v>81589.790700617013</v>
      </c>
      <c r="T15" s="51">
        <f t="shared" si="1"/>
        <v>4294.1995105587912</v>
      </c>
      <c r="U15" s="51">
        <f t="shared" si="1"/>
        <v>0</v>
      </c>
      <c r="V15" s="51">
        <f t="shared" si="1"/>
        <v>85883.990211175813</v>
      </c>
      <c r="X15" s="53">
        <f t="shared" si="6"/>
        <v>10.194320517489142</v>
      </c>
      <c r="Y15" s="2">
        <v>11</v>
      </c>
      <c r="Z15" s="58">
        <f t="shared" si="7"/>
        <v>831752.47735694482</v>
      </c>
      <c r="AA15">
        <f t="shared" si="2"/>
        <v>43776.446176681318</v>
      </c>
      <c r="AB15">
        <f t="shared" si="2"/>
        <v>0</v>
      </c>
      <c r="AC15" s="59">
        <f t="shared" si="2"/>
        <v>875528.92353362625</v>
      </c>
    </row>
    <row r="16" spans="1:35" ht="15">
      <c r="A16" s="77">
        <v>12</v>
      </c>
      <c r="B16" s="41">
        <f>+('9aS_alg'!B24+'9aS-cad'!B24)/1000</f>
        <v>50209.633719110949</v>
      </c>
      <c r="C16" s="42">
        <f>+('9aS_alg'!C24+'9aS-cad'!C24)</f>
        <v>586.50599686053454</v>
      </c>
      <c r="D16" s="60"/>
      <c r="F16" s="77">
        <v>11.5</v>
      </c>
      <c r="G16" s="51">
        <f>+'9aS_alg'!F23+'9aS-cad'!F23</f>
        <v>20</v>
      </c>
      <c r="H16" s="51">
        <f>+'9aS_alg'!G23+'9aS-cad'!G23</f>
        <v>0</v>
      </c>
      <c r="I16" s="51">
        <f>+'9aS_alg'!H23+'9aS-cad'!H23</f>
        <v>0</v>
      </c>
      <c r="J16" s="51">
        <f t="shared" si="3"/>
        <v>20</v>
      </c>
      <c r="L16" s="2">
        <v>11.5</v>
      </c>
      <c r="M16" s="85">
        <f>+IF($J16&gt;0,G16/$J16,0)</f>
        <v>1</v>
      </c>
      <c r="N16" s="85">
        <f t="shared" si="0"/>
        <v>0</v>
      </c>
      <c r="O16" s="85">
        <f t="shared" si="0"/>
        <v>0</v>
      </c>
      <c r="P16" s="85">
        <f t="shared" si="0"/>
        <v>1</v>
      </c>
      <c r="Q16" s="1">
        <v>11.75</v>
      </c>
      <c r="R16" s="2">
        <v>11.5</v>
      </c>
      <c r="S16" s="51">
        <f t="shared" si="5"/>
        <v>50209.633719110949</v>
      </c>
      <c r="T16" s="51">
        <f t="shared" si="1"/>
        <v>0</v>
      </c>
      <c r="U16" s="51">
        <f t="shared" si="1"/>
        <v>0</v>
      </c>
      <c r="V16" s="51">
        <f t="shared" si="1"/>
        <v>50209.633719110949</v>
      </c>
      <c r="X16" s="53">
        <f t="shared" si="6"/>
        <v>11.860833627479424</v>
      </c>
      <c r="Y16" s="2">
        <v>11.5</v>
      </c>
      <c r="Z16" s="58">
        <f t="shared" si="7"/>
        <v>595528.11203905591</v>
      </c>
      <c r="AA16">
        <f t="shared" si="2"/>
        <v>0</v>
      </c>
      <c r="AB16">
        <f t="shared" si="2"/>
        <v>0</v>
      </c>
      <c r="AC16" s="59">
        <f t="shared" si="2"/>
        <v>595528.11203905591</v>
      </c>
    </row>
    <row r="17" spans="1:29" ht="15">
      <c r="A17" s="77">
        <v>12.5</v>
      </c>
      <c r="B17" s="41">
        <f>+('9aS_alg'!B25+'9aS-cad'!B25)/1000</f>
        <v>32561.775290868678</v>
      </c>
      <c r="C17" s="42">
        <f>+('9aS_alg'!C25+'9aS-cad'!C25)</f>
        <v>425.67280709125509</v>
      </c>
      <c r="D17" s="60"/>
      <c r="F17" s="77">
        <v>12</v>
      </c>
      <c r="G17" s="51">
        <f>+'9aS_alg'!F24+'9aS-cad'!F24</f>
        <v>17</v>
      </c>
      <c r="H17" s="51">
        <f>+'9aS_alg'!G24+'9aS-cad'!G24</f>
        <v>3</v>
      </c>
      <c r="I17" s="51">
        <f>+'9aS_alg'!H24+'9aS-cad'!H24</f>
        <v>0</v>
      </c>
      <c r="J17" s="51">
        <f t="shared" si="3"/>
        <v>20</v>
      </c>
      <c r="L17" s="2">
        <v>12</v>
      </c>
      <c r="M17" s="85">
        <f t="shared" si="4"/>
        <v>0.85</v>
      </c>
      <c r="N17" s="85">
        <f t="shared" si="0"/>
        <v>0.15</v>
      </c>
      <c r="O17" s="85">
        <f t="shared" si="0"/>
        <v>0</v>
      </c>
      <c r="P17" s="85">
        <f t="shared" si="0"/>
        <v>1</v>
      </c>
      <c r="Q17" s="1">
        <v>12.25</v>
      </c>
      <c r="R17" s="2">
        <v>12</v>
      </c>
      <c r="S17" s="51">
        <f t="shared" si="5"/>
        <v>27677.508997238376</v>
      </c>
      <c r="T17" s="51">
        <f t="shared" si="1"/>
        <v>4884.2662936303013</v>
      </c>
      <c r="U17" s="51">
        <f t="shared" si="1"/>
        <v>0</v>
      </c>
      <c r="V17" s="51">
        <f t="shared" si="1"/>
        <v>32561.775290868678</v>
      </c>
      <c r="X17" s="53">
        <f t="shared" si="6"/>
        <v>13.711125729882728</v>
      </c>
      <c r="Y17" s="2">
        <v>12</v>
      </c>
      <c r="Z17" s="58">
        <f t="shared" si="7"/>
        <v>379489.80575109576</v>
      </c>
      <c r="AA17">
        <f t="shared" si="2"/>
        <v>66968.789250193367</v>
      </c>
      <c r="AB17">
        <f t="shared" si="2"/>
        <v>0</v>
      </c>
      <c r="AC17" s="59">
        <f t="shared" si="2"/>
        <v>446458.59500128916</v>
      </c>
    </row>
    <row r="18" spans="1:29" ht="15">
      <c r="A18" s="77">
        <v>13</v>
      </c>
      <c r="B18" s="41">
        <f>+('9aS_alg'!B26+'9aS-cad'!B26)/1000</f>
        <v>27780.680645799664</v>
      </c>
      <c r="C18" s="42">
        <f>+('9aS_alg'!C26+'9aS-cad'!C26)</f>
        <v>414.03565412818909</v>
      </c>
      <c r="D18" s="60"/>
      <c r="F18" s="77">
        <v>12.5</v>
      </c>
      <c r="G18" s="51">
        <f>+'9aS_alg'!F25+'9aS-cad'!F25</f>
        <v>17</v>
      </c>
      <c r="H18" s="51">
        <f>+'9aS_alg'!G25+'9aS-cad'!G25</f>
        <v>1</v>
      </c>
      <c r="I18" s="51">
        <f>+'9aS_alg'!H25+'9aS-cad'!H25</f>
        <v>0</v>
      </c>
      <c r="J18" s="51">
        <f t="shared" si="3"/>
        <v>18</v>
      </c>
      <c r="L18" s="2">
        <v>12.5</v>
      </c>
      <c r="M18" s="85">
        <f t="shared" si="4"/>
        <v>0.94444444444444442</v>
      </c>
      <c r="N18" s="85">
        <f t="shared" si="0"/>
        <v>5.5555555555555552E-2</v>
      </c>
      <c r="O18" s="85">
        <f t="shared" si="0"/>
        <v>0</v>
      </c>
      <c r="P18" s="85">
        <f t="shared" si="0"/>
        <v>1</v>
      </c>
      <c r="Q18" s="1">
        <v>12.75</v>
      </c>
      <c r="R18" s="2">
        <v>12.5</v>
      </c>
      <c r="S18" s="51">
        <f t="shared" si="5"/>
        <v>26237.309498810795</v>
      </c>
      <c r="T18" s="51">
        <f t="shared" si="1"/>
        <v>1543.3711469888701</v>
      </c>
      <c r="U18" s="51">
        <f t="shared" si="1"/>
        <v>0</v>
      </c>
      <c r="V18" s="51">
        <f t="shared" si="1"/>
        <v>27780.680645799664</v>
      </c>
      <c r="X18" s="53">
        <f t="shared" si="6"/>
        <v>15.756529735546815</v>
      </c>
      <c r="Y18" s="2">
        <v>12.5</v>
      </c>
      <c r="Z18" s="58">
        <f t="shared" si="7"/>
        <v>413408.94729875721</v>
      </c>
      <c r="AA18">
        <f t="shared" si="2"/>
        <v>24318.173370515127</v>
      </c>
      <c r="AB18">
        <f t="shared" si="2"/>
        <v>0</v>
      </c>
      <c r="AC18" s="59">
        <f t="shared" si="2"/>
        <v>437727.12066927232</v>
      </c>
    </row>
    <row r="19" spans="1:29" ht="15">
      <c r="A19" s="77">
        <v>13.5</v>
      </c>
      <c r="B19" s="41">
        <f>+('9aS_alg'!B27+'9aS-cad'!B27)/1000</f>
        <v>25331.789414897208</v>
      </c>
      <c r="C19" s="42">
        <f>+('9aS_alg'!C27+'9aS-cad'!C27)</f>
        <v>429.38799642782357</v>
      </c>
      <c r="D19" s="60"/>
      <c r="F19" s="77">
        <v>13</v>
      </c>
      <c r="G19" s="51">
        <f>+'9aS_alg'!F26+'9aS-cad'!F26</f>
        <v>11</v>
      </c>
      <c r="H19" s="51">
        <f>+'9aS_alg'!G26+'9aS-cad'!G26</f>
        <v>2</v>
      </c>
      <c r="I19" s="51">
        <f>+'9aS_alg'!H26+'9aS-cad'!H26</f>
        <v>0</v>
      </c>
      <c r="J19" s="51">
        <f t="shared" si="3"/>
        <v>13</v>
      </c>
      <c r="L19" s="2">
        <v>13</v>
      </c>
      <c r="M19" s="85">
        <f t="shared" si="4"/>
        <v>0.84615384615384615</v>
      </c>
      <c r="N19" s="85">
        <f t="shared" si="4"/>
        <v>0.15384615384615385</v>
      </c>
      <c r="O19" s="85">
        <f t="shared" si="4"/>
        <v>0</v>
      </c>
      <c r="P19" s="85">
        <f t="shared" si="4"/>
        <v>1</v>
      </c>
      <c r="Q19" s="1">
        <v>13.25</v>
      </c>
      <c r="R19" s="2">
        <v>13</v>
      </c>
      <c r="S19" s="51">
        <f t="shared" si="5"/>
        <v>21434.591043374559</v>
      </c>
      <c r="T19" s="51">
        <f t="shared" si="5"/>
        <v>3897.1983715226474</v>
      </c>
      <c r="U19" s="51">
        <f t="shared" si="5"/>
        <v>0</v>
      </c>
      <c r="V19" s="51">
        <f t="shared" si="5"/>
        <v>25331.789414897208</v>
      </c>
      <c r="X19" s="53">
        <f t="shared" si="6"/>
        <v>18.008572068609308</v>
      </c>
      <c r="Y19" s="2">
        <v>13</v>
      </c>
      <c r="Z19" s="58">
        <f t="shared" si="7"/>
        <v>386006.37756577833</v>
      </c>
      <c r="AA19">
        <f t="shared" si="7"/>
        <v>70182.977739232432</v>
      </c>
      <c r="AB19">
        <f t="shared" si="7"/>
        <v>0</v>
      </c>
      <c r="AC19" s="59">
        <f t="shared" si="7"/>
        <v>456189.3553050108</v>
      </c>
    </row>
    <row r="20" spans="1:29" ht="15">
      <c r="A20" s="77">
        <v>14</v>
      </c>
      <c r="B20" s="41">
        <f>+('9aS_alg'!B28+'9aS-cad'!B28)/1000</f>
        <v>22190.554703313686</v>
      </c>
      <c r="C20" s="42">
        <f>+('9aS_alg'!C28+'9aS-cad'!C28)</f>
        <v>426.38411459697653</v>
      </c>
      <c r="D20" s="60"/>
      <c r="F20" s="77">
        <v>13.5</v>
      </c>
      <c r="G20" s="51">
        <f>+'9aS_alg'!F27+'9aS-cad'!F27</f>
        <v>4</v>
      </c>
      <c r="H20" s="51">
        <f>+'9aS_alg'!G27+'9aS-cad'!G27</f>
        <v>4</v>
      </c>
      <c r="I20" s="51">
        <f>+'9aS_alg'!H27+'9aS-cad'!H27</f>
        <v>0</v>
      </c>
      <c r="J20" s="51">
        <f t="shared" si="3"/>
        <v>8</v>
      </c>
      <c r="L20" s="2">
        <v>13.5</v>
      </c>
      <c r="M20" s="85">
        <f t="shared" si="4"/>
        <v>0.5</v>
      </c>
      <c r="N20" s="85">
        <f t="shared" si="4"/>
        <v>0.5</v>
      </c>
      <c r="O20" s="85">
        <f t="shared" si="4"/>
        <v>0</v>
      </c>
      <c r="P20" s="85">
        <f t="shared" si="4"/>
        <v>1</v>
      </c>
      <c r="Q20" s="1">
        <v>13.75</v>
      </c>
      <c r="R20" s="2">
        <v>13.5</v>
      </c>
      <c r="S20" s="51">
        <f t="shared" si="5"/>
        <v>11095.277351656843</v>
      </c>
      <c r="T20" s="51">
        <f t="shared" si="5"/>
        <v>11095.277351656843</v>
      </c>
      <c r="U20" s="51">
        <f t="shared" si="5"/>
        <v>0</v>
      </c>
      <c r="V20" s="51">
        <f t="shared" si="5"/>
        <v>22190.554703313686</v>
      </c>
      <c r="X20" s="53">
        <f t="shared" si="6"/>
        <v>20.478968027932964</v>
      </c>
      <c r="Y20" s="2">
        <v>13.5</v>
      </c>
      <c r="Z20" s="58">
        <f t="shared" si="7"/>
        <v>227219.83014562924</v>
      </c>
      <c r="AA20">
        <f t="shared" si="7"/>
        <v>227219.83014562924</v>
      </c>
      <c r="AB20">
        <f t="shared" si="7"/>
        <v>0</v>
      </c>
      <c r="AC20" s="59">
        <f t="shared" si="7"/>
        <v>454439.66029125848</v>
      </c>
    </row>
    <row r="21" spans="1:29" ht="15">
      <c r="A21" s="77">
        <v>14.5</v>
      </c>
      <c r="B21" s="41">
        <f>+('9aS_alg'!B29+'9aS-cad'!B29)/1000</f>
        <v>22730.796736461587</v>
      </c>
      <c r="C21" s="42">
        <f>+('9aS_alg'!C29+'9aS-cad'!C29)</f>
        <v>483.6992588946614</v>
      </c>
      <c r="D21" s="60"/>
      <c r="F21" s="77">
        <v>14</v>
      </c>
      <c r="G21" s="51">
        <f>+'9aS_alg'!F28+'9aS-cad'!F28</f>
        <v>6</v>
      </c>
      <c r="H21" s="51">
        <f>+'9aS_alg'!G28+'9aS-cad'!G28</f>
        <v>8</v>
      </c>
      <c r="I21" s="51">
        <f>+'9aS_alg'!H28+'9aS-cad'!H28</f>
        <v>0</v>
      </c>
      <c r="J21" s="51">
        <f t="shared" si="3"/>
        <v>14</v>
      </c>
      <c r="L21" s="2">
        <v>14</v>
      </c>
      <c r="M21" s="85">
        <f t="shared" si="4"/>
        <v>0.42857142857142855</v>
      </c>
      <c r="N21" s="85">
        <f t="shared" si="4"/>
        <v>0.5714285714285714</v>
      </c>
      <c r="O21" s="85">
        <f t="shared" si="4"/>
        <v>0</v>
      </c>
      <c r="P21" s="85">
        <f t="shared" si="4"/>
        <v>1</v>
      </c>
      <c r="Q21" s="1">
        <v>14.25</v>
      </c>
      <c r="R21" s="2">
        <v>14</v>
      </c>
      <c r="S21" s="51">
        <f t="shared" si="5"/>
        <v>9741.7700299121079</v>
      </c>
      <c r="T21" s="51">
        <f t="shared" si="5"/>
        <v>12989.026706549477</v>
      </c>
      <c r="U21" s="51">
        <f t="shared" si="5"/>
        <v>0</v>
      </c>
      <c r="V21" s="51">
        <f t="shared" si="5"/>
        <v>22730.796736461587</v>
      </c>
      <c r="X21" s="53">
        <f t="shared" si="6"/>
        <v>23.179617435550753</v>
      </c>
      <c r="Y21" s="2">
        <v>14</v>
      </c>
      <c r="Z21" s="58">
        <f t="shared" si="7"/>
        <v>225810.50243847648</v>
      </c>
      <c r="AA21">
        <f t="shared" si="7"/>
        <v>301080.66991796863</v>
      </c>
      <c r="AB21">
        <f t="shared" si="7"/>
        <v>0</v>
      </c>
      <c r="AC21" s="59">
        <f t="shared" si="7"/>
        <v>526891.17235644511</v>
      </c>
    </row>
    <row r="22" spans="1:29" ht="15">
      <c r="A22" s="77">
        <v>15</v>
      </c>
      <c r="B22" s="41">
        <f>+('9aS_alg'!B30+'9aS-cad'!B30)/1000</f>
        <v>20028.584491978756</v>
      </c>
      <c r="C22" s="42">
        <f>+('9aS_alg'!C30+'9aS-cad'!C30)</f>
        <v>457.05269716776695</v>
      </c>
      <c r="D22" s="60"/>
      <c r="F22" s="77">
        <v>14.5</v>
      </c>
      <c r="G22" s="51">
        <f>+'9aS_alg'!F29+'9aS-cad'!F29</f>
        <v>6</v>
      </c>
      <c r="H22" s="51">
        <f>+'9aS_alg'!G29+'9aS-cad'!G29</f>
        <v>13</v>
      </c>
      <c r="I22" s="51">
        <f>+'9aS_alg'!H29+'9aS-cad'!H29</f>
        <v>0</v>
      </c>
      <c r="J22" s="51">
        <f t="shared" si="3"/>
        <v>19</v>
      </c>
      <c r="L22" s="2">
        <v>14.5</v>
      </c>
      <c r="M22" s="85">
        <f t="shared" si="4"/>
        <v>0.31578947368421051</v>
      </c>
      <c r="N22" s="85">
        <f t="shared" si="4"/>
        <v>0.68421052631578949</v>
      </c>
      <c r="O22" s="85">
        <f t="shared" si="4"/>
        <v>0</v>
      </c>
      <c r="P22" s="85">
        <f t="shared" si="4"/>
        <v>1</v>
      </c>
      <c r="Q22" s="1">
        <v>14.75</v>
      </c>
      <c r="R22" s="2">
        <v>14.5</v>
      </c>
      <c r="S22" s="51">
        <f t="shared" si="5"/>
        <v>6324.8161553617119</v>
      </c>
      <c r="T22" s="51">
        <f t="shared" si="5"/>
        <v>13703.768336617044</v>
      </c>
      <c r="U22" s="51">
        <f t="shared" si="5"/>
        <v>0</v>
      </c>
      <c r="V22" s="51">
        <f t="shared" si="5"/>
        <v>20028.584491978756</v>
      </c>
      <c r="X22" s="53">
        <f t="shared" si="6"/>
        <v>26.122600544286264</v>
      </c>
      <c r="Y22" s="2">
        <v>14.5</v>
      </c>
      <c r="Z22" s="58">
        <f t="shared" si="7"/>
        <v>165220.64594256241</v>
      </c>
      <c r="AA22">
        <f t="shared" si="7"/>
        <v>357978.06620888528</v>
      </c>
      <c r="AB22">
        <f t="shared" si="7"/>
        <v>0</v>
      </c>
      <c r="AC22" s="59">
        <f t="shared" si="7"/>
        <v>523198.71215144766</v>
      </c>
    </row>
    <row r="23" spans="1:29" ht="15">
      <c r="A23" s="77">
        <v>15.5</v>
      </c>
      <c r="B23" s="41">
        <f>+('9aS_alg'!B31+'9aS-cad'!B31)/1000</f>
        <v>23068.335932582617</v>
      </c>
      <c r="C23" s="42">
        <f>+('9aS_alg'!C31+'9aS-cad'!C31)</f>
        <v>574.33015560548506</v>
      </c>
      <c r="D23" s="60"/>
      <c r="F23" s="77">
        <v>15</v>
      </c>
      <c r="G23" s="51">
        <f>+'9aS_alg'!F30+'9aS-cad'!F30</f>
        <v>4</v>
      </c>
      <c r="H23" s="51">
        <f>+'9aS_alg'!G30+'9aS-cad'!G30</f>
        <v>10</v>
      </c>
      <c r="I23" s="51">
        <f>+'9aS_alg'!H30+'9aS-cad'!H30</f>
        <v>0</v>
      </c>
      <c r="J23" s="51">
        <f t="shared" si="3"/>
        <v>14</v>
      </c>
      <c r="L23" s="2">
        <v>15</v>
      </c>
      <c r="M23" s="85">
        <f t="shared" si="4"/>
        <v>0.2857142857142857</v>
      </c>
      <c r="N23" s="85">
        <f t="shared" si="4"/>
        <v>0.7142857142857143</v>
      </c>
      <c r="O23" s="85">
        <f t="shared" si="4"/>
        <v>0</v>
      </c>
      <c r="P23" s="85">
        <f t="shared" si="4"/>
        <v>1</v>
      </c>
      <c r="Q23" s="1">
        <v>15.25</v>
      </c>
      <c r="R23" s="2">
        <v>15</v>
      </c>
      <c r="S23" s="51">
        <f t="shared" si="5"/>
        <v>6590.9531235950326</v>
      </c>
      <c r="T23" s="51">
        <f t="shared" si="5"/>
        <v>16477.382808987582</v>
      </c>
      <c r="U23" s="51">
        <f t="shared" si="5"/>
        <v>0</v>
      </c>
      <c r="V23" s="51">
        <f t="shared" si="5"/>
        <v>23068.335932582617</v>
      </c>
      <c r="X23" s="53">
        <f t="shared" si="6"/>
        <v>29.320174180320929</v>
      </c>
      <c r="Y23" s="2">
        <v>15</v>
      </c>
      <c r="Z23" s="58">
        <f t="shared" si="7"/>
        <v>193247.89359813667</v>
      </c>
      <c r="AA23">
        <f t="shared" si="7"/>
        <v>483119.73399534164</v>
      </c>
      <c r="AB23">
        <f t="shared" si="7"/>
        <v>0</v>
      </c>
      <c r="AC23" s="59">
        <f t="shared" si="7"/>
        <v>676367.62759347842</v>
      </c>
    </row>
    <row r="24" spans="1:29" ht="15">
      <c r="A24" s="77">
        <v>16</v>
      </c>
      <c r="B24" s="41">
        <f>+('9aS_alg'!B32+'9aS-cad'!B32)/1000</f>
        <v>18745.133883723793</v>
      </c>
      <c r="C24" s="42">
        <f>+('9aS_alg'!C32+'9aS-cad'!C32)</f>
        <v>507.78617241895239</v>
      </c>
      <c r="D24" s="60"/>
      <c r="F24" s="77">
        <v>15.5</v>
      </c>
      <c r="G24" s="51">
        <f>+'9aS_alg'!F31+'9aS-cad'!F31</f>
        <v>3</v>
      </c>
      <c r="H24" s="51">
        <f>+'9aS_alg'!G31+'9aS-cad'!G31</f>
        <v>8</v>
      </c>
      <c r="I24" s="51">
        <f>+'9aS_alg'!H31+'9aS-cad'!H31</f>
        <v>4</v>
      </c>
      <c r="J24" s="51">
        <f t="shared" si="3"/>
        <v>15</v>
      </c>
      <c r="L24" s="2">
        <v>15.5</v>
      </c>
      <c r="M24" s="85">
        <f t="shared" si="4"/>
        <v>0.2</v>
      </c>
      <c r="N24" s="85">
        <f t="shared" si="4"/>
        <v>0.53333333333333333</v>
      </c>
      <c r="O24" s="85">
        <f t="shared" si="4"/>
        <v>0.26666666666666666</v>
      </c>
      <c r="P24" s="85">
        <f t="shared" si="4"/>
        <v>1</v>
      </c>
      <c r="Q24" s="1">
        <v>15.75</v>
      </c>
      <c r="R24" s="2">
        <v>15.5</v>
      </c>
      <c r="S24" s="51">
        <f t="shared" si="5"/>
        <v>3749.0267767447585</v>
      </c>
      <c r="T24" s="51">
        <f t="shared" si="5"/>
        <v>9997.4047379860222</v>
      </c>
      <c r="U24" s="51">
        <f t="shared" si="5"/>
        <v>4998.7023689930111</v>
      </c>
      <c r="V24" s="51">
        <f t="shared" si="5"/>
        <v>18745.133883723793</v>
      </c>
      <c r="X24" s="53">
        <f t="shared" si="6"/>
        <v>32.784768099510629</v>
      </c>
      <c r="Y24" s="2">
        <v>15.5</v>
      </c>
      <c r="Z24" s="58">
        <f t="shared" si="7"/>
        <v>122910.97347443271</v>
      </c>
      <c r="AA24">
        <f t="shared" si="7"/>
        <v>327762.59593182057</v>
      </c>
      <c r="AB24">
        <f t="shared" si="7"/>
        <v>163881.29796591029</v>
      </c>
      <c r="AC24" s="59">
        <f t="shared" si="7"/>
        <v>614554.86737216357</v>
      </c>
    </row>
    <row r="25" spans="1:29" ht="15">
      <c r="A25" s="77">
        <v>16.5</v>
      </c>
      <c r="B25" s="41">
        <f>+('9aS_alg'!B33+'9aS-cad'!B33)/1000</f>
        <v>13172.256242616717</v>
      </c>
      <c r="C25" s="42">
        <f>+('9aS_alg'!C33+'9aS-cad'!C33)</f>
        <v>387.24763889032539</v>
      </c>
      <c r="D25" s="60"/>
      <c r="F25" s="77">
        <v>16</v>
      </c>
      <c r="G25" s="51">
        <f>+'9aS_alg'!F32+'9aS-cad'!F32</f>
        <v>5</v>
      </c>
      <c r="H25" s="51">
        <f>+'9aS_alg'!G32+'9aS-cad'!G32</f>
        <v>5</v>
      </c>
      <c r="I25" s="51">
        <f>+'9aS_alg'!H32+'9aS-cad'!H32</f>
        <v>5</v>
      </c>
      <c r="J25" s="51">
        <f t="shared" si="3"/>
        <v>15</v>
      </c>
      <c r="L25" s="2">
        <v>16</v>
      </c>
      <c r="M25" s="85">
        <f t="shared" si="4"/>
        <v>0.33333333333333331</v>
      </c>
      <c r="N25" s="85">
        <f t="shared" si="4"/>
        <v>0.33333333333333331</v>
      </c>
      <c r="O25" s="85">
        <f t="shared" si="4"/>
        <v>0.33333333333333331</v>
      </c>
      <c r="P25" s="85">
        <f t="shared" si="4"/>
        <v>1</v>
      </c>
      <c r="Q25" s="1">
        <v>16.25</v>
      </c>
      <c r="R25" s="2">
        <v>16</v>
      </c>
      <c r="S25" s="51">
        <f t="shared" si="5"/>
        <v>4390.7520808722384</v>
      </c>
      <c r="T25" s="51">
        <f t="shared" si="5"/>
        <v>4390.7520808722384</v>
      </c>
      <c r="U25" s="51">
        <f t="shared" si="5"/>
        <v>4390.7520808722384</v>
      </c>
      <c r="V25" s="51">
        <f t="shared" si="5"/>
        <v>13172.256242616717</v>
      </c>
      <c r="X25" s="53">
        <f t="shared" si="6"/>
        <v>36.528981538815991</v>
      </c>
      <c r="Y25" s="2">
        <v>16</v>
      </c>
      <c r="Z25" s="58">
        <f t="shared" si="7"/>
        <v>160389.70170369989</v>
      </c>
      <c r="AA25">
        <f t="shared" si="7"/>
        <v>160389.70170369989</v>
      </c>
      <c r="AB25">
        <f t="shared" si="7"/>
        <v>160389.70170369989</v>
      </c>
      <c r="AC25" s="59">
        <f t="shared" si="7"/>
        <v>481169.10511109972</v>
      </c>
    </row>
    <row r="26" spans="1:29" ht="15">
      <c r="A26" s="77">
        <v>17</v>
      </c>
      <c r="B26" s="41">
        <f>+('9aS_alg'!B34+'9aS-cad'!B34)/1000</f>
        <v>3613.9267127179264</v>
      </c>
      <c r="C26" s="42">
        <f>+('9aS_alg'!C34+'9aS-cad'!C34)</f>
        <v>115.02676224215377</v>
      </c>
      <c r="D26" s="60"/>
      <c r="F26" s="77">
        <v>16.5</v>
      </c>
      <c r="G26" s="51">
        <f>+'9aS_alg'!F33+'9aS-cad'!F33</f>
        <v>2</v>
      </c>
      <c r="H26" s="51">
        <f>+'9aS_alg'!G33+'9aS-cad'!G33</f>
        <v>5</v>
      </c>
      <c r="I26" s="51">
        <f>+'9aS_alg'!H33+'9aS-cad'!H33</f>
        <v>3</v>
      </c>
      <c r="J26" s="51">
        <f t="shared" si="3"/>
        <v>10</v>
      </c>
      <c r="L26" s="2">
        <v>16.5</v>
      </c>
      <c r="M26" s="85">
        <f t="shared" si="4"/>
        <v>0.2</v>
      </c>
      <c r="N26" s="85">
        <f t="shared" si="4"/>
        <v>0.5</v>
      </c>
      <c r="O26" s="85">
        <f t="shared" si="4"/>
        <v>0.3</v>
      </c>
      <c r="P26" s="85">
        <f t="shared" si="4"/>
        <v>1</v>
      </c>
      <c r="Q26" s="1">
        <v>16.75</v>
      </c>
      <c r="R26" s="2">
        <v>16.5</v>
      </c>
      <c r="S26" s="51">
        <f t="shared" si="5"/>
        <v>722.78534254358533</v>
      </c>
      <c r="T26" s="51">
        <f t="shared" si="5"/>
        <v>1806.9633563589632</v>
      </c>
      <c r="U26" s="51">
        <f t="shared" si="5"/>
        <v>1084.1780138153779</v>
      </c>
      <c r="V26" s="51">
        <f t="shared" si="5"/>
        <v>3613.9267127179264</v>
      </c>
      <c r="X26" s="53">
        <f t="shared" si="6"/>
        <v>40.565579946388269</v>
      </c>
      <c r="Y26" s="2">
        <v>16.5</v>
      </c>
      <c r="Z26" s="58">
        <f t="shared" si="7"/>
        <v>29320.206597029439</v>
      </c>
      <c r="AA26">
        <f t="shared" si="7"/>
        <v>73300.516492573603</v>
      </c>
      <c r="AB26">
        <f t="shared" si="7"/>
        <v>43980.309895544153</v>
      </c>
      <c r="AC26" s="59">
        <f t="shared" si="7"/>
        <v>146601.03298514721</v>
      </c>
    </row>
    <row r="27" spans="1:29" ht="15">
      <c r="A27" s="77">
        <v>17.5</v>
      </c>
      <c r="B27" s="41">
        <f>+('9aS_alg'!B35+'9aS-cad'!B35)/1000</f>
        <v>2195.3760404361265</v>
      </c>
      <c r="C27" s="42">
        <f>+('9aS_alg'!C35+'9aS-cad'!C35)</f>
        <v>75.4803367621913</v>
      </c>
      <c r="D27" s="60"/>
      <c r="F27" s="77">
        <v>17</v>
      </c>
      <c r="G27" s="51">
        <f>+'9aS_alg'!F34+'9aS-cad'!F34</f>
        <v>2</v>
      </c>
      <c r="H27" s="51">
        <f>+'9aS_alg'!G34+'9aS-cad'!G34</f>
        <v>2</v>
      </c>
      <c r="I27" s="51">
        <f>+'9aS_alg'!H34+'9aS-cad'!H34</f>
        <v>1</v>
      </c>
      <c r="J27" s="51">
        <f t="shared" si="3"/>
        <v>5</v>
      </c>
      <c r="L27" s="2">
        <v>17</v>
      </c>
      <c r="M27" s="85">
        <f t="shared" si="4"/>
        <v>0.4</v>
      </c>
      <c r="N27" s="85">
        <f t="shared" si="4"/>
        <v>0.4</v>
      </c>
      <c r="O27" s="85">
        <f t="shared" si="4"/>
        <v>0.2</v>
      </c>
      <c r="P27" s="85">
        <f t="shared" si="4"/>
        <v>1</v>
      </c>
      <c r="Q27" s="1">
        <v>17.25</v>
      </c>
      <c r="R27" s="2">
        <v>17</v>
      </c>
      <c r="S27" s="51">
        <f t="shared" si="5"/>
        <v>878.15041617445058</v>
      </c>
      <c r="T27" s="51">
        <f t="shared" si="5"/>
        <v>878.15041617445058</v>
      </c>
      <c r="U27" s="51">
        <f t="shared" si="5"/>
        <v>439.07520808722529</v>
      </c>
      <c r="V27" s="51">
        <f t="shared" si="5"/>
        <v>2195.3760404361265</v>
      </c>
      <c r="X27" s="53">
        <f t="shared" si="6"/>
        <v>44.907491875718947</v>
      </c>
      <c r="Y27" s="2">
        <v>17</v>
      </c>
      <c r="Z27" s="58">
        <f t="shared" si="7"/>
        <v>39435.532680013348</v>
      </c>
      <c r="AA27">
        <f t="shared" si="7"/>
        <v>39435.532680013348</v>
      </c>
      <c r="AB27">
        <f t="shared" si="7"/>
        <v>19717.766340006674</v>
      </c>
      <c r="AC27" s="59">
        <f t="shared" si="7"/>
        <v>98588.831700033377</v>
      </c>
    </row>
    <row r="28" spans="1:29" ht="15">
      <c r="A28" s="77">
        <v>18</v>
      </c>
      <c r="B28" s="41">
        <f>+('9aS_alg'!B36+'9aS-cad'!B36)/1000</f>
        <v>0</v>
      </c>
      <c r="C28" s="42">
        <f>+('9aS_alg'!C36+'9aS-cad'!C36)</f>
        <v>0</v>
      </c>
      <c r="F28" s="77">
        <v>17.5</v>
      </c>
      <c r="G28" s="51">
        <f>+'9aS_alg'!F35+'9aS-cad'!F35</f>
        <v>0</v>
      </c>
      <c r="H28" s="51">
        <f>+'9aS_alg'!G35+'9aS-cad'!G35</f>
        <v>1</v>
      </c>
      <c r="I28" s="51">
        <f>+'9aS_alg'!H35+'9aS-cad'!H35</f>
        <v>1</v>
      </c>
      <c r="J28" s="51">
        <f t="shared" si="3"/>
        <v>2</v>
      </c>
      <c r="L28" s="2">
        <v>17.5</v>
      </c>
      <c r="M28" s="85">
        <f t="shared" si="4"/>
        <v>0</v>
      </c>
      <c r="N28" s="85">
        <f t="shared" si="4"/>
        <v>0.5</v>
      </c>
      <c r="O28" s="85">
        <f t="shared" si="4"/>
        <v>0.5</v>
      </c>
      <c r="P28" s="85">
        <f t="shared" si="4"/>
        <v>1</v>
      </c>
      <c r="Q28" s="1">
        <v>17.75</v>
      </c>
      <c r="R28" s="2">
        <v>17.5</v>
      </c>
      <c r="S28" s="51">
        <f t="shared" si="5"/>
        <v>0</v>
      </c>
      <c r="T28" s="51">
        <f t="shared" si="5"/>
        <v>0</v>
      </c>
      <c r="U28" s="51">
        <f t="shared" si="5"/>
        <v>0</v>
      </c>
      <c r="V28" s="51">
        <f t="shared" si="5"/>
        <v>0</v>
      </c>
      <c r="X28" s="53">
        <f t="shared" si="6"/>
        <v>49.567806030859444</v>
      </c>
      <c r="Y28" s="2">
        <v>17.5</v>
      </c>
      <c r="Z28" s="58">
        <f t="shared" si="7"/>
        <v>0</v>
      </c>
      <c r="AA28">
        <f t="shared" si="7"/>
        <v>0</v>
      </c>
      <c r="AB28">
        <f t="shared" si="7"/>
        <v>0</v>
      </c>
      <c r="AC28" s="59">
        <f t="shared" si="7"/>
        <v>0</v>
      </c>
    </row>
    <row r="29" spans="1:29" ht="15">
      <c r="A29" s="77">
        <v>18.5</v>
      </c>
      <c r="B29" s="41">
        <f>+('9aS_alg'!B37+'9aS-cad'!B37)/1000</f>
        <v>0</v>
      </c>
      <c r="C29" s="42">
        <f>+('9aS_alg'!C37+'9aS-cad'!C37)</f>
        <v>0</v>
      </c>
      <c r="F29" s="77">
        <v>18</v>
      </c>
      <c r="G29" s="51">
        <f>+'9aS_alg'!F36+'9aS-cad'!F36</f>
        <v>0</v>
      </c>
      <c r="H29" s="51">
        <f>+'9aS_alg'!G36+'9aS-cad'!G36</f>
        <v>0</v>
      </c>
      <c r="I29" s="51">
        <f>+'9aS_alg'!H36+'9aS-cad'!H36</f>
        <v>0</v>
      </c>
      <c r="J29" s="51">
        <f t="shared" si="3"/>
        <v>0</v>
      </c>
      <c r="L29" s="2">
        <v>18</v>
      </c>
      <c r="M29" s="85">
        <f t="shared" si="4"/>
        <v>0</v>
      </c>
      <c r="N29" s="85">
        <f t="shared" si="4"/>
        <v>0</v>
      </c>
      <c r="O29" s="85">
        <f t="shared" si="4"/>
        <v>0</v>
      </c>
      <c r="P29" s="85">
        <f t="shared" si="4"/>
        <v>0</v>
      </c>
      <c r="Q29" s="1">
        <v>18.25</v>
      </c>
      <c r="R29" s="2">
        <v>18</v>
      </c>
      <c r="S29" s="51">
        <f t="shared" si="5"/>
        <v>0</v>
      </c>
      <c r="T29" s="51">
        <f t="shared" si="5"/>
        <v>0</v>
      </c>
      <c r="U29" s="51">
        <f t="shared" si="5"/>
        <v>0</v>
      </c>
      <c r="V29" s="51">
        <f t="shared" si="5"/>
        <v>0</v>
      </c>
      <c r="X29" s="53">
        <f t="shared" si="6"/>
        <v>54.559768451103288</v>
      </c>
      <c r="Y29" s="2">
        <v>18</v>
      </c>
      <c r="Z29" s="58">
        <f t="shared" si="7"/>
        <v>0</v>
      </c>
      <c r="AA29">
        <f t="shared" si="7"/>
        <v>0</v>
      </c>
      <c r="AB29">
        <f t="shared" si="7"/>
        <v>0</v>
      </c>
      <c r="AC29" s="59">
        <f t="shared" si="7"/>
        <v>0</v>
      </c>
    </row>
    <row r="30" spans="1:29" ht="15">
      <c r="A30" s="77">
        <v>19</v>
      </c>
      <c r="B30" s="41">
        <f>+('9aS_alg'!B38+'9aS-cad'!B38)/1000</f>
        <v>0</v>
      </c>
      <c r="C30" s="42">
        <f>+('9aS_alg'!C38+'9aS-cad'!C38)</f>
        <v>0</v>
      </c>
      <c r="F30" s="77">
        <v>18.5</v>
      </c>
      <c r="G30" s="51">
        <f>+'9aS_alg'!F37+'9aS-cad'!F37</f>
        <v>0</v>
      </c>
      <c r="H30" s="51">
        <f>+'9aS_alg'!G37+'9aS-cad'!G37</f>
        <v>0</v>
      </c>
      <c r="I30" s="51">
        <f>+'9aS_alg'!H37+'9aS-cad'!H37</f>
        <v>0</v>
      </c>
      <c r="J30" s="51">
        <f t="shared" si="3"/>
        <v>0</v>
      </c>
      <c r="L30" s="2">
        <v>18.5</v>
      </c>
      <c r="M30" s="85">
        <f t="shared" si="4"/>
        <v>0</v>
      </c>
      <c r="N30" s="85">
        <f t="shared" si="4"/>
        <v>0</v>
      </c>
      <c r="O30" s="85">
        <f t="shared" si="4"/>
        <v>0</v>
      </c>
      <c r="P30" s="85">
        <f t="shared" si="4"/>
        <v>0</v>
      </c>
      <c r="Q30" s="1">
        <v>18.75</v>
      </c>
      <c r="R30" s="2">
        <v>18.5</v>
      </c>
      <c r="S30" s="51">
        <f t="shared" si="5"/>
        <v>0</v>
      </c>
      <c r="T30" s="51">
        <f t="shared" si="5"/>
        <v>0</v>
      </c>
      <c r="U30" s="51">
        <f t="shared" si="5"/>
        <v>0</v>
      </c>
      <c r="V30" s="51">
        <f t="shared" si="5"/>
        <v>0</v>
      </c>
      <c r="X30" s="53">
        <f t="shared" si="6"/>
        <v>59.896779824724149</v>
      </c>
      <c r="Y30" s="2">
        <v>18.5</v>
      </c>
      <c r="Z30" s="58">
        <f t="shared" si="7"/>
        <v>0</v>
      </c>
      <c r="AA30">
        <f t="shared" si="7"/>
        <v>0</v>
      </c>
      <c r="AB30">
        <f t="shared" si="7"/>
        <v>0</v>
      </c>
      <c r="AC30" s="59">
        <f t="shared" si="7"/>
        <v>0</v>
      </c>
    </row>
    <row r="31" spans="1:29" ht="15">
      <c r="A31" s="77">
        <v>19.5</v>
      </c>
      <c r="B31" s="41">
        <f>+('9aS_alg'!B39+'9aS-cad'!B39)/1000</f>
        <v>0</v>
      </c>
      <c r="C31" s="42">
        <f>+('9aS_alg'!C39+'9aS-cad'!C39)</f>
        <v>0</v>
      </c>
      <c r="F31" s="77">
        <v>19</v>
      </c>
      <c r="G31" s="51">
        <f>+'9aS_alg'!F38+'9aS-cad'!F38</f>
        <v>0</v>
      </c>
      <c r="H31" s="51">
        <f>+'9aS_alg'!G38+'9aS-cad'!G38</f>
        <v>0</v>
      </c>
      <c r="I31" s="51">
        <f>+'9aS_alg'!H38+'9aS-cad'!H38</f>
        <v>0</v>
      </c>
      <c r="J31" s="51">
        <f t="shared" si="3"/>
        <v>0</v>
      </c>
      <c r="L31" s="2">
        <v>19</v>
      </c>
      <c r="M31" s="85">
        <f t="shared" si="4"/>
        <v>0</v>
      </c>
      <c r="N31" s="85">
        <f t="shared" si="4"/>
        <v>0</v>
      </c>
      <c r="O31" s="85">
        <f t="shared" si="4"/>
        <v>0</v>
      </c>
      <c r="P31" s="85">
        <f t="shared" si="4"/>
        <v>0</v>
      </c>
      <c r="Q31" s="1">
        <v>19.25</v>
      </c>
      <c r="R31" s="2">
        <v>19</v>
      </c>
      <c r="S31" s="51">
        <f t="shared" si="5"/>
        <v>0</v>
      </c>
      <c r="T31" s="51">
        <f t="shared" si="5"/>
        <v>0</v>
      </c>
      <c r="U31" s="51">
        <f t="shared" si="5"/>
        <v>0</v>
      </c>
      <c r="V31" s="51">
        <f t="shared" si="5"/>
        <v>0</v>
      </c>
      <c r="X31" s="53">
        <f t="shared" si="6"/>
        <v>65.592392922406631</v>
      </c>
      <c r="Y31" s="2">
        <v>19</v>
      </c>
      <c r="Z31" s="58">
        <f t="shared" si="7"/>
        <v>0</v>
      </c>
      <c r="AA31">
        <f t="shared" si="7"/>
        <v>0</v>
      </c>
      <c r="AB31">
        <f t="shared" si="7"/>
        <v>0</v>
      </c>
      <c r="AC31" s="59">
        <f t="shared" si="7"/>
        <v>0</v>
      </c>
    </row>
    <row r="32" spans="1:29" ht="15">
      <c r="A32" s="77">
        <v>20</v>
      </c>
      <c r="B32" s="41">
        <f>+('9aS_alg'!B40+'9aS-cad'!B40)/1000</f>
        <v>0</v>
      </c>
      <c r="C32" s="42">
        <f>+('9aS_alg'!C40+'9aS-cad'!C40)</f>
        <v>0</v>
      </c>
      <c r="F32" s="77">
        <v>19.5</v>
      </c>
      <c r="G32" s="51">
        <f>+'9aS_alg'!F39+'9aS-cad'!F39</f>
        <v>0</v>
      </c>
      <c r="H32" s="51">
        <f>+'9aS_alg'!G39+'9aS-cad'!G39</f>
        <v>0</v>
      </c>
      <c r="I32" s="51">
        <f>+'9aS_alg'!H39+'9aS-cad'!H39</f>
        <v>0</v>
      </c>
      <c r="J32" s="51">
        <f t="shared" si="3"/>
        <v>0</v>
      </c>
      <c r="L32" s="2">
        <v>19.5</v>
      </c>
      <c r="M32" s="85">
        <f t="shared" si="4"/>
        <v>0</v>
      </c>
      <c r="N32" s="85">
        <f t="shared" si="4"/>
        <v>0</v>
      </c>
      <c r="O32" s="85">
        <f t="shared" si="4"/>
        <v>0</v>
      </c>
      <c r="P32" s="85">
        <f t="shared" si="4"/>
        <v>0</v>
      </c>
      <c r="Q32" s="1">
        <v>19.75</v>
      </c>
      <c r="R32" s="2">
        <v>19.5</v>
      </c>
      <c r="S32" s="51">
        <f t="shared" si="5"/>
        <v>0</v>
      </c>
      <c r="T32" s="51">
        <f t="shared" si="5"/>
        <v>0</v>
      </c>
      <c r="U32" s="51">
        <f t="shared" si="5"/>
        <v>0</v>
      </c>
      <c r="V32" s="51">
        <f t="shared" si="5"/>
        <v>0</v>
      </c>
      <c r="X32" s="53">
        <f t="shared" si="6"/>
        <v>71.660310141925436</v>
      </c>
      <c r="Y32" s="2">
        <v>19.5</v>
      </c>
      <c r="Z32" s="58">
        <f t="shared" si="7"/>
        <v>0</v>
      </c>
      <c r="AA32">
        <f t="shared" si="7"/>
        <v>0</v>
      </c>
      <c r="AB32">
        <f t="shared" si="7"/>
        <v>0</v>
      </c>
      <c r="AC32" s="59">
        <f t="shared" si="7"/>
        <v>0</v>
      </c>
    </row>
    <row r="33" spans="1:35" ht="15">
      <c r="A33" s="77">
        <v>20.5</v>
      </c>
      <c r="B33" s="41">
        <f>+('9aS_alg'!B41+'9aS-cad'!B41)/1000</f>
        <v>0</v>
      </c>
      <c r="C33" s="42">
        <f>+('9aS_alg'!C41+'9aS-cad'!C41)</f>
        <v>0</v>
      </c>
      <c r="F33" s="77">
        <v>20</v>
      </c>
      <c r="G33" s="51">
        <f>+'9aS_alg'!F40+'9aS-cad'!F40</f>
        <v>0</v>
      </c>
      <c r="H33" s="51">
        <f>+'9aS_alg'!G40+'9aS-cad'!G40</f>
        <v>0</v>
      </c>
      <c r="I33" s="51">
        <f>+'9aS_alg'!H40+'9aS-cad'!H40</f>
        <v>0</v>
      </c>
      <c r="J33" s="51">
        <f t="shared" si="3"/>
        <v>0</v>
      </c>
      <c r="L33" s="2">
        <v>20</v>
      </c>
      <c r="M33" s="85">
        <f t="shared" si="4"/>
        <v>0</v>
      </c>
      <c r="N33" s="85">
        <f t="shared" si="4"/>
        <v>0</v>
      </c>
      <c r="O33" s="85">
        <f t="shared" si="4"/>
        <v>0</v>
      </c>
      <c r="P33" s="85">
        <f t="shared" si="4"/>
        <v>0</v>
      </c>
      <c r="Q33" s="1">
        <v>20.25</v>
      </c>
      <c r="R33" s="2">
        <v>20</v>
      </c>
      <c r="S33" s="51">
        <f t="shared" si="5"/>
        <v>0</v>
      </c>
      <c r="T33" s="51">
        <f t="shared" si="5"/>
        <v>0</v>
      </c>
      <c r="U33" s="51">
        <f t="shared" si="5"/>
        <v>0</v>
      </c>
      <c r="V33" s="51">
        <f t="shared" si="5"/>
        <v>0</v>
      </c>
      <c r="X33" s="53">
        <f t="shared" si="6"/>
        <v>78.114381156431222</v>
      </c>
      <c r="Y33" s="2">
        <v>20</v>
      </c>
      <c r="Z33" s="58">
        <f t="shared" si="7"/>
        <v>0</v>
      </c>
      <c r="AA33">
        <f t="shared" si="7"/>
        <v>0</v>
      </c>
      <c r="AB33">
        <f t="shared" si="7"/>
        <v>0</v>
      </c>
      <c r="AC33" s="59">
        <f t="shared" si="7"/>
        <v>0</v>
      </c>
    </row>
    <row r="34" spans="1:35" ht="15">
      <c r="A34" s="77">
        <v>21</v>
      </c>
      <c r="B34" s="41">
        <f>+('9aS_alg'!B42+'9aS-cad'!B42)/1000</f>
        <v>0</v>
      </c>
      <c r="C34" s="42">
        <f>+('9aS_alg'!C42+'9aS-cad'!C42)</f>
        <v>0</v>
      </c>
      <c r="F34" s="77">
        <v>20.5</v>
      </c>
      <c r="G34" s="51">
        <f>+'9aS_alg'!F41+'9aS-cad'!F41</f>
        <v>0</v>
      </c>
      <c r="H34" s="51">
        <f>+'9aS_alg'!G41+'9aS-cad'!G41</f>
        <v>0</v>
      </c>
      <c r="I34" s="51">
        <f>+'9aS_alg'!H41+'9aS-cad'!H41</f>
        <v>0</v>
      </c>
      <c r="J34" s="51">
        <f t="shared" si="3"/>
        <v>0</v>
      </c>
      <c r="L34" s="2">
        <v>20.5</v>
      </c>
      <c r="M34" s="85">
        <f t="shared" si="4"/>
        <v>0</v>
      </c>
      <c r="N34" s="85">
        <f t="shared" si="4"/>
        <v>0</v>
      </c>
      <c r="O34" s="85">
        <f t="shared" si="4"/>
        <v>0</v>
      </c>
      <c r="P34" s="85">
        <f t="shared" si="4"/>
        <v>0</v>
      </c>
      <c r="Q34" s="1">
        <v>20.75</v>
      </c>
      <c r="R34" s="2">
        <v>20.5</v>
      </c>
      <c r="S34" s="51">
        <f t="shared" si="5"/>
        <v>0</v>
      </c>
      <c r="T34" s="51">
        <f t="shared" si="5"/>
        <v>0</v>
      </c>
      <c r="U34" s="51">
        <f t="shared" si="5"/>
        <v>0</v>
      </c>
      <c r="V34" s="51">
        <f t="shared" si="5"/>
        <v>0</v>
      </c>
      <c r="X34" s="53">
        <f t="shared" si="6"/>
        <v>84.968600659409219</v>
      </c>
      <c r="Y34" s="2">
        <v>20.5</v>
      </c>
      <c r="Z34" s="58">
        <f t="shared" si="7"/>
        <v>0</v>
      </c>
      <c r="AA34">
        <f t="shared" si="7"/>
        <v>0</v>
      </c>
      <c r="AB34">
        <f t="shared" si="7"/>
        <v>0</v>
      </c>
      <c r="AC34" s="59">
        <f t="shared" si="7"/>
        <v>0</v>
      </c>
    </row>
    <row r="35" spans="1:35" ht="15">
      <c r="A35" s="77">
        <v>21.5</v>
      </c>
      <c r="B35" s="41">
        <f>+('9aS_alg'!B43+'9aS-cad'!B43)/1000</f>
        <v>0</v>
      </c>
      <c r="C35" s="42">
        <f>+('9aS_alg'!C43+'9aS-cad'!C43)</f>
        <v>0</v>
      </c>
      <c r="F35" s="77">
        <v>21</v>
      </c>
      <c r="G35" s="51">
        <f>+'9aS_alg'!F42+'9aS-cad'!F42</f>
        <v>0</v>
      </c>
      <c r="H35" s="51">
        <f>+'9aS_alg'!G42+'9aS-cad'!G42</f>
        <v>0</v>
      </c>
      <c r="I35" s="51">
        <f>+'9aS_alg'!H42+'9aS-cad'!H42</f>
        <v>0</v>
      </c>
      <c r="J35" s="51">
        <f t="shared" si="3"/>
        <v>0</v>
      </c>
      <c r="L35" s="2">
        <v>21</v>
      </c>
      <c r="M35" s="85">
        <f t="shared" si="4"/>
        <v>0</v>
      </c>
      <c r="N35" s="85">
        <f t="shared" si="4"/>
        <v>0</v>
      </c>
      <c r="O35" s="85">
        <f t="shared" si="4"/>
        <v>0</v>
      </c>
      <c r="P35" s="85">
        <f t="shared" si="4"/>
        <v>0</v>
      </c>
      <c r="Q35" s="1">
        <v>21.25</v>
      </c>
      <c r="R35" s="2">
        <v>21</v>
      </c>
      <c r="S35" s="51">
        <f t="shared" si="5"/>
        <v>0</v>
      </c>
      <c r="T35" s="51">
        <f t="shared" si="5"/>
        <v>0</v>
      </c>
      <c r="U35" s="51">
        <f t="shared" si="5"/>
        <v>0</v>
      </c>
      <c r="V35" s="51">
        <f t="shared" si="5"/>
        <v>0</v>
      </c>
      <c r="X35" s="53">
        <f t="shared" si="6"/>
        <v>92.237106200004376</v>
      </c>
      <c r="Y35" s="2">
        <v>21</v>
      </c>
      <c r="Z35" s="58">
        <f t="shared" si="7"/>
        <v>0</v>
      </c>
      <c r="AA35">
        <f t="shared" si="7"/>
        <v>0</v>
      </c>
      <c r="AB35">
        <f t="shared" si="7"/>
        <v>0</v>
      </c>
      <c r="AC35" s="59">
        <f t="shared" si="7"/>
        <v>0</v>
      </c>
    </row>
    <row r="36" spans="1:35" ht="15">
      <c r="A36" s="77">
        <v>22</v>
      </c>
      <c r="B36" s="41">
        <f>+('9aS_alg'!B44+'9aS-cad'!B44)/1000</f>
        <v>0</v>
      </c>
      <c r="C36" s="42">
        <f>+('9aS_alg'!C44+'9aS-cad'!C44)</f>
        <v>0</v>
      </c>
      <c r="F36" s="77">
        <v>21.5</v>
      </c>
      <c r="G36" s="51">
        <f>+'9aS_alg'!F43+'9aS-cad'!F43</f>
        <v>0</v>
      </c>
      <c r="H36" s="51">
        <f>+'9aS_alg'!G43+'9aS-cad'!G43</f>
        <v>0</v>
      </c>
      <c r="I36" s="51">
        <f>+'9aS_alg'!H43+'9aS-cad'!H43</f>
        <v>0</v>
      </c>
      <c r="J36" s="51">
        <f t="shared" si="3"/>
        <v>0</v>
      </c>
      <c r="L36" s="2">
        <v>21.5</v>
      </c>
      <c r="M36" s="85">
        <f t="shared" si="4"/>
        <v>0</v>
      </c>
      <c r="N36" s="85">
        <f t="shared" si="4"/>
        <v>0</v>
      </c>
      <c r="O36" s="85">
        <f t="shared" si="4"/>
        <v>0</v>
      </c>
      <c r="P36" s="85">
        <f t="shared" si="4"/>
        <v>0</v>
      </c>
      <c r="Q36" s="1">
        <v>21.75</v>
      </c>
      <c r="R36" s="2">
        <v>21.5</v>
      </c>
      <c r="S36" s="51">
        <f t="shared" si="5"/>
        <v>0</v>
      </c>
      <c r="T36" s="51">
        <f t="shared" si="5"/>
        <v>0</v>
      </c>
      <c r="U36" s="51">
        <f t="shared" si="5"/>
        <v>0</v>
      </c>
      <c r="V36" s="51">
        <f t="shared" si="5"/>
        <v>0</v>
      </c>
      <c r="X36" s="53">
        <f t="shared" si="6"/>
        <v>99.934176102965438</v>
      </c>
      <c r="Y36" s="2">
        <v>21.5</v>
      </c>
      <c r="Z36" s="58">
        <f t="shared" si="7"/>
        <v>0</v>
      </c>
      <c r="AA36">
        <f t="shared" si="7"/>
        <v>0</v>
      </c>
      <c r="AB36">
        <f t="shared" si="7"/>
        <v>0</v>
      </c>
      <c r="AC36" s="59">
        <f t="shared" si="7"/>
        <v>0</v>
      </c>
    </row>
    <row r="37" spans="1:35" ht="15">
      <c r="A37" s="41"/>
      <c r="B37" s="41"/>
      <c r="C37" s="42"/>
      <c r="F37" s="77">
        <v>22</v>
      </c>
      <c r="G37" s="51">
        <f>+'9aS_alg'!F44+'9aS-cad'!F44</f>
        <v>0</v>
      </c>
      <c r="H37" s="51">
        <f>+'9aS_alg'!G44+'9aS-cad'!G44</f>
        <v>0</v>
      </c>
      <c r="I37" s="51">
        <f>+'9aS_alg'!H44+'9aS-cad'!H44</f>
        <v>0</v>
      </c>
      <c r="J37" s="51">
        <f t="shared" si="3"/>
        <v>0</v>
      </c>
      <c r="L37" s="2">
        <v>22</v>
      </c>
      <c r="M37" s="85">
        <f t="shared" si="4"/>
        <v>0</v>
      </c>
      <c r="N37" s="85">
        <f t="shared" si="4"/>
        <v>0</v>
      </c>
      <c r="O37" s="85">
        <f t="shared" si="4"/>
        <v>0</v>
      </c>
      <c r="P37" s="85">
        <f t="shared" si="4"/>
        <v>0</v>
      </c>
      <c r="Q37" s="1">
        <v>22.25</v>
      </c>
      <c r="R37" s="2">
        <v>22</v>
      </c>
      <c r="S37" s="51">
        <f t="shared" si="5"/>
        <v>0</v>
      </c>
      <c r="T37" s="51">
        <f t="shared" si="5"/>
        <v>0</v>
      </c>
      <c r="U37" s="51">
        <f t="shared" si="5"/>
        <v>0</v>
      </c>
      <c r="V37" s="51">
        <f t="shared" si="5"/>
        <v>0</v>
      </c>
      <c r="X37" s="53">
        <f t="shared" si="6"/>
        <v>108.07422746794806</v>
      </c>
      <c r="Y37" s="2">
        <v>22</v>
      </c>
      <c r="Z37" s="58">
        <f t="shared" si="7"/>
        <v>0</v>
      </c>
      <c r="AA37">
        <f t="shared" si="7"/>
        <v>0</v>
      </c>
      <c r="AB37">
        <f t="shared" si="7"/>
        <v>0</v>
      </c>
      <c r="AC37" s="59">
        <f t="shared" si="7"/>
        <v>0</v>
      </c>
    </row>
    <row r="38" spans="1:35" ht="15">
      <c r="A38" s="41"/>
      <c r="B38" s="41"/>
      <c r="C38" s="42"/>
      <c r="F38" s="50"/>
      <c r="G38" s="51">
        <v>0</v>
      </c>
      <c r="H38" s="51">
        <v>0</v>
      </c>
      <c r="I38" s="51">
        <v>0</v>
      </c>
      <c r="J38" s="41">
        <f t="shared" ref="J38:J40" si="8">+SUM(G38:I38)</f>
        <v>0</v>
      </c>
      <c r="L38" s="50"/>
      <c r="M38" s="51">
        <f t="shared" si="4"/>
        <v>0</v>
      </c>
      <c r="N38" s="51">
        <f t="shared" si="4"/>
        <v>0</v>
      </c>
      <c r="O38" s="51">
        <f t="shared" si="4"/>
        <v>0</v>
      </c>
      <c r="P38" s="51">
        <f t="shared" si="4"/>
        <v>0</v>
      </c>
      <c r="R38" s="52"/>
      <c r="S38" s="51">
        <f t="shared" si="5"/>
        <v>0</v>
      </c>
      <c r="T38" s="51">
        <f t="shared" si="5"/>
        <v>0</v>
      </c>
      <c r="U38" s="51">
        <f t="shared" si="5"/>
        <v>0</v>
      </c>
      <c r="V38" s="51">
        <f t="shared" si="5"/>
        <v>0</v>
      </c>
      <c r="X38" s="53">
        <f t="shared" si="6"/>
        <v>0</v>
      </c>
      <c r="Y38" s="54"/>
      <c r="Z38" s="58">
        <f t="shared" si="7"/>
        <v>0</v>
      </c>
      <c r="AA38">
        <f t="shared" si="7"/>
        <v>0</v>
      </c>
      <c r="AB38">
        <f t="shared" si="7"/>
        <v>0</v>
      </c>
      <c r="AC38" s="59">
        <f t="shared" si="7"/>
        <v>0</v>
      </c>
    </row>
    <row r="39" spans="1:35" ht="15">
      <c r="A39" s="41"/>
      <c r="B39" s="41"/>
      <c r="C39" s="42"/>
      <c r="F39" s="50"/>
      <c r="G39" s="51">
        <v>0</v>
      </c>
      <c r="H39" s="51">
        <v>0</v>
      </c>
      <c r="I39" s="51">
        <v>0</v>
      </c>
      <c r="J39" s="41">
        <f t="shared" si="8"/>
        <v>0</v>
      </c>
      <c r="L39" s="50"/>
      <c r="M39" s="51">
        <f t="shared" si="4"/>
        <v>0</v>
      </c>
      <c r="N39" s="51">
        <f t="shared" si="4"/>
        <v>0</v>
      </c>
      <c r="O39" s="51">
        <f t="shared" si="4"/>
        <v>0</v>
      </c>
      <c r="P39" s="51">
        <f t="shared" si="4"/>
        <v>0</v>
      </c>
      <c r="R39" s="52"/>
      <c r="S39" s="51">
        <f t="shared" si="5"/>
        <v>0</v>
      </c>
      <c r="T39" s="51">
        <f t="shared" si="5"/>
        <v>0</v>
      </c>
      <c r="U39" s="51">
        <f t="shared" si="5"/>
        <v>0</v>
      </c>
      <c r="V39" s="51">
        <f t="shared" si="5"/>
        <v>0</v>
      </c>
      <c r="X39" s="53">
        <f t="shared" si="6"/>
        <v>0</v>
      </c>
      <c r="Y39" s="54"/>
      <c r="Z39" s="58">
        <f t="shared" si="7"/>
        <v>0</v>
      </c>
      <c r="AA39">
        <f t="shared" si="7"/>
        <v>0</v>
      </c>
      <c r="AB39">
        <f t="shared" si="7"/>
        <v>0</v>
      </c>
      <c r="AC39" s="59">
        <f t="shared" si="7"/>
        <v>0</v>
      </c>
    </row>
    <row r="40" spans="1:35" ht="16" thickBot="1">
      <c r="A40" s="41"/>
      <c r="B40" s="41"/>
      <c r="C40" s="42"/>
      <c r="F40" s="50"/>
      <c r="G40" s="51">
        <v>0</v>
      </c>
      <c r="H40" s="51">
        <v>0</v>
      </c>
      <c r="I40" s="51">
        <v>0</v>
      </c>
      <c r="J40" s="41">
        <f t="shared" si="8"/>
        <v>0</v>
      </c>
      <c r="L40" s="50"/>
      <c r="M40" s="51">
        <f t="shared" si="4"/>
        <v>0</v>
      </c>
      <c r="N40" s="51">
        <f t="shared" si="4"/>
        <v>0</v>
      </c>
      <c r="O40" s="51">
        <f t="shared" si="4"/>
        <v>0</v>
      </c>
      <c r="P40" s="51">
        <f t="shared" si="4"/>
        <v>0</v>
      </c>
      <c r="R40" s="52"/>
      <c r="S40" s="51">
        <f t="shared" si="5"/>
        <v>0</v>
      </c>
      <c r="T40" s="51">
        <f t="shared" si="5"/>
        <v>0</v>
      </c>
      <c r="U40" s="51">
        <f t="shared" si="5"/>
        <v>0</v>
      </c>
      <c r="V40" s="51">
        <f t="shared" si="5"/>
        <v>0</v>
      </c>
      <c r="X40" s="53">
        <f t="shared" si="6"/>
        <v>0</v>
      </c>
      <c r="Y40" s="61"/>
      <c r="Z40" s="62">
        <f t="shared" si="7"/>
        <v>0</v>
      </c>
      <c r="AA40" s="63">
        <f t="shared" si="7"/>
        <v>0</v>
      </c>
      <c r="AB40" s="63">
        <f t="shared" si="7"/>
        <v>0</v>
      </c>
      <c r="AC40" s="64">
        <f t="shared" si="7"/>
        <v>0</v>
      </c>
    </row>
    <row r="41" spans="1:35" ht="16" thickBot="1">
      <c r="A41" s="41"/>
      <c r="B41" s="41"/>
      <c r="C41" s="42"/>
      <c r="F41" s="78" t="s">
        <v>34</v>
      </c>
      <c r="G41" s="79">
        <f>+SUM(G3:G40)</f>
        <v>158</v>
      </c>
      <c r="H41" s="79">
        <f t="shared" ref="H41:I41" si="9">+SUM(H3:H40)</f>
        <v>63</v>
      </c>
      <c r="I41" s="79">
        <f t="shared" si="9"/>
        <v>14</v>
      </c>
      <c r="J41" s="80">
        <f>+SUM(J3:J40)</f>
        <v>235</v>
      </c>
      <c r="L41" s="78" t="s">
        <v>34</v>
      </c>
      <c r="M41" s="81">
        <f t="shared" si="4"/>
        <v>0.67234042553191486</v>
      </c>
      <c r="N41" s="81">
        <f t="shared" si="4"/>
        <v>0.26808510638297872</v>
      </c>
      <c r="O41" s="81">
        <f t="shared" si="4"/>
        <v>5.9574468085106386E-2</v>
      </c>
      <c r="P41" s="82">
        <f t="shared" si="4"/>
        <v>1</v>
      </c>
      <c r="R41" s="83" t="s">
        <v>34</v>
      </c>
      <c r="S41" s="65">
        <f>+SUM(S3:S40)</f>
        <v>625410.76697385625</v>
      </c>
      <c r="T41" s="65">
        <f t="shared" ref="T41:V41" si="10">+SUM(T3:T40)</f>
        <v>85957.761117903239</v>
      </c>
      <c r="U41" s="65">
        <f t="shared" si="10"/>
        <v>10912.707671767854</v>
      </c>
      <c r="V41" s="84">
        <f t="shared" si="10"/>
        <v>722281.23576352734</v>
      </c>
      <c r="W41" s="65">
        <f>+B44</f>
        <v>849320.15967923717</v>
      </c>
      <c r="X41" s="66"/>
      <c r="Y41" s="67" t="s">
        <v>0</v>
      </c>
      <c r="Z41" s="68">
        <f>+SUM(Z3:Z40)</f>
        <v>6408497.8904822841</v>
      </c>
      <c r="AA41" s="68">
        <f t="shared" ref="AA41:AC41" si="11">+SUM(AA3:AA40)</f>
        <v>2175533.0336125544</v>
      </c>
      <c r="AB41" s="68">
        <f t="shared" si="11"/>
        <v>387969.07590516098</v>
      </c>
      <c r="AC41" s="68">
        <f t="shared" si="11"/>
        <v>8972000</v>
      </c>
      <c r="AD41" s="69">
        <f>+C44</f>
        <v>8972.4731316540729</v>
      </c>
      <c r="AE41" s="68">
        <f>+AC41/1000</f>
        <v>8972</v>
      </c>
    </row>
    <row r="42" spans="1:35" ht="16" thickBot="1">
      <c r="A42" s="41"/>
      <c r="B42" s="41"/>
      <c r="C42" s="42"/>
      <c r="R42" s="70" t="s">
        <v>21</v>
      </c>
      <c r="S42" s="71">
        <f>SUMPRODUCT(S3:S40, $R$3:$R$40)/S41</f>
        <v>10.760298283514112</v>
      </c>
      <c r="T42" s="71">
        <f>SUMPRODUCT(T3:T40, $R$3:$R$40)/T41</f>
        <v>14.230900767313434</v>
      </c>
      <c r="U42" s="71">
        <f t="shared" ref="U42:V42" si="12">SUMPRODUCT(U3:U40, $R$3:$R$40)/U41</f>
        <v>15.860878984834416</v>
      </c>
      <c r="V42" s="71">
        <f t="shared" si="12"/>
        <v>11.250393204799437</v>
      </c>
      <c r="X42" s="66"/>
      <c r="Y42" s="72" t="s">
        <v>22</v>
      </c>
      <c r="Z42" s="73">
        <f>IF(S41&gt;0,Z41/S41,0)</f>
        <v>10.246862108707788</v>
      </c>
      <c r="AA42" s="73">
        <f t="shared" ref="AA42:AC42" si="13">IF(T41&gt;0,AA41/T41,0)</f>
        <v>25.309326410078352</v>
      </c>
      <c r="AB42" s="73">
        <f t="shared" si="13"/>
        <v>35.552045154556055</v>
      </c>
      <c r="AC42" s="73">
        <f t="shared" si="13"/>
        <v>12.421754236098424</v>
      </c>
    </row>
    <row r="43" spans="1:35">
      <c r="A43" s="41"/>
      <c r="B43" s="41"/>
      <c r="C43" s="42"/>
    </row>
    <row r="44" spans="1:35" ht="15">
      <c r="B44" s="74">
        <f>SUM(B2:B43)</f>
        <v>849320.15967923717</v>
      </c>
      <c r="C44" s="75">
        <f>SUM(C2:C43)</f>
        <v>8972.4731316540729</v>
      </c>
    </row>
    <row r="46" spans="1:35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9</v>
      </c>
      <c r="J46">
        <v>10</v>
      </c>
      <c r="K46">
        <v>11</v>
      </c>
      <c r="L46">
        <v>12</v>
      </c>
      <c r="M46">
        <v>13</v>
      </c>
      <c r="N46">
        <v>14</v>
      </c>
      <c r="O46">
        <v>15</v>
      </c>
      <c r="P46">
        <v>16</v>
      </c>
      <c r="Q46">
        <v>17</v>
      </c>
      <c r="R46">
        <v>18</v>
      </c>
      <c r="S46" s="76">
        <v>19</v>
      </c>
      <c r="T46" s="76">
        <v>20</v>
      </c>
      <c r="U46" s="76">
        <v>21</v>
      </c>
      <c r="V46">
        <v>22</v>
      </c>
      <c r="W46">
        <v>23</v>
      </c>
      <c r="X46">
        <v>24</v>
      </c>
      <c r="Y46">
        <v>25</v>
      </c>
      <c r="Z46" s="76">
        <v>26</v>
      </c>
      <c r="AA46" s="76">
        <v>27</v>
      </c>
      <c r="AB46" s="76">
        <v>28</v>
      </c>
      <c r="AC46">
        <v>29</v>
      </c>
      <c r="AD46">
        <v>30</v>
      </c>
      <c r="AE46">
        <v>31</v>
      </c>
      <c r="AF46" s="76">
        <v>32</v>
      </c>
      <c r="AG46">
        <v>33</v>
      </c>
      <c r="AH46" s="76">
        <v>34</v>
      </c>
      <c r="AI46">
        <v>35</v>
      </c>
    </row>
    <row r="51" spans="3:4">
      <c r="C51" s="6"/>
      <c r="D51" s="5"/>
    </row>
  </sheetData>
  <mergeCells count="3">
    <mergeCell ref="Y1:Y2"/>
    <mergeCell ref="Z1:AB1"/>
    <mergeCell ref="AC1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4763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INFORMATION</vt:lpstr>
      <vt:lpstr>9aCN</vt:lpstr>
      <vt:lpstr>9aCS</vt:lpstr>
      <vt:lpstr>9aS_alg</vt:lpstr>
      <vt:lpstr>9aS-cad</vt:lpstr>
      <vt:lpstr>algarve+cadiz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maria jose zuñiga basualto</cp:lastModifiedBy>
  <cp:revision>192</cp:revision>
  <dcterms:created xsi:type="dcterms:W3CDTF">2006-11-21T10:59:34Z</dcterms:created>
  <dcterms:modified xsi:type="dcterms:W3CDTF">2024-02-21T19:40:20Z</dcterms:modified>
</cp:coreProperties>
</file>