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0" windowWidth="20490" windowHeight="7755"/>
  </bookViews>
  <sheets>
    <sheet name="9aCN" sheetId="2" r:id="rId1"/>
    <sheet name="9aS_alg" sheetId="3" r:id="rId2"/>
    <sheet name="9aS_cad" sheetId="1" r:id="rId3"/>
    <sheet name="extra_Portugal" sheetId="6" r:id="rId4"/>
    <sheet name="extra_Total" sheetId="4" r:id="rId5"/>
    <sheet name="extra_PELAGO15_ALKs" sheetId="5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W60" i="1" l="1"/>
  <c r="W61" i="1"/>
  <c r="W69" i="1"/>
  <c r="W68" i="1"/>
  <c r="W67" i="1"/>
  <c r="W66" i="1"/>
  <c r="W65" i="1"/>
  <c r="W64" i="1"/>
  <c r="W63" i="1"/>
  <c r="W62" i="1"/>
  <c r="W51" i="1"/>
  <c r="W50" i="1"/>
  <c r="W49" i="1"/>
  <c r="W48" i="1"/>
  <c r="W47" i="1"/>
  <c r="W46" i="1"/>
  <c r="W45" i="1"/>
  <c r="V70" i="1"/>
  <c r="X69" i="3"/>
  <c r="X68" i="3"/>
  <c r="X67" i="3"/>
  <c r="X66" i="3"/>
  <c r="X65" i="3"/>
  <c r="X54" i="3"/>
  <c r="X53" i="3"/>
  <c r="X52" i="3"/>
  <c r="X51" i="3"/>
  <c r="X50" i="3"/>
  <c r="X49" i="3"/>
  <c r="X48" i="3"/>
  <c r="X47" i="3"/>
  <c r="X46" i="3"/>
  <c r="X45" i="3"/>
  <c r="W43" i="2"/>
  <c r="V43" i="2"/>
  <c r="U43" i="2"/>
  <c r="T43" i="2"/>
  <c r="W44" i="1" l="1"/>
  <c r="X44" i="3"/>
  <c r="AH37" i="6"/>
  <c r="AG37" i="6"/>
  <c r="AF37" i="6"/>
  <c r="AE37" i="6"/>
  <c r="AE5" i="6"/>
  <c r="Z32" i="6"/>
  <c r="Y32" i="6"/>
  <c r="X32" i="6"/>
  <c r="AA32" i="6"/>
  <c r="AA22" i="6"/>
  <c r="AA29" i="6"/>
  <c r="AA30" i="6"/>
  <c r="AA11" i="6"/>
  <c r="Y6" i="6"/>
  <c r="AF6" i="6" s="1"/>
  <c r="Z6" i="6"/>
  <c r="Y7" i="6"/>
  <c r="AF7" i="6" s="1"/>
  <c r="Z7" i="6"/>
  <c r="Y8" i="6"/>
  <c r="AF8" i="6" s="1"/>
  <c r="Z8" i="6"/>
  <c r="AG8" i="6" s="1"/>
  <c r="Y9" i="6"/>
  <c r="Z9" i="6"/>
  <c r="Y10" i="6"/>
  <c r="AF10" i="6" s="1"/>
  <c r="Z10" i="6"/>
  <c r="Y11" i="6"/>
  <c r="AF11" i="6" s="1"/>
  <c r="Z11" i="6"/>
  <c r="Y12" i="6"/>
  <c r="AF12" i="6" s="1"/>
  <c r="Z12" i="6"/>
  <c r="AG12" i="6" s="1"/>
  <c r="Y13" i="6"/>
  <c r="Z13" i="6"/>
  <c r="Y14" i="6"/>
  <c r="AF14" i="6" s="1"/>
  <c r="Z14" i="6"/>
  <c r="Y15" i="6"/>
  <c r="Z15" i="6"/>
  <c r="Y16" i="6"/>
  <c r="AF16" i="6" s="1"/>
  <c r="Z16" i="6"/>
  <c r="AG16" i="6" s="1"/>
  <c r="Y17" i="6"/>
  <c r="AF17" i="6" s="1"/>
  <c r="Z17" i="6"/>
  <c r="Y18" i="6"/>
  <c r="AF18" i="6" s="1"/>
  <c r="Z18" i="6"/>
  <c r="Y19" i="6"/>
  <c r="Z19" i="6"/>
  <c r="Y20" i="6"/>
  <c r="Z20" i="6"/>
  <c r="AG20" i="6" s="1"/>
  <c r="Y21" i="6"/>
  <c r="AF21" i="6" s="1"/>
  <c r="Z21" i="6"/>
  <c r="Y22" i="6"/>
  <c r="AF22" i="6" s="1"/>
  <c r="Z22" i="6"/>
  <c r="Y23" i="6"/>
  <c r="Z23" i="6"/>
  <c r="Y24" i="6"/>
  <c r="AF24" i="6" s="1"/>
  <c r="Z24" i="6"/>
  <c r="AG24" i="6" s="1"/>
  <c r="Y25" i="6"/>
  <c r="Z25" i="6"/>
  <c r="Y26" i="6"/>
  <c r="AF26" i="6" s="1"/>
  <c r="Z26" i="6"/>
  <c r="Y27" i="6"/>
  <c r="Z27" i="6"/>
  <c r="Y28" i="6"/>
  <c r="AF28" i="6" s="1"/>
  <c r="Z28" i="6"/>
  <c r="AG28" i="6" s="1"/>
  <c r="Y29" i="6"/>
  <c r="Z29" i="6"/>
  <c r="Y30" i="6"/>
  <c r="AF30" i="6" s="1"/>
  <c r="Z30" i="6"/>
  <c r="Y31" i="6"/>
  <c r="Z31" i="6"/>
  <c r="X22" i="6"/>
  <c r="AE22" i="6" s="1"/>
  <c r="X23" i="6"/>
  <c r="AA23" i="6" s="1"/>
  <c r="X24" i="6"/>
  <c r="AA24" i="6" s="1"/>
  <c r="X25" i="6"/>
  <c r="AA25" i="6" s="1"/>
  <c r="X26" i="6"/>
  <c r="AA26" i="6" s="1"/>
  <c r="X27" i="6"/>
  <c r="AA27" i="6" s="1"/>
  <c r="X28" i="6"/>
  <c r="AA28" i="6" s="1"/>
  <c r="X29" i="6"/>
  <c r="X30" i="6"/>
  <c r="AE30" i="6" s="1"/>
  <c r="X31" i="6"/>
  <c r="AA31" i="6" s="1"/>
  <c r="X6" i="6"/>
  <c r="AE6" i="6" s="1"/>
  <c r="X7" i="6"/>
  <c r="AE7" i="6" s="1"/>
  <c r="X8" i="6"/>
  <c r="AA8" i="6" s="1"/>
  <c r="X9" i="6"/>
  <c r="AE9" i="6" s="1"/>
  <c r="X10" i="6"/>
  <c r="AA10" i="6" s="1"/>
  <c r="X11" i="6"/>
  <c r="AE11" i="6" s="1"/>
  <c r="X12" i="6"/>
  <c r="AE12" i="6" s="1"/>
  <c r="X13" i="6"/>
  <c r="AE13" i="6" s="1"/>
  <c r="X14" i="6"/>
  <c r="AA14" i="6" s="1"/>
  <c r="AG31" i="6"/>
  <c r="AF31" i="6"/>
  <c r="AG30" i="6"/>
  <c r="AG29" i="6"/>
  <c r="AF29" i="6"/>
  <c r="AE29" i="6"/>
  <c r="AE28" i="6"/>
  <c r="AG27" i="6"/>
  <c r="AF27" i="6"/>
  <c r="AE27" i="6"/>
  <c r="AG26" i="6"/>
  <c r="AE26" i="6"/>
  <c r="AG25" i="6"/>
  <c r="AF25" i="6"/>
  <c r="AE25" i="6"/>
  <c r="AE24" i="6"/>
  <c r="AG23" i="6"/>
  <c r="AF23" i="6"/>
  <c r="AE23" i="6"/>
  <c r="AG22" i="6"/>
  <c r="AG21" i="6"/>
  <c r="AE21" i="6"/>
  <c r="X21" i="6"/>
  <c r="AA21" i="6" s="1"/>
  <c r="AF20" i="6"/>
  <c r="X20" i="6"/>
  <c r="AG19" i="6"/>
  <c r="AE19" i="6"/>
  <c r="AF19" i="6"/>
  <c r="X19" i="6"/>
  <c r="AG18" i="6"/>
  <c r="X18" i="6"/>
  <c r="AA18" i="6" s="1"/>
  <c r="AG17" i="6"/>
  <c r="AE17" i="6"/>
  <c r="X17" i="6"/>
  <c r="AA17" i="6" s="1"/>
  <c r="X16" i="6"/>
  <c r="AG15" i="6"/>
  <c r="AF15" i="6"/>
  <c r="X15" i="6"/>
  <c r="AE15" i="6" s="1"/>
  <c r="AG14" i="6"/>
  <c r="AG13" i="6"/>
  <c r="AF13" i="6"/>
  <c r="AG11" i="6"/>
  <c r="AG10" i="6"/>
  <c r="AE10" i="6"/>
  <c r="AG9" i="6"/>
  <c r="AF9" i="6"/>
  <c r="AE8" i="6"/>
  <c r="AG7" i="6"/>
  <c r="AG6" i="6"/>
  <c r="AG5" i="6"/>
  <c r="AF5" i="6"/>
  <c r="D7" i="6"/>
  <c r="D15" i="6"/>
  <c r="D23" i="6"/>
  <c r="D31" i="6"/>
  <c r="D39" i="6"/>
  <c r="C44" i="6"/>
  <c r="B44" i="6"/>
  <c r="D8" i="6" s="1"/>
  <c r="AH83" i="4"/>
  <c r="AG83" i="4"/>
  <c r="AF83" i="4"/>
  <c r="AE83" i="4"/>
  <c r="W37" i="1"/>
  <c r="U37" i="1"/>
  <c r="T37" i="1"/>
  <c r="X37" i="3"/>
  <c r="V37" i="3"/>
  <c r="U37" i="3"/>
  <c r="W37" i="2"/>
  <c r="V37" i="2"/>
  <c r="U37" i="2"/>
  <c r="T37" i="2"/>
  <c r="D14" i="6" l="1"/>
  <c r="D22" i="6"/>
  <c r="D37" i="6"/>
  <c r="D29" i="6"/>
  <c r="D21" i="6"/>
  <c r="D13" i="6"/>
  <c r="D5" i="6"/>
  <c r="D2" i="6"/>
  <c r="D36" i="6"/>
  <c r="D28" i="6"/>
  <c r="D20" i="6"/>
  <c r="D12" i="6"/>
  <c r="D4" i="6"/>
  <c r="AA9" i="6"/>
  <c r="AA12" i="6"/>
  <c r="D43" i="6"/>
  <c r="D35" i="6"/>
  <c r="D27" i="6"/>
  <c r="D19" i="6"/>
  <c r="D11" i="6"/>
  <c r="D3" i="6"/>
  <c r="AE31" i="6"/>
  <c r="AH31" i="6" s="1"/>
  <c r="D30" i="6"/>
  <c r="D42" i="6"/>
  <c r="D34" i="6"/>
  <c r="D26" i="6"/>
  <c r="D18" i="6"/>
  <c r="D10" i="6"/>
  <c r="AA7" i="6"/>
  <c r="D6" i="6"/>
  <c r="D41" i="6"/>
  <c r="D33" i="6"/>
  <c r="D25" i="6"/>
  <c r="D17" i="6"/>
  <c r="D9" i="6"/>
  <c r="AA6" i="6"/>
  <c r="D38" i="6"/>
  <c r="D40" i="6"/>
  <c r="D32" i="6"/>
  <c r="D24" i="6"/>
  <c r="D16" i="6"/>
  <c r="AG32" i="6"/>
  <c r="AG34" i="6" s="1"/>
  <c r="AA13" i="6"/>
  <c r="AH6" i="6"/>
  <c r="AH10" i="6"/>
  <c r="AH17" i="6"/>
  <c r="AH21" i="6"/>
  <c r="AH22" i="6"/>
  <c r="AH24" i="6"/>
  <c r="AH26" i="6"/>
  <c r="AH28" i="6"/>
  <c r="AH30" i="6"/>
  <c r="AH13" i="6"/>
  <c r="AH11" i="6"/>
  <c r="AH9" i="6"/>
  <c r="AH7" i="6"/>
  <c r="AH8" i="6"/>
  <c r="AH12" i="6"/>
  <c r="AA15" i="6"/>
  <c r="AH15" i="6"/>
  <c r="AA16" i="6"/>
  <c r="AA19" i="6"/>
  <c r="AH19" i="6"/>
  <c r="AA20" i="6"/>
  <c r="AH23" i="6"/>
  <c r="AH25" i="6"/>
  <c r="AH27" i="6"/>
  <c r="AH29" i="6"/>
  <c r="AE14" i="6"/>
  <c r="AH14" i="6" s="1"/>
  <c r="AE16" i="6"/>
  <c r="AH16" i="6" s="1"/>
  <c r="AE18" i="6"/>
  <c r="AH18" i="6" s="1"/>
  <c r="AE20" i="6"/>
  <c r="AH20" i="6" s="1"/>
  <c r="AF32" i="6"/>
  <c r="AE52" i="4"/>
  <c r="X52" i="4"/>
  <c r="AA70" i="4"/>
  <c r="AA74" i="4"/>
  <c r="AA52" i="4"/>
  <c r="AA56" i="4"/>
  <c r="AA58" i="4"/>
  <c r="X68" i="4"/>
  <c r="Y68" i="4"/>
  <c r="AF68" i="4" s="1"/>
  <c r="X69" i="4"/>
  <c r="AA69" i="4" s="1"/>
  <c r="Y69" i="4"/>
  <c r="AF69" i="4" s="1"/>
  <c r="X70" i="4"/>
  <c r="Y70" i="4"/>
  <c r="X71" i="4"/>
  <c r="AA71" i="4" s="1"/>
  <c r="Y71" i="4"/>
  <c r="AF71" i="4" s="1"/>
  <c r="X72" i="4"/>
  <c r="AA72" i="4" s="1"/>
  <c r="Y72" i="4"/>
  <c r="AF72" i="4" s="1"/>
  <c r="X73" i="4"/>
  <c r="AA73" i="4" s="1"/>
  <c r="Y73" i="4"/>
  <c r="AF73" i="4" s="1"/>
  <c r="X74" i="4"/>
  <c r="Y74" i="4"/>
  <c r="X75" i="4"/>
  <c r="AA75" i="4" s="1"/>
  <c r="Y75" i="4"/>
  <c r="AF75" i="4" s="1"/>
  <c r="X76" i="4"/>
  <c r="Y76" i="4"/>
  <c r="AF76" i="4" s="1"/>
  <c r="X77" i="4"/>
  <c r="AA77" i="4" s="1"/>
  <c r="Y77" i="4"/>
  <c r="AF77" i="4" s="1"/>
  <c r="Z61" i="4"/>
  <c r="Z62" i="4"/>
  <c r="AG62" i="4" s="1"/>
  <c r="Z63" i="4"/>
  <c r="Z64" i="4"/>
  <c r="AG64" i="4" s="1"/>
  <c r="Z65" i="4"/>
  <c r="Z66" i="4"/>
  <c r="Z67" i="4"/>
  <c r="Z68" i="4"/>
  <c r="AG68" i="4" s="1"/>
  <c r="Z69" i="4"/>
  <c r="Z70" i="4"/>
  <c r="AG70" i="4" s="1"/>
  <c r="Z71" i="4"/>
  <c r="Z72" i="4"/>
  <c r="AG72" i="4" s="1"/>
  <c r="Z73" i="4"/>
  <c r="Z74" i="4"/>
  <c r="AG74" i="4" s="1"/>
  <c r="Z75" i="4"/>
  <c r="Z76" i="4"/>
  <c r="AG76" i="4" s="1"/>
  <c r="Z77" i="4"/>
  <c r="Y52" i="4"/>
  <c r="Z52" i="4"/>
  <c r="Y53" i="4"/>
  <c r="Z53" i="4"/>
  <c r="AG53" i="4" s="1"/>
  <c r="Y54" i="4"/>
  <c r="Z54" i="4"/>
  <c r="AG54" i="4" s="1"/>
  <c r="Y55" i="4"/>
  <c r="AF55" i="4" s="1"/>
  <c r="Z55" i="4"/>
  <c r="Y56" i="4"/>
  <c r="Z56" i="4"/>
  <c r="Y57" i="4"/>
  <c r="AF57" i="4" s="1"/>
  <c r="Z57" i="4"/>
  <c r="AG57" i="4" s="1"/>
  <c r="Y58" i="4"/>
  <c r="Z58" i="4"/>
  <c r="AG58" i="4" s="1"/>
  <c r="Y59" i="4"/>
  <c r="AF59" i="4" s="1"/>
  <c r="Z59" i="4"/>
  <c r="Y60" i="4"/>
  <c r="AF60" i="4" s="1"/>
  <c r="Z60" i="4"/>
  <c r="X53" i="4"/>
  <c r="AA53" i="4" s="1"/>
  <c r="X54" i="4"/>
  <c r="AE54" i="4" s="1"/>
  <c r="X55" i="4"/>
  <c r="AA55" i="4" s="1"/>
  <c r="X56" i="4"/>
  <c r="AE56" i="4" s="1"/>
  <c r="X57" i="4"/>
  <c r="AE57" i="4" s="1"/>
  <c r="X58" i="4"/>
  <c r="AE58" i="4" s="1"/>
  <c r="X59" i="4"/>
  <c r="AA59" i="4" s="1"/>
  <c r="Z78" i="4"/>
  <c r="Y78" i="4"/>
  <c r="X78" i="4"/>
  <c r="AA78" i="4" s="1"/>
  <c r="AG77" i="4"/>
  <c r="AE77" i="4"/>
  <c r="AE76" i="4"/>
  <c r="AG75" i="4"/>
  <c r="AE75" i="4"/>
  <c r="AF74" i="4"/>
  <c r="AE74" i="4"/>
  <c r="AG73" i="4"/>
  <c r="AE73" i="4"/>
  <c r="AE72" i="4"/>
  <c r="AG71" i="4"/>
  <c r="AE71" i="4"/>
  <c r="AF70" i="4"/>
  <c r="AE70" i="4"/>
  <c r="AG69" i="4"/>
  <c r="AE69" i="4"/>
  <c r="AE68" i="4"/>
  <c r="AG67" i="4"/>
  <c r="AF67" i="4"/>
  <c r="Y67" i="4"/>
  <c r="X67" i="4"/>
  <c r="AE67" i="4" s="1"/>
  <c r="AG66" i="4"/>
  <c r="Y66" i="4"/>
  <c r="AF66" i="4" s="1"/>
  <c r="X66" i="4"/>
  <c r="AE66" i="4" s="1"/>
  <c r="AG65" i="4"/>
  <c r="AF65" i="4"/>
  <c r="Y65" i="4"/>
  <c r="X65" i="4"/>
  <c r="AE65" i="4" s="1"/>
  <c r="Y64" i="4"/>
  <c r="AF64" i="4" s="1"/>
  <c r="X64" i="4"/>
  <c r="AE64" i="4" s="1"/>
  <c r="AG63" i="4"/>
  <c r="AF63" i="4"/>
  <c r="Y63" i="4"/>
  <c r="X63" i="4"/>
  <c r="AE63" i="4" s="1"/>
  <c r="Y62" i="4"/>
  <c r="AF62" i="4" s="1"/>
  <c r="X62" i="4"/>
  <c r="AE62" i="4" s="1"/>
  <c r="AG61" i="4"/>
  <c r="AF61" i="4"/>
  <c r="Y61" i="4"/>
  <c r="X61" i="4"/>
  <c r="AE61" i="4" s="1"/>
  <c r="AG60" i="4"/>
  <c r="X60" i="4"/>
  <c r="AA60" i="4" s="1"/>
  <c r="AG59" i="4"/>
  <c r="AF58" i="4"/>
  <c r="AG56" i="4"/>
  <c r="AF56" i="4"/>
  <c r="AG55" i="4"/>
  <c r="AE55" i="4"/>
  <c r="AF54" i="4"/>
  <c r="AF53" i="4"/>
  <c r="AG52" i="4"/>
  <c r="AF52" i="4"/>
  <c r="AG51" i="4"/>
  <c r="AG78" i="4" s="1"/>
  <c r="AF51" i="4"/>
  <c r="AE51" i="4"/>
  <c r="B141" i="5"/>
  <c r="E126" i="5"/>
  <c r="E118" i="5"/>
  <c r="E110" i="5"/>
  <c r="D133" i="5"/>
  <c r="C133" i="5"/>
  <c r="C167" i="5" s="1"/>
  <c r="D132" i="5"/>
  <c r="C132" i="5"/>
  <c r="C166" i="5" s="1"/>
  <c r="D131" i="5"/>
  <c r="C131" i="5"/>
  <c r="C165" i="5" s="1"/>
  <c r="D130" i="5"/>
  <c r="C130" i="5"/>
  <c r="C164" i="5" s="1"/>
  <c r="D129" i="5"/>
  <c r="C129" i="5"/>
  <c r="C163" i="5" s="1"/>
  <c r="D128" i="5"/>
  <c r="C128" i="5"/>
  <c r="C162" i="5" s="1"/>
  <c r="D127" i="5"/>
  <c r="C127" i="5"/>
  <c r="C161" i="5" s="1"/>
  <c r="D126" i="5"/>
  <c r="C126" i="5"/>
  <c r="C160" i="5" s="1"/>
  <c r="D125" i="5"/>
  <c r="C125" i="5"/>
  <c r="C159" i="5" s="1"/>
  <c r="D124" i="5"/>
  <c r="C124" i="5"/>
  <c r="C158" i="5" s="1"/>
  <c r="D123" i="5"/>
  <c r="C123" i="5"/>
  <c r="C157" i="5" s="1"/>
  <c r="D122" i="5"/>
  <c r="C122" i="5"/>
  <c r="C156" i="5" s="1"/>
  <c r="D121" i="5"/>
  <c r="C121" i="5"/>
  <c r="C155" i="5" s="1"/>
  <c r="D120" i="5"/>
  <c r="C120" i="5"/>
  <c r="C154" i="5" s="1"/>
  <c r="D119" i="5"/>
  <c r="C119" i="5"/>
  <c r="C153" i="5" s="1"/>
  <c r="D118" i="5"/>
  <c r="C118" i="5"/>
  <c r="C152" i="5" s="1"/>
  <c r="D117" i="5"/>
  <c r="C117" i="5"/>
  <c r="C151" i="5" s="1"/>
  <c r="D116" i="5"/>
  <c r="C116" i="5"/>
  <c r="C150" i="5" s="1"/>
  <c r="D115" i="5"/>
  <c r="C115" i="5"/>
  <c r="C149" i="5" s="1"/>
  <c r="D114" i="5"/>
  <c r="C114" i="5"/>
  <c r="C148" i="5" s="1"/>
  <c r="D113" i="5"/>
  <c r="C113" i="5"/>
  <c r="C147" i="5" s="1"/>
  <c r="D112" i="5"/>
  <c r="C112" i="5"/>
  <c r="C146" i="5" s="1"/>
  <c r="D111" i="5"/>
  <c r="C111" i="5"/>
  <c r="C145" i="5" s="1"/>
  <c r="D110" i="5"/>
  <c r="C110" i="5"/>
  <c r="C144" i="5" s="1"/>
  <c r="D109" i="5"/>
  <c r="C109" i="5"/>
  <c r="C143" i="5" s="1"/>
  <c r="D108" i="5"/>
  <c r="C108" i="5"/>
  <c r="C142" i="5" s="1"/>
  <c r="D107" i="5"/>
  <c r="D134" i="5" s="1"/>
  <c r="C107" i="5"/>
  <c r="C141" i="5" s="1"/>
  <c r="B133" i="5"/>
  <c r="E133" i="5" s="1"/>
  <c r="B132" i="5"/>
  <c r="E132" i="5" s="1"/>
  <c r="B131" i="5"/>
  <c r="E131" i="5" s="1"/>
  <c r="B130" i="5"/>
  <c r="E130" i="5" s="1"/>
  <c r="B129" i="5"/>
  <c r="E129" i="5" s="1"/>
  <c r="B128" i="5"/>
  <c r="E128" i="5" s="1"/>
  <c r="B127" i="5"/>
  <c r="E127" i="5" s="1"/>
  <c r="B126" i="5"/>
  <c r="B160" i="5" s="1"/>
  <c r="E160" i="5" s="1"/>
  <c r="B125" i="5"/>
  <c r="E125" i="5" s="1"/>
  <c r="B124" i="5"/>
  <c r="E124" i="5" s="1"/>
  <c r="B123" i="5"/>
  <c r="E123" i="5" s="1"/>
  <c r="B122" i="5"/>
  <c r="E122" i="5" s="1"/>
  <c r="B121" i="5"/>
  <c r="E121" i="5" s="1"/>
  <c r="B120" i="5"/>
  <c r="E120" i="5" s="1"/>
  <c r="B119" i="5"/>
  <c r="E119" i="5" s="1"/>
  <c r="B118" i="5"/>
  <c r="B152" i="5" s="1"/>
  <c r="E152" i="5" s="1"/>
  <c r="B117" i="5"/>
  <c r="E117" i="5" s="1"/>
  <c r="B116" i="5"/>
  <c r="B150" i="5" s="1"/>
  <c r="E150" i="5" s="1"/>
  <c r="B115" i="5"/>
  <c r="E115" i="5" s="1"/>
  <c r="B114" i="5"/>
  <c r="E114" i="5" s="1"/>
  <c r="B113" i="5"/>
  <c r="E113" i="5" s="1"/>
  <c r="B112" i="5"/>
  <c r="E112" i="5" s="1"/>
  <c r="B111" i="5"/>
  <c r="E111" i="5" s="1"/>
  <c r="B110" i="5"/>
  <c r="B144" i="5" s="1"/>
  <c r="E144" i="5" s="1"/>
  <c r="B109" i="5"/>
  <c r="E109" i="5" s="1"/>
  <c r="B108" i="5"/>
  <c r="B142" i="5" s="1"/>
  <c r="E142" i="5" s="1"/>
  <c r="B107" i="5"/>
  <c r="E107" i="5" s="1"/>
  <c r="D141" i="5"/>
  <c r="D168" i="5" s="1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B143" i="5"/>
  <c r="E143" i="5" s="1"/>
  <c r="B145" i="5"/>
  <c r="E145" i="5" s="1"/>
  <c r="B146" i="5"/>
  <c r="E146" i="5" s="1"/>
  <c r="B147" i="5"/>
  <c r="E147" i="5" s="1"/>
  <c r="B149" i="5"/>
  <c r="E149" i="5" s="1"/>
  <c r="B151" i="5"/>
  <c r="E151" i="5" s="1"/>
  <c r="B153" i="5"/>
  <c r="E153" i="5" s="1"/>
  <c r="B154" i="5"/>
  <c r="E154" i="5" s="1"/>
  <c r="B155" i="5"/>
  <c r="E155" i="5" s="1"/>
  <c r="B157" i="5"/>
  <c r="E157" i="5" s="1"/>
  <c r="B158" i="5"/>
  <c r="E158" i="5" s="1"/>
  <c r="B159" i="5"/>
  <c r="E159" i="5" s="1"/>
  <c r="B161" i="5"/>
  <c r="E161" i="5" s="1"/>
  <c r="B162" i="5"/>
  <c r="E162" i="5" s="1"/>
  <c r="B163" i="5"/>
  <c r="E163" i="5" s="1"/>
  <c r="B165" i="5"/>
  <c r="E165" i="5" s="1"/>
  <c r="B166" i="5"/>
  <c r="E166" i="5" s="1"/>
  <c r="B167" i="5"/>
  <c r="E167" i="5" s="1"/>
  <c r="N14" i="1"/>
  <c r="U52" i="1" s="1"/>
  <c r="M14" i="1"/>
  <c r="T52" i="1" s="1"/>
  <c r="N32" i="1"/>
  <c r="M32" i="1"/>
  <c r="P32" i="1" s="1"/>
  <c r="N15" i="1"/>
  <c r="U53" i="1" s="1"/>
  <c r="N16" i="1"/>
  <c r="U54" i="1" s="1"/>
  <c r="M15" i="1"/>
  <c r="T53" i="1" s="1"/>
  <c r="M16" i="1"/>
  <c r="T54" i="1" s="1"/>
  <c r="O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W26" i="1" s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N21" i="1"/>
  <c r="M21" i="1"/>
  <c r="V20" i="1"/>
  <c r="N20" i="1"/>
  <c r="M20" i="1"/>
  <c r="V19" i="1"/>
  <c r="N19" i="1"/>
  <c r="M19" i="1"/>
  <c r="V18" i="1"/>
  <c r="N18" i="1"/>
  <c r="M18" i="1"/>
  <c r="V17" i="1"/>
  <c r="N17" i="1"/>
  <c r="M17" i="1"/>
  <c r="V16" i="1"/>
  <c r="U16" i="1"/>
  <c r="T16" i="1"/>
  <c r="V15" i="1"/>
  <c r="U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W10" i="1" s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J100" i="5"/>
  <c r="I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P32" i="3"/>
  <c r="O32" i="3"/>
  <c r="N32" i="3"/>
  <c r="E66" i="5"/>
  <c r="D66" i="5"/>
  <c r="C66" i="5"/>
  <c r="B66" i="5"/>
  <c r="Q32" i="3"/>
  <c r="W31" i="3"/>
  <c r="V31" i="3"/>
  <c r="U31" i="3"/>
  <c r="W30" i="3"/>
  <c r="V30" i="3"/>
  <c r="U30" i="3"/>
  <c r="W29" i="3"/>
  <c r="V29" i="3"/>
  <c r="U29" i="3"/>
  <c r="W28" i="3"/>
  <c r="V28" i="3"/>
  <c r="U28" i="3"/>
  <c r="X28" i="3" s="1"/>
  <c r="W27" i="3"/>
  <c r="U27" i="3"/>
  <c r="P26" i="3"/>
  <c r="O26" i="3"/>
  <c r="N26" i="3"/>
  <c r="P25" i="3"/>
  <c r="O25" i="3"/>
  <c r="N25" i="3"/>
  <c r="P24" i="3"/>
  <c r="O24" i="3"/>
  <c r="N24" i="3"/>
  <c r="P23" i="3"/>
  <c r="O23" i="3"/>
  <c r="N23" i="3"/>
  <c r="P22" i="3"/>
  <c r="O22" i="3"/>
  <c r="N22" i="3"/>
  <c r="P21" i="3"/>
  <c r="O21" i="3"/>
  <c r="N21" i="3"/>
  <c r="P20" i="3"/>
  <c r="O20" i="3"/>
  <c r="N20" i="3"/>
  <c r="P19" i="3"/>
  <c r="O19" i="3"/>
  <c r="V57" i="3" s="1"/>
  <c r="N19" i="3"/>
  <c r="P18" i="3"/>
  <c r="O18" i="3"/>
  <c r="N18" i="3"/>
  <c r="P17" i="3"/>
  <c r="O17" i="3"/>
  <c r="V55" i="3" s="1"/>
  <c r="N17" i="3"/>
  <c r="U55" i="3" s="1"/>
  <c r="W16" i="3"/>
  <c r="V16" i="3"/>
  <c r="U16" i="3"/>
  <c r="W15" i="3"/>
  <c r="V15" i="3"/>
  <c r="U15" i="3"/>
  <c r="W14" i="3"/>
  <c r="V14" i="3"/>
  <c r="U14" i="3"/>
  <c r="X14" i="3" s="1"/>
  <c r="W13" i="3"/>
  <c r="V13" i="3"/>
  <c r="U13" i="3"/>
  <c r="W12" i="3"/>
  <c r="V12" i="3"/>
  <c r="U12" i="3"/>
  <c r="W11" i="3"/>
  <c r="V11" i="3"/>
  <c r="U11" i="3"/>
  <c r="W10" i="3"/>
  <c r="V10" i="3"/>
  <c r="U10" i="3"/>
  <c r="W9" i="3"/>
  <c r="V9" i="3"/>
  <c r="U9" i="3"/>
  <c r="W8" i="3"/>
  <c r="V8" i="3"/>
  <c r="U8" i="3"/>
  <c r="W7" i="3"/>
  <c r="V7" i="3"/>
  <c r="U7" i="3"/>
  <c r="W6" i="3"/>
  <c r="V6" i="3"/>
  <c r="U6" i="3"/>
  <c r="X6" i="3" s="1"/>
  <c r="W5" i="3"/>
  <c r="V5" i="3"/>
  <c r="U5" i="3"/>
  <c r="J66" i="5"/>
  <c r="I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V10" i="2"/>
  <c r="V18" i="2"/>
  <c r="U5" i="2"/>
  <c r="V5" i="2"/>
  <c r="T5" i="2"/>
  <c r="N32" i="2"/>
  <c r="O32" i="2"/>
  <c r="P32" i="2"/>
  <c r="M32" i="2"/>
  <c r="P30" i="2"/>
  <c r="O6" i="2"/>
  <c r="V44" i="2" s="1"/>
  <c r="O7" i="2"/>
  <c r="V45" i="2" s="1"/>
  <c r="O8" i="2"/>
  <c r="V46" i="2" s="1"/>
  <c r="O9" i="2"/>
  <c r="V47" i="2" s="1"/>
  <c r="O10" i="2"/>
  <c r="V48" i="2" s="1"/>
  <c r="O11" i="2"/>
  <c r="V49" i="2" s="1"/>
  <c r="N11" i="2"/>
  <c r="U49" i="2" s="1"/>
  <c r="N10" i="2"/>
  <c r="U48" i="2" s="1"/>
  <c r="N9" i="2"/>
  <c r="U47" i="2" s="1"/>
  <c r="N8" i="2"/>
  <c r="U46" i="2" s="1"/>
  <c r="N7" i="2"/>
  <c r="U45" i="2" s="1"/>
  <c r="N6" i="2"/>
  <c r="U44" i="2" s="1"/>
  <c r="N20" i="2"/>
  <c r="U58" i="2" s="1"/>
  <c r="N12" i="2"/>
  <c r="U50" i="2" s="1"/>
  <c r="O12" i="2"/>
  <c r="V50" i="2" s="1"/>
  <c r="N13" i="2"/>
  <c r="U51" i="2" s="1"/>
  <c r="O13" i="2"/>
  <c r="V51" i="2" s="1"/>
  <c r="N14" i="2"/>
  <c r="U52" i="2" s="1"/>
  <c r="O14" i="2"/>
  <c r="V52" i="2" s="1"/>
  <c r="N15" i="2"/>
  <c r="U53" i="2" s="1"/>
  <c r="O15" i="2"/>
  <c r="V53" i="2" s="1"/>
  <c r="N16" i="2"/>
  <c r="U54" i="2" s="1"/>
  <c r="O16" i="2"/>
  <c r="V54" i="2" s="1"/>
  <c r="N17" i="2"/>
  <c r="U55" i="2" s="1"/>
  <c r="O17" i="2"/>
  <c r="V55" i="2" s="1"/>
  <c r="N18" i="2"/>
  <c r="U56" i="2" s="1"/>
  <c r="O18" i="2"/>
  <c r="V56" i="2" s="1"/>
  <c r="N19" i="2"/>
  <c r="U57" i="2" s="1"/>
  <c r="O19" i="2"/>
  <c r="V57" i="2" s="1"/>
  <c r="O20" i="2"/>
  <c r="V58" i="2" s="1"/>
  <c r="N21" i="2"/>
  <c r="U59" i="2" s="1"/>
  <c r="O21" i="2"/>
  <c r="V59" i="2" s="1"/>
  <c r="N22" i="2"/>
  <c r="U60" i="2" s="1"/>
  <c r="O22" i="2"/>
  <c r="V60" i="2" s="1"/>
  <c r="N23" i="2"/>
  <c r="U61" i="2" s="1"/>
  <c r="O23" i="2"/>
  <c r="V61" i="2" s="1"/>
  <c r="N24" i="2"/>
  <c r="U62" i="2" s="1"/>
  <c r="O24" i="2"/>
  <c r="V62" i="2" s="1"/>
  <c r="N25" i="2"/>
  <c r="U63" i="2" s="1"/>
  <c r="O25" i="2"/>
  <c r="V63" i="2" s="1"/>
  <c r="N26" i="2"/>
  <c r="U64" i="2" s="1"/>
  <c r="O26" i="2"/>
  <c r="V64" i="2" s="1"/>
  <c r="N27" i="2"/>
  <c r="U65" i="2" s="1"/>
  <c r="O27" i="2"/>
  <c r="V65" i="2" s="1"/>
  <c r="N28" i="2"/>
  <c r="U66" i="2" s="1"/>
  <c r="O28" i="2"/>
  <c r="V66" i="2" s="1"/>
  <c r="N29" i="2"/>
  <c r="U67" i="2" s="1"/>
  <c r="O29" i="2"/>
  <c r="V67" i="2" s="1"/>
  <c r="N30" i="2"/>
  <c r="U68" i="2" s="1"/>
  <c r="O30" i="2"/>
  <c r="V68" i="2" s="1"/>
  <c r="N31" i="2"/>
  <c r="U69" i="2" s="1"/>
  <c r="O31" i="2"/>
  <c r="V69" i="2" s="1"/>
  <c r="M13" i="2"/>
  <c r="T51" i="2" s="1"/>
  <c r="M14" i="2"/>
  <c r="T52" i="2" s="1"/>
  <c r="W52" i="2" s="1"/>
  <c r="M15" i="2"/>
  <c r="T53" i="2" s="1"/>
  <c r="W53" i="2" s="1"/>
  <c r="M16" i="2"/>
  <c r="T54" i="2" s="1"/>
  <c r="M17" i="2"/>
  <c r="T55" i="2" s="1"/>
  <c r="M18" i="2"/>
  <c r="T56" i="2" s="1"/>
  <c r="W56" i="2" s="1"/>
  <c r="M19" i="2"/>
  <c r="T57" i="2" s="1"/>
  <c r="M20" i="2"/>
  <c r="T58" i="2" s="1"/>
  <c r="M21" i="2"/>
  <c r="T59" i="2" s="1"/>
  <c r="M22" i="2"/>
  <c r="T60" i="2" s="1"/>
  <c r="W60" i="2" s="1"/>
  <c r="M23" i="2"/>
  <c r="T61" i="2" s="1"/>
  <c r="W61" i="2" s="1"/>
  <c r="M24" i="2"/>
  <c r="T62" i="2" s="1"/>
  <c r="M25" i="2"/>
  <c r="T63" i="2" s="1"/>
  <c r="M26" i="2"/>
  <c r="T64" i="2" s="1"/>
  <c r="W64" i="2" s="1"/>
  <c r="M27" i="2"/>
  <c r="T65" i="2" s="1"/>
  <c r="W65" i="2" s="1"/>
  <c r="M28" i="2"/>
  <c r="T66" i="2" s="1"/>
  <c r="M29" i="2"/>
  <c r="T67" i="2" s="1"/>
  <c r="M30" i="2"/>
  <c r="T68" i="2" s="1"/>
  <c r="W68" i="2" s="1"/>
  <c r="M31" i="2"/>
  <c r="T69" i="2" s="1"/>
  <c r="W69" i="2" s="1"/>
  <c r="M6" i="2"/>
  <c r="M7" i="2"/>
  <c r="T45" i="2" s="1"/>
  <c r="W45" i="2" s="1"/>
  <c r="M8" i="2"/>
  <c r="T8" i="2" s="1"/>
  <c r="M9" i="2"/>
  <c r="T47" i="2" s="1"/>
  <c r="M10" i="2"/>
  <c r="T10" i="2" s="1"/>
  <c r="M11" i="2"/>
  <c r="T49" i="2" s="1"/>
  <c r="M12" i="2"/>
  <c r="T50" i="2" s="1"/>
  <c r="D32" i="5"/>
  <c r="C32" i="5"/>
  <c r="B32" i="5"/>
  <c r="E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W22" i="1" l="1"/>
  <c r="W30" i="1"/>
  <c r="W53" i="1"/>
  <c r="W6" i="1"/>
  <c r="W14" i="1"/>
  <c r="X10" i="3"/>
  <c r="X29" i="3"/>
  <c r="V6" i="2"/>
  <c r="W66" i="2"/>
  <c r="U17" i="2"/>
  <c r="W57" i="2"/>
  <c r="T24" i="2"/>
  <c r="U13" i="2"/>
  <c r="T16" i="2"/>
  <c r="U9" i="2"/>
  <c r="W9" i="2" s="1"/>
  <c r="W55" i="2"/>
  <c r="V26" i="2"/>
  <c r="AG80" i="4"/>
  <c r="E134" i="5"/>
  <c r="V23" i="3"/>
  <c r="V61" i="3"/>
  <c r="W51" i="2"/>
  <c r="V70" i="2"/>
  <c r="T26" i="2"/>
  <c r="T18" i="2"/>
  <c r="U27" i="2"/>
  <c r="U19" i="2"/>
  <c r="U11" i="2"/>
  <c r="V28" i="2"/>
  <c r="V20" i="2"/>
  <c r="V12" i="2"/>
  <c r="X12" i="3"/>
  <c r="U20" i="3"/>
  <c r="U58" i="3"/>
  <c r="W22" i="3"/>
  <c r="W60" i="3"/>
  <c r="V25" i="3"/>
  <c r="V63" i="3"/>
  <c r="X31" i="3"/>
  <c r="Q17" i="3"/>
  <c r="W8" i="1"/>
  <c r="U21" i="1"/>
  <c r="U59" i="1"/>
  <c r="W24" i="1"/>
  <c r="E108" i="5"/>
  <c r="E116" i="5"/>
  <c r="AA76" i="4"/>
  <c r="AA68" i="4"/>
  <c r="D44" i="6"/>
  <c r="W20" i="3"/>
  <c r="W58" i="3"/>
  <c r="W52" i="1"/>
  <c r="W49" i="2"/>
  <c r="P6" i="2"/>
  <c r="T44" i="2"/>
  <c r="W62" i="2"/>
  <c r="W54" i="2"/>
  <c r="W67" i="2"/>
  <c r="W63" i="2"/>
  <c r="W59" i="2"/>
  <c r="P31" i="2"/>
  <c r="T25" i="2"/>
  <c r="T17" i="2"/>
  <c r="T9" i="2"/>
  <c r="U26" i="2"/>
  <c r="U18" i="2"/>
  <c r="U10" i="2"/>
  <c r="V27" i="2"/>
  <c r="V19" i="2"/>
  <c r="V11" i="2"/>
  <c r="X7" i="3"/>
  <c r="X15" i="3"/>
  <c r="W17" i="3"/>
  <c r="W55" i="3"/>
  <c r="V20" i="3"/>
  <c r="V58" i="3"/>
  <c r="U23" i="3"/>
  <c r="U61" i="3"/>
  <c r="W25" i="3"/>
  <c r="W63" i="3"/>
  <c r="W11" i="1"/>
  <c r="T19" i="1"/>
  <c r="T57" i="1"/>
  <c r="W27" i="1"/>
  <c r="W54" i="1"/>
  <c r="B164" i="5"/>
  <c r="E164" i="5" s="1"/>
  <c r="B156" i="5"/>
  <c r="E156" i="5" s="1"/>
  <c r="B148" i="5"/>
  <c r="E148" i="5" s="1"/>
  <c r="AA57" i="4"/>
  <c r="U26" i="3"/>
  <c r="U64" i="3"/>
  <c r="W50" i="2"/>
  <c r="W58" i="2"/>
  <c r="P29" i="2"/>
  <c r="T31" i="2"/>
  <c r="T23" i="2"/>
  <c r="T15" i="2"/>
  <c r="T7" i="2"/>
  <c r="U6" i="2"/>
  <c r="U24" i="2"/>
  <c r="U16" i="2"/>
  <c r="U8" i="2"/>
  <c r="W8" i="2" s="1"/>
  <c r="V25" i="2"/>
  <c r="V17" i="2"/>
  <c r="V9" i="2"/>
  <c r="X13" i="3"/>
  <c r="V18" i="3"/>
  <c r="V56" i="3"/>
  <c r="V70" i="3" s="1"/>
  <c r="U21" i="3"/>
  <c r="U59" i="3"/>
  <c r="W23" i="3"/>
  <c r="W61" i="3"/>
  <c r="V26" i="3"/>
  <c r="V64" i="3"/>
  <c r="W9" i="1"/>
  <c r="T17" i="1"/>
  <c r="T55" i="1"/>
  <c r="U19" i="1"/>
  <c r="U57" i="1"/>
  <c r="P28" i="2"/>
  <c r="T30" i="2"/>
  <c r="T22" i="2"/>
  <c r="T14" i="2"/>
  <c r="T6" i="2"/>
  <c r="W6" i="2" s="1"/>
  <c r="U31" i="2"/>
  <c r="U23" i="2"/>
  <c r="U15" i="2"/>
  <c r="U7" i="2"/>
  <c r="V24" i="2"/>
  <c r="V16" i="2"/>
  <c r="V8" i="2"/>
  <c r="X8" i="3"/>
  <c r="X16" i="3"/>
  <c r="W18" i="3"/>
  <c r="W56" i="3"/>
  <c r="V21" i="3"/>
  <c r="V59" i="3"/>
  <c r="U24" i="3"/>
  <c r="U62" i="3"/>
  <c r="W26" i="3"/>
  <c r="W64" i="3"/>
  <c r="U17" i="3"/>
  <c r="W12" i="1"/>
  <c r="U17" i="1"/>
  <c r="U55" i="1"/>
  <c r="T20" i="1"/>
  <c r="T58" i="1"/>
  <c r="W28" i="1"/>
  <c r="B134" i="5"/>
  <c r="E141" i="5"/>
  <c r="E168" i="5" s="1"/>
  <c r="AE60" i="4"/>
  <c r="AA54" i="4"/>
  <c r="U18" i="3"/>
  <c r="U56" i="3"/>
  <c r="P10" i="2"/>
  <c r="T48" i="2"/>
  <c r="W48" i="2" s="1"/>
  <c r="U70" i="2"/>
  <c r="W47" i="2"/>
  <c r="T29" i="2"/>
  <c r="T21" i="2"/>
  <c r="T13" i="2"/>
  <c r="U30" i="2"/>
  <c r="U22" i="2"/>
  <c r="U14" i="2"/>
  <c r="V31" i="2"/>
  <c r="V23" i="2"/>
  <c r="V15" i="2"/>
  <c r="V7" i="2"/>
  <c r="X11" i="3"/>
  <c r="U19" i="3"/>
  <c r="U57" i="3"/>
  <c r="W21" i="3"/>
  <c r="W59" i="3"/>
  <c r="V24" i="3"/>
  <c r="V62" i="3"/>
  <c r="V17" i="3"/>
  <c r="W7" i="1"/>
  <c r="T15" i="1"/>
  <c r="W15" i="1" s="1"/>
  <c r="U20" i="1"/>
  <c r="U58" i="1"/>
  <c r="W31" i="1"/>
  <c r="P16" i="1"/>
  <c r="AE53" i="4"/>
  <c r="AE78" i="4" s="1"/>
  <c r="U25" i="2"/>
  <c r="T28" i="2"/>
  <c r="T20" i="2"/>
  <c r="T12" i="2"/>
  <c r="U29" i="2"/>
  <c r="U21" i="2"/>
  <c r="W21" i="2" s="1"/>
  <c r="V30" i="2"/>
  <c r="V22" i="2"/>
  <c r="V14" i="2"/>
  <c r="U22" i="3"/>
  <c r="U60" i="3"/>
  <c r="W24" i="3"/>
  <c r="W62" i="3"/>
  <c r="T18" i="1"/>
  <c r="T56" i="1"/>
  <c r="P15" i="1"/>
  <c r="C168" i="5"/>
  <c r="C134" i="5"/>
  <c r="P8" i="2"/>
  <c r="T46" i="2"/>
  <c r="W46" i="2" s="1"/>
  <c r="T27" i="2"/>
  <c r="T19" i="2"/>
  <c r="W19" i="2" s="1"/>
  <c r="T11" i="2"/>
  <c r="W11" i="2" s="1"/>
  <c r="U28" i="2"/>
  <c r="U20" i="2"/>
  <c r="U12" i="2"/>
  <c r="V29" i="2"/>
  <c r="V21" i="2"/>
  <c r="V13" i="2"/>
  <c r="W13" i="2" s="1"/>
  <c r="X9" i="3"/>
  <c r="X55" i="3"/>
  <c r="W19" i="3"/>
  <c r="W57" i="3"/>
  <c r="V22" i="3"/>
  <c r="V60" i="3"/>
  <c r="U25" i="3"/>
  <c r="U63" i="3"/>
  <c r="X63" i="3" s="1"/>
  <c r="U18" i="1"/>
  <c r="U56" i="1"/>
  <c r="W56" i="1" s="1"/>
  <c r="T21" i="1"/>
  <c r="W21" i="1" s="1"/>
  <c r="T59" i="1"/>
  <c r="W59" i="1" s="1"/>
  <c r="W29" i="1"/>
  <c r="P14" i="1"/>
  <c r="AE59" i="4"/>
  <c r="AF78" i="4"/>
  <c r="AH32" i="6"/>
  <c r="AH34" i="6" s="1"/>
  <c r="AH33" i="6"/>
  <c r="AE32" i="6"/>
  <c r="AF34" i="6"/>
  <c r="AH51" i="4"/>
  <c r="AH68" i="4"/>
  <c r="AH70" i="4"/>
  <c r="AH72" i="4"/>
  <c r="AH74" i="4"/>
  <c r="AH76" i="4"/>
  <c r="AH61" i="4"/>
  <c r="AA62" i="4"/>
  <c r="AH62" i="4"/>
  <c r="AH63" i="4"/>
  <c r="AA64" i="4"/>
  <c r="AH64" i="4"/>
  <c r="AH65" i="4"/>
  <c r="AA66" i="4"/>
  <c r="AH66" i="4"/>
  <c r="AH67" i="4"/>
  <c r="AH69" i="4"/>
  <c r="AH71" i="4"/>
  <c r="AH73" i="4"/>
  <c r="AH75" i="4"/>
  <c r="AH77" i="4"/>
  <c r="AH60" i="4"/>
  <c r="AH54" i="4"/>
  <c r="AH56" i="4"/>
  <c r="AH58" i="4"/>
  <c r="AH53" i="4"/>
  <c r="AH55" i="4"/>
  <c r="AH57" i="4"/>
  <c r="AH59" i="4"/>
  <c r="AH52" i="4"/>
  <c r="AA61" i="4"/>
  <c r="AA63" i="4"/>
  <c r="AA65" i="4"/>
  <c r="AA67" i="4"/>
  <c r="W13" i="1"/>
  <c r="W16" i="1"/>
  <c r="V32" i="1"/>
  <c r="W23" i="1"/>
  <c r="W25" i="1"/>
  <c r="W18" i="1"/>
  <c r="W20" i="1"/>
  <c r="P17" i="1"/>
  <c r="P18" i="1"/>
  <c r="P19" i="1"/>
  <c r="P20" i="1"/>
  <c r="P21" i="1"/>
  <c r="T32" i="1"/>
  <c r="T34" i="1" s="1"/>
  <c r="X30" i="3"/>
  <c r="Q26" i="3"/>
  <c r="Q19" i="3"/>
  <c r="Q18" i="3"/>
  <c r="V19" i="3"/>
  <c r="Q20" i="3"/>
  <c r="Q21" i="3"/>
  <c r="Q23" i="3"/>
  <c r="Q24" i="3"/>
  <c r="Q25" i="3"/>
  <c r="V27" i="3"/>
  <c r="X27" i="3" s="1"/>
  <c r="Q22" i="3"/>
  <c r="W7" i="2"/>
  <c r="P27" i="2"/>
  <c r="P25" i="2"/>
  <c r="P23" i="2"/>
  <c r="P21" i="2"/>
  <c r="P19" i="2"/>
  <c r="P17" i="2"/>
  <c r="P15" i="2"/>
  <c r="P13" i="2"/>
  <c r="P11" i="2"/>
  <c r="P9" i="2"/>
  <c r="P7" i="2"/>
  <c r="W10" i="2"/>
  <c r="W14" i="2"/>
  <c r="W16" i="2"/>
  <c r="W22" i="2"/>
  <c r="W24" i="2"/>
  <c r="P26" i="2"/>
  <c r="P24" i="2"/>
  <c r="P22" i="2"/>
  <c r="P20" i="2"/>
  <c r="P18" i="2"/>
  <c r="P16" i="2"/>
  <c r="P14" i="2"/>
  <c r="P12" i="2"/>
  <c r="W15" i="2"/>
  <c r="W27" i="2"/>
  <c r="W17" i="1" l="1"/>
  <c r="U70" i="1"/>
  <c r="U32" i="1"/>
  <c r="X60" i="3"/>
  <c r="W70" i="3"/>
  <c r="X62" i="3"/>
  <c r="X17" i="3"/>
  <c r="W32" i="3"/>
  <c r="X59" i="3"/>
  <c r="X61" i="3"/>
  <c r="W12" i="2"/>
  <c r="W20" i="2"/>
  <c r="W23" i="2"/>
  <c r="V32" i="2"/>
  <c r="W18" i="2"/>
  <c r="W25" i="2"/>
  <c r="W17" i="2"/>
  <c r="W26" i="2"/>
  <c r="V34" i="2"/>
  <c r="AE80" i="4"/>
  <c r="U72" i="1"/>
  <c r="W31" i="2"/>
  <c r="W44" i="2"/>
  <c r="W70" i="2" s="1"/>
  <c r="T70" i="2"/>
  <c r="X57" i="3"/>
  <c r="X25" i="3"/>
  <c r="U32" i="3"/>
  <c r="U34" i="3" s="1"/>
  <c r="X58" i="3"/>
  <c r="W29" i="2"/>
  <c r="X20" i="3"/>
  <c r="B168" i="5"/>
  <c r="U71" i="2"/>
  <c r="AE33" i="6"/>
  <c r="X22" i="3"/>
  <c r="X19" i="3"/>
  <c r="T32" i="2"/>
  <c r="W55" i="1"/>
  <c r="X21" i="3"/>
  <c r="X23" i="3"/>
  <c r="V72" i="2"/>
  <c r="V71" i="2"/>
  <c r="U70" i="3"/>
  <c r="W58" i="1"/>
  <c r="W70" i="1"/>
  <c r="U71" i="1" s="1"/>
  <c r="X56" i="3"/>
  <c r="X24" i="3"/>
  <c r="U32" i="2"/>
  <c r="X64" i="3"/>
  <c r="W57" i="1"/>
  <c r="T70" i="1"/>
  <c r="W28" i="2"/>
  <c r="W32" i="2" s="1"/>
  <c r="W30" i="2"/>
  <c r="X18" i="3"/>
  <c r="X26" i="3"/>
  <c r="W19" i="1"/>
  <c r="W32" i="1" s="1"/>
  <c r="AF80" i="4"/>
  <c r="AF33" i="6"/>
  <c r="AG33" i="6"/>
  <c r="AE34" i="6"/>
  <c r="AH78" i="4"/>
  <c r="AE79" i="4" s="1"/>
  <c r="U34" i="1"/>
  <c r="V32" i="3"/>
  <c r="U33" i="1" l="1"/>
  <c r="W34" i="1"/>
  <c r="X32" i="3"/>
  <c r="X34" i="3"/>
  <c r="X33" i="3"/>
  <c r="W33" i="3"/>
  <c r="U33" i="3"/>
  <c r="W34" i="2"/>
  <c r="W33" i="2"/>
  <c r="V33" i="2"/>
  <c r="U72" i="3"/>
  <c r="U71" i="3"/>
  <c r="X70" i="3"/>
  <c r="V33" i="3"/>
  <c r="V34" i="3"/>
  <c r="V33" i="1"/>
  <c r="W33" i="1"/>
  <c r="V72" i="3"/>
  <c r="U33" i="2"/>
  <c r="U34" i="2"/>
  <c r="U72" i="2"/>
  <c r="AH80" i="4"/>
  <c r="AF79" i="4"/>
  <c r="AH79" i="4"/>
  <c r="AG79" i="4"/>
  <c r="T33" i="1"/>
  <c r="W71" i="1"/>
  <c r="W72" i="1"/>
  <c r="V71" i="1"/>
  <c r="T33" i="2"/>
  <c r="T34" i="2"/>
  <c r="T72" i="2"/>
  <c r="T71" i="2"/>
  <c r="T72" i="1"/>
  <c r="T71" i="1"/>
  <c r="W72" i="2"/>
  <c r="W7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2" i="3"/>
  <c r="X72" i="3" l="1"/>
  <c r="X71" i="3"/>
  <c r="W71" i="3"/>
  <c r="V71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2" i="4"/>
  <c r="B44" i="4"/>
  <c r="C44" i="4"/>
  <c r="D44" i="4"/>
  <c r="E44" i="4"/>
  <c r="G44" i="4"/>
  <c r="F44" i="4"/>
  <c r="C44" i="3"/>
  <c r="B44" i="3"/>
  <c r="C44" i="1"/>
  <c r="B44" i="1"/>
  <c r="J44" i="4" l="1"/>
  <c r="I44" i="4"/>
</calcChain>
</file>

<file path=xl/sharedStrings.xml><?xml version="1.0" encoding="utf-8"?>
<sst xmlns="http://schemas.openxmlformats.org/spreadsheetml/2006/main" count="191" uniqueCount="27">
  <si>
    <t>L</t>
  </si>
  <si>
    <t>mil</t>
  </si>
  <si>
    <t>ton</t>
  </si>
  <si>
    <t>totalN</t>
  </si>
  <si>
    <t>totalB</t>
  </si>
  <si>
    <t>WEST COAST (OCN+OCS)</t>
  </si>
  <si>
    <t>L_CLASS</t>
  </si>
  <si>
    <t>AGE GROUP</t>
  </si>
  <si>
    <t>TOTAL</t>
  </si>
  <si>
    <t>IXa-S (ALG)</t>
  </si>
  <si>
    <t>IXa-S (CAD)</t>
  </si>
  <si>
    <t>PORTUGAL (OCN+OCS+ALG)</t>
  </si>
  <si>
    <t>TOTAL AREA (PORTUGAL+CADIZ)</t>
  </si>
  <si>
    <t>WEST COAST</t>
  </si>
  <si>
    <t>%Número</t>
  </si>
  <si>
    <t>%</t>
  </si>
  <si>
    <t>Lmed</t>
  </si>
  <si>
    <t>(Distribution amplified to the estimated abundance)</t>
  </si>
  <si>
    <t>ALGARVE</t>
  </si>
  <si>
    <t>(Distribution amplified to the estimated biomass)</t>
  </si>
  <si>
    <t>Wmed</t>
  </si>
  <si>
    <t>Length_class</t>
  </si>
  <si>
    <t>thousands</t>
  </si>
  <si>
    <t>tons</t>
  </si>
  <si>
    <t>9aCN</t>
  </si>
  <si>
    <t>(Distribution amplified to the estimated biomass, tons)</t>
  </si>
  <si>
    <t>(Distribution amplified to the estimated abundance,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</si>
</sst>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8"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16" fillId="33" borderId="13" xfId="0" applyFont="1" applyFill="1" applyBorder="1" applyAlignment="1">
      <alignment horizontal="center" vertical="center"/>
    </xf>
    <xf numFmtId="164" fontId="16" fillId="33" borderId="14" xfId="0" applyNumberFormat="1" applyFont="1" applyFill="1" applyBorder="1"/>
    <xf numFmtId="0" fontId="16" fillId="33" borderId="14" xfId="0" applyFont="1" applyFill="1" applyBorder="1"/>
    <xf numFmtId="0" fontId="16" fillId="33" borderId="11" xfId="0" applyFont="1" applyFill="1" applyBorder="1"/>
    <xf numFmtId="0" fontId="16" fillId="33" borderId="15" xfId="0" applyFont="1" applyFill="1" applyBorder="1"/>
    <xf numFmtId="0" fontId="16" fillId="0" borderId="13" xfId="0" applyFont="1" applyBorder="1" applyAlignment="1">
      <alignment horizontal="center" vertical="center"/>
    </xf>
    <xf numFmtId="164" fontId="16" fillId="0" borderId="14" xfId="0" applyNumberFormat="1" applyFont="1" applyBorder="1"/>
    <xf numFmtId="0" fontId="16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/>
    <xf numFmtId="0" fontId="16" fillId="0" borderId="15" xfId="0" applyFont="1" applyBorder="1" applyAlignment="1">
      <alignment horizontal="center" vertical="center"/>
    </xf>
    <xf numFmtId="0" fontId="16" fillId="0" borderId="11" xfId="0" applyFont="1" applyBorder="1"/>
    <xf numFmtId="0" fontId="16" fillId="0" borderId="15" xfId="0" applyFont="1" applyBorder="1"/>
    <xf numFmtId="0" fontId="16" fillId="0" borderId="16" xfId="0" applyFont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6" xfId="0" applyFont="1" applyFill="1" applyBorder="1"/>
    <xf numFmtId="0" fontId="16" fillId="33" borderId="17" xfId="0" applyFont="1" applyFill="1" applyBorder="1"/>
    <xf numFmtId="164" fontId="0" fillId="0" borderId="0" xfId="0" applyNumberFormat="1"/>
    <xf numFmtId="0" fontId="16" fillId="0" borderId="0" xfId="0" applyFont="1"/>
    <xf numFmtId="0" fontId="16" fillId="0" borderId="0" xfId="0" applyFont="1" applyFill="1" applyBorder="1"/>
    <xf numFmtId="0" fontId="0" fillId="0" borderId="0" xfId="0" applyFill="1"/>
    <xf numFmtId="0" fontId="16" fillId="0" borderId="13" xfId="0" applyFont="1" applyFill="1" applyBorder="1" applyAlignment="1">
      <alignment horizontal="center" vertical="center"/>
    </xf>
    <xf numFmtId="164" fontId="16" fillId="0" borderId="14" xfId="0" applyNumberFormat="1" applyFont="1" applyFill="1" applyBorder="1"/>
    <xf numFmtId="0" fontId="16" fillId="0" borderId="14" xfId="0" applyFont="1" applyFill="1" applyBorder="1"/>
    <xf numFmtId="0" fontId="16" fillId="0" borderId="15" xfId="0" applyFont="1" applyFill="1" applyBorder="1" applyAlignment="1">
      <alignment horizontal="center" vertical="center"/>
    </xf>
    <xf numFmtId="0" fontId="16" fillId="0" borderId="11" xfId="0" applyFont="1" applyFill="1" applyBorder="1"/>
    <xf numFmtId="0" fontId="16" fillId="0" borderId="15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19" xfId="0" applyFont="1" applyBorder="1"/>
    <xf numFmtId="0" fontId="16" fillId="0" borderId="20" xfId="0" applyFont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16" fillId="0" borderId="16" xfId="0" applyFont="1" applyBorder="1"/>
    <xf numFmtId="0" fontId="16" fillId="0" borderId="17" xfId="0" applyFont="1" applyBorder="1"/>
    <xf numFmtId="0" fontId="0" fillId="0" borderId="14" xfId="0" applyBorder="1"/>
    <xf numFmtId="164" fontId="16" fillId="0" borderId="19" xfId="0" applyNumberFormat="1" applyFont="1" applyFill="1" applyBorder="1"/>
    <xf numFmtId="0" fontId="0" fillId="0" borderId="21" xfId="0" applyBorder="1"/>
    <xf numFmtId="0" fontId="16" fillId="0" borderId="18" xfId="0" applyFont="1" applyBorder="1"/>
    <xf numFmtId="0" fontId="16" fillId="0" borderId="10" xfId="0" applyFont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164" fontId="16" fillId="0" borderId="10" xfId="0" applyNumberFormat="1" applyFont="1" applyFill="1" applyBorder="1"/>
    <xf numFmtId="0" fontId="16" fillId="0" borderId="0" xfId="0" applyFont="1" applyAlignment="1">
      <alignment horizontal="center" vertical="center"/>
    </xf>
    <xf numFmtId="164" fontId="16" fillId="0" borderId="0" xfId="0" applyNumberFormat="1" applyFont="1" applyFill="1" applyBorder="1"/>
    <xf numFmtId="0" fontId="16" fillId="34" borderId="16" xfId="0" applyFont="1" applyFill="1" applyBorder="1"/>
    <xf numFmtId="0" fontId="16" fillId="34" borderId="11" xfId="0" applyFont="1" applyFill="1" applyBorder="1"/>
    <xf numFmtId="0" fontId="16" fillId="34" borderId="17" xfId="0" applyFont="1" applyFill="1" applyBorder="1"/>
    <xf numFmtId="164" fontId="16" fillId="34" borderId="10" xfId="0" applyNumberFormat="1" applyFont="1" applyFill="1" applyBorder="1"/>
    <xf numFmtId="0" fontId="0" fillId="34" borderId="0" xfId="0" applyFill="1" applyBorder="1"/>
    <xf numFmtId="0" fontId="16" fillId="34" borderId="10" xfId="0" applyFont="1" applyFill="1" applyBorder="1" applyAlignment="1">
      <alignment horizontal="center"/>
    </xf>
    <xf numFmtId="164" fontId="16" fillId="34" borderId="14" xfId="0" applyNumberFormat="1" applyFont="1" applyFill="1" applyBorder="1"/>
    <xf numFmtId="0" fontId="0" fillId="34" borderId="14" xfId="0" applyFill="1" applyBorder="1"/>
    <xf numFmtId="0" fontId="16" fillId="34" borderId="15" xfId="0" applyFont="1" applyFill="1" applyBorder="1" applyAlignment="1">
      <alignment horizontal="center" vertical="center"/>
    </xf>
    <xf numFmtId="0" fontId="16" fillId="34" borderId="15" xfId="0" applyFont="1" applyFill="1" applyBorder="1"/>
    <xf numFmtId="164" fontId="16" fillId="34" borderId="11" xfId="0" applyNumberFormat="1" applyFont="1" applyFill="1" applyBorder="1"/>
    <xf numFmtId="164" fontId="16" fillId="34" borderId="15" xfId="0" applyNumberFormat="1" applyFont="1" applyFill="1" applyBorder="1"/>
    <xf numFmtId="164" fontId="16" fillId="0" borderId="0" xfId="0" applyNumberFormat="1" applyFont="1" applyBorder="1"/>
    <xf numFmtId="0" fontId="18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164" fontId="16" fillId="34" borderId="16" xfId="0" applyNumberFormat="1" applyFont="1" applyFill="1" applyBorder="1"/>
    <xf numFmtId="164" fontId="16" fillId="34" borderId="21" xfId="0" applyNumberFormat="1" applyFont="1" applyFill="1" applyBorder="1"/>
    <xf numFmtId="164" fontId="16" fillId="34" borderId="22" xfId="0" applyNumberFormat="1" applyFont="1" applyFill="1" applyBorder="1"/>
    <xf numFmtId="164" fontId="16" fillId="34" borderId="18" xfId="0" applyNumberFormat="1" applyFont="1" applyFill="1" applyBorder="1"/>
    <xf numFmtId="0" fontId="19" fillId="33" borderId="0" xfId="0" applyFont="1" applyFill="1"/>
    <xf numFmtId="0" fontId="19" fillId="0" borderId="0" xfId="0" applyFont="1"/>
    <xf numFmtId="0" fontId="20" fillId="0" borderId="14" xfId="0" applyFont="1" applyBorder="1"/>
    <xf numFmtId="0" fontId="21" fillId="34" borderId="15" xfId="0" applyFont="1" applyFill="1" applyBorder="1"/>
    <xf numFmtId="164" fontId="21" fillId="34" borderId="11" xfId="0" applyNumberFormat="1" applyFont="1" applyFill="1" applyBorder="1"/>
    <xf numFmtId="164" fontId="0" fillId="0" borderId="0" xfId="0" applyNumberFormat="1" applyAlignment="1">
      <alignment horizontal="center"/>
    </xf>
    <xf numFmtId="0" fontId="0" fillId="35" borderId="0" xfId="0" applyFill="1"/>
    <xf numFmtId="0" fontId="18" fillId="0" borderId="0" xfId="0" applyFont="1" applyFill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6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 vertical="center"/>
    </xf>
    <xf numFmtId="0" fontId="16" fillId="34" borderId="13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2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Portuguese</a:t>
            </a:r>
            <a:r>
              <a:rPr lang="en-US" sz="1200" b="1" baseline="0"/>
              <a:t> West Coast</a:t>
            </a:r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'9aCN'!$T$3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'9aCN'!$T$32:$V$32</c:f>
              <c:numCache>
                <c:formatCode>General</c:formatCode>
                <c:ptCount val="3"/>
                <c:pt idx="0">
                  <c:v>592605.35993415944</c:v>
                </c:pt>
                <c:pt idx="1">
                  <c:v>45933.127711528236</c:v>
                </c:pt>
                <c:pt idx="2">
                  <c:v>6028.5123543123545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4-4FC0-A140-E5F4FFC6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5948800"/>
        <c:axId val="111870528"/>
      </c:barChart>
      <c:catAx>
        <c:axId val="559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870528"/>
        <c:crosses val="autoZero"/>
        <c:auto val="1"/>
        <c:lblAlgn val="ctr"/>
        <c:lblOffset val="100"/>
        <c:noMultiLvlLbl val="0"/>
      </c:catAx>
      <c:valAx>
        <c:axId val="111870528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48800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CADIZ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'9aS_cad'!$T$3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'9aS_cad'!$T$33:$V$33</c:f>
              <c:numCache>
                <c:formatCode>0.0</c:formatCode>
                <c:ptCount val="3"/>
                <c:pt idx="0">
                  <c:v>92.257316086898413</c:v>
                </c:pt>
                <c:pt idx="1">
                  <c:v>7.7426839131015859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5-4E5C-A318-E15C8082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6157696"/>
        <c:axId val="113588416"/>
      </c:barChart>
      <c:catAx>
        <c:axId val="5615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88416"/>
        <c:crosses val="autoZero"/>
        <c:auto val="1"/>
        <c:lblAlgn val="ctr"/>
        <c:lblOffset val="100"/>
        <c:noMultiLvlLbl val="0"/>
      </c:catAx>
      <c:valAx>
        <c:axId val="113588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57696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CÁDIS</a:t>
            </a:r>
            <a:endParaRPr lang="en-US" sz="1400" b="1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'9aS_cad'!$T$37:$V$37</c:f>
              <c:numCache>
                <c:formatCode>General</c:formatCode>
                <c:ptCount val="3"/>
                <c:pt idx="0">
                  <c:v>3257.9305767810097</c:v>
                </c:pt>
                <c:pt idx="1">
                  <c:v>273.42142321899104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3-46D3-856C-D24BE173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6158208"/>
        <c:axId val="113589568"/>
      </c:barChart>
      <c:catAx>
        <c:axId val="561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89568"/>
        <c:crosses val="autoZero"/>
        <c:auto val="1"/>
        <c:lblAlgn val="ctr"/>
        <c:lblOffset val="100"/>
        <c:noMultiLvlLbl val="0"/>
      </c:catAx>
      <c:valAx>
        <c:axId val="11358956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58208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Cadiz</a:t>
            </a:r>
          </a:p>
        </c:rich>
      </c:tx>
      <c:layout>
        <c:manualLayout>
          <c:xMode val="edge"/>
          <c:yMode val="edge"/>
          <c:x val="0.55800000000000005"/>
          <c:y val="0.1990740740740740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anchovy Cadiz</c:v>
          </c:tx>
          <c:invertIfNegative val="0"/>
          <c:cat>
            <c:numRef>
              <c:f>'9aS_cad'!$A$9:$A$20</c:f>
              <c:numCache>
                <c:formatCode>General</c:formatCode>
                <c:ptCount val="12"/>
                <c:pt idx="0">
                  <c:v>8.5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11.5</c:v>
                </c:pt>
                <c:pt idx="7">
                  <c:v>12</c:v>
                </c:pt>
                <c:pt idx="8">
                  <c:v>12.5</c:v>
                </c:pt>
                <c:pt idx="9">
                  <c:v>13</c:v>
                </c:pt>
                <c:pt idx="10">
                  <c:v>13.5</c:v>
                </c:pt>
                <c:pt idx="11">
                  <c:v>14</c:v>
                </c:pt>
              </c:numCache>
            </c:numRef>
          </c:cat>
          <c:val>
            <c:numRef>
              <c:f>'9aS_cad'!$D$9:$D$20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6.2653907058826189E-2</c:v>
                </c:pt>
                <c:pt idx="3">
                  <c:v>0.14362997514832845</c:v>
                </c:pt>
                <c:pt idx="4">
                  <c:v>0.27824442309914166</c:v>
                </c:pt>
                <c:pt idx="5">
                  <c:v>0.19771804113551977</c:v>
                </c:pt>
                <c:pt idx="6">
                  <c:v>0.14340258348643806</c:v>
                </c:pt>
                <c:pt idx="7">
                  <c:v>9.2298360514613098E-2</c:v>
                </c:pt>
                <c:pt idx="8">
                  <c:v>6.8610265983113553E-2</c:v>
                </c:pt>
                <c:pt idx="9">
                  <c:v>1.3442443574019242E-2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9-4DFE-A5E7-6F5FBB5A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79520"/>
        <c:axId val="113583808"/>
      </c:barChart>
      <c:catAx>
        <c:axId val="559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583808"/>
        <c:crosses val="autoZero"/>
        <c:auto val="1"/>
        <c:lblAlgn val="ctr"/>
        <c:lblOffset val="100"/>
        <c:noMultiLvlLbl val="0"/>
      </c:catAx>
      <c:valAx>
        <c:axId val="113583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9795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PORTUGAL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extra_Portugal!$AE$3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extra_Portugal!$AE$32:$AG$32</c:f>
              <c:numCache>
                <c:formatCode>General</c:formatCode>
                <c:ptCount val="3"/>
                <c:pt idx="0">
                  <c:v>722780.56660532462</c:v>
                </c:pt>
                <c:pt idx="1">
                  <c:v>73628.906600417133</c:v>
                </c:pt>
                <c:pt idx="2">
                  <c:v>5825.5267942583732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3-411E-9D12-3C0F0C87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6159744"/>
        <c:axId val="84690624"/>
      </c:barChart>
      <c:catAx>
        <c:axId val="5615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90624"/>
        <c:crosses val="autoZero"/>
        <c:auto val="1"/>
        <c:lblAlgn val="ctr"/>
        <c:lblOffset val="100"/>
        <c:noMultiLvlLbl val="0"/>
      </c:catAx>
      <c:valAx>
        <c:axId val="84690624"/>
        <c:scaling>
          <c:orientation val="minMax"/>
          <c:max val="7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59744"/>
        <c:crosses val="autoZero"/>
        <c:crossBetween val="between"/>
        <c:majorUnit val="10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PORTUGAL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extra_Portugal!$AE$3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extra_Portugal!$AE$33:$AG$33</c:f>
              <c:numCache>
                <c:formatCode>0.0</c:formatCode>
                <c:ptCount val="3"/>
                <c:pt idx="0">
                  <c:v>90.095865501420974</c:v>
                </c:pt>
                <c:pt idx="1">
                  <c:v>9.177972364758098</c:v>
                </c:pt>
                <c:pt idx="2">
                  <c:v>0.72616213382093442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D-4BED-B06F-F7ECFFC7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6340992"/>
        <c:axId val="84692928"/>
      </c:barChart>
      <c:catAx>
        <c:axId val="5634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92928"/>
        <c:crosses val="autoZero"/>
        <c:auto val="1"/>
        <c:lblAlgn val="ctr"/>
        <c:lblOffset val="100"/>
        <c:noMultiLvlLbl val="0"/>
      </c:catAx>
      <c:valAx>
        <c:axId val="84692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40992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PORTUGAL</a:t>
            </a:r>
            <a:endParaRPr lang="en-US" sz="14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extra_Portugal!$AE$37:$AG$37</c:f>
              <c:numCache>
                <c:formatCode>General</c:formatCode>
                <c:ptCount val="3"/>
                <c:pt idx="0">
                  <c:v>722.78056660532502</c:v>
                </c:pt>
                <c:pt idx="1">
                  <c:v>73.62890660041711</c:v>
                </c:pt>
                <c:pt idx="2">
                  <c:v>5.8255267942583693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A-4CDD-B97D-1D8FD707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6341504"/>
        <c:axId val="84694080"/>
      </c:barChart>
      <c:catAx>
        <c:axId val="5634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94080"/>
        <c:crosses val="autoZero"/>
        <c:auto val="1"/>
        <c:lblAlgn val="ctr"/>
        <c:lblOffset val="100"/>
        <c:noMultiLvlLbl val="0"/>
      </c:catAx>
      <c:valAx>
        <c:axId val="846940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4150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Portugal</a:t>
            </a:r>
          </a:p>
        </c:rich>
      </c:tx>
      <c:layout>
        <c:manualLayout>
          <c:xMode val="edge"/>
          <c:yMode val="edge"/>
          <c:x val="0.41633333333333333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Anchovy Portugal</c:v>
          </c:tx>
          <c:invertIfNegative val="0"/>
          <c:cat>
            <c:numRef>
              <c:f>extra_Portugal!$A$2:$A$28</c:f>
              <c:numCache>
                <c:formatCode>General</c:formatCode>
                <c:ptCount val="27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</c:numCache>
            </c:numRef>
          </c:cat>
          <c:val>
            <c:numRef>
              <c:f>extra_Portugal!$D$2:$D$28</c:f>
              <c:numCache>
                <c:formatCode>General</c:formatCode>
                <c:ptCount val="27"/>
                <c:pt idx="0">
                  <c:v>0</c:v>
                </c:pt>
                <c:pt idx="1">
                  <c:v>1.121865787456294E-4</c:v>
                </c:pt>
                <c:pt idx="2">
                  <c:v>1.121865787456294E-4</c:v>
                </c:pt>
                <c:pt idx="3">
                  <c:v>6.1577966555934353E-4</c:v>
                </c:pt>
                <c:pt idx="4">
                  <c:v>9.5109288425461371E-4</c:v>
                </c:pt>
                <c:pt idx="5">
                  <c:v>1.3449924274059346E-3</c:v>
                </c:pt>
                <c:pt idx="6">
                  <c:v>1.455932488609946E-3</c:v>
                </c:pt>
                <c:pt idx="7">
                  <c:v>1.7924922248468342E-3</c:v>
                </c:pt>
                <c:pt idx="8">
                  <c:v>3.1923314240839655E-3</c:v>
                </c:pt>
                <c:pt idx="9">
                  <c:v>5.1418848591746804E-3</c:v>
                </c:pt>
                <c:pt idx="10">
                  <c:v>9.5981850704594043E-3</c:v>
                </c:pt>
                <c:pt idx="11">
                  <c:v>9.7134879430590793E-2</c:v>
                </c:pt>
                <c:pt idx="12">
                  <c:v>0.14655306736804052</c:v>
                </c:pt>
                <c:pt idx="13">
                  <c:v>0.14307154387430118</c:v>
                </c:pt>
                <c:pt idx="14">
                  <c:v>0.17725853397071931</c:v>
                </c:pt>
                <c:pt idx="15">
                  <c:v>0.12936234395158525</c:v>
                </c:pt>
                <c:pt idx="16">
                  <c:v>7.5072765461491955E-2</c:v>
                </c:pt>
                <c:pt idx="17">
                  <c:v>7.7431176650233413E-2</c:v>
                </c:pt>
                <c:pt idx="18">
                  <c:v>5.4849264866279827E-2</c:v>
                </c:pt>
                <c:pt idx="19">
                  <c:v>2.7084333144278171E-2</c:v>
                </c:pt>
                <c:pt idx="20">
                  <c:v>1.8669093220814351E-2</c:v>
                </c:pt>
                <c:pt idx="21">
                  <c:v>1.4877186859212077E-2</c:v>
                </c:pt>
                <c:pt idx="22">
                  <c:v>8.4800588356279648E-3</c:v>
                </c:pt>
                <c:pt idx="23">
                  <c:v>2.3833415395738155E-3</c:v>
                </c:pt>
                <c:pt idx="24">
                  <c:v>2.7174082407274676E-3</c:v>
                </c:pt>
                <c:pt idx="25">
                  <c:v>3.3531321869527007E-4</c:v>
                </c:pt>
                <c:pt idx="26">
                  <c:v>4.0262516594264774E-4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1-44A8-973B-F059F2E3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342016"/>
        <c:axId val="84695808"/>
      </c:barChart>
      <c:catAx>
        <c:axId val="56342016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crossAx val="84695808"/>
        <c:crosses val="autoZero"/>
        <c:auto val="1"/>
        <c:lblAlgn val="ctr"/>
        <c:lblOffset val="100"/>
        <c:tickLblSkip val="1"/>
        <c:noMultiLvlLbl val="0"/>
      </c:catAx>
      <c:valAx>
        <c:axId val="84695808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563420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TOTAL AREA (PORTUGAL+CADIZ)</a:t>
            </a:r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extra_Total!$AE$49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extra_Total!$AE$78:$AG$78</c:f>
              <c:numCache>
                <c:formatCode>General</c:formatCode>
                <c:ptCount val="3"/>
                <c:pt idx="0">
                  <c:v>4108248.3773967898</c:v>
                </c:pt>
                <c:pt idx="1">
                  <c:v>219513.09580895162</c:v>
                </c:pt>
                <c:pt idx="2">
                  <c:v>5825.5267942583732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8-4BCE-995C-BFE56557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6158720"/>
        <c:axId val="84436096"/>
      </c:barChart>
      <c:catAx>
        <c:axId val="561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36096"/>
        <c:crosses val="autoZero"/>
        <c:auto val="1"/>
        <c:lblAlgn val="ctr"/>
        <c:lblOffset val="100"/>
        <c:noMultiLvlLbl val="0"/>
      </c:catAx>
      <c:valAx>
        <c:axId val="84436096"/>
        <c:scaling>
          <c:orientation val="minMax"/>
          <c:max val="4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58720"/>
        <c:crosses val="autoZero"/>
        <c:crossBetween val="between"/>
        <c:majorUnit val="25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TOTAL AREA (PORTUGAL+CADIZ)</a:t>
            </a:r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extra_Total!$AE$49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extra_Total!$AE$79:$AG$79</c:f>
              <c:numCache>
                <c:formatCode>0.0</c:formatCode>
                <c:ptCount val="3"/>
                <c:pt idx="0">
                  <c:v>94.80018232925265</c:v>
                </c:pt>
                <c:pt idx="1">
                  <c:v>5.0653903062048045</c:v>
                </c:pt>
                <c:pt idx="2">
                  <c:v>0.13442736454254578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8-4E64-AE9D-BA1D5420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6323968"/>
        <c:axId val="84438400"/>
      </c:barChart>
      <c:catAx>
        <c:axId val="10632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38400"/>
        <c:crosses val="autoZero"/>
        <c:auto val="1"/>
        <c:lblAlgn val="ctr"/>
        <c:lblOffset val="100"/>
        <c:noMultiLvlLbl val="0"/>
      </c:catAx>
      <c:valAx>
        <c:axId val="84438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323968"/>
        <c:crosses val="autoZero"/>
        <c:crossBetween val="between"/>
        <c:majorUnit val="1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</a:t>
            </a:r>
            <a:r>
              <a:rPr lang="en-US" sz="1400" b="1" baseline="0"/>
              <a:t> PORTUGAL+CÁDIS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extra_Total!$AE$83:$AG$83</c:f>
              <c:numCache>
                <c:formatCode>General</c:formatCode>
                <c:ptCount val="3"/>
                <c:pt idx="0">
                  <c:v>4108.2483773967897</c:v>
                </c:pt>
                <c:pt idx="1">
                  <c:v>219.51309580895199</c:v>
                </c:pt>
                <c:pt idx="2">
                  <c:v>5.8255267942583693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0-4946-A500-323FA220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106326016"/>
        <c:axId val="84439552"/>
      </c:barChart>
      <c:catAx>
        <c:axId val="1063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39552"/>
        <c:crosses val="autoZero"/>
        <c:auto val="1"/>
        <c:lblAlgn val="ctr"/>
        <c:lblOffset val="100"/>
        <c:noMultiLvlLbl val="0"/>
      </c:catAx>
      <c:valAx>
        <c:axId val="84439552"/>
        <c:scaling>
          <c:orientation val="minMax"/>
          <c:max val="4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326016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Portuguese</a:t>
            </a:r>
            <a:r>
              <a:rPr lang="en-US" sz="1200" b="1" baseline="0"/>
              <a:t> West Coast</a:t>
            </a:r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'9aCN'!$T$3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'9aCN'!$T$33:$V$33</c:f>
              <c:numCache>
                <c:formatCode>0.0</c:formatCode>
                <c:ptCount val="3"/>
                <c:pt idx="0">
                  <c:v>91.938519957453522</c:v>
                </c:pt>
                <c:pt idx="1">
                  <c:v>7.1261990935819295</c:v>
                </c:pt>
                <c:pt idx="2">
                  <c:v>0.9352809489645536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4-486A-ACAB-E6663897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5949312"/>
        <c:axId val="111872832"/>
      </c:barChart>
      <c:catAx>
        <c:axId val="5594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872832"/>
        <c:crosses val="autoZero"/>
        <c:auto val="1"/>
        <c:lblAlgn val="ctr"/>
        <c:lblOffset val="100"/>
        <c:noMultiLvlLbl val="0"/>
      </c:catAx>
      <c:valAx>
        <c:axId val="111872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49312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Portugal + Cadiz</a:t>
            </a:r>
          </a:p>
        </c:rich>
      </c:tx>
      <c:layout>
        <c:manualLayout>
          <c:xMode val="edge"/>
          <c:yMode val="edge"/>
          <c:x val="0.3636702054972033"/>
          <c:y val="4.027377108834846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"Anchovy Portugal+Cadiz"</c:v>
          </c:tx>
          <c:invertIfNegative val="0"/>
          <c:cat>
            <c:numRef>
              <c:f>extra_Total!$A$48:$A$74</c:f>
              <c:numCache>
                <c:formatCode>General</c:formatCode>
                <c:ptCount val="27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</c:numCache>
            </c:numRef>
          </c:cat>
          <c:val>
            <c:numRef>
              <c:f>extra_Total!$C$48:$C$74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1215</c:v>
                </c:pt>
                <c:pt idx="10">
                  <c:v>3294</c:v>
                </c:pt>
                <c:pt idx="11">
                  <c:v>7979</c:v>
                </c:pt>
                <c:pt idx="12">
                  <c:v>7168</c:v>
                </c:pt>
                <c:pt idx="13">
                  <c:v>6330</c:v>
                </c:pt>
                <c:pt idx="14">
                  <c:v>5499</c:v>
                </c:pt>
                <c:pt idx="15">
                  <c:v>4658</c:v>
                </c:pt>
                <c:pt idx="16">
                  <c:v>1653</c:v>
                </c:pt>
                <c:pt idx="17">
                  <c:v>1083</c:v>
                </c:pt>
                <c:pt idx="18">
                  <c:v>865</c:v>
                </c:pt>
                <c:pt idx="19">
                  <c:v>481</c:v>
                </c:pt>
                <c:pt idx="20">
                  <c:v>371</c:v>
                </c:pt>
                <c:pt idx="21">
                  <c:v>330</c:v>
                </c:pt>
                <c:pt idx="22">
                  <c:v>210</c:v>
                </c:pt>
                <c:pt idx="23">
                  <c:v>66</c:v>
                </c:pt>
                <c:pt idx="24">
                  <c:v>82</c:v>
                </c:pt>
                <c:pt idx="25">
                  <c:v>11</c:v>
                </c:pt>
                <c:pt idx="2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2-4932-8FC8-5C611CCC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6327552"/>
        <c:axId val="84441280"/>
      </c:barChart>
      <c:catAx>
        <c:axId val="106327552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crossAx val="84441280"/>
        <c:crosses val="autoZero"/>
        <c:auto val="1"/>
        <c:lblAlgn val="ctr"/>
        <c:lblOffset val="100"/>
        <c:tickLblSkip val="1"/>
        <c:noMultiLvlLbl val="0"/>
      </c:catAx>
      <c:valAx>
        <c:axId val="84441280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1063275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Costa Oeste Portuguesa</a:t>
            </a:r>
            <a:endParaRPr lang="en-US" sz="1400" b="1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'9aCN'!$T$3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0D-4575-AE99-69CA59FD2B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0D-4575-AE99-69CA59FD2B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0D-4575-AE99-69CA59FD2B4F}"/>
              </c:ext>
            </c:extLst>
          </c:dPt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'9aCN'!$T$37:$V$37</c:f>
              <c:numCache>
                <c:formatCode>General</c:formatCode>
                <c:ptCount val="3"/>
                <c:pt idx="0">
                  <c:v>592.60535993415897</c:v>
                </c:pt>
                <c:pt idx="1">
                  <c:v>45.933127711528201</c:v>
                </c:pt>
                <c:pt idx="2">
                  <c:v>6.0285123543123502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D-4575-AE99-69CA59FD2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5950848"/>
        <c:axId val="111873984"/>
      </c:barChart>
      <c:catAx>
        <c:axId val="559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873984"/>
        <c:crosses val="autoZero"/>
        <c:auto val="1"/>
        <c:lblAlgn val="ctr"/>
        <c:lblOffset val="100"/>
        <c:noMultiLvlLbl val="0"/>
      </c:catAx>
      <c:valAx>
        <c:axId val="11187398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Número de indivíduos </a:t>
                </a:r>
                <a:r>
                  <a:rPr lang="en-US" sz="1200" b="1"/>
                  <a:t> (milhões)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50848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West</a:t>
            </a:r>
          </a:p>
        </c:rich>
      </c:tx>
      <c:layout>
        <c:manualLayout>
          <c:xMode val="edge"/>
          <c:yMode val="edge"/>
          <c:x val="0.19782633420822396"/>
          <c:y val="0.20833333333333334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'9aCN'!$A$3:$A$28</c:f>
              <c:numCache>
                <c:formatCode>General</c:formatCode>
                <c:ptCount val="2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</c:numCache>
            </c:numRef>
          </c:cat>
          <c:val>
            <c:numRef>
              <c:f>'9aCN'!$D$3:$D$28</c:f>
              <c:numCache>
                <c:formatCode>General</c:formatCode>
                <c:ptCount val="26"/>
                <c:pt idx="0">
                  <c:v>1.3962861890230184E-4</c:v>
                </c:pt>
                <c:pt idx="1">
                  <c:v>1.3962861890230184E-4</c:v>
                </c:pt>
                <c:pt idx="2">
                  <c:v>7.6640597486374578E-4</c:v>
                </c:pt>
                <c:pt idx="3">
                  <c:v>1.1837404024717369E-3</c:v>
                </c:pt>
                <c:pt idx="4">
                  <c:v>1.6739919977287077E-3</c:v>
                </c:pt>
                <c:pt idx="5">
                  <c:v>1.8120691875320952E-3</c:v>
                </c:pt>
                <c:pt idx="6">
                  <c:v>2.2309550442390007E-3</c:v>
                </c:pt>
                <c:pt idx="7">
                  <c:v>3.9732099223199454E-3</c:v>
                </c:pt>
                <c:pt idx="8">
                  <c:v>6.3996450330221681E-3</c:v>
                </c:pt>
                <c:pt idx="9">
                  <c:v>1.1946004061641381E-2</c:v>
                </c:pt>
                <c:pt idx="10">
                  <c:v>0.12089511253290969</c:v>
                </c:pt>
                <c:pt idx="11">
                  <c:v>0.1775579575125627</c:v>
                </c:pt>
                <c:pt idx="12">
                  <c:v>0.14778603310439412</c:v>
                </c:pt>
                <c:pt idx="13">
                  <c:v>0.14305262292360607</c:v>
                </c:pt>
                <c:pt idx="14">
                  <c:v>9.6892952943604005E-2</c:v>
                </c:pt>
                <c:pt idx="15">
                  <c:v>7.3793725089866535E-2</c:v>
                </c:pt>
                <c:pt idx="16">
                  <c:v>7.0394543934144932E-2</c:v>
                </c:pt>
                <c:pt idx="17">
                  <c:v>5.4323289898489995E-2</c:v>
                </c:pt>
                <c:pt idx="18">
                  <c:v>2.8645586882356681E-2</c:v>
                </c:pt>
                <c:pt idx="19">
                  <c:v>2.0691409892222221E-2</c:v>
                </c:pt>
                <c:pt idx="20">
                  <c:v>1.7880220364989211E-2</c:v>
                </c:pt>
                <c:pt idx="21">
                  <c:v>1.0554372159915107E-2</c:v>
                </c:pt>
                <c:pt idx="22">
                  <c:v>2.9663324371244572E-3</c:v>
                </c:pt>
                <c:pt idx="23">
                  <c:v>3.3821154356335338E-3</c:v>
                </c:pt>
                <c:pt idx="24">
                  <c:v>4.1733442760799112E-4</c:v>
                </c:pt>
                <c:pt idx="25">
                  <c:v>5.0111159894937224E-4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F-4549-868F-16590CAC1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947776"/>
        <c:axId val="56999232"/>
      </c:barChart>
      <c:catAx>
        <c:axId val="559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99232"/>
        <c:crosses val="autoZero"/>
        <c:auto val="1"/>
        <c:lblAlgn val="ctr"/>
        <c:lblOffset val="100"/>
        <c:noMultiLvlLbl val="0"/>
      </c:catAx>
      <c:valAx>
        <c:axId val="56999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9477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ALGARVE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'9aS_alg'!$U$3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'9aS_alg'!$U$32:$W$32</c:f>
              <c:numCache>
                <c:formatCode>General</c:formatCode>
                <c:ptCount val="3"/>
                <c:pt idx="0">
                  <c:v>137649.30000000002</c:v>
                </c:pt>
                <c:pt idx="1">
                  <c:v>20018.7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0-4765-B45C-21B74F00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5977472"/>
        <c:axId val="113599616"/>
      </c:barChart>
      <c:catAx>
        <c:axId val="559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99616"/>
        <c:crosses val="autoZero"/>
        <c:auto val="1"/>
        <c:lblAlgn val="ctr"/>
        <c:lblOffset val="100"/>
        <c:noMultiLvlLbl val="0"/>
      </c:catAx>
      <c:valAx>
        <c:axId val="113599616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77472"/>
        <c:crosses val="autoZero"/>
        <c:crossBetween val="between"/>
        <c:majorUnit val="25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ALGARVE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'9aS_alg'!$U$3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'9aCN'!$T$33:$V$33</c:f>
              <c:numCache>
                <c:formatCode>0.0</c:formatCode>
                <c:ptCount val="3"/>
                <c:pt idx="0">
                  <c:v>91.938519957453522</c:v>
                </c:pt>
                <c:pt idx="1">
                  <c:v>7.1261990935819295</c:v>
                </c:pt>
                <c:pt idx="2">
                  <c:v>0.9352809489645536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D62-8D73-F031AC30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5977984"/>
        <c:axId val="113605952"/>
      </c:barChart>
      <c:catAx>
        <c:axId val="5597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605952"/>
        <c:crosses val="autoZero"/>
        <c:auto val="1"/>
        <c:lblAlgn val="ctr"/>
        <c:lblOffset val="100"/>
        <c:noMultiLvlLbl val="0"/>
      </c:catAx>
      <c:valAx>
        <c:axId val="113605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7798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ALGARVE</a:t>
            </a:r>
            <a:endParaRPr lang="en-US" sz="1400" b="1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'9aS_alg'!$U$37:$W$37</c:f>
              <c:numCache>
                <c:formatCode>General</c:formatCode>
                <c:ptCount val="3"/>
                <c:pt idx="0">
                  <c:v>137.64929999999998</c:v>
                </c:pt>
                <c:pt idx="1">
                  <c:v>20.018699999999999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7-4594-898B-8955004E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5915008"/>
        <c:axId val="113603072"/>
      </c:barChart>
      <c:catAx>
        <c:axId val="559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603072"/>
        <c:crosses val="autoZero"/>
        <c:auto val="1"/>
        <c:lblAlgn val="ctr"/>
        <c:lblOffset val="100"/>
        <c:noMultiLvlLbl val="0"/>
      </c:catAx>
      <c:valAx>
        <c:axId val="11360307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15008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Algarve</a:t>
            </a:r>
          </a:p>
        </c:rich>
      </c:tx>
      <c:layout>
        <c:manualLayout>
          <c:xMode val="edge"/>
          <c:yMode val="edge"/>
          <c:x val="0.57361111111111107"/>
          <c:y val="0.2037037037037036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ahnchovy Algarve</c:v>
          </c:tx>
          <c:invertIfNegative val="0"/>
          <c:cat>
            <c:numRef>
              <c:f>'9aS_alg'!$A$12:$A$25</c:f>
              <c:numCache>
                <c:formatCode>General</c:formatCode>
                <c:ptCount val="14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</c:numCache>
            </c:numRef>
          </c:cat>
          <c:val>
            <c:numRef>
              <c:f>'9aS_alg'!$D$12:$D$25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1.9801101047771268E-2</c:v>
                </c:pt>
                <c:pt idx="3">
                  <c:v>0.12379810741558211</c:v>
                </c:pt>
                <c:pt idx="4">
                  <c:v>0.31709668417180403</c:v>
                </c:pt>
                <c:pt idx="5">
                  <c:v>0.26210137757820229</c:v>
                </c:pt>
                <c:pt idx="6">
                  <c:v>8.0301646497704035E-2</c:v>
                </c:pt>
                <c:pt idx="7">
                  <c:v>0.1061978334221275</c:v>
                </c:pt>
                <c:pt idx="8">
                  <c:v>5.6999517974478019E-2</c:v>
                </c:pt>
                <c:pt idx="9">
                  <c:v>2.0701727680949845E-2</c:v>
                </c:pt>
                <c:pt idx="10">
                  <c:v>1.0401603369104701E-2</c:v>
                </c:pt>
                <c:pt idx="11">
                  <c:v>2.6004008422761751E-3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0-496B-B7DB-A7E2F0C7B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75936"/>
        <c:axId val="111875712"/>
      </c:barChart>
      <c:catAx>
        <c:axId val="559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875712"/>
        <c:crosses val="autoZero"/>
        <c:auto val="1"/>
        <c:lblAlgn val="ctr"/>
        <c:lblOffset val="100"/>
        <c:noMultiLvlLbl val="0"/>
      </c:catAx>
      <c:valAx>
        <c:axId val="111875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9759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CADIZ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'9aS_cad'!$T$3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'9aS_cad'!$T$32:$V$32</c:f>
              <c:numCache>
                <c:formatCode>General</c:formatCode>
                <c:ptCount val="3"/>
                <c:pt idx="0">
                  <c:v>3257930.5767810089</c:v>
                </c:pt>
                <c:pt idx="1">
                  <c:v>273421.42321899114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D28-B943-A946DF77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56156672"/>
        <c:axId val="113586112"/>
      </c:barChart>
      <c:catAx>
        <c:axId val="561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86112"/>
        <c:crosses val="autoZero"/>
        <c:auto val="1"/>
        <c:lblAlgn val="ctr"/>
        <c:lblOffset val="100"/>
        <c:noMultiLvlLbl val="0"/>
      </c:catAx>
      <c:valAx>
        <c:axId val="113586112"/>
        <c:scaling>
          <c:orientation val="minMax"/>
          <c:max val="4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56672"/>
        <c:crosses val="autoZero"/>
        <c:crossBetween val="between"/>
        <c:majorUnit val="25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609599</xdr:colOff>
      <xdr:row>1</xdr:row>
      <xdr:rowOff>0</xdr:rowOff>
    </xdr:from>
    <xdr:to>
      <xdr:col>34</xdr:col>
      <xdr:colOff>142875</xdr:colOff>
      <xdr:row>21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34</xdr:col>
      <xdr:colOff>142876</xdr:colOff>
      <xdr:row>43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44</xdr:col>
      <xdr:colOff>142876</xdr:colOff>
      <xdr:row>21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33</xdr:col>
      <xdr:colOff>307522</xdr:colOff>
      <xdr:row>59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34</xdr:col>
      <xdr:colOff>142876</xdr:colOff>
      <xdr:row>21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34</xdr:col>
      <xdr:colOff>142876</xdr:colOff>
      <xdr:row>43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44</xdr:col>
      <xdr:colOff>142876</xdr:colOff>
      <xdr:row>21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33</xdr:col>
      <xdr:colOff>304800</xdr:colOff>
      <xdr:row>58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33</xdr:col>
      <xdr:colOff>142876</xdr:colOff>
      <xdr:row>21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33</xdr:col>
      <xdr:colOff>142876</xdr:colOff>
      <xdr:row>43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43</xdr:col>
      <xdr:colOff>142876</xdr:colOff>
      <xdr:row>21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44</xdr:row>
      <xdr:rowOff>0</xdr:rowOff>
    </xdr:from>
    <xdr:to>
      <xdr:col>31</xdr:col>
      <xdr:colOff>304800</xdr:colOff>
      <xdr:row>58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1</xdr:row>
      <xdr:rowOff>0</xdr:rowOff>
    </xdr:from>
    <xdr:to>
      <xdr:col>44</xdr:col>
      <xdr:colOff>142876</xdr:colOff>
      <xdr:row>21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44</xdr:col>
      <xdr:colOff>142876</xdr:colOff>
      <xdr:row>43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54</xdr:col>
      <xdr:colOff>142876</xdr:colOff>
      <xdr:row>21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609599</xdr:colOff>
      <xdr:row>5</xdr:row>
      <xdr:rowOff>190499</xdr:rowOff>
    </xdr:from>
    <xdr:to>
      <xdr:col>14</xdr:col>
      <xdr:colOff>428624</xdr:colOff>
      <xdr:row>22</xdr:row>
      <xdr:rowOff>180974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46</xdr:row>
      <xdr:rowOff>0</xdr:rowOff>
    </xdr:from>
    <xdr:to>
      <xdr:col>44</xdr:col>
      <xdr:colOff>142876</xdr:colOff>
      <xdr:row>65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68</xdr:row>
      <xdr:rowOff>0</xdr:rowOff>
    </xdr:from>
    <xdr:to>
      <xdr:col>44</xdr:col>
      <xdr:colOff>142876</xdr:colOff>
      <xdr:row>88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46</xdr:row>
      <xdr:rowOff>0</xdr:rowOff>
    </xdr:from>
    <xdr:to>
      <xdr:col>55</xdr:col>
      <xdr:colOff>142876</xdr:colOff>
      <xdr:row>65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13</xdr:col>
      <xdr:colOff>428625</xdr:colOff>
      <xdr:row>65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PIMAR\ICES_WG\ICES_WG2014\WGHANSA%202014\Anchovy\PELAGO14_ANE_ALK_WCO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a oeste"/>
      <sheetName val="ALKs"/>
    </sheetNames>
    <sheetDataSet>
      <sheetData sheetId="0">
        <row r="7">
          <cell r="U7">
            <v>1</v>
          </cell>
          <cell r="V7">
            <v>2</v>
          </cell>
          <cell r="W7">
            <v>3</v>
          </cell>
          <cell r="X7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zoomScale="70" zoomScaleNormal="70" workbookViewId="0">
      <selection activeCell="G36" sqref="G36:G37"/>
    </sheetView>
  </sheetViews>
  <sheetFormatPr defaultRowHeight="15" x14ac:dyDescent="0.25"/>
  <cols>
    <col min="1" max="1" width="17.28515625" bestFit="1" customWidth="1"/>
    <col min="2" max="2" width="13.5703125" bestFit="1" customWidth="1"/>
    <col min="3" max="3" width="6.7109375" bestFit="1" customWidth="1"/>
    <col min="4" max="4" width="14.85546875" bestFit="1" customWidth="1"/>
    <col min="17" max="17" width="9.140625" style="2"/>
    <col min="18" max="18" width="12.85546875" customWidth="1"/>
    <col min="19" max="23" width="10.140625" customWidth="1"/>
  </cols>
  <sheetData>
    <row r="1" spans="1:23" ht="21" x14ac:dyDescent="0.25">
      <c r="A1" s="22" t="s">
        <v>21</v>
      </c>
      <c r="B1" s="22" t="s">
        <v>22</v>
      </c>
      <c r="C1" s="22" t="s">
        <v>23</v>
      </c>
      <c r="F1" s="75" t="s">
        <v>24</v>
      </c>
      <c r="G1" s="75"/>
      <c r="H1" s="75"/>
      <c r="I1" s="75"/>
      <c r="J1" s="75"/>
      <c r="L1" s="75" t="s">
        <v>24</v>
      </c>
      <c r="M1" s="75"/>
      <c r="N1" s="75"/>
      <c r="O1" s="75"/>
      <c r="P1" s="75"/>
      <c r="Q1" s="22"/>
      <c r="S1" s="85" t="s">
        <v>24</v>
      </c>
      <c r="T1" s="85"/>
      <c r="U1" s="85"/>
      <c r="V1" s="85"/>
      <c r="W1" s="85"/>
    </row>
    <row r="2" spans="1:23" x14ac:dyDescent="0.25">
      <c r="A2" s="1">
        <v>5</v>
      </c>
      <c r="B2" s="1">
        <v>0</v>
      </c>
      <c r="C2" s="1">
        <v>0</v>
      </c>
      <c r="D2" s="97">
        <f>B2/644567</f>
        <v>0</v>
      </c>
      <c r="F2" s="24"/>
      <c r="G2" s="24"/>
      <c r="H2" s="24"/>
      <c r="I2" s="24"/>
      <c r="J2" s="24"/>
      <c r="L2" s="22"/>
      <c r="M2" s="22"/>
      <c r="N2" s="47" t="s">
        <v>15</v>
      </c>
      <c r="O2" s="22"/>
      <c r="P2" s="22"/>
      <c r="Q2" s="22"/>
      <c r="S2" s="86" t="s">
        <v>26</v>
      </c>
      <c r="T2" s="86"/>
      <c r="U2" s="86"/>
      <c r="V2" s="86"/>
      <c r="W2" s="86"/>
    </row>
    <row r="3" spans="1:23" x14ac:dyDescent="0.25">
      <c r="A3" s="1">
        <v>5.5</v>
      </c>
      <c r="B3" s="1">
        <v>90</v>
      </c>
      <c r="C3" s="1">
        <v>0</v>
      </c>
      <c r="D3" s="97">
        <f t="shared" ref="D3:D43" si="0">B3/644567</f>
        <v>1.3962861890230184E-4</v>
      </c>
      <c r="F3" s="76" t="s">
        <v>6</v>
      </c>
      <c r="G3" s="78" t="s">
        <v>7</v>
      </c>
      <c r="H3" s="78"/>
      <c r="I3" s="78"/>
      <c r="J3" s="76" t="s">
        <v>8</v>
      </c>
      <c r="L3" s="76" t="s">
        <v>6</v>
      </c>
      <c r="M3" s="79" t="s">
        <v>7</v>
      </c>
      <c r="N3" s="80"/>
      <c r="O3" s="80"/>
      <c r="P3" s="76" t="s">
        <v>8</v>
      </c>
      <c r="Q3" s="45"/>
      <c r="S3" s="81" t="s">
        <v>6</v>
      </c>
      <c r="T3" s="83" t="s">
        <v>7</v>
      </c>
      <c r="U3" s="84"/>
      <c r="V3" s="84"/>
      <c r="W3" s="81" t="s">
        <v>8</v>
      </c>
    </row>
    <row r="4" spans="1:23" x14ac:dyDescent="0.25">
      <c r="A4" s="1">
        <v>6</v>
      </c>
      <c r="B4" s="1">
        <v>90</v>
      </c>
      <c r="C4" s="1">
        <v>0</v>
      </c>
      <c r="D4" s="97">
        <f t="shared" si="0"/>
        <v>1.3962861890230184E-4</v>
      </c>
      <c r="F4" s="77"/>
      <c r="G4" s="25">
        <v>1</v>
      </c>
      <c r="H4" s="25">
        <v>2</v>
      </c>
      <c r="I4" s="25">
        <v>3</v>
      </c>
      <c r="J4" s="77"/>
      <c r="L4" s="77"/>
      <c r="M4" s="33">
        <v>1</v>
      </c>
      <c r="N4" s="15">
        <v>2</v>
      </c>
      <c r="O4" s="31">
        <v>3</v>
      </c>
      <c r="P4" s="77"/>
      <c r="Q4" s="45"/>
      <c r="S4" s="82"/>
      <c r="T4" s="49">
        <v>1</v>
      </c>
      <c r="U4" s="50">
        <v>2</v>
      </c>
      <c r="V4" s="51">
        <v>3</v>
      </c>
      <c r="W4" s="82"/>
    </row>
    <row r="5" spans="1:23" x14ac:dyDescent="0.25">
      <c r="A5" s="1">
        <v>6.5</v>
      </c>
      <c r="B5" s="1">
        <v>494</v>
      </c>
      <c r="C5" s="1">
        <v>1</v>
      </c>
      <c r="D5" s="97">
        <f t="shared" si="0"/>
        <v>7.6640597486374578E-4</v>
      </c>
      <c r="F5" s="26">
        <v>5</v>
      </c>
      <c r="G5" s="24"/>
      <c r="H5" s="24"/>
      <c r="I5" s="24"/>
      <c r="J5" s="27"/>
      <c r="L5" s="41">
        <v>5</v>
      </c>
      <c r="M5" s="42"/>
      <c r="N5" s="36"/>
      <c r="O5" s="43"/>
      <c r="P5" s="44"/>
      <c r="Q5" s="32"/>
      <c r="R5">
        <v>5.25</v>
      </c>
      <c r="S5" s="52">
        <v>5</v>
      </c>
      <c r="T5" s="53">
        <f>+M5*$B2</f>
        <v>0</v>
      </c>
      <c r="U5" s="53">
        <f t="shared" ref="U5:V20" si="1">+N5*$B2</f>
        <v>0</v>
      </c>
      <c r="V5" s="53">
        <f t="shared" si="1"/>
        <v>0</v>
      </c>
      <c r="W5" s="54"/>
    </row>
    <row r="6" spans="1:23" x14ac:dyDescent="0.25">
      <c r="A6" s="1">
        <v>7</v>
      </c>
      <c r="B6" s="1">
        <v>763</v>
      </c>
      <c r="C6" s="1">
        <v>2</v>
      </c>
      <c r="D6" s="97">
        <f t="shared" si="0"/>
        <v>1.1837404024717369E-3</v>
      </c>
      <c r="F6" s="26">
        <v>5.5</v>
      </c>
      <c r="G6" s="24">
        <v>1</v>
      </c>
      <c r="H6" s="24"/>
      <c r="I6" s="24"/>
      <c r="J6" s="27">
        <v>1</v>
      </c>
      <c r="L6" s="41">
        <v>5.5</v>
      </c>
      <c r="M6" s="35">
        <f t="shared" ref="M6:M11" si="2">+G6/$J6</f>
        <v>1</v>
      </c>
      <c r="N6" s="36">
        <f t="shared" ref="N6:O11" si="3">+H6/$J6</f>
        <v>0</v>
      </c>
      <c r="O6" s="37">
        <f t="shared" si="3"/>
        <v>0</v>
      </c>
      <c r="P6" s="40">
        <f>SUM(M6:O6)</f>
        <v>1</v>
      </c>
      <c r="Q6" s="36"/>
      <c r="R6">
        <v>5.75</v>
      </c>
      <c r="S6" s="55">
        <v>5.5</v>
      </c>
      <c r="T6" s="53">
        <f t="shared" ref="T6:V31" si="4">+M6*$B3</f>
        <v>90</v>
      </c>
      <c r="U6" s="53">
        <f t="shared" si="1"/>
        <v>0</v>
      </c>
      <c r="V6" s="53">
        <f t="shared" si="1"/>
        <v>0</v>
      </c>
      <c r="W6" s="56">
        <f>SUM(T6:V6)</f>
        <v>90</v>
      </c>
    </row>
    <row r="7" spans="1:23" x14ac:dyDescent="0.25">
      <c r="A7" s="1">
        <v>7.5</v>
      </c>
      <c r="B7" s="1">
        <v>1079</v>
      </c>
      <c r="C7" s="1">
        <v>3</v>
      </c>
      <c r="D7" s="97">
        <f t="shared" si="0"/>
        <v>1.6739919977287077E-3</v>
      </c>
      <c r="F7" s="26">
        <v>6</v>
      </c>
      <c r="G7" s="24">
        <v>1</v>
      </c>
      <c r="H7" s="24"/>
      <c r="I7" s="24"/>
      <c r="J7" s="27">
        <v>1</v>
      </c>
      <c r="L7" s="41">
        <v>6</v>
      </c>
      <c r="M7" s="35">
        <f t="shared" si="2"/>
        <v>1</v>
      </c>
      <c r="N7" s="36">
        <f t="shared" si="3"/>
        <v>0</v>
      </c>
      <c r="O7" s="37">
        <f t="shared" si="3"/>
        <v>0</v>
      </c>
      <c r="P7" s="40">
        <f t="shared" ref="P7:P31" si="5">SUM(M7:O7)</f>
        <v>1</v>
      </c>
      <c r="Q7" s="36"/>
      <c r="R7" s="2">
        <v>6.25</v>
      </c>
      <c r="S7" s="55">
        <v>6</v>
      </c>
      <c r="T7" s="53">
        <f t="shared" si="4"/>
        <v>90</v>
      </c>
      <c r="U7" s="53">
        <f t="shared" si="1"/>
        <v>0</v>
      </c>
      <c r="V7" s="53">
        <f t="shared" si="1"/>
        <v>0</v>
      </c>
      <c r="W7" s="56">
        <f t="shared" ref="W7:W31" si="6">SUM(T7:V7)</f>
        <v>90</v>
      </c>
    </row>
    <row r="8" spans="1:23" x14ac:dyDescent="0.25">
      <c r="A8" s="1">
        <v>8</v>
      </c>
      <c r="B8" s="1">
        <v>1168</v>
      </c>
      <c r="C8" s="1">
        <v>4</v>
      </c>
      <c r="D8" s="97">
        <f t="shared" si="0"/>
        <v>1.8120691875320952E-3</v>
      </c>
      <c r="F8" s="26">
        <v>6.5</v>
      </c>
      <c r="G8" s="24">
        <v>8</v>
      </c>
      <c r="H8" s="24"/>
      <c r="I8" s="24"/>
      <c r="J8" s="27">
        <v>8</v>
      </c>
      <c r="L8" s="41">
        <v>6.5</v>
      </c>
      <c r="M8" s="35">
        <f t="shared" si="2"/>
        <v>1</v>
      </c>
      <c r="N8" s="36">
        <f t="shared" si="3"/>
        <v>0</v>
      </c>
      <c r="O8" s="37">
        <f t="shared" si="3"/>
        <v>0</v>
      </c>
      <c r="P8" s="40">
        <f t="shared" si="5"/>
        <v>1</v>
      </c>
      <c r="Q8" s="36"/>
      <c r="R8" s="2">
        <v>6.75</v>
      </c>
      <c r="S8" s="55">
        <v>6.5</v>
      </c>
      <c r="T8" s="53">
        <f t="shared" si="4"/>
        <v>494</v>
      </c>
      <c r="U8" s="53">
        <f t="shared" si="1"/>
        <v>0</v>
      </c>
      <c r="V8" s="53">
        <f t="shared" si="1"/>
        <v>0</v>
      </c>
      <c r="W8" s="56">
        <f t="shared" si="6"/>
        <v>494</v>
      </c>
    </row>
    <row r="9" spans="1:23" x14ac:dyDescent="0.25">
      <c r="A9" s="1">
        <v>8.5</v>
      </c>
      <c r="B9" s="1">
        <v>1438</v>
      </c>
      <c r="C9" s="1">
        <v>5</v>
      </c>
      <c r="D9" s="97">
        <f t="shared" si="0"/>
        <v>2.2309550442390007E-3</v>
      </c>
      <c r="F9" s="26">
        <v>7</v>
      </c>
      <c r="G9" s="24">
        <v>8</v>
      </c>
      <c r="H9" s="24"/>
      <c r="I9" s="24"/>
      <c r="J9" s="27">
        <v>8</v>
      </c>
      <c r="L9" s="41">
        <v>7</v>
      </c>
      <c r="M9" s="35">
        <f t="shared" si="2"/>
        <v>1</v>
      </c>
      <c r="N9" s="36">
        <f t="shared" si="3"/>
        <v>0</v>
      </c>
      <c r="O9" s="37">
        <f t="shared" si="3"/>
        <v>0</v>
      </c>
      <c r="P9" s="40">
        <f t="shared" si="5"/>
        <v>1</v>
      </c>
      <c r="Q9" s="36"/>
      <c r="R9" s="2">
        <v>7.25</v>
      </c>
      <c r="S9" s="55">
        <v>7</v>
      </c>
      <c r="T9" s="53">
        <f t="shared" si="4"/>
        <v>763</v>
      </c>
      <c r="U9" s="53">
        <f t="shared" si="1"/>
        <v>0</v>
      </c>
      <c r="V9" s="53">
        <f t="shared" si="1"/>
        <v>0</v>
      </c>
      <c r="W9" s="56">
        <f t="shared" si="6"/>
        <v>763</v>
      </c>
    </row>
    <row r="10" spans="1:23" x14ac:dyDescent="0.25">
      <c r="A10" s="1">
        <v>9</v>
      </c>
      <c r="B10" s="1">
        <v>2561</v>
      </c>
      <c r="C10" s="1">
        <v>12</v>
      </c>
      <c r="D10" s="97">
        <f t="shared" si="0"/>
        <v>3.9732099223199454E-3</v>
      </c>
      <c r="F10" s="26">
        <v>7.5</v>
      </c>
      <c r="G10" s="24">
        <v>7</v>
      </c>
      <c r="H10" s="24"/>
      <c r="I10" s="24"/>
      <c r="J10" s="27">
        <v>7</v>
      </c>
      <c r="L10" s="41">
        <v>7.5</v>
      </c>
      <c r="M10" s="35">
        <f t="shared" si="2"/>
        <v>1</v>
      </c>
      <c r="N10" s="36">
        <f t="shared" si="3"/>
        <v>0</v>
      </c>
      <c r="O10" s="37">
        <f t="shared" si="3"/>
        <v>0</v>
      </c>
      <c r="P10" s="40">
        <f t="shared" si="5"/>
        <v>1</v>
      </c>
      <c r="Q10" s="36"/>
      <c r="R10" s="2">
        <v>7.75</v>
      </c>
      <c r="S10" s="55">
        <v>7.5</v>
      </c>
      <c r="T10" s="53">
        <f t="shared" si="4"/>
        <v>1079</v>
      </c>
      <c r="U10" s="53">
        <f t="shared" si="1"/>
        <v>0</v>
      </c>
      <c r="V10" s="53">
        <f t="shared" si="1"/>
        <v>0</v>
      </c>
      <c r="W10" s="56">
        <f t="shared" si="6"/>
        <v>1079</v>
      </c>
    </row>
    <row r="11" spans="1:23" x14ac:dyDescent="0.25">
      <c r="A11" s="1">
        <v>9.5</v>
      </c>
      <c r="B11" s="1">
        <v>4125</v>
      </c>
      <c r="C11" s="1">
        <v>22</v>
      </c>
      <c r="D11" s="97">
        <f t="shared" si="0"/>
        <v>6.3996450330221681E-3</v>
      </c>
      <c r="F11" s="26">
        <v>8</v>
      </c>
      <c r="G11" s="24">
        <v>8</v>
      </c>
      <c r="H11" s="24"/>
      <c r="I11" s="24"/>
      <c r="J11" s="27">
        <v>8</v>
      </c>
      <c r="L11" s="41">
        <v>8</v>
      </c>
      <c r="M11" s="35">
        <f t="shared" si="2"/>
        <v>1</v>
      </c>
      <c r="N11" s="36">
        <f t="shared" si="3"/>
        <v>0</v>
      </c>
      <c r="O11" s="37">
        <f t="shared" si="3"/>
        <v>0</v>
      </c>
      <c r="P11" s="40">
        <f t="shared" si="5"/>
        <v>1</v>
      </c>
      <c r="Q11" s="36"/>
      <c r="R11" s="2">
        <v>8.25</v>
      </c>
      <c r="S11" s="55">
        <v>8</v>
      </c>
      <c r="T11" s="53">
        <f t="shared" si="4"/>
        <v>1168</v>
      </c>
      <c r="U11" s="53">
        <f t="shared" si="1"/>
        <v>0</v>
      </c>
      <c r="V11" s="53">
        <f t="shared" si="1"/>
        <v>0</v>
      </c>
      <c r="W11" s="56">
        <f t="shared" si="6"/>
        <v>1168</v>
      </c>
    </row>
    <row r="12" spans="1:23" x14ac:dyDescent="0.25">
      <c r="A12" s="1">
        <v>10</v>
      </c>
      <c r="B12" s="1">
        <v>7700</v>
      </c>
      <c r="C12" s="1">
        <v>49</v>
      </c>
      <c r="D12" s="97">
        <f t="shared" si="0"/>
        <v>1.1946004061641381E-2</v>
      </c>
      <c r="F12" s="26">
        <v>8.5</v>
      </c>
      <c r="G12" s="24">
        <v>10</v>
      </c>
      <c r="H12" s="24"/>
      <c r="I12" s="24"/>
      <c r="J12" s="27">
        <v>10</v>
      </c>
      <c r="L12" s="41">
        <v>8.5</v>
      </c>
      <c r="M12" s="35">
        <f>+G12/$J12</f>
        <v>1</v>
      </c>
      <c r="N12" s="36">
        <f t="shared" ref="N12:O27" si="7">+H12/$J12</f>
        <v>0</v>
      </c>
      <c r="O12" s="37">
        <f t="shared" si="7"/>
        <v>0</v>
      </c>
      <c r="P12" s="40">
        <f t="shared" si="5"/>
        <v>1</v>
      </c>
      <c r="Q12" s="36"/>
      <c r="R12" s="2">
        <v>8.75</v>
      </c>
      <c r="S12" s="55">
        <v>8.5</v>
      </c>
      <c r="T12" s="53">
        <f t="shared" si="4"/>
        <v>1438</v>
      </c>
      <c r="U12" s="53">
        <f t="shared" si="1"/>
        <v>0</v>
      </c>
      <c r="V12" s="53">
        <f t="shared" si="1"/>
        <v>0</v>
      </c>
      <c r="W12" s="56">
        <f t="shared" si="6"/>
        <v>1438</v>
      </c>
    </row>
    <row r="13" spans="1:23" x14ac:dyDescent="0.25">
      <c r="A13" s="1">
        <v>10.5</v>
      </c>
      <c r="B13" s="1">
        <v>77925</v>
      </c>
      <c r="C13" s="1">
        <v>586</v>
      </c>
      <c r="D13" s="97">
        <f t="shared" si="0"/>
        <v>0.12089511253290969</v>
      </c>
      <c r="F13" s="26">
        <v>9</v>
      </c>
      <c r="G13" s="24">
        <v>10</v>
      </c>
      <c r="H13" s="24"/>
      <c r="I13" s="24"/>
      <c r="J13" s="27">
        <v>10</v>
      </c>
      <c r="L13" s="41">
        <v>9</v>
      </c>
      <c r="M13" s="35">
        <f t="shared" ref="M13:M31" si="8">+G13/$J13</f>
        <v>1</v>
      </c>
      <c r="N13" s="36">
        <f t="shared" si="7"/>
        <v>0</v>
      </c>
      <c r="O13" s="37">
        <f t="shared" si="7"/>
        <v>0</v>
      </c>
      <c r="P13" s="40">
        <f t="shared" si="5"/>
        <v>1</v>
      </c>
      <c r="Q13" s="36"/>
      <c r="R13" s="2">
        <v>9.25</v>
      </c>
      <c r="S13" s="55">
        <v>9</v>
      </c>
      <c r="T13" s="53">
        <f t="shared" si="4"/>
        <v>2561</v>
      </c>
      <c r="U13" s="53">
        <f t="shared" si="1"/>
        <v>0</v>
      </c>
      <c r="V13" s="53">
        <f t="shared" si="1"/>
        <v>0</v>
      </c>
      <c r="W13" s="56">
        <f t="shared" si="6"/>
        <v>2561</v>
      </c>
    </row>
    <row r="14" spans="1:23" x14ac:dyDescent="0.25">
      <c r="A14" s="1">
        <v>11</v>
      </c>
      <c r="B14" s="1">
        <v>114448</v>
      </c>
      <c r="C14" s="1">
        <v>1006</v>
      </c>
      <c r="D14" s="97">
        <f t="shared" si="0"/>
        <v>0.1775579575125627</v>
      </c>
      <c r="F14" s="26">
        <v>9.5</v>
      </c>
      <c r="G14" s="24">
        <v>17</v>
      </c>
      <c r="H14" s="24"/>
      <c r="I14" s="24"/>
      <c r="J14" s="27">
        <v>17</v>
      </c>
      <c r="L14" s="41">
        <v>9.5</v>
      </c>
      <c r="M14" s="35">
        <f t="shared" si="8"/>
        <v>1</v>
      </c>
      <c r="N14" s="36">
        <f t="shared" si="7"/>
        <v>0</v>
      </c>
      <c r="O14" s="37">
        <f t="shared" si="7"/>
        <v>0</v>
      </c>
      <c r="P14" s="40">
        <f t="shared" si="5"/>
        <v>1</v>
      </c>
      <c r="Q14" s="36"/>
      <c r="R14" s="2">
        <v>9.75</v>
      </c>
      <c r="S14" s="55">
        <v>9.5</v>
      </c>
      <c r="T14" s="53">
        <f t="shared" si="4"/>
        <v>4125</v>
      </c>
      <c r="U14" s="53">
        <f t="shared" si="1"/>
        <v>0</v>
      </c>
      <c r="V14" s="53">
        <f t="shared" si="1"/>
        <v>0</v>
      </c>
      <c r="W14" s="56">
        <f t="shared" si="6"/>
        <v>4125</v>
      </c>
    </row>
    <row r="15" spans="1:23" x14ac:dyDescent="0.25">
      <c r="A15" s="1">
        <v>11.5</v>
      </c>
      <c r="B15" s="1">
        <v>95258</v>
      </c>
      <c r="C15" s="1">
        <v>971</v>
      </c>
      <c r="D15" s="97">
        <f t="shared" si="0"/>
        <v>0.14778603310439412</v>
      </c>
      <c r="F15" s="26">
        <v>10</v>
      </c>
      <c r="G15" s="24">
        <v>20</v>
      </c>
      <c r="H15" s="24"/>
      <c r="I15" s="24"/>
      <c r="J15" s="27">
        <v>20</v>
      </c>
      <c r="L15" s="41">
        <v>10</v>
      </c>
      <c r="M15" s="35">
        <f t="shared" si="8"/>
        <v>1</v>
      </c>
      <c r="N15" s="36">
        <f t="shared" si="7"/>
        <v>0</v>
      </c>
      <c r="O15" s="37">
        <f t="shared" si="7"/>
        <v>0</v>
      </c>
      <c r="P15" s="40">
        <f t="shared" si="5"/>
        <v>1</v>
      </c>
      <c r="Q15" s="36"/>
      <c r="R15" s="2">
        <v>10.25</v>
      </c>
      <c r="S15" s="55">
        <v>10</v>
      </c>
      <c r="T15" s="53">
        <f t="shared" si="4"/>
        <v>7700</v>
      </c>
      <c r="U15" s="53">
        <f t="shared" si="1"/>
        <v>0</v>
      </c>
      <c r="V15" s="53">
        <f t="shared" si="1"/>
        <v>0</v>
      </c>
      <c r="W15" s="56">
        <f t="shared" si="6"/>
        <v>7700</v>
      </c>
    </row>
    <row r="16" spans="1:23" x14ac:dyDescent="0.25">
      <c r="A16" s="1">
        <v>12</v>
      </c>
      <c r="B16" s="1">
        <v>92207</v>
      </c>
      <c r="C16" s="1">
        <v>1084</v>
      </c>
      <c r="D16" s="97">
        <f t="shared" si="0"/>
        <v>0.14305262292360607</v>
      </c>
      <c r="F16" s="26">
        <v>10.5</v>
      </c>
      <c r="G16" s="24">
        <v>29</v>
      </c>
      <c r="H16" s="24"/>
      <c r="I16" s="24"/>
      <c r="J16" s="27">
        <v>29</v>
      </c>
      <c r="L16" s="41">
        <v>10.5</v>
      </c>
      <c r="M16" s="35">
        <f t="shared" si="8"/>
        <v>1</v>
      </c>
      <c r="N16" s="36">
        <f t="shared" si="7"/>
        <v>0</v>
      </c>
      <c r="O16" s="37">
        <f t="shared" si="7"/>
        <v>0</v>
      </c>
      <c r="P16" s="40">
        <f t="shared" si="5"/>
        <v>1</v>
      </c>
      <c r="Q16" s="36"/>
      <c r="R16" s="2">
        <v>10.75</v>
      </c>
      <c r="S16" s="55">
        <v>10.5</v>
      </c>
      <c r="T16" s="53">
        <f t="shared" si="4"/>
        <v>77925</v>
      </c>
      <c r="U16" s="53">
        <f t="shared" si="1"/>
        <v>0</v>
      </c>
      <c r="V16" s="53">
        <f t="shared" si="1"/>
        <v>0</v>
      </c>
      <c r="W16" s="56">
        <f t="shared" si="6"/>
        <v>77925</v>
      </c>
    </row>
    <row r="17" spans="1:23" x14ac:dyDescent="0.25">
      <c r="A17" s="1">
        <v>12.5</v>
      </c>
      <c r="B17" s="1">
        <v>62454</v>
      </c>
      <c r="C17" s="1">
        <v>841</v>
      </c>
      <c r="D17" s="97">
        <f t="shared" si="0"/>
        <v>9.6892952943604005E-2</v>
      </c>
      <c r="F17" s="26">
        <v>11</v>
      </c>
      <c r="G17" s="24">
        <v>21</v>
      </c>
      <c r="H17" s="24"/>
      <c r="I17" s="24"/>
      <c r="J17" s="27">
        <v>21</v>
      </c>
      <c r="L17" s="41">
        <v>11</v>
      </c>
      <c r="M17" s="35">
        <f t="shared" si="8"/>
        <v>1</v>
      </c>
      <c r="N17" s="36">
        <f t="shared" si="7"/>
        <v>0</v>
      </c>
      <c r="O17" s="37">
        <f t="shared" si="7"/>
        <v>0</v>
      </c>
      <c r="P17" s="40">
        <f t="shared" si="5"/>
        <v>1</v>
      </c>
      <c r="Q17" s="36"/>
      <c r="R17" s="2">
        <v>11.25</v>
      </c>
      <c r="S17" s="55">
        <v>11</v>
      </c>
      <c r="T17" s="53">
        <f t="shared" si="4"/>
        <v>114448</v>
      </c>
      <c r="U17" s="53">
        <f t="shared" si="1"/>
        <v>0</v>
      </c>
      <c r="V17" s="53">
        <f t="shared" si="1"/>
        <v>0</v>
      </c>
      <c r="W17" s="56">
        <f t="shared" si="6"/>
        <v>114448</v>
      </c>
    </row>
    <row r="18" spans="1:23" x14ac:dyDescent="0.25">
      <c r="A18" s="1">
        <v>13</v>
      </c>
      <c r="B18" s="1">
        <v>47565</v>
      </c>
      <c r="C18" s="1">
        <v>730</v>
      </c>
      <c r="D18" s="97">
        <f t="shared" si="0"/>
        <v>7.3793725089866535E-2</v>
      </c>
      <c r="F18" s="26">
        <v>11.5</v>
      </c>
      <c r="G18" s="24">
        <v>21</v>
      </c>
      <c r="H18" s="24"/>
      <c r="I18" s="24"/>
      <c r="J18" s="27">
        <v>21</v>
      </c>
      <c r="L18" s="41">
        <v>11.5</v>
      </c>
      <c r="M18" s="35">
        <f t="shared" si="8"/>
        <v>1</v>
      </c>
      <c r="N18" s="36">
        <f t="shared" si="7"/>
        <v>0</v>
      </c>
      <c r="O18" s="37">
        <f t="shared" si="7"/>
        <v>0</v>
      </c>
      <c r="P18" s="40">
        <f t="shared" si="5"/>
        <v>1</v>
      </c>
      <c r="Q18" s="36"/>
      <c r="R18" s="2">
        <v>11.75</v>
      </c>
      <c r="S18" s="55">
        <v>11.5</v>
      </c>
      <c r="T18" s="53">
        <f t="shared" si="4"/>
        <v>95258</v>
      </c>
      <c r="U18" s="53">
        <f t="shared" si="1"/>
        <v>0</v>
      </c>
      <c r="V18" s="53">
        <f t="shared" si="1"/>
        <v>0</v>
      </c>
      <c r="W18" s="56">
        <f t="shared" si="6"/>
        <v>95258</v>
      </c>
    </row>
    <row r="19" spans="1:23" x14ac:dyDescent="0.25">
      <c r="A19" s="1">
        <v>13.5</v>
      </c>
      <c r="B19" s="1">
        <v>45374</v>
      </c>
      <c r="C19" s="1">
        <v>791</v>
      </c>
      <c r="D19" s="97">
        <f t="shared" si="0"/>
        <v>7.0394543934144932E-2</v>
      </c>
      <c r="F19" s="26">
        <v>12</v>
      </c>
      <c r="G19" s="24">
        <v>21</v>
      </c>
      <c r="H19" s="24"/>
      <c r="I19" s="24"/>
      <c r="J19" s="27">
        <v>21</v>
      </c>
      <c r="L19" s="41">
        <v>12</v>
      </c>
      <c r="M19" s="35">
        <f t="shared" si="8"/>
        <v>1</v>
      </c>
      <c r="N19" s="36">
        <f t="shared" si="7"/>
        <v>0</v>
      </c>
      <c r="O19" s="37">
        <f t="shared" si="7"/>
        <v>0</v>
      </c>
      <c r="P19" s="40">
        <f t="shared" si="5"/>
        <v>1</v>
      </c>
      <c r="Q19" s="36"/>
      <c r="R19" s="2">
        <v>12.25</v>
      </c>
      <c r="S19" s="55">
        <v>12</v>
      </c>
      <c r="T19" s="53">
        <f t="shared" si="4"/>
        <v>92207</v>
      </c>
      <c r="U19" s="53">
        <f t="shared" si="1"/>
        <v>0</v>
      </c>
      <c r="V19" s="53">
        <f t="shared" si="1"/>
        <v>0</v>
      </c>
      <c r="W19" s="56">
        <f t="shared" si="6"/>
        <v>92207</v>
      </c>
    </row>
    <row r="20" spans="1:23" x14ac:dyDescent="0.25">
      <c r="A20" s="1">
        <v>14</v>
      </c>
      <c r="B20" s="1">
        <v>35015</v>
      </c>
      <c r="C20" s="1">
        <v>688</v>
      </c>
      <c r="D20" s="97">
        <f t="shared" si="0"/>
        <v>5.4323289898489995E-2</v>
      </c>
      <c r="F20" s="26">
        <v>12.5</v>
      </c>
      <c r="G20" s="24">
        <v>24</v>
      </c>
      <c r="H20" s="24">
        <v>1</v>
      </c>
      <c r="I20" s="24"/>
      <c r="J20" s="27">
        <v>25</v>
      </c>
      <c r="L20" s="41">
        <v>12.5</v>
      </c>
      <c r="M20" s="35">
        <f t="shared" si="8"/>
        <v>0.96</v>
      </c>
      <c r="N20" s="36">
        <f t="shared" si="7"/>
        <v>0.04</v>
      </c>
      <c r="O20" s="37">
        <f t="shared" si="7"/>
        <v>0</v>
      </c>
      <c r="P20" s="40">
        <f t="shared" si="5"/>
        <v>1</v>
      </c>
      <c r="Q20" s="36"/>
      <c r="R20" s="2">
        <v>12.75</v>
      </c>
      <c r="S20" s="55">
        <v>12.5</v>
      </c>
      <c r="T20" s="53">
        <f t="shared" si="4"/>
        <v>59955.839999999997</v>
      </c>
      <c r="U20" s="53">
        <f t="shared" si="1"/>
        <v>2498.16</v>
      </c>
      <c r="V20" s="53">
        <f t="shared" si="1"/>
        <v>0</v>
      </c>
      <c r="W20" s="56">
        <f t="shared" si="6"/>
        <v>62454</v>
      </c>
    </row>
    <row r="21" spans="1:23" x14ac:dyDescent="0.25">
      <c r="A21" s="1">
        <v>14.5</v>
      </c>
      <c r="B21" s="1">
        <v>18464</v>
      </c>
      <c r="C21" s="1">
        <v>409</v>
      </c>
      <c r="D21" s="97">
        <f t="shared" si="0"/>
        <v>2.8645586882356681E-2</v>
      </c>
      <c r="F21" s="26">
        <v>13</v>
      </c>
      <c r="G21" s="24">
        <v>18</v>
      </c>
      <c r="H21" s="24">
        <v>2</v>
      </c>
      <c r="I21" s="24"/>
      <c r="J21" s="27">
        <v>20</v>
      </c>
      <c r="L21" s="41">
        <v>13</v>
      </c>
      <c r="M21" s="35">
        <f t="shared" si="8"/>
        <v>0.9</v>
      </c>
      <c r="N21" s="36">
        <f t="shared" si="7"/>
        <v>0.1</v>
      </c>
      <c r="O21" s="37">
        <f t="shared" si="7"/>
        <v>0</v>
      </c>
      <c r="P21" s="40">
        <f t="shared" si="5"/>
        <v>1</v>
      </c>
      <c r="Q21" s="36"/>
      <c r="R21" s="2">
        <v>13.25</v>
      </c>
      <c r="S21" s="55">
        <v>13</v>
      </c>
      <c r="T21" s="53">
        <f t="shared" si="4"/>
        <v>42808.5</v>
      </c>
      <c r="U21" s="53">
        <f t="shared" si="4"/>
        <v>4756.5</v>
      </c>
      <c r="V21" s="53">
        <f t="shared" si="4"/>
        <v>0</v>
      </c>
      <c r="W21" s="56">
        <f t="shared" si="6"/>
        <v>47565</v>
      </c>
    </row>
    <row r="22" spans="1:23" x14ac:dyDescent="0.25">
      <c r="A22" s="1">
        <v>15</v>
      </c>
      <c r="B22" s="1">
        <v>13337</v>
      </c>
      <c r="C22" s="1">
        <v>330</v>
      </c>
      <c r="D22" s="97">
        <f t="shared" si="0"/>
        <v>2.0691409892222221E-2</v>
      </c>
      <c r="F22" s="26">
        <v>13.5</v>
      </c>
      <c r="G22" s="24">
        <v>15</v>
      </c>
      <c r="H22" s="24">
        <v>4</v>
      </c>
      <c r="I22" s="24"/>
      <c r="J22" s="27">
        <v>19</v>
      </c>
      <c r="L22" s="41">
        <v>13.5</v>
      </c>
      <c r="M22" s="35">
        <f t="shared" si="8"/>
        <v>0.78947368421052633</v>
      </c>
      <c r="N22" s="36">
        <f t="shared" si="7"/>
        <v>0.21052631578947367</v>
      </c>
      <c r="O22" s="37">
        <f t="shared" si="7"/>
        <v>0</v>
      </c>
      <c r="P22" s="40">
        <f t="shared" si="5"/>
        <v>1</v>
      </c>
      <c r="Q22" s="36"/>
      <c r="R22" s="2">
        <v>13.75</v>
      </c>
      <c r="S22" s="55">
        <v>13.5</v>
      </c>
      <c r="T22" s="53">
        <f t="shared" si="4"/>
        <v>35821.57894736842</v>
      </c>
      <c r="U22" s="53">
        <f t="shared" si="4"/>
        <v>9552.4210526315783</v>
      </c>
      <c r="V22" s="53">
        <f t="shared" si="4"/>
        <v>0</v>
      </c>
      <c r="W22" s="56">
        <f t="shared" si="6"/>
        <v>45374</v>
      </c>
    </row>
    <row r="23" spans="1:23" x14ac:dyDescent="0.25">
      <c r="A23" s="1">
        <v>15.5</v>
      </c>
      <c r="B23" s="1">
        <v>11525</v>
      </c>
      <c r="C23" s="1">
        <v>319</v>
      </c>
      <c r="D23" s="97">
        <f t="shared" si="0"/>
        <v>1.7880220364989211E-2</v>
      </c>
      <c r="F23" s="26">
        <v>14</v>
      </c>
      <c r="G23" s="24">
        <v>17</v>
      </c>
      <c r="H23" s="24">
        <v>3</v>
      </c>
      <c r="I23" s="24"/>
      <c r="J23" s="27">
        <v>20</v>
      </c>
      <c r="L23" s="41">
        <v>14</v>
      </c>
      <c r="M23" s="35">
        <f t="shared" si="8"/>
        <v>0.85</v>
      </c>
      <c r="N23" s="36">
        <f t="shared" si="7"/>
        <v>0.15</v>
      </c>
      <c r="O23" s="37">
        <f t="shared" si="7"/>
        <v>0</v>
      </c>
      <c r="P23" s="40">
        <f t="shared" si="5"/>
        <v>1</v>
      </c>
      <c r="Q23" s="36"/>
      <c r="R23" s="2">
        <v>14.25</v>
      </c>
      <c r="S23" s="55">
        <v>14</v>
      </c>
      <c r="T23" s="53">
        <f t="shared" si="4"/>
        <v>29762.75</v>
      </c>
      <c r="U23" s="53">
        <f t="shared" si="4"/>
        <v>5252.25</v>
      </c>
      <c r="V23" s="53">
        <f t="shared" si="4"/>
        <v>0</v>
      </c>
      <c r="W23" s="56">
        <f t="shared" si="6"/>
        <v>35015</v>
      </c>
    </row>
    <row r="24" spans="1:23" x14ac:dyDescent="0.25">
      <c r="A24" s="1">
        <v>16</v>
      </c>
      <c r="B24" s="1">
        <v>6803</v>
      </c>
      <c r="C24" s="1">
        <v>210</v>
      </c>
      <c r="D24" s="97">
        <f t="shared" si="0"/>
        <v>1.0554372159915107E-2</v>
      </c>
      <c r="F24" s="26">
        <v>14.5</v>
      </c>
      <c r="G24" s="24">
        <v>17</v>
      </c>
      <c r="H24" s="24">
        <v>1</v>
      </c>
      <c r="I24" s="24"/>
      <c r="J24" s="27">
        <v>18</v>
      </c>
      <c r="L24" s="41">
        <v>14.5</v>
      </c>
      <c r="M24" s="35">
        <f t="shared" si="8"/>
        <v>0.94444444444444442</v>
      </c>
      <c r="N24" s="36">
        <f t="shared" si="7"/>
        <v>5.5555555555555552E-2</v>
      </c>
      <c r="O24" s="37">
        <f t="shared" si="7"/>
        <v>0</v>
      </c>
      <c r="P24" s="40">
        <f t="shared" si="5"/>
        <v>1</v>
      </c>
      <c r="Q24" s="36"/>
      <c r="R24" s="2">
        <v>14.75</v>
      </c>
      <c r="S24" s="55">
        <v>14.5</v>
      </c>
      <c r="T24" s="53">
        <f t="shared" si="4"/>
        <v>17438.222222222223</v>
      </c>
      <c r="U24" s="53">
        <f t="shared" si="4"/>
        <v>1025.7777777777778</v>
      </c>
      <c r="V24" s="53">
        <f t="shared" si="4"/>
        <v>0</v>
      </c>
      <c r="W24" s="56">
        <f t="shared" si="6"/>
        <v>18464</v>
      </c>
    </row>
    <row r="25" spans="1:23" x14ac:dyDescent="0.25">
      <c r="A25" s="1">
        <v>16.5</v>
      </c>
      <c r="B25" s="1">
        <v>1912</v>
      </c>
      <c r="C25" s="1">
        <v>66</v>
      </c>
      <c r="D25" s="97">
        <f t="shared" si="0"/>
        <v>2.9663324371244572E-3</v>
      </c>
      <c r="F25" s="26">
        <v>15</v>
      </c>
      <c r="G25" s="24">
        <v>5</v>
      </c>
      <c r="H25" s="24">
        <v>9</v>
      </c>
      <c r="I25" s="24">
        <v>1</v>
      </c>
      <c r="J25" s="27">
        <v>15</v>
      </c>
      <c r="L25" s="41">
        <v>15</v>
      </c>
      <c r="M25" s="35">
        <f t="shared" si="8"/>
        <v>0.33333333333333331</v>
      </c>
      <c r="N25" s="36">
        <f t="shared" si="7"/>
        <v>0.6</v>
      </c>
      <c r="O25" s="37">
        <f t="shared" si="7"/>
        <v>6.6666666666666666E-2</v>
      </c>
      <c r="P25" s="40">
        <f t="shared" si="5"/>
        <v>1</v>
      </c>
      <c r="Q25" s="36"/>
      <c r="R25" s="2">
        <v>15.25</v>
      </c>
      <c r="S25" s="55">
        <v>15</v>
      </c>
      <c r="T25" s="53">
        <f t="shared" si="4"/>
        <v>4445.6666666666661</v>
      </c>
      <c r="U25" s="53">
        <f t="shared" si="4"/>
        <v>8002.2</v>
      </c>
      <c r="V25" s="53">
        <f t="shared" si="4"/>
        <v>889.13333333333333</v>
      </c>
      <c r="W25" s="56">
        <f t="shared" si="6"/>
        <v>13336.999999999998</v>
      </c>
    </row>
    <row r="26" spans="1:23" x14ac:dyDescent="0.25">
      <c r="A26" s="1">
        <v>17</v>
      </c>
      <c r="B26" s="1">
        <v>2180</v>
      </c>
      <c r="C26" s="1">
        <v>82</v>
      </c>
      <c r="D26" s="97">
        <f t="shared" si="0"/>
        <v>3.3821154356335338E-3</v>
      </c>
      <c r="F26" s="26">
        <v>15.5</v>
      </c>
      <c r="G26" s="24">
        <v>1</v>
      </c>
      <c r="H26" s="24">
        <v>9</v>
      </c>
      <c r="I26" s="24">
        <v>3</v>
      </c>
      <c r="J26" s="27">
        <v>13</v>
      </c>
      <c r="L26" s="41">
        <v>15.5</v>
      </c>
      <c r="M26" s="35">
        <f t="shared" si="8"/>
        <v>7.6923076923076927E-2</v>
      </c>
      <c r="N26" s="36">
        <f t="shared" si="7"/>
        <v>0.69230769230769229</v>
      </c>
      <c r="O26" s="37">
        <f t="shared" si="7"/>
        <v>0.23076923076923078</v>
      </c>
      <c r="P26" s="40">
        <f t="shared" si="5"/>
        <v>1</v>
      </c>
      <c r="Q26" s="36"/>
      <c r="R26" s="2">
        <v>15.75</v>
      </c>
      <c r="S26" s="55">
        <v>15.5</v>
      </c>
      <c r="T26" s="53">
        <f t="shared" si="4"/>
        <v>886.53846153846155</v>
      </c>
      <c r="U26" s="53">
        <f t="shared" si="4"/>
        <v>7978.8461538461534</v>
      </c>
      <c r="V26" s="53">
        <f t="shared" si="4"/>
        <v>2659.6153846153848</v>
      </c>
      <c r="W26" s="56">
        <f t="shared" si="6"/>
        <v>11525</v>
      </c>
    </row>
    <row r="27" spans="1:23" x14ac:dyDescent="0.25">
      <c r="A27" s="1">
        <v>17.5</v>
      </c>
      <c r="B27" s="1">
        <v>269</v>
      </c>
      <c r="C27" s="1">
        <v>11</v>
      </c>
      <c r="D27" s="97">
        <f t="shared" si="0"/>
        <v>4.1733442760799112E-4</v>
      </c>
      <c r="F27" s="26">
        <v>16</v>
      </c>
      <c r="G27" s="24">
        <v>3</v>
      </c>
      <c r="H27" s="24">
        <v>8</v>
      </c>
      <c r="I27" s="24">
        <v>2</v>
      </c>
      <c r="J27" s="27">
        <v>13</v>
      </c>
      <c r="L27" s="41">
        <v>16</v>
      </c>
      <c r="M27" s="35">
        <f t="shared" si="8"/>
        <v>0.23076923076923078</v>
      </c>
      <c r="N27" s="36">
        <f t="shared" si="7"/>
        <v>0.61538461538461542</v>
      </c>
      <c r="O27" s="37">
        <f t="shared" si="7"/>
        <v>0.15384615384615385</v>
      </c>
      <c r="P27" s="40">
        <f t="shared" si="5"/>
        <v>1</v>
      </c>
      <c r="Q27" s="36"/>
      <c r="R27" s="2">
        <v>16.25</v>
      </c>
      <c r="S27" s="55">
        <v>16</v>
      </c>
      <c r="T27" s="53">
        <f t="shared" si="4"/>
        <v>1569.9230769230769</v>
      </c>
      <c r="U27" s="53">
        <f t="shared" si="4"/>
        <v>4186.461538461539</v>
      </c>
      <c r="V27" s="53">
        <f t="shared" si="4"/>
        <v>1046.6153846153848</v>
      </c>
      <c r="W27" s="56">
        <f t="shared" si="6"/>
        <v>6803.0000000000009</v>
      </c>
    </row>
    <row r="28" spans="1:23" x14ac:dyDescent="0.25">
      <c r="A28" s="1">
        <v>18</v>
      </c>
      <c r="B28" s="1">
        <v>323</v>
      </c>
      <c r="C28" s="1">
        <v>15</v>
      </c>
      <c r="D28" s="97">
        <f t="shared" si="0"/>
        <v>5.0111159894937224E-4</v>
      </c>
      <c r="F28" s="26">
        <v>16.5</v>
      </c>
      <c r="G28" s="24">
        <v>1</v>
      </c>
      <c r="H28" s="24">
        <v>7</v>
      </c>
      <c r="I28" s="24">
        <v>5</v>
      </c>
      <c r="J28" s="27">
        <v>13</v>
      </c>
      <c r="L28" s="41">
        <v>16.5</v>
      </c>
      <c r="M28" s="35">
        <f t="shared" si="8"/>
        <v>7.6923076923076927E-2</v>
      </c>
      <c r="N28" s="36">
        <f t="shared" ref="N28:N32" si="9">+H28/$J28</f>
        <v>0.53846153846153844</v>
      </c>
      <c r="O28" s="37">
        <f t="shared" ref="O28:O32" si="10">+I28/$J28</f>
        <v>0.38461538461538464</v>
      </c>
      <c r="P28" s="40">
        <f t="shared" si="5"/>
        <v>1</v>
      </c>
      <c r="Q28" s="36"/>
      <c r="R28" s="2">
        <v>16.75</v>
      </c>
      <c r="S28" s="55">
        <v>16.5</v>
      </c>
      <c r="T28" s="53">
        <f t="shared" si="4"/>
        <v>147.07692307692309</v>
      </c>
      <c r="U28" s="53">
        <f t="shared" si="4"/>
        <v>1029.5384615384614</v>
      </c>
      <c r="V28" s="53">
        <f t="shared" si="4"/>
        <v>735.38461538461547</v>
      </c>
      <c r="W28" s="56">
        <f t="shared" si="6"/>
        <v>1912</v>
      </c>
    </row>
    <row r="29" spans="1:23" x14ac:dyDescent="0.25">
      <c r="A29" s="1">
        <v>18.5</v>
      </c>
      <c r="B29" s="1">
        <v>0</v>
      </c>
      <c r="C29" s="1">
        <v>0</v>
      </c>
      <c r="D29" s="97">
        <f t="shared" si="0"/>
        <v>0</v>
      </c>
      <c r="F29" s="26">
        <v>17</v>
      </c>
      <c r="G29" s="24">
        <v>2</v>
      </c>
      <c r="H29" s="24">
        <v>7</v>
      </c>
      <c r="I29" s="24">
        <v>2</v>
      </c>
      <c r="J29" s="27">
        <v>11</v>
      </c>
      <c r="L29" s="41">
        <v>17</v>
      </c>
      <c r="M29" s="35">
        <f t="shared" si="8"/>
        <v>0.18181818181818182</v>
      </c>
      <c r="N29" s="36">
        <f t="shared" si="9"/>
        <v>0.63636363636363635</v>
      </c>
      <c r="O29" s="37">
        <f t="shared" si="10"/>
        <v>0.18181818181818182</v>
      </c>
      <c r="P29" s="40">
        <f t="shared" si="5"/>
        <v>1</v>
      </c>
      <c r="Q29" s="36"/>
      <c r="R29" s="2">
        <v>17.25</v>
      </c>
      <c r="S29" s="55">
        <v>17</v>
      </c>
      <c r="T29" s="53">
        <f t="shared" si="4"/>
        <v>396.36363636363637</v>
      </c>
      <c r="U29" s="53">
        <f t="shared" si="4"/>
        <v>1387.2727272727273</v>
      </c>
      <c r="V29" s="53">
        <f t="shared" si="4"/>
        <v>396.36363636363637</v>
      </c>
      <c r="W29" s="56">
        <f t="shared" si="6"/>
        <v>2180</v>
      </c>
    </row>
    <row r="30" spans="1:23" x14ac:dyDescent="0.25">
      <c r="A30" s="1">
        <v>19</v>
      </c>
      <c r="B30" s="1">
        <v>0</v>
      </c>
      <c r="C30" s="1">
        <v>0</v>
      </c>
      <c r="D30" s="97">
        <f t="shared" si="0"/>
        <v>0</v>
      </c>
      <c r="F30" s="26">
        <v>17.5</v>
      </c>
      <c r="G30" s="24">
        <v>1</v>
      </c>
      <c r="H30" s="24">
        <v>5</v>
      </c>
      <c r="I30" s="24">
        <v>4</v>
      </c>
      <c r="J30" s="27">
        <v>10</v>
      </c>
      <c r="L30" s="41">
        <v>17.5</v>
      </c>
      <c r="M30" s="35">
        <f t="shared" si="8"/>
        <v>0.1</v>
      </c>
      <c r="N30" s="36">
        <f t="shared" si="9"/>
        <v>0.5</v>
      </c>
      <c r="O30" s="37">
        <f t="shared" si="10"/>
        <v>0.4</v>
      </c>
      <c r="P30" s="40">
        <f t="shared" si="5"/>
        <v>1</v>
      </c>
      <c r="Q30" s="36"/>
      <c r="R30" s="2">
        <v>17.75</v>
      </c>
      <c r="S30" s="55">
        <v>17.5</v>
      </c>
      <c r="T30" s="53">
        <f t="shared" si="4"/>
        <v>26.900000000000002</v>
      </c>
      <c r="U30" s="53">
        <f t="shared" si="4"/>
        <v>134.5</v>
      </c>
      <c r="V30" s="53">
        <f t="shared" si="4"/>
        <v>107.60000000000001</v>
      </c>
      <c r="W30" s="56">
        <f t="shared" si="6"/>
        <v>269</v>
      </c>
    </row>
    <row r="31" spans="1:23" x14ac:dyDescent="0.25">
      <c r="A31" s="1">
        <v>19.5</v>
      </c>
      <c r="B31" s="1">
        <v>0</v>
      </c>
      <c r="C31" s="1">
        <v>0</v>
      </c>
      <c r="D31" s="97">
        <f t="shared" si="0"/>
        <v>0</v>
      </c>
      <c r="F31" s="26">
        <v>18</v>
      </c>
      <c r="G31" s="24"/>
      <c r="H31" s="24">
        <v>4</v>
      </c>
      <c r="I31" s="24">
        <v>6</v>
      </c>
      <c r="J31" s="27">
        <v>10</v>
      </c>
      <c r="L31" s="41">
        <v>18</v>
      </c>
      <c r="M31" s="35">
        <f t="shared" si="8"/>
        <v>0</v>
      </c>
      <c r="N31" s="36">
        <f t="shared" si="9"/>
        <v>0.4</v>
      </c>
      <c r="O31" s="37">
        <f t="shared" si="10"/>
        <v>0.6</v>
      </c>
      <c r="P31" s="40">
        <f t="shared" si="5"/>
        <v>1</v>
      </c>
      <c r="Q31" s="36"/>
      <c r="R31" s="2">
        <v>18.25</v>
      </c>
      <c r="S31" s="55">
        <v>18</v>
      </c>
      <c r="T31" s="53">
        <f t="shared" si="4"/>
        <v>0</v>
      </c>
      <c r="U31" s="53">
        <f t="shared" si="4"/>
        <v>129.20000000000002</v>
      </c>
      <c r="V31" s="53">
        <f t="shared" si="4"/>
        <v>193.79999999999998</v>
      </c>
      <c r="W31" s="56">
        <f t="shared" si="6"/>
        <v>323</v>
      </c>
    </row>
    <row r="32" spans="1:23" x14ac:dyDescent="0.25">
      <c r="A32" s="1">
        <v>20</v>
      </c>
      <c r="B32" s="1">
        <v>0</v>
      </c>
      <c r="C32" s="1">
        <v>0</v>
      </c>
      <c r="D32" s="97">
        <f t="shared" si="0"/>
        <v>0</v>
      </c>
      <c r="F32" s="28" t="s">
        <v>8</v>
      </c>
      <c r="G32" s="29">
        <v>286</v>
      </c>
      <c r="H32" s="29">
        <v>60</v>
      </c>
      <c r="I32" s="29">
        <v>23</v>
      </c>
      <c r="J32" s="30">
        <v>369</v>
      </c>
      <c r="L32" s="28" t="s">
        <v>8</v>
      </c>
      <c r="M32" s="15">
        <f>+G32/$J32</f>
        <v>0.77506775067750677</v>
      </c>
      <c r="N32" s="15">
        <f t="shared" si="9"/>
        <v>0.16260162601626016</v>
      </c>
      <c r="O32" s="15">
        <f t="shared" si="10"/>
        <v>6.2330623306233061E-2</v>
      </c>
      <c r="P32" s="16">
        <f t="shared" ref="P32" si="11">+J32/$J32</f>
        <v>1</v>
      </c>
      <c r="Q32" s="31"/>
      <c r="S32" s="57" t="s">
        <v>8</v>
      </c>
      <c r="T32" s="50">
        <f>SUM(T5:T31)</f>
        <v>592605.35993415944</v>
      </c>
      <c r="U32" s="50">
        <f>SUM(U5:U31)</f>
        <v>45933.127711528236</v>
      </c>
      <c r="V32" s="50">
        <f t="shared" ref="V32:W32" si="12">SUM(V5:V31)</f>
        <v>6028.5123543123545</v>
      </c>
      <c r="W32" s="58">
        <f t="shared" si="12"/>
        <v>644567</v>
      </c>
    </row>
    <row r="33" spans="1:24" x14ac:dyDescent="0.25">
      <c r="A33" s="1">
        <v>20.5</v>
      </c>
      <c r="B33" s="1">
        <v>0</v>
      </c>
      <c r="C33" s="1">
        <v>0</v>
      </c>
      <c r="D33" s="97">
        <f t="shared" si="0"/>
        <v>0</v>
      </c>
      <c r="S33" s="58" t="s">
        <v>15</v>
      </c>
      <c r="T33" s="59">
        <f>+T32/$W$32*100</f>
        <v>91.938519957453522</v>
      </c>
      <c r="U33" s="59">
        <f t="shared" ref="U33:W33" si="13">+U32/$W$32*100</f>
        <v>7.1261990935819295</v>
      </c>
      <c r="V33" s="59">
        <f t="shared" si="13"/>
        <v>0.9352809489645536</v>
      </c>
      <c r="W33" s="60">
        <f t="shared" si="13"/>
        <v>100</v>
      </c>
      <c r="X33" s="48"/>
    </row>
    <row r="34" spans="1:24" x14ac:dyDescent="0.25">
      <c r="A34" s="1">
        <v>21</v>
      </c>
      <c r="B34" s="1">
        <v>0</v>
      </c>
      <c r="C34" s="1">
        <v>0</v>
      </c>
      <c r="D34" s="97">
        <f t="shared" si="0"/>
        <v>0</v>
      </c>
      <c r="S34" s="58" t="s">
        <v>16</v>
      </c>
      <c r="T34" s="59">
        <f>SUMPRODUCT(T5:T31,$R$5:$R$31)/T$32</f>
        <v>12.115970728355416</v>
      </c>
      <c r="U34" s="59">
        <f>SUMPRODUCT(U5:U31,$R$5:$R$31)/U$32</f>
        <v>14.757249259233053</v>
      </c>
      <c r="V34" s="59">
        <f>SUMPRODUCT(V5:V31,$R$5:$R$31)/V$32</f>
        <v>16.09973322963549</v>
      </c>
      <c r="W34" s="60">
        <f t="shared" ref="W34" si="14">SUMPRODUCT(W5:W31,$R$5:$R$31)/W$32</f>
        <v>12.341452866808261</v>
      </c>
      <c r="X34" s="48"/>
    </row>
    <row r="35" spans="1:24" x14ac:dyDescent="0.25">
      <c r="A35" s="1">
        <v>21.5</v>
      </c>
      <c r="B35" s="1">
        <v>0</v>
      </c>
      <c r="C35" s="1">
        <v>0</v>
      </c>
      <c r="D35" s="97">
        <f t="shared" si="0"/>
        <v>0</v>
      </c>
    </row>
    <row r="36" spans="1:24" x14ac:dyDescent="0.25">
      <c r="A36" s="1">
        <v>22</v>
      </c>
      <c r="B36" s="1">
        <v>0</v>
      </c>
      <c r="C36" s="1">
        <v>0</v>
      </c>
      <c r="D36" s="97">
        <f t="shared" si="0"/>
        <v>0</v>
      </c>
    </row>
    <row r="37" spans="1:24" x14ac:dyDescent="0.25">
      <c r="A37" s="1">
        <v>22.5</v>
      </c>
      <c r="B37" s="1">
        <v>0</v>
      </c>
      <c r="C37" s="1">
        <v>0</v>
      </c>
      <c r="D37" s="97">
        <f t="shared" si="0"/>
        <v>0</v>
      </c>
      <c r="S37" t="s">
        <v>8</v>
      </c>
      <c r="T37">
        <f>592605.359934159/1000</f>
        <v>592.60535993415897</v>
      </c>
      <c r="U37">
        <f>45933.1277115282/1000</f>
        <v>45.933127711528201</v>
      </c>
      <c r="V37">
        <f>6028.51235431235/1000</f>
        <v>6.0285123543123502</v>
      </c>
      <c r="W37">
        <f>644567/1000</f>
        <v>644.56700000000001</v>
      </c>
    </row>
    <row r="38" spans="1:24" x14ac:dyDescent="0.25">
      <c r="A38" s="1">
        <v>23</v>
      </c>
      <c r="B38" s="1">
        <v>0</v>
      </c>
      <c r="C38" s="1">
        <v>0</v>
      </c>
      <c r="D38" s="97">
        <f t="shared" si="0"/>
        <v>0</v>
      </c>
    </row>
    <row r="39" spans="1:24" ht="21" x14ac:dyDescent="0.25">
      <c r="A39" s="1">
        <v>23.5</v>
      </c>
      <c r="B39" s="1">
        <v>0</v>
      </c>
      <c r="C39" s="1">
        <v>0</v>
      </c>
      <c r="D39" s="97">
        <f t="shared" si="0"/>
        <v>0</v>
      </c>
      <c r="R39" s="2"/>
      <c r="S39" s="85" t="s">
        <v>24</v>
      </c>
      <c r="T39" s="85"/>
      <c r="U39" s="85"/>
      <c r="V39" s="85"/>
      <c r="W39" s="85"/>
    </row>
    <row r="40" spans="1:24" x14ac:dyDescent="0.25">
      <c r="A40" s="1">
        <v>24</v>
      </c>
      <c r="B40" s="1">
        <v>0</v>
      </c>
      <c r="C40" s="1">
        <v>0</v>
      </c>
      <c r="D40" s="97">
        <f t="shared" si="0"/>
        <v>0</v>
      </c>
      <c r="R40" s="2"/>
      <c r="S40" s="86" t="s">
        <v>25</v>
      </c>
      <c r="T40" s="86"/>
      <c r="U40" s="86"/>
      <c r="V40" s="86"/>
      <c r="W40" s="86"/>
    </row>
    <row r="41" spans="1:24" x14ac:dyDescent="0.25">
      <c r="A41" s="1">
        <v>24.5</v>
      </c>
      <c r="B41" s="1">
        <v>0</v>
      </c>
      <c r="C41" s="1">
        <v>0</v>
      </c>
      <c r="D41" s="97">
        <f t="shared" si="0"/>
        <v>0</v>
      </c>
      <c r="R41" s="2"/>
      <c r="S41" s="81" t="s">
        <v>6</v>
      </c>
      <c r="T41" s="83" t="s">
        <v>7</v>
      </c>
      <c r="U41" s="84"/>
      <c r="V41" s="84"/>
      <c r="W41" s="81" t="s">
        <v>8</v>
      </c>
    </row>
    <row r="42" spans="1:24" x14ac:dyDescent="0.25">
      <c r="A42" s="1">
        <v>25</v>
      </c>
      <c r="B42" s="1">
        <v>0</v>
      </c>
      <c r="C42" s="1">
        <v>0</v>
      </c>
      <c r="D42" s="97">
        <f t="shared" si="0"/>
        <v>0</v>
      </c>
      <c r="R42" s="2"/>
      <c r="S42" s="82"/>
      <c r="T42" s="49">
        <v>1</v>
      </c>
      <c r="U42" s="50">
        <v>2</v>
      </c>
      <c r="V42" s="51">
        <v>3</v>
      </c>
      <c r="W42" s="82"/>
    </row>
    <row r="43" spans="1:24" x14ac:dyDescent="0.25">
      <c r="A43" s="1">
        <v>25.5</v>
      </c>
      <c r="B43" s="1">
        <v>0</v>
      </c>
      <c r="C43" s="1">
        <v>0</v>
      </c>
      <c r="D43" s="97">
        <f t="shared" si="0"/>
        <v>0</v>
      </c>
      <c r="R43" s="2">
        <v>5.25</v>
      </c>
      <c r="S43" s="52">
        <v>5</v>
      </c>
      <c r="T43" s="53">
        <f>+M5*$C2</f>
        <v>0</v>
      </c>
      <c r="U43" s="53">
        <f>+N5*$C2</f>
        <v>0</v>
      </c>
      <c r="V43" s="53">
        <f>+O5*$C2</f>
        <v>0</v>
      </c>
      <c r="W43" s="53">
        <f>+P5*$C2</f>
        <v>0</v>
      </c>
    </row>
    <row r="44" spans="1:24" x14ac:dyDescent="0.25">
      <c r="A44" s="1"/>
      <c r="B44" s="1">
        <v>644567</v>
      </c>
      <c r="C44" s="1">
        <v>8237</v>
      </c>
      <c r="D44" s="97"/>
      <c r="R44" s="2">
        <v>5.75</v>
      </c>
      <c r="S44" s="55">
        <v>5.5</v>
      </c>
      <c r="T44" s="53">
        <f t="shared" ref="T44:T69" si="15">+M6*$C3</f>
        <v>0</v>
      </c>
      <c r="U44" s="53">
        <f t="shared" ref="U44:U69" si="16">+N6*$C3</f>
        <v>0</v>
      </c>
      <c r="V44" s="53">
        <f t="shared" ref="V44:V69" si="17">+O6*$C3</f>
        <v>0</v>
      </c>
      <c r="W44" s="56">
        <f>SUM(T44:V44)</f>
        <v>0</v>
      </c>
    </row>
    <row r="45" spans="1:24" x14ac:dyDescent="0.25">
      <c r="D45" s="97"/>
      <c r="R45" s="2">
        <v>6.25</v>
      </c>
      <c r="S45" s="55">
        <v>6</v>
      </c>
      <c r="T45" s="53">
        <f t="shared" si="15"/>
        <v>0</v>
      </c>
      <c r="U45" s="53">
        <f t="shared" si="16"/>
        <v>0</v>
      </c>
      <c r="V45" s="53">
        <f t="shared" si="17"/>
        <v>0</v>
      </c>
      <c r="W45" s="56">
        <f t="shared" ref="W45:W69" si="18">SUM(T45:V45)</f>
        <v>0</v>
      </c>
    </row>
    <row r="46" spans="1:24" x14ac:dyDescent="0.25">
      <c r="R46" s="2">
        <v>6.75</v>
      </c>
      <c r="S46" s="55">
        <v>6.5</v>
      </c>
      <c r="T46" s="53">
        <f t="shared" si="15"/>
        <v>1</v>
      </c>
      <c r="U46" s="53">
        <f t="shared" si="16"/>
        <v>0</v>
      </c>
      <c r="V46" s="53">
        <f t="shared" si="17"/>
        <v>0</v>
      </c>
      <c r="W46" s="56">
        <f t="shared" si="18"/>
        <v>1</v>
      </c>
    </row>
    <row r="47" spans="1:24" x14ac:dyDescent="0.25">
      <c r="R47" s="2">
        <v>7.25</v>
      </c>
      <c r="S47" s="55">
        <v>7</v>
      </c>
      <c r="T47" s="53">
        <f t="shared" si="15"/>
        <v>2</v>
      </c>
      <c r="U47" s="53">
        <f t="shared" si="16"/>
        <v>0</v>
      </c>
      <c r="V47" s="53">
        <f t="shared" si="17"/>
        <v>0</v>
      </c>
      <c r="W47" s="56">
        <f t="shared" si="18"/>
        <v>2</v>
      </c>
    </row>
    <row r="48" spans="1:24" x14ac:dyDescent="0.25">
      <c r="R48" s="2">
        <v>7.75</v>
      </c>
      <c r="S48" s="55">
        <v>7.5</v>
      </c>
      <c r="T48" s="53">
        <f t="shared" si="15"/>
        <v>3</v>
      </c>
      <c r="U48" s="53">
        <f t="shared" si="16"/>
        <v>0</v>
      </c>
      <c r="V48" s="53">
        <f t="shared" si="17"/>
        <v>0</v>
      </c>
      <c r="W48" s="56">
        <f t="shared" si="18"/>
        <v>3</v>
      </c>
    </row>
    <row r="49" spans="18:23" x14ac:dyDescent="0.25">
      <c r="R49" s="2">
        <v>8.25</v>
      </c>
      <c r="S49" s="55">
        <v>8</v>
      </c>
      <c r="T49" s="53">
        <f t="shared" si="15"/>
        <v>4</v>
      </c>
      <c r="U49" s="53">
        <f t="shared" si="16"/>
        <v>0</v>
      </c>
      <c r="V49" s="53">
        <f t="shared" si="17"/>
        <v>0</v>
      </c>
      <c r="W49" s="56">
        <f t="shared" si="18"/>
        <v>4</v>
      </c>
    </row>
    <row r="50" spans="18:23" x14ac:dyDescent="0.25">
      <c r="R50" s="2">
        <v>8.75</v>
      </c>
      <c r="S50" s="55">
        <v>8.5</v>
      </c>
      <c r="T50" s="53">
        <f t="shared" si="15"/>
        <v>5</v>
      </c>
      <c r="U50" s="53">
        <f t="shared" si="16"/>
        <v>0</v>
      </c>
      <c r="V50" s="53">
        <f t="shared" si="17"/>
        <v>0</v>
      </c>
      <c r="W50" s="56">
        <f t="shared" si="18"/>
        <v>5</v>
      </c>
    </row>
    <row r="51" spans="18:23" x14ac:dyDescent="0.25">
      <c r="R51" s="2">
        <v>9.25</v>
      </c>
      <c r="S51" s="55">
        <v>9</v>
      </c>
      <c r="T51" s="53">
        <f t="shared" si="15"/>
        <v>12</v>
      </c>
      <c r="U51" s="53">
        <f t="shared" si="16"/>
        <v>0</v>
      </c>
      <c r="V51" s="53">
        <f t="shared" si="17"/>
        <v>0</v>
      </c>
      <c r="W51" s="56">
        <f t="shared" si="18"/>
        <v>12</v>
      </c>
    </row>
    <row r="52" spans="18:23" x14ac:dyDescent="0.25">
      <c r="R52" s="2">
        <v>9.75</v>
      </c>
      <c r="S52" s="55">
        <v>9.5</v>
      </c>
      <c r="T52" s="53">
        <f t="shared" si="15"/>
        <v>22</v>
      </c>
      <c r="U52" s="53">
        <f t="shared" si="16"/>
        <v>0</v>
      </c>
      <c r="V52" s="53">
        <f t="shared" si="17"/>
        <v>0</v>
      </c>
      <c r="W52" s="56">
        <f t="shared" si="18"/>
        <v>22</v>
      </c>
    </row>
    <row r="53" spans="18:23" x14ac:dyDescent="0.25">
      <c r="R53" s="2">
        <v>10.25</v>
      </c>
      <c r="S53" s="55">
        <v>10</v>
      </c>
      <c r="T53" s="53">
        <f t="shared" si="15"/>
        <v>49</v>
      </c>
      <c r="U53" s="53">
        <f t="shared" si="16"/>
        <v>0</v>
      </c>
      <c r="V53" s="53">
        <f t="shared" si="17"/>
        <v>0</v>
      </c>
      <c r="W53" s="56">
        <f t="shared" si="18"/>
        <v>49</v>
      </c>
    </row>
    <row r="54" spans="18:23" x14ac:dyDescent="0.25">
      <c r="R54" s="2">
        <v>10.75</v>
      </c>
      <c r="S54" s="55">
        <v>10.5</v>
      </c>
      <c r="T54" s="53">
        <f t="shared" si="15"/>
        <v>586</v>
      </c>
      <c r="U54" s="53">
        <f t="shared" si="16"/>
        <v>0</v>
      </c>
      <c r="V54" s="53">
        <f t="shared" si="17"/>
        <v>0</v>
      </c>
      <c r="W54" s="56">
        <f t="shared" si="18"/>
        <v>586</v>
      </c>
    </row>
    <row r="55" spans="18:23" x14ac:dyDescent="0.25">
      <c r="R55" s="2">
        <v>11.25</v>
      </c>
      <c r="S55" s="55">
        <v>11</v>
      </c>
      <c r="T55" s="53">
        <f>+M17*$C14</f>
        <v>1006</v>
      </c>
      <c r="U55" s="53">
        <f t="shared" si="16"/>
        <v>0</v>
      </c>
      <c r="V55" s="53">
        <f t="shared" si="17"/>
        <v>0</v>
      </c>
      <c r="W55" s="56">
        <f t="shared" si="18"/>
        <v>1006</v>
      </c>
    </row>
    <row r="56" spans="18:23" x14ac:dyDescent="0.25">
      <c r="R56" s="2">
        <v>11.75</v>
      </c>
      <c r="S56" s="55">
        <v>11.5</v>
      </c>
      <c r="T56" s="53">
        <f t="shared" si="15"/>
        <v>971</v>
      </c>
      <c r="U56" s="53">
        <f t="shared" si="16"/>
        <v>0</v>
      </c>
      <c r="V56" s="53">
        <f t="shared" si="17"/>
        <v>0</v>
      </c>
      <c r="W56" s="56">
        <f t="shared" si="18"/>
        <v>971</v>
      </c>
    </row>
    <row r="57" spans="18:23" x14ac:dyDescent="0.25">
      <c r="R57" s="2">
        <v>12.25</v>
      </c>
      <c r="S57" s="55">
        <v>12</v>
      </c>
      <c r="T57" s="53">
        <f t="shared" si="15"/>
        <v>1084</v>
      </c>
      <c r="U57" s="53">
        <f t="shared" si="16"/>
        <v>0</v>
      </c>
      <c r="V57" s="53">
        <f t="shared" si="17"/>
        <v>0</v>
      </c>
      <c r="W57" s="56">
        <f t="shared" si="18"/>
        <v>1084</v>
      </c>
    </row>
    <row r="58" spans="18:23" x14ac:dyDescent="0.25">
      <c r="R58" s="2">
        <v>12.75</v>
      </c>
      <c r="S58" s="55">
        <v>12.5</v>
      </c>
      <c r="T58" s="53">
        <f t="shared" si="15"/>
        <v>807.36</v>
      </c>
      <c r="U58" s="53">
        <f t="shared" si="16"/>
        <v>33.64</v>
      </c>
      <c r="V58" s="53">
        <f t="shared" si="17"/>
        <v>0</v>
      </c>
      <c r="W58" s="56">
        <f t="shared" si="18"/>
        <v>841</v>
      </c>
    </row>
    <row r="59" spans="18:23" x14ac:dyDescent="0.25">
      <c r="R59" s="2">
        <v>13.25</v>
      </c>
      <c r="S59" s="55">
        <v>13</v>
      </c>
      <c r="T59" s="53">
        <f t="shared" si="15"/>
        <v>657</v>
      </c>
      <c r="U59" s="53">
        <f t="shared" si="16"/>
        <v>73</v>
      </c>
      <c r="V59" s="53">
        <f t="shared" si="17"/>
        <v>0</v>
      </c>
      <c r="W59" s="56">
        <f t="shared" si="18"/>
        <v>730</v>
      </c>
    </row>
    <row r="60" spans="18:23" x14ac:dyDescent="0.25">
      <c r="R60" s="2">
        <v>13.75</v>
      </c>
      <c r="S60" s="55">
        <v>13.5</v>
      </c>
      <c r="T60" s="53">
        <f t="shared" si="15"/>
        <v>624.47368421052636</v>
      </c>
      <c r="U60" s="53">
        <f t="shared" si="16"/>
        <v>166.52631578947367</v>
      </c>
      <c r="V60" s="53">
        <f t="shared" si="17"/>
        <v>0</v>
      </c>
      <c r="W60" s="56">
        <f t="shared" si="18"/>
        <v>791</v>
      </c>
    </row>
    <row r="61" spans="18:23" x14ac:dyDescent="0.25">
      <c r="R61" s="2">
        <v>14.25</v>
      </c>
      <c r="S61" s="55">
        <v>14</v>
      </c>
      <c r="T61" s="53">
        <f t="shared" si="15"/>
        <v>584.79999999999995</v>
      </c>
      <c r="U61" s="53">
        <f t="shared" si="16"/>
        <v>103.2</v>
      </c>
      <c r="V61" s="53">
        <f t="shared" si="17"/>
        <v>0</v>
      </c>
      <c r="W61" s="56">
        <f t="shared" si="18"/>
        <v>688</v>
      </c>
    </row>
    <row r="62" spans="18:23" x14ac:dyDescent="0.25">
      <c r="R62" s="2">
        <v>14.75</v>
      </c>
      <c r="S62" s="55">
        <v>14.5</v>
      </c>
      <c r="T62" s="53">
        <f t="shared" si="15"/>
        <v>386.27777777777777</v>
      </c>
      <c r="U62" s="53">
        <f t="shared" si="16"/>
        <v>22.722222222222221</v>
      </c>
      <c r="V62" s="53">
        <f t="shared" si="17"/>
        <v>0</v>
      </c>
      <c r="W62" s="56">
        <f t="shared" si="18"/>
        <v>409</v>
      </c>
    </row>
    <row r="63" spans="18:23" x14ac:dyDescent="0.25">
      <c r="R63" s="2">
        <v>15.25</v>
      </c>
      <c r="S63" s="55">
        <v>15</v>
      </c>
      <c r="T63" s="53">
        <f t="shared" si="15"/>
        <v>110</v>
      </c>
      <c r="U63" s="53">
        <f t="shared" si="16"/>
        <v>198</v>
      </c>
      <c r="V63" s="53">
        <f t="shared" si="17"/>
        <v>22</v>
      </c>
      <c r="W63" s="56">
        <f t="shared" si="18"/>
        <v>330</v>
      </c>
    </row>
    <row r="64" spans="18:23" x14ac:dyDescent="0.25">
      <c r="R64" s="2">
        <v>15.75</v>
      </c>
      <c r="S64" s="55">
        <v>15.5</v>
      </c>
      <c r="T64" s="53">
        <f t="shared" si="15"/>
        <v>24.53846153846154</v>
      </c>
      <c r="U64" s="53">
        <f t="shared" si="16"/>
        <v>220.84615384615384</v>
      </c>
      <c r="V64" s="53">
        <f t="shared" si="17"/>
        <v>73.615384615384613</v>
      </c>
      <c r="W64" s="56">
        <f t="shared" si="18"/>
        <v>319</v>
      </c>
    </row>
    <row r="65" spans="18:23" x14ac:dyDescent="0.25">
      <c r="R65" s="2">
        <v>16.25</v>
      </c>
      <c r="S65" s="55">
        <v>16</v>
      </c>
      <c r="T65" s="53">
        <f t="shared" si="15"/>
        <v>48.461538461538467</v>
      </c>
      <c r="U65" s="53">
        <f t="shared" si="16"/>
        <v>129.23076923076923</v>
      </c>
      <c r="V65" s="53">
        <f t="shared" si="17"/>
        <v>32.307692307692307</v>
      </c>
      <c r="W65" s="56">
        <f t="shared" si="18"/>
        <v>210</v>
      </c>
    </row>
    <row r="66" spans="18:23" x14ac:dyDescent="0.25">
      <c r="R66" s="2">
        <v>16.75</v>
      </c>
      <c r="S66" s="55">
        <v>16.5</v>
      </c>
      <c r="T66" s="53">
        <f t="shared" si="15"/>
        <v>5.0769230769230775</v>
      </c>
      <c r="U66" s="53">
        <f t="shared" si="16"/>
        <v>35.53846153846154</v>
      </c>
      <c r="V66" s="53">
        <f t="shared" si="17"/>
        <v>25.384615384615387</v>
      </c>
      <c r="W66" s="56">
        <f t="shared" si="18"/>
        <v>66</v>
      </c>
    </row>
    <row r="67" spans="18:23" x14ac:dyDescent="0.25">
      <c r="R67" s="2">
        <v>17.25</v>
      </c>
      <c r="S67" s="55">
        <v>17</v>
      </c>
      <c r="T67" s="53">
        <f t="shared" si="15"/>
        <v>14.90909090909091</v>
      </c>
      <c r="U67" s="53">
        <f t="shared" si="16"/>
        <v>52.18181818181818</v>
      </c>
      <c r="V67" s="53">
        <f t="shared" si="17"/>
        <v>14.90909090909091</v>
      </c>
      <c r="W67" s="56">
        <f t="shared" si="18"/>
        <v>82</v>
      </c>
    </row>
    <row r="68" spans="18:23" x14ac:dyDescent="0.25">
      <c r="R68" s="2">
        <v>17.75</v>
      </c>
      <c r="S68" s="55">
        <v>17.5</v>
      </c>
      <c r="T68" s="53">
        <f t="shared" si="15"/>
        <v>1.1000000000000001</v>
      </c>
      <c r="U68" s="53">
        <f t="shared" si="16"/>
        <v>5.5</v>
      </c>
      <c r="V68" s="53">
        <f t="shared" si="17"/>
        <v>4.4000000000000004</v>
      </c>
      <c r="W68" s="56">
        <f t="shared" si="18"/>
        <v>11</v>
      </c>
    </row>
    <row r="69" spans="18:23" x14ac:dyDescent="0.25">
      <c r="R69" s="2">
        <v>18.25</v>
      </c>
      <c r="S69" s="55">
        <v>18</v>
      </c>
      <c r="T69" s="53">
        <f t="shared" si="15"/>
        <v>0</v>
      </c>
      <c r="U69" s="53">
        <f t="shared" si="16"/>
        <v>6</v>
      </c>
      <c r="V69" s="53">
        <f t="shared" si="17"/>
        <v>9</v>
      </c>
      <c r="W69" s="56">
        <f t="shared" si="18"/>
        <v>15</v>
      </c>
    </row>
    <row r="70" spans="18:23" x14ac:dyDescent="0.25">
      <c r="R70" s="2"/>
      <c r="S70" s="57" t="s">
        <v>8</v>
      </c>
      <c r="T70" s="50">
        <f>SUM(T43:T69)</f>
        <v>7008.9974759743181</v>
      </c>
      <c r="U70" s="50">
        <f>SUM(U43:U69)</f>
        <v>1046.3857408088986</v>
      </c>
      <c r="V70" s="50">
        <f t="shared" ref="V70:W70" si="19">SUM(V43:V69)</f>
        <v>181.61678321678323</v>
      </c>
      <c r="W70" s="58">
        <f t="shared" si="19"/>
        <v>8237</v>
      </c>
    </row>
    <row r="71" spans="18:23" x14ac:dyDescent="0.25">
      <c r="R71" s="2"/>
      <c r="S71" s="58" t="s">
        <v>15</v>
      </c>
      <c r="T71" s="59">
        <f>+T70/$W$70*100</f>
        <v>85.091628942264393</v>
      </c>
      <c r="U71" s="59">
        <f>+U70/$W$70*100</f>
        <v>12.703481131587941</v>
      </c>
      <c r="V71" s="59">
        <f>+V70/$W$70*100</f>
        <v>2.2048899261476658</v>
      </c>
      <c r="W71" s="60">
        <f>+W70/$W$70*100</f>
        <v>100</v>
      </c>
    </row>
    <row r="72" spans="18:23" x14ac:dyDescent="0.25">
      <c r="R72" s="74"/>
      <c r="S72" s="58" t="s">
        <v>20</v>
      </c>
      <c r="T72" s="59">
        <f>T70/T32*1000</f>
        <v>11.827428420075449</v>
      </c>
      <c r="U72" s="59">
        <f t="shared" ref="U72:W72" si="20">U70/U32*1000</f>
        <v>22.780633345511941</v>
      </c>
      <c r="V72" s="59">
        <f t="shared" si="20"/>
        <v>30.126301903796868</v>
      </c>
      <c r="W72" s="59">
        <f t="shared" si="20"/>
        <v>12.779121487758449</v>
      </c>
    </row>
    <row r="73" spans="18:23" x14ac:dyDescent="0.25">
      <c r="R73" s="74"/>
      <c r="T73" s="73"/>
      <c r="U73" s="73"/>
      <c r="V73" s="73"/>
      <c r="W73" s="73"/>
    </row>
    <row r="74" spans="18:23" x14ac:dyDescent="0.25">
      <c r="T74" s="2"/>
      <c r="V74" s="2"/>
    </row>
  </sheetData>
  <mergeCells count="18">
    <mergeCell ref="S39:W39"/>
    <mergeCell ref="S40:W40"/>
    <mergeCell ref="S41:S42"/>
    <mergeCell ref="T41:V41"/>
    <mergeCell ref="W41:W42"/>
    <mergeCell ref="P3:P4"/>
    <mergeCell ref="S3:S4"/>
    <mergeCell ref="T3:V3"/>
    <mergeCell ref="W3:W4"/>
    <mergeCell ref="L1:P1"/>
    <mergeCell ref="S1:W1"/>
    <mergeCell ref="S2:W2"/>
    <mergeCell ref="F1:J1"/>
    <mergeCell ref="F3:F4"/>
    <mergeCell ref="G3:I3"/>
    <mergeCell ref="J3:J4"/>
    <mergeCell ref="M3:O3"/>
    <mergeCell ref="L3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zoomScale="70" zoomScaleNormal="70" workbookViewId="0">
      <selection sqref="A1:C1"/>
    </sheetView>
  </sheetViews>
  <sheetFormatPr defaultRowHeight="15" x14ac:dyDescent="0.25"/>
  <cols>
    <col min="24" max="24" width="12.28515625" customWidth="1"/>
  </cols>
  <sheetData>
    <row r="1" spans="1:24" ht="21" x14ac:dyDescent="0.25">
      <c r="A1" s="22" t="s">
        <v>21</v>
      </c>
      <c r="B1" s="22" t="s">
        <v>22</v>
      </c>
      <c r="C1" s="22" t="s">
        <v>23</v>
      </c>
      <c r="G1" s="87" t="s">
        <v>9</v>
      </c>
      <c r="H1" s="87"/>
      <c r="I1" s="87"/>
      <c r="J1" s="87"/>
      <c r="K1" s="87"/>
      <c r="M1" s="87" t="s">
        <v>9</v>
      </c>
      <c r="N1" s="87"/>
      <c r="O1" s="87"/>
      <c r="P1" s="87"/>
      <c r="Q1" s="87"/>
      <c r="R1" s="22"/>
      <c r="S1" s="2"/>
      <c r="T1" s="85" t="s">
        <v>9</v>
      </c>
      <c r="U1" s="85"/>
      <c r="V1" s="85"/>
      <c r="W1" s="85"/>
      <c r="X1" s="85"/>
    </row>
    <row r="2" spans="1:24" x14ac:dyDescent="0.25">
      <c r="A2" s="2">
        <v>5</v>
      </c>
      <c r="B2" s="2">
        <v>0</v>
      </c>
      <c r="C2" s="2">
        <v>0</v>
      </c>
      <c r="D2">
        <f>B2/157668</f>
        <v>0</v>
      </c>
      <c r="E2">
        <v>157668</v>
      </c>
      <c r="G2" s="2"/>
      <c r="H2" s="2"/>
      <c r="I2" s="2"/>
      <c r="J2" s="2"/>
      <c r="K2" s="2"/>
      <c r="M2" s="22"/>
      <c r="N2" s="22"/>
      <c r="O2" s="47" t="s">
        <v>15</v>
      </c>
      <c r="P2" s="22"/>
      <c r="Q2" s="22"/>
      <c r="R2" s="22"/>
      <c r="S2" s="2"/>
      <c r="T2" s="86" t="s">
        <v>17</v>
      </c>
      <c r="U2" s="86"/>
      <c r="V2" s="86"/>
      <c r="W2" s="86"/>
      <c r="X2" s="86"/>
    </row>
    <row r="3" spans="1:24" x14ac:dyDescent="0.25">
      <c r="A3" s="2">
        <v>5.5</v>
      </c>
      <c r="B3" s="2">
        <v>0</v>
      </c>
      <c r="C3" s="2">
        <v>0</v>
      </c>
      <c r="D3" s="2">
        <f t="shared" ref="D3:D43" si="0">B3/157668</f>
        <v>0</v>
      </c>
      <c r="G3" s="88" t="s">
        <v>6</v>
      </c>
      <c r="H3" s="90" t="s">
        <v>7</v>
      </c>
      <c r="I3" s="91"/>
      <c r="J3" s="91"/>
      <c r="K3" s="88" t="s">
        <v>8</v>
      </c>
      <c r="M3" s="76" t="s">
        <v>6</v>
      </c>
      <c r="N3" s="79" t="s">
        <v>7</v>
      </c>
      <c r="O3" s="80"/>
      <c r="P3" s="80"/>
      <c r="Q3" s="76" t="s">
        <v>8</v>
      </c>
      <c r="R3" s="45"/>
      <c r="S3" s="2"/>
      <c r="T3" s="81" t="s">
        <v>6</v>
      </c>
      <c r="U3" s="83" t="s">
        <v>7</v>
      </c>
      <c r="V3" s="84"/>
      <c r="W3" s="84"/>
      <c r="X3" s="81" t="s">
        <v>8</v>
      </c>
    </row>
    <row r="4" spans="1:24" x14ac:dyDescent="0.25">
      <c r="A4" s="2">
        <v>6</v>
      </c>
      <c r="B4" s="2">
        <v>0</v>
      </c>
      <c r="C4" s="2">
        <v>0</v>
      </c>
      <c r="D4" s="2">
        <f t="shared" si="0"/>
        <v>0</v>
      </c>
      <c r="G4" s="89"/>
      <c r="H4" s="9">
        <v>1</v>
      </c>
      <c r="I4" s="9">
        <v>2</v>
      </c>
      <c r="J4" s="9">
        <v>3</v>
      </c>
      <c r="K4" s="89"/>
      <c r="M4" s="77"/>
      <c r="N4" s="33">
        <v>1</v>
      </c>
      <c r="O4" s="15">
        <v>2</v>
      </c>
      <c r="P4" s="31">
        <v>3</v>
      </c>
      <c r="Q4" s="77"/>
      <c r="R4" s="45"/>
      <c r="S4" s="2"/>
      <c r="T4" s="82"/>
      <c r="U4" s="49">
        <v>1</v>
      </c>
      <c r="V4" s="50">
        <v>2</v>
      </c>
      <c r="W4" s="51">
        <v>3</v>
      </c>
      <c r="X4" s="82"/>
    </row>
    <row r="5" spans="1:24" x14ac:dyDescent="0.25">
      <c r="A5" s="2">
        <v>6.5</v>
      </c>
      <c r="B5" s="2">
        <v>0</v>
      </c>
      <c r="C5" s="2">
        <v>0</v>
      </c>
      <c r="D5" s="2">
        <f t="shared" si="0"/>
        <v>0</v>
      </c>
      <c r="G5" s="10">
        <v>5</v>
      </c>
      <c r="H5" s="11"/>
      <c r="I5" s="11"/>
      <c r="J5" s="11"/>
      <c r="K5" s="12"/>
      <c r="M5" s="41">
        <v>5</v>
      </c>
      <c r="N5" s="42"/>
      <c r="O5" s="36"/>
      <c r="P5" s="43"/>
      <c r="Q5" s="44"/>
      <c r="R5" s="32"/>
      <c r="S5" s="2">
        <v>5.25</v>
      </c>
      <c r="T5" s="52">
        <v>5</v>
      </c>
      <c r="U5" s="53">
        <f>+N5*$B2</f>
        <v>0</v>
      </c>
      <c r="V5" s="53">
        <f t="shared" ref="V5:W20" si="1">+O5*$B2</f>
        <v>0</v>
      </c>
      <c r="W5" s="53">
        <f t="shared" si="1"/>
        <v>0</v>
      </c>
      <c r="X5" s="54"/>
    </row>
    <row r="6" spans="1:24" x14ac:dyDescent="0.25">
      <c r="A6" s="2">
        <v>7</v>
      </c>
      <c r="B6" s="2">
        <v>0</v>
      </c>
      <c r="C6" s="2">
        <v>0</v>
      </c>
      <c r="D6" s="2">
        <f t="shared" si="0"/>
        <v>0</v>
      </c>
      <c r="G6" s="10">
        <v>5.5</v>
      </c>
      <c r="H6" s="2"/>
      <c r="I6" s="2"/>
      <c r="J6" s="2"/>
      <c r="K6" s="13"/>
      <c r="M6" s="41">
        <v>5.5</v>
      </c>
      <c r="N6" s="35"/>
      <c r="O6" s="36"/>
      <c r="P6" s="37"/>
      <c r="Q6" s="40"/>
      <c r="R6" s="36"/>
      <c r="S6" s="2">
        <v>5.75</v>
      </c>
      <c r="T6" s="55">
        <v>5.5</v>
      </c>
      <c r="U6" s="53">
        <f t="shared" ref="U6:W21" si="2">+N6*$B3</f>
        <v>0</v>
      </c>
      <c r="V6" s="53">
        <f t="shared" si="1"/>
        <v>0</v>
      </c>
      <c r="W6" s="53">
        <f t="shared" si="1"/>
        <v>0</v>
      </c>
      <c r="X6" s="56">
        <f>SUM(U6:W6)</f>
        <v>0</v>
      </c>
    </row>
    <row r="7" spans="1:24" x14ac:dyDescent="0.25">
      <c r="A7" s="2">
        <v>7.5</v>
      </c>
      <c r="B7" s="2">
        <v>0</v>
      </c>
      <c r="C7" s="2">
        <v>0</v>
      </c>
      <c r="D7" s="2">
        <f t="shared" si="0"/>
        <v>0</v>
      </c>
      <c r="G7" s="10">
        <v>6</v>
      </c>
      <c r="H7" s="2"/>
      <c r="I7" s="2"/>
      <c r="J7" s="2"/>
      <c r="K7" s="13"/>
      <c r="M7" s="41">
        <v>6</v>
      </c>
      <c r="N7" s="35"/>
      <c r="O7" s="36"/>
      <c r="P7" s="37"/>
      <c r="Q7" s="40"/>
      <c r="R7" s="36"/>
      <c r="S7" s="2">
        <v>6.25</v>
      </c>
      <c r="T7" s="55">
        <v>6</v>
      </c>
      <c r="U7" s="53">
        <f t="shared" si="2"/>
        <v>0</v>
      </c>
      <c r="V7" s="53">
        <f t="shared" si="1"/>
        <v>0</v>
      </c>
      <c r="W7" s="53">
        <f t="shared" si="1"/>
        <v>0</v>
      </c>
      <c r="X7" s="56">
        <f t="shared" ref="X7:X31" si="3">SUM(U7:W7)</f>
        <v>0</v>
      </c>
    </row>
    <row r="8" spans="1:24" x14ac:dyDescent="0.25">
      <c r="A8" s="2">
        <v>8</v>
      </c>
      <c r="B8" s="2">
        <v>0</v>
      </c>
      <c r="C8" s="2">
        <v>0</v>
      </c>
      <c r="D8" s="2">
        <f t="shared" si="0"/>
        <v>0</v>
      </c>
      <c r="G8" s="10">
        <v>6.5</v>
      </c>
      <c r="H8" s="2"/>
      <c r="I8" s="2"/>
      <c r="J8" s="2"/>
      <c r="K8" s="13"/>
      <c r="M8" s="41">
        <v>6.5</v>
      </c>
      <c r="N8" s="35"/>
      <c r="O8" s="36"/>
      <c r="P8" s="37"/>
      <c r="Q8" s="40"/>
      <c r="R8" s="36"/>
      <c r="S8" s="2">
        <v>6.75</v>
      </c>
      <c r="T8" s="55">
        <v>6.5</v>
      </c>
      <c r="U8" s="53">
        <f t="shared" si="2"/>
        <v>0</v>
      </c>
      <c r="V8" s="53">
        <f t="shared" si="1"/>
        <v>0</v>
      </c>
      <c r="W8" s="53">
        <f t="shared" si="1"/>
        <v>0</v>
      </c>
      <c r="X8" s="56">
        <f t="shared" si="3"/>
        <v>0</v>
      </c>
    </row>
    <row r="9" spans="1:24" x14ac:dyDescent="0.25">
      <c r="A9" s="2">
        <v>8.5</v>
      </c>
      <c r="B9" s="2">
        <v>0</v>
      </c>
      <c r="C9" s="2">
        <v>0</v>
      </c>
      <c r="D9" s="2">
        <f t="shared" si="0"/>
        <v>0</v>
      </c>
      <c r="G9" s="10">
        <v>7</v>
      </c>
      <c r="H9" s="2"/>
      <c r="I9" s="2"/>
      <c r="J9" s="2"/>
      <c r="K9" s="13"/>
      <c r="M9" s="41">
        <v>7</v>
      </c>
      <c r="N9" s="35"/>
      <c r="O9" s="36"/>
      <c r="P9" s="37"/>
      <c r="Q9" s="40"/>
      <c r="R9" s="36"/>
      <c r="S9" s="2">
        <v>7.25</v>
      </c>
      <c r="T9" s="55">
        <v>7</v>
      </c>
      <c r="U9" s="53">
        <f t="shared" si="2"/>
        <v>0</v>
      </c>
      <c r="V9" s="53">
        <f t="shared" si="1"/>
        <v>0</v>
      </c>
      <c r="W9" s="53">
        <f t="shared" si="1"/>
        <v>0</v>
      </c>
      <c r="X9" s="56">
        <f t="shared" si="3"/>
        <v>0</v>
      </c>
    </row>
    <row r="10" spans="1:24" x14ac:dyDescent="0.25">
      <c r="A10" s="2">
        <v>9</v>
      </c>
      <c r="B10" s="2">
        <v>0</v>
      </c>
      <c r="C10" s="2">
        <v>0</v>
      </c>
      <c r="D10" s="2">
        <f t="shared" si="0"/>
        <v>0</v>
      </c>
      <c r="G10" s="10">
        <v>7.5</v>
      </c>
      <c r="H10" s="2"/>
      <c r="I10" s="2"/>
      <c r="J10" s="2"/>
      <c r="K10" s="13"/>
      <c r="M10" s="41">
        <v>7.5</v>
      </c>
      <c r="N10" s="35"/>
      <c r="O10" s="36"/>
      <c r="P10" s="37"/>
      <c r="Q10" s="40"/>
      <c r="R10" s="36"/>
      <c r="S10" s="2">
        <v>7.75</v>
      </c>
      <c r="T10" s="55">
        <v>7.5</v>
      </c>
      <c r="U10" s="53">
        <f t="shared" si="2"/>
        <v>0</v>
      </c>
      <c r="V10" s="53">
        <f t="shared" si="1"/>
        <v>0</v>
      </c>
      <c r="W10" s="53">
        <f t="shared" si="1"/>
        <v>0</v>
      </c>
      <c r="X10" s="56">
        <f t="shared" si="3"/>
        <v>0</v>
      </c>
    </row>
    <row r="11" spans="1:24" x14ac:dyDescent="0.25">
      <c r="A11" s="2">
        <v>9.5</v>
      </c>
      <c r="B11" s="2">
        <v>0</v>
      </c>
      <c r="C11" s="2">
        <v>0</v>
      </c>
      <c r="D11" s="2">
        <f t="shared" si="0"/>
        <v>0</v>
      </c>
      <c r="G11" s="10">
        <v>8</v>
      </c>
      <c r="H11" s="2"/>
      <c r="I11" s="2"/>
      <c r="J11" s="2"/>
      <c r="K11" s="13"/>
      <c r="M11" s="41">
        <v>8</v>
      </c>
      <c r="N11" s="35"/>
      <c r="O11" s="36"/>
      <c r="P11" s="37"/>
      <c r="Q11" s="40"/>
      <c r="R11" s="36"/>
      <c r="S11" s="2">
        <v>8.25</v>
      </c>
      <c r="T11" s="55">
        <v>8</v>
      </c>
      <c r="U11" s="53">
        <f t="shared" si="2"/>
        <v>0</v>
      </c>
      <c r="V11" s="53">
        <f t="shared" si="1"/>
        <v>0</v>
      </c>
      <c r="W11" s="53">
        <f t="shared" si="1"/>
        <v>0</v>
      </c>
      <c r="X11" s="56">
        <f t="shared" si="3"/>
        <v>0</v>
      </c>
    </row>
    <row r="12" spans="1:24" x14ac:dyDescent="0.25">
      <c r="A12" s="2">
        <v>10</v>
      </c>
      <c r="B12" s="2">
        <v>0</v>
      </c>
      <c r="C12" s="2">
        <v>0</v>
      </c>
      <c r="D12" s="2">
        <f t="shared" si="0"/>
        <v>0</v>
      </c>
      <c r="G12" s="10">
        <v>8.5</v>
      </c>
      <c r="H12" s="2"/>
      <c r="I12" s="2"/>
      <c r="J12" s="2"/>
      <c r="K12" s="13"/>
      <c r="M12" s="41">
        <v>8.5</v>
      </c>
      <c r="N12" s="35"/>
      <c r="O12" s="36"/>
      <c r="P12" s="37"/>
      <c r="Q12" s="40"/>
      <c r="R12" s="36"/>
      <c r="S12" s="2">
        <v>8.75</v>
      </c>
      <c r="T12" s="55">
        <v>8.5</v>
      </c>
      <c r="U12" s="53">
        <f t="shared" si="2"/>
        <v>0</v>
      </c>
      <c r="V12" s="53">
        <f t="shared" si="1"/>
        <v>0</v>
      </c>
      <c r="W12" s="53">
        <f t="shared" si="1"/>
        <v>0</v>
      </c>
      <c r="X12" s="56">
        <f t="shared" si="3"/>
        <v>0</v>
      </c>
    </row>
    <row r="13" spans="1:24" x14ac:dyDescent="0.25">
      <c r="A13" s="2">
        <v>10.5</v>
      </c>
      <c r="B13" s="2">
        <v>0</v>
      </c>
      <c r="C13" s="2">
        <v>0</v>
      </c>
      <c r="D13" s="2">
        <f t="shared" si="0"/>
        <v>0</v>
      </c>
      <c r="G13" s="10">
        <v>9</v>
      </c>
      <c r="H13" s="2"/>
      <c r="I13" s="2"/>
      <c r="J13" s="2"/>
      <c r="K13" s="13"/>
      <c r="M13" s="41">
        <v>9</v>
      </c>
      <c r="N13" s="35"/>
      <c r="O13" s="36"/>
      <c r="P13" s="37"/>
      <c r="Q13" s="40"/>
      <c r="R13" s="36"/>
      <c r="S13" s="2">
        <v>9.25</v>
      </c>
      <c r="T13" s="55">
        <v>9</v>
      </c>
      <c r="U13" s="53">
        <f t="shared" si="2"/>
        <v>0</v>
      </c>
      <c r="V13" s="53">
        <f t="shared" si="1"/>
        <v>0</v>
      </c>
      <c r="W13" s="53">
        <f t="shared" si="1"/>
        <v>0</v>
      </c>
      <c r="X13" s="56">
        <f t="shared" si="3"/>
        <v>0</v>
      </c>
    </row>
    <row r="14" spans="1:24" x14ac:dyDescent="0.25">
      <c r="A14" s="2">
        <v>11</v>
      </c>
      <c r="B14" s="2">
        <v>3122</v>
      </c>
      <c r="C14" s="2">
        <v>27</v>
      </c>
      <c r="D14" s="2">
        <f t="shared" si="0"/>
        <v>1.9801101047771268E-2</v>
      </c>
      <c r="G14" s="10">
        <v>9.5</v>
      </c>
      <c r="H14" s="2"/>
      <c r="I14" s="2"/>
      <c r="J14" s="2"/>
      <c r="K14" s="13"/>
      <c r="M14" s="41">
        <v>9.5</v>
      </c>
      <c r="N14" s="35"/>
      <c r="O14" s="36"/>
      <c r="P14" s="37"/>
      <c r="Q14" s="40"/>
      <c r="R14" s="36"/>
      <c r="S14" s="2">
        <v>9.75</v>
      </c>
      <c r="T14" s="55">
        <v>9.5</v>
      </c>
      <c r="U14" s="53">
        <f t="shared" si="2"/>
        <v>0</v>
      </c>
      <c r="V14" s="53">
        <f t="shared" si="1"/>
        <v>0</v>
      </c>
      <c r="W14" s="53">
        <f t="shared" si="1"/>
        <v>0</v>
      </c>
      <c r="X14" s="56">
        <f t="shared" si="3"/>
        <v>0</v>
      </c>
    </row>
    <row r="15" spans="1:24" x14ac:dyDescent="0.25">
      <c r="A15" s="2">
        <v>11.5</v>
      </c>
      <c r="B15" s="2">
        <v>19519</v>
      </c>
      <c r="C15" s="2">
        <v>199</v>
      </c>
      <c r="D15" s="2">
        <f t="shared" si="0"/>
        <v>0.12379810741558211</v>
      </c>
      <c r="G15" s="10">
        <v>10</v>
      </c>
      <c r="H15" s="2"/>
      <c r="I15" s="2"/>
      <c r="J15" s="2"/>
      <c r="K15" s="13"/>
      <c r="M15" s="41">
        <v>10</v>
      </c>
      <c r="N15" s="35"/>
      <c r="O15" s="36"/>
      <c r="P15" s="37"/>
      <c r="Q15" s="40"/>
      <c r="R15" s="36"/>
      <c r="S15" s="2">
        <v>10.25</v>
      </c>
      <c r="T15" s="55">
        <v>10</v>
      </c>
      <c r="U15" s="53">
        <f t="shared" si="2"/>
        <v>0</v>
      </c>
      <c r="V15" s="53">
        <f t="shared" si="1"/>
        <v>0</v>
      </c>
      <c r="W15" s="53">
        <f t="shared" si="1"/>
        <v>0</v>
      </c>
      <c r="X15" s="56">
        <f t="shared" si="3"/>
        <v>0</v>
      </c>
    </row>
    <row r="16" spans="1:24" x14ac:dyDescent="0.25">
      <c r="A16" s="2">
        <v>12</v>
      </c>
      <c r="B16" s="2">
        <v>49996</v>
      </c>
      <c r="C16" s="2">
        <v>587</v>
      </c>
      <c r="D16" s="2">
        <f t="shared" si="0"/>
        <v>0.31709668417180403</v>
      </c>
      <c r="G16" s="10">
        <v>10.5</v>
      </c>
      <c r="H16" s="2"/>
      <c r="I16" s="2"/>
      <c r="J16" s="2"/>
      <c r="K16" s="13"/>
      <c r="M16" s="41">
        <v>10.5</v>
      </c>
      <c r="N16" s="35"/>
      <c r="O16" s="36"/>
      <c r="P16" s="37"/>
      <c r="Q16" s="40"/>
      <c r="R16" s="36"/>
      <c r="S16" s="2">
        <v>10.75</v>
      </c>
      <c r="T16" s="55">
        <v>10.5</v>
      </c>
      <c r="U16" s="53">
        <f t="shared" si="2"/>
        <v>0</v>
      </c>
      <c r="V16" s="53">
        <f t="shared" si="1"/>
        <v>0</v>
      </c>
      <c r="W16" s="53">
        <f t="shared" si="1"/>
        <v>0</v>
      </c>
      <c r="X16" s="56">
        <f t="shared" si="3"/>
        <v>0</v>
      </c>
    </row>
    <row r="17" spans="1:24" x14ac:dyDescent="0.25">
      <c r="A17" s="2">
        <v>12.5</v>
      </c>
      <c r="B17" s="2">
        <v>41325</v>
      </c>
      <c r="C17" s="2">
        <v>556</v>
      </c>
      <c r="D17" s="2">
        <f t="shared" si="0"/>
        <v>0.26210137757820229</v>
      </c>
      <c r="G17" s="10">
        <v>11</v>
      </c>
      <c r="H17" s="2">
        <v>5</v>
      </c>
      <c r="I17" s="2"/>
      <c r="J17" s="2"/>
      <c r="K17" s="13">
        <v>5</v>
      </c>
      <c r="M17" s="41">
        <v>11</v>
      </c>
      <c r="N17" s="35">
        <f t="shared" ref="N17:P26" si="4">+H17/$K17</f>
        <v>1</v>
      </c>
      <c r="O17" s="36">
        <f t="shared" ref="O17:P21" si="5">+I17/$K17</f>
        <v>0</v>
      </c>
      <c r="P17" s="37">
        <f t="shared" si="5"/>
        <v>0</v>
      </c>
      <c r="Q17" s="40">
        <f>SUM(N17:P17)</f>
        <v>1</v>
      </c>
      <c r="R17" s="36"/>
      <c r="S17" s="2">
        <v>11.25</v>
      </c>
      <c r="T17" s="55">
        <v>11</v>
      </c>
      <c r="U17" s="53">
        <f>+N17*$B14</f>
        <v>3122</v>
      </c>
      <c r="V17" s="53">
        <f>+O17*$B14</f>
        <v>0</v>
      </c>
      <c r="W17" s="53">
        <f t="shared" si="1"/>
        <v>0</v>
      </c>
      <c r="X17" s="56">
        <f>SUM(U17:W17)</f>
        <v>3122</v>
      </c>
    </row>
    <row r="18" spans="1:24" x14ac:dyDescent="0.25">
      <c r="A18" s="2">
        <v>13</v>
      </c>
      <c r="B18" s="2">
        <v>12661</v>
      </c>
      <c r="C18" s="2">
        <v>194</v>
      </c>
      <c r="D18" s="2">
        <f t="shared" si="0"/>
        <v>8.0301646497704035E-2</v>
      </c>
      <c r="G18" s="10">
        <v>11.5</v>
      </c>
      <c r="H18" s="2">
        <v>20</v>
      </c>
      <c r="I18" s="2"/>
      <c r="J18" s="2"/>
      <c r="K18" s="13">
        <v>20</v>
      </c>
      <c r="M18" s="41">
        <v>11.5</v>
      </c>
      <c r="N18" s="35">
        <f t="shared" si="4"/>
        <v>1</v>
      </c>
      <c r="O18" s="36">
        <f t="shared" si="5"/>
        <v>0</v>
      </c>
      <c r="P18" s="37">
        <f t="shared" si="5"/>
        <v>0</v>
      </c>
      <c r="Q18" s="40">
        <f t="shared" ref="Q18:Q26" si="6">SUM(N18:P18)</f>
        <v>1</v>
      </c>
      <c r="R18" s="36"/>
      <c r="S18" s="2">
        <v>11.75</v>
      </c>
      <c r="T18" s="55">
        <v>11.5</v>
      </c>
      <c r="U18" s="53">
        <f t="shared" si="2"/>
        <v>19519</v>
      </c>
      <c r="V18" s="53">
        <f t="shared" si="1"/>
        <v>0</v>
      </c>
      <c r="W18" s="53">
        <f t="shared" si="1"/>
        <v>0</v>
      </c>
      <c r="X18" s="56">
        <f t="shared" ref="X18:X26" si="7">SUM(U18:W18)</f>
        <v>19519</v>
      </c>
    </row>
    <row r="19" spans="1:24" x14ac:dyDescent="0.25">
      <c r="A19" s="2">
        <v>13.5</v>
      </c>
      <c r="B19" s="2">
        <v>16744</v>
      </c>
      <c r="C19" s="2">
        <v>292</v>
      </c>
      <c r="D19" s="2">
        <f t="shared" si="0"/>
        <v>0.1061978334221275</v>
      </c>
      <c r="G19" s="10">
        <v>12</v>
      </c>
      <c r="H19" s="2">
        <v>20</v>
      </c>
      <c r="I19" s="2"/>
      <c r="J19" s="2"/>
      <c r="K19" s="13">
        <v>20</v>
      </c>
      <c r="M19" s="41">
        <v>12</v>
      </c>
      <c r="N19" s="35">
        <f t="shared" si="4"/>
        <v>1</v>
      </c>
      <c r="O19" s="36">
        <f t="shared" si="5"/>
        <v>0</v>
      </c>
      <c r="P19" s="37">
        <f t="shared" si="5"/>
        <v>0</v>
      </c>
      <c r="Q19" s="40">
        <f t="shared" si="6"/>
        <v>1</v>
      </c>
      <c r="R19" s="36"/>
      <c r="S19" s="2">
        <v>12.25</v>
      </c>
      <c r="T19" s="55">
        <v>12</v>
      </c>
      <c r="U19" s="53">
        <f t="shared" si="2"/>
        <v>49996</v>
      </c>
      <c r="V19" s="53">
        <f t="shared" si="1"/>
        <v>0</v>
      </c>
      <c r="W19" s="53">
        <f t="shared" si="1"/>
        <v>0</v>
      </c>
      <c r="X19" s="56">
        <f t="shared" si="7"/>
        <v>49996</v>
      </c>
    </row>
    <row r="20" spans="1:24" x14ac:dyDescent="0.25">
      <c r="A20" s="2">
        <v>14</v>
      </c>
      <c r="B20" s="2">
        <v>8987</v>
      </c>
      <c r="C20" s="2">
        <v>177</v>
      </c>
      <c r="D20" s="2">
        <f t="shared" si="0"/>
        <v>5.6999517974478019E-2</v>
      </c>
      <c r="G20" s="10">
        <v>12.5</v>
      </c>
      <c r="H20" s="2">
        <v>20</v>
      </c>
      <c r="I20" s="2"/>
      <c r="J20" s="2"/>
      <c r="K20" s="13">
        <v>20</v>
      </c>
      <c r="M20" s="41">
        <v>12.5</v>
      </c>
      <c r="N20" s="35">
        <f t="shared" si="4"/>
        <v>1</v>
      </c>
      <c r="O20" s="36">
        <f t="shared" si="5"/>
        <v>0</v>
      </c>
      <c r="P20" s="37">
        <f t="shared" si="5"/>
        <v>0</v>
      </c>
      <c r="Q20" s="40">
        <f t="shared" si="6"/>
        <v>1</v>
      </c>
      <c r="R20" s="36"/>
      <c r="S20" s="2">
        <v>12.75</v>
      </c>
      <c r="T20" s="55">
        <v>12.5</v>
      </c>
      <c r="U20" s="53">
        <f t="shared" si="2"/>
        <v>41325</v>
      </c>
      <c r="V20" s="53">
        <f t="shared" si="1"/>
        <v>0</v>
      </c>
      <c r="W20" s="53">
        <f t="shared" si="1"/>
        <v>0</v>
      </c>
      <c r="X20" s="56">
        <f t="shared" si="7"/>
        <v>41325</v>
      </c>
    </row>
    <row r="21" spans="1:24" x14ac:dyDescent="0.25">
      <c r="A21" s="2">
        <v>14.5</v>
      </c>
      <c r="B21" s="2">
        <v>3264</v>
      </c>
      <c r="C21" s="2">
        <v>72</v>
      </c>
      <c r="D21" s="2">
        <f t="shared" si="0"/>
        <v>2.0701727680949845E-2</v>
      </c>
      <c r="G21" s="10">
        <v>13</v>
      </c>
      <c r="H21" s="2">
        <v>8</v>
      </c>
      <c r="I21" s="2">
        <v>2</v>
      </c>
      <c r="J21" s="2"/>
      <c r="K21" s="13">
        <v>10</v>
      </c>
      <c r="M21" s="41">
        <v>13</v>
      </c>
      <c r="N21" s="35">
        <f t="shared" si="4"/>
        <v>0.8</v>
      </c>
      <c r="O21" s="36">
        <f t="shared" si="5"/>
        <v>0.2</v>
      </c>
      <c r="P21" s="37">
        <f t="shared" si="5"/>
        <v>0</v>
      </c>
      <c r="Q21" s="40">
        <f t="shared" si="6"/>
        <v>1</v>
      </c>
      <c r="R21" s="36"/>
      <c r="S21" s="2">
        <v>13.25</v>
      </c>
      <c r="T21" s="55">
        <v>13</v>
      </c>
      <c r="U21" s="53">
        <f t="shared" si="2"/>
        <v>10128.800000000001</v>
      </c>
      <c r="V21" s="53">
        <f t="shared" si="2"/>
        <v>2532.2000000000003</v>
      </c>
      <c r="W21" s="53">
        <f t="shared" si="2"/>
        <v>0</v>
      </c>
      <c r="X21" s="56">
        <f t="shared" si="7"/>
        <v>12661.000000000002</v>
      </c>
    </row>
    <row r="22" spans="1:24" x14ac:dyDescent="0.25">
      <c r="A22" s="2">
        <v>15</v>
      </c>
      <c r="B22" s="2">
        <v>1640</v>
      </c>
      <c r="C22" s="2">
        <v>41</v>
      </c>
      <c r="D22" s="2">
        <f t="shared" si="0"/>
        <v>1.0401603369104701E-2</v>
      </c>
      <c r="G22" s="10">
        <v>13.5</v>
      </c>
      <c r="H22" s="2">
        <v>6</v>
      </c>
      <c r="I22" s="2">
        <v>4</v>
      </c>
      <c r="J22" s="2"/>
      <c r="K22" s="13">
        <v>10</v>
      </c>
      <c r="M22" s="41">
        <v>13.5</v>
      </c>
      <c r="N22" s="35">
        <f t="shared" si="4"/>
        <v>0.6</v>
      </c>
      <c r="O22" s="36">
        <f t="shared" si="4"/>
        <v>0.4</v>
      </c>
      <c r="P22" s="37">
        <f t="shared" si="4"/>
        <v>0</v>
      </c>
      <c r="Q22" s="40">
        <f t="shared" si="6"/>
        <v>1</v>
      </c>
      <c r="R22" s="36"/>
      <c r="S22" s="2">
        <v>13.75</v>
      </c>
      <c r="T22" s="55">
        <v>13.5</v>
      </c>
      <c r="U22" s="53">
        <f t="shared" ref="U22:W31" si="8">+N22*$B19</f>
        <v>10046.4</v>
      </c>
      <c r="V22" s="53">
        <f t="shared" si="8"/>
        <v>6697.6</v>
      </c>
      <c r="W22" s="53">
        <f t="shared" si="8"/>
        <v>0</v>
      </c>
      <c r="X22" s="56">
        <f t="shared" si="7"/>
        <v>16744</v>
      </c>
    </row>
    <row r="23" spans="1:24" x14ac:dyDescent="0.25">
      <c r="A23" s="2">
        <v>15.5</v>
      </c>
      <c r="B23" s="2">
        <v>410</v>
      </c>
      <c r="C23" s="2">
        <v>11</v>
      </c>
      <c r="D23" s="2">
        <f t="shared" si="0"/>
        <v>2.6004008422761751E-3</v>
      </c>
      <c r="G23" s="10">
        <v>14</v>
      </c>
      <c r="H23" s="2">
        <v>3</v>
      </c>
      <c r="I23" s="2">
        <v>7</v>
      </c>
      <c r="J23" s="2"/>
      <c r="K23" s="13">
        <v>10</v>
      </c>
      <c r="M23" s="41">
        <v>14</v>
      </c>
      <c r="N23" s="35">
        <f t="shared" si="4"/>
        <v>0.3</v>
      </c>
      <c r="O23" s="36">
        <f t="shared" si="4"/>
        <v>0.7</v>
      </c>
      <c r="P23" s="37">
        <f t="shared" si="4"/>
        <v>0</v>
      </c>
      <c r="Q23" s="40">
        <f t="shared" si="6"/>
        <v>1</v>
      </c>
      <c r="R23" s="36"/>
      <c r="S23" s="2">
        <v>14.25</v>
      </c>
      <c r="T23" s="55">
        <v>14</v>
      </c>
      <c r="U23" s="53">
        <f t="shared" si="8"/>
        <v>2696.1</v>
      </c>
      <c r="V23" s="53">
        <f t="shared" si="8"/>
        <v>6290.9</v>
      </c>
      <c r="W23" s="53">
        <f t="shared" si="8"/>
        <v>0</v>
      </c>
      <c r="X23" s="56">
        <f t="shared" si="7"/>
        <v>8987</v>
      </c>
    </row>
    <row r="24" spans="1:24" x14ac:dyDescent="0.25">
      <c r="A24" s="2">
        <v>16</v>
      </c>
      <c r="B24" s="2">
        <v>0</v>
      </c>
      <c r="C24" s="2">
        <v>0</v>
      </c>
      <c r="D24" s="2">
        <f t="shared" si="0"/>
        <v>0</v>
      </c>
      <c r="G24" s="10">
        <v>14.5</v>
      </c>
      <c r="H24" s="2">
        <v>2</v>
      </c>
      <c r="I24" s="2">
        <v>6</v>
      </c>
      <c r="J24" s="2"/>
      <c r="K24" s="13">
        <v>8</v>
      </c>
      <c r="M24" s="41">
        <v>14.5</v>
      </c>
      <c r="N24" s="35">
        <f t="shared" si="4"/>
        <v>0.25</v>
      </c>
      <c r="O24" s="36">
        <f t="shared" si="4"/>
        <v>0.75</v>
      </c>
      <c r="P24" s="37">
        <f t="shared" si="4"/>
        <v>0</v>
      </c>
      <c r="Q24" s="40">
        <f t="shared" si="6"/>
        <v>1</v>
      </c>
      <c r="R24" s="36"/>
      <c r="S24" s="2">
        <v>14.75</v>
      </c>
      <c r="T24" s="55">
        <v>14.5</v>
      </c>
      <c r="U24" s="53">
        <f t="shared" si="8"/>
        <v>816</v>
      </c>
      <c r="V24" s="53">
        <f t="shared" si="8"/>
        <v>2448</v>
      </c>
      <c r="W24" s="53">
        <f t="shared" si="8"/>
        <v>0</v>
      </c>
      <c r="X24" s="56">
        <f t="shared" si="7"/>
        <v>3264</v>
      </c>
    </row>
    <row r="25" spans="1:24" x14ac:dyDescent="0.25">
      <c r="A25" s="2">
        <v>16.5</v>
      </c>
      <c r="B25" s="2">
        <v>0</v>
      </c>
      <c r="C25" s="2">
        <v>0</v>
      </c>
      <c r="D25" s="2">
        <f t="shared" si="0"/>
        <v>0</v>
      </c>
      <c r="G25" s="10">
        <v>15</v>
      </c>
      <c r="H25" s="2"/>
      <c r="I25" s="2">
        <v>4</v>
      </c>
      <c r="J25" s="2"/>
      <c r="K25" s="13">
        <v>4</v>
      </c>
      <c r="M25" s="41">
        <v>15</v>
      </c>
      <c r="N25" s="35">
        <f t="shared" si="4"/>
        <v>0</v>
      </c>
      <c r="O25" s="36">
        <f t="shared" si="4"/>
        <v>1</v>
      </c>
      <c r="P25" s="37">
        <f t="shared" si="4"/>
        <v>0</v>
      </c>
      <c r="Q25" s="40">
        <f t="shared" si="6"/>
        <v>1</v>
      </c>
      <c r="R25" s="36"/>
      <c r="S25" s="2">
        <v>15.25</v>
      </c>
      <c r="T25" s="55">
        <v>15</v>
      </c>
      <c r="U25" s="53">
        <f t="shared" si="8"/>
        <v>0</v>
      </c>
      <c r="V25" s="53">
        <f t="shared" si="8"/>
        <v>1640</v>
      </c>
      <c r="W25" s="53">
        <f t="shared" si="8"/>
        <v>0</v>
      </c>
      <c r="X25" s="56">
        <f t="shared" si="7"/>
        <v>1640</v>
      </c>
    </row>
    <row r="26" spans="1:24" x14ac:dyDescent="0.25">
      <c r="A26" s="2">
        <v>17</v>
      </c>
      <c r="B26" s="2">
        <v>0</v>
      </c>
      <c r="C26" s="2">
        <v>0</v>
      </c>
      <c r="D26" s="2">
        <f t="shared" si="0"/>
        <v>0</v>
      </c>
      <c r="G26" s="10">
        <v>15.5</v>
      </c>
      <c r="H26" s="2"/>
      <c r="I26" s="2">
        <v>1</v>
      </c>
      <c r="J26" s="2"/>
      <c r="K26" s="13">
        <v>1</v>
      </c>
      <c r="M26" s="41">
        <v>15.5</v>
      </c>
      <c r="N26" s="35">
        <f t="shared" si="4"/>
        <v>0</v>
      </c>
      <c r="O26" s="36">
        <f t="shared" si="4"/>
        <v>1</v>
      </c>
      <c r="P26" s="37">
        <f t="shared" si="4"/>
        <v>0</v>
      </c>
      <c r="Q26" s="40">
        <f t="shared" si="6"/>
        <v>1</v>
      </c>
      <c r="R26" s="36"/>
      <c r="S26" s="2">
        <v>15.75</v>
      </c>
      <c r="T26" s="55">
        <v>15.5</v>
      </c>
      <c r="U26" s="53">
        <f t="shared" si="8"/>
        <v>0</v>
      </c>
      <c r="V26" s="53">
        <f t="shared" si="8"/>
        <v>410</v>
      </c>
      <c r="W26" s="53">
        <f t="shared" si="8"/>
        <v>0</v>
      </c>
      <c r="X26" s="56">
        <f t="shared" si="7"/>
        <v>410</v>
      </c>
    </row>
    <row r="27" spans="1:24" x14ac:dyDescent="0.25">
      <c r="A27" s="2">
        <v>17.5</v>
      </c>
      <c r="B27" s="2">
        <v>0</v>
      </c>
      <c r="C27" s="2">
        <v>0</v>
      </c>
      <c r="D27" s="2">
        <f t="shared" si="0"/>
        <v>0</v>
      </c>
      <c r="G27" s="10">
        <v>16</v>
      </c>
      <c r="H27" s="2"/>
      <c r="I27" s="2"/>
      <c r="J27" s="2"/>
      <c r="K27" s="13"/>
      <c r="M27" s="41">
        <v>16</v>
      </c>
      <c r="N27" s="35"/>
      <c r="O27" s="36"/>
      <c r="P27" s="37"/>
      <c r="Q27" s="40"/>
      <c r="R27" s="36"/>
      <c r="S27" s="2">
        <v>16.25</v>
      </c>
      <c r="T27" s="55">
        <v>16</v>
      </c>
      <c r="U27" s="53">
        <f t="shared" si="8"/>
        <v>0</v>
      </c>
      <c r="V27" s="53">
        <f t="shared" si="8"/>
        <v>0</v>
      </c>
      <c r="W27" s="53">
        <f t="shared" si="8"/>
        <v>0</v>
      </c>
      <c r="X27" s="56">
        <f t="shared" si="3"/>
        <v>0</v>
      </c>
    </row>
    <row r="28" spans="1:24" x14ac:dyDescent="0.25">
      <c r="A28" s="2">
        <v>18</v>
      </c>
      <c r="B28" s="2">
        <v>0</v>
      </c>
      <c r="C28" s="2">
        <v>0</v>
      </c>
      <c r="D28" s="2">
        <f t="shared" si="0"/>
        <v>0</v>
      </c>
      <c r="G28" s="10">
        <v>16.5</v>
      </c>
      <c r="H28" s="2"/>
      <c r="I28" s="2"/>
      <c r="J28" s="2"/>
      <c r="K28" s="13"/>
      <c r="M28" s="41">
        <v>16.5</v>
      </c>
      <c r="N28" s="35"/>
      <c r="O28" s="36"/>
      <c r="P28" s="37"/>
      <c r="Q28" s="40"/>
      <c r="R28" s="36"/>
      <c r="S28" s="2">
        <v>16.75</v>
      </c>
      <c r="T28" s="55">
        <v>16.5</v>
      </c>
      <c r="U28" s="53">
        <f t="shared" si="8"/>
        <v>0</v>
      </c>
      <c r="V28" s="53">
        <f t="shared" si="8"/>
        <v>0</v>
      </c>
      <c r="W28" s="53">
        <f t="shared" si="8"/>
        <v>0</v>
      </c>
      <c r="X28" s="56">
        <f t="shared" si="3"/>
        <v>0</v>
      </c>
    </row>
    <row r="29" spans="1:24" x14ac:dyDescent="0.25">
      <c r="A29" s="2">
        <v>18.5</v>
      </c>
      <c r="B29" s="2">
        <v>0</v>
      </c>
      <c r="C29" s="2">
        <v>0</v>
      </c>
      <c r="D29" s="2">
        <f t="shared" si="0"/>
        <v>0</v>
      </c>
      <c r="G29" s="10">
        <v>17</v>
      </c>
      <c r="H29" s="2"/>
      <c r="I29" s="2"/>
      <c r="J29" s="2"/>
      <c r="K29" s="13"/>
      <c r="M29" s="41">
        <v>17</v>
      </c>
      <c r="N29" s="35"/>
      <c r="O29" s="36"/>
      <c r="P29" s="37"/>
      <c r="Q29" s="40"/>
      <c r="R29" s="36"/>
      <c r="S29" s="2">
        <v>17.25</v>
      </c>
      <c r="T29" s="55">
        <v>17</v>
      </c>
      <c r="U29" s="53">
        <f t="shared" si="8"/>
        <v>0</v>
      </c>
      <c r="V29" s="53">
        <f t="shared" si="8"/>
        <v>0</v>
      </c>
      <c r="W29" s="53">
        <f t="shared" si="8"/>
        <v>0</v>
      </c>
      <c r="X29" s="56">
        <f t="shared" si="3"/>
        <v>0</v>
      </c>
    </row>
    <row r="30" spans="1:24" x14ac:dyDescent="0.25">
      <c r="A30" s="2">
        <v>19</v>
      </c>
      <c r="B30" s="2">
        <v>0</v>
      </c>
      <c r="C30" s="2">
        <v>0</v>
      </c>
      <c r="D30" s="2">
        <f t="shared" si="0"/>
        <v>0</v>
      </c>
      <c r="G30" s="10">
        <v>17.5</v>
      </c>
      <c r="H30" s="2"/>
      <c r="I30" s="2"/>
      <c r="J30" s="2"/>
      <c r="K30" s="13"/>
      <c r="M30" s="41">
        <v>17.5</v>
      </c>
      <c r="N30" s="35"/>
      <c r="O30" s="36"/>
      <c r="P30" s="37"/>
      <c r="Q30" s="40"/>
      <c r="R30" s="36"/>
      <c r="S30" s="2">
        <v>17.75</v>
      </c>
      <c r="T30" s="55">
        <v>17.5</v>
      </c>
      <c r="U30" s="53">
        <f t="shared" si="8"/>
        <v>0</v>
      </c>
      <c r="V30" s="53">
        <f t="shared" si="8"/>
        <v>0</v>
      </c>
      <c r="W30" s="53">
        <f t="shared" si="8"/>
        <v>0</v>
      </c>
      <c r="X30" s="56">
        <f t="shared" si="3"/>
        <v>0</v>
      </c>
    </row>
    <row r="31" spans="1:24" x14ac:dyDescent="0.25">
      <c r="A31" s="2">
        <v>19.5</v>
      </c>
      <c r="B31" s="2">
        <v>0</v>
      </c>
      <c r="C31" s="2">
        <v>0</v>
      </c>
      <c r="D31" s="2">
        <f t="shared" si="0"/>
        <v>0</v>
      </c>
      <c r="G31" s="10">
        <v>18</v>
      </c>
      <c r="H31" s="2"/>
      <c r="I31" s="2"/>
      <c r="J31" s="2"/>
      <c r="K31" s="13"/>
      <c r="M31" s="41">
        <v>18</v>
      </c>
      <c r="N31" s="35"/>
      <c r="O31" s="36"/>
      <c r="P31" s="37"/>
      <c r="Q31" s="40"/>
      <c r="R31" s="36"/>
      <c r="S31" s="2">
        <v>18.25</v>
      </c>
      <c r="T31" s="55">
        <v>18</v>
      </c>
      <c r="U31" s="53">
        <f t="shared" si="8"/>
        <v>0</v>
      </c>
      <c r="V31" s="53">
        <f t="shared" si="8"/>
        <v>0</v>
      </c>
      <c r="W31" s="53">
        <f t="shared" si="8"/>
        <v>0</v>
      </c>
      <c r="X31" s="56">
        <f t="shared" si="3"/>
        <v>0</v>
      </c>
    </row>
    <row r="32" spans="1:24" x14ac:dyDescent="0.25">
      <c r="A32" s="2">
        <v>20</v>
      </c>
      <c r="B32" s="2">
        <v>0</v>
      </c>
      <c r="C32" s="2">
        <v>0</v>
      </c>
      <c r="D32" s="2">
        <f t="shared" si="0"/>
        <v>0</v>
      </c>
      <c r="G32" s="14" t="s">
        <v>8</v>
      </c>
      <c r="H32" s="15">
        <v>84</v>
      </c>
      <c r="I32" s="15">
        <v>24</v>
      </c>
      <c r="J32" s="15">
        <v>0</v>
      </c>
      <c r="K32" s="16">
        <v>108</v>
      </c>
      <c r="M32" s="28" t="s">
        <v>8</v>
      </c>
      <c r="N32" s="15">
        <f>+H32/$K32</f>
        <v>0.77777777777777779</v>
      </c>
      <c r="O32" s="15">
        <f>+I32/$K32</f>
        <v>0.22222222222222221</v>
      </c>
      <c r="P32" s="15">
        <f>+J32/$K32</f>
        <v>0</v>
      </c>
      <c r="Q32" s="16">
        <f t="shared" ref="Q32" si="9">+K32/$K32</f>
        <v>1</v>
      </c>
      <c r="R32" s="31"/>
      <c r="S32" s="2"/>
      <c r="T32" s="57" t="s">
        <v>8</v>
      </c>
      <c r="U32" s="50">
        <f>SUM(U5:U31)</f>
        <v>137649.30000000002</v>
      </c>
      <c r="V32" s="50">
        <f>SUM(V5:V31)</f>
        <v>20018.7</v>
      </c>
      <c r="W32" s="50">
        <f t="shared" ref="W32" si="10">SUM(W5:W31)</f>
        <v>0</v>
      </c>
      <c r="X32" s="58">
        <f>SUM(X5:X31)</f>
        <v>157668</v>
      </c>
    </row>
    <row r="33" spans="1:24" x14ac:dyDescent="0.25">
      <c r="A33" s="2">
        <v>20.5</v>
      </c>
      <c r="B33" s="2">
        <v>0</v>
      </c>
      <c r="C33" s="2">
        <v>0</v>
      </c>
      <c r="D33" s="2">
        <f t="shared" si="0"/>
        <v>0</v>
      </c>
      <c r="M33" s="2"/>
      <c r="N33" s="2"/>
      <c r="O33" s="2"/>
      <c r="P33" s="2"/>
      <c r="Q33" s="2"/>
      <c r="R33" s="2"/>
      <c r="S33" s="2"/>
      <c r="T33" s="58" t="s">
        <v>15</v>
      </c>
      <c r="U33" s="59">
        <f>+U32/$X$32*100</f>
        <v>87.303257477738043</v>
      </c>
      <c r="V33" s="59">
        <f t="shared" ref="V33:X33" si="11">+V32/$X$32*100</f>
        <v>12.696742522261969</v>
      </c>
      <c r="W33" s="59">
        <f t="shared" si="11"/>
        <v>0</v>
      </c>
      <c r="X33" s="60">
        <f t="shared" si="11"/>
        <v>100</v>
      </c>
    </row>
    <row r="34" spans="1:24" x14ac:dyDescent="0.25">
      <c r="A34" s="2">
        <v>21</v>
      </c>
      <c r="B34" s="2">
        <v>0</v>
      </c>
      <c r="C34" s="2">
        <v>0</v>
      </c>
      <c r="D34" s="2">
        <f t="shared" si="0"/>
        <v>0</v>
      </c>
      <c r="M34" s="2"/>
      <c r="N34" s="2"/>
      <c r="O34" s="2"/>
      <c r="P34" s="2"/>
      <c r="Q34" s="2"/>
      <c r="R34" s="2"/>
      <c r="S34" s="2"/>
      <c r="T34" s="58" t="s">
        <v>16</v>
      </c>
      <c r="U34" s="59">
        <f>SUMPRODUCT(U5:U31,$S$5:$S$31)/U$32</f>
        <v>12.543583766862598</v>
      </c>
      <c r="V34" s="59">
        <f>SUMPRODUCT(V5:V31,$S$5:$S$31)/V$32</f>
        <v>14.130012188603654</v>
      </c>
      <c r="W34" s="59"/>
      <c r="X34" s="60">
        <f t="shared" ref="X34" si="12">SUMPRODUCT(X5:X31,$S$5:$S$31)/X$32</f>
        <v>12.745008498871046</v>
      </c>
    </row>
    <row r="35" spans="1:24" x14ac:dyDescent="0.25">
      <c r="A35" s="2">
        <v>21.5</v>
      </c>
      <c r="B35" s="2">
        <v>0</v>
      </c>
      <c r="C35" s="2">
        <v>0</v>
      </c>
      <c r="D35" s="2">
        <f t="shared" si="0"/>
        <v>0</v>
      </c>
    </row>
    <row r="36" spans="1:24" x14ac:dyDescent="0.25">
      <c r="A36" s="2">
        <v>22</v>
      </c>
      <c r="B36" s="2">
        <v>0</v>
      </c>
      <c r="C36" s="2">
        <v>0</v>
      </c>
      <c r="D36" s="2">
        <f t="shared" si="0"/>
        <v>0</v>
      </c>
    </row>
    <row r="37" spans="1:24" x14ac:dyDescent="0.25">
      <c r="A37" s="2">
        <v>22.5</v>
      </c>
      <c r="B37" s="2">
        <v>0</v>
      </c>
      <c r="C37" s="2">
        <v>0</v>
      </c>
      <c r="D37" s="2">
        <f t="shared" si="0"/>
        <v>0</v>
      </c>
      <c r="T37" t="s">
        <v>8</v>
      </c>
      <c r="U37">
        <f>137649.3/1000</f>
        <v>137.64929999999998</v>
      </c>
      <c r="V37">
        <f>20018.7/1000</f>
        <v>20.018699999999999</v>
      </c>
      <c r="W37">
        <v>0</v>
      </c>
      <c r="X37">
        <f>157668/1000</f>
        <v>157.66800000000001</v>
      </c>
    </row>
    <row r="38" spans="1:24" x14ac:dyDescent="0.25">
      <c r="A38" s="2">
        <v>23</v>
      </c>
      <c r="B38" s="2">
        <v>0</v>
      </c>
      <c r="C38" s="2">
        <v>0</v>
      </c>
      <c r="D38" s="2">
        <f t="shared" si="0"/>
        <v>0</v>
      </c>
    </row>
    <row r="39" spans="1:24" ht="21" x14ac:dyDescent="0.25">
      <c r="A39" s="2">
        <v>23.5</v>
      </c>
      <c r="B39" s="2">
        <v>0</v>
      </c>
      <c r="C39" s="2">
        <v>0</v>
      </c>
      <c r="D39" s="2">
        <f t="shared" si="0"/>
        <v>0</v>
      </c>
      <c r="T39" s="85" t="s">
        <v>9</v>
      </c>
      <c r="U39" s="85"/>
      <c r="V39" s="85"/>
      <c r="W39" s="85"/>
      <c r="X39" s="85"/>
    </row>
    <row r="40" spans="1:24" x14ac:dyDescent="0.25">
      <c r="A40" s="2">
        <v>24</v>
      </c>
      <c r="B40" s="2">
        <v>0</v>
      </c>
      <c r="C40" s="2">
        <v>0</v>
      </c>
      <c r="D40" s="2">
        <f t="shared" si="0"/>
        <v>0</v>
      </c>
      <c r="T40" s="86" t="s">
        <v>19</v>
      </c>
      <c r="U40" s="86"/>
      <c r="V40" s="86"/>
      <c r="W40" s="86"/>
      <c r="X40" s="86"/>
    </row>
    <row r="41" spans="1:24" x14ac:dyDescent="0.25">
      <c r="A41" s="2">
        <v>24.5</v>
      </c>
      <c r="B41" s="2">
        <v>0</v>
      </c>
      <c r="C41" s="2">
        <v>0</v>
      </c>
      <c r="D41" s="2">
        <f t="shared" si="0"/>
        <v>0</v>
      </c>
      <c r="T41" s="81" t="s">
        <v>6</v>
      </c>
      <c r="U41" s="83" t="s">
        <v>7</v>
      </c>
      <c r="V41" s="84"/>
      <c r="W41" s="84"/>
      <c r="X41" s="81" t="s">
        <v>8</v>
      </c>
    </row>
    <row r="42" spans="1:24" x14ac:dyDescent="0.25">
      <c r="A42" s="2">
        <v>25</v>
      </c>
      <c r="B42" s="2">
        <v>0</v>
      </c>
      <c r="C42" s="2">
        <v>0</v>
      </c>
      <c r="D42" s="2">
        <f t="shared" si="0"/>
        <v>0</v>
      </c>
      <c r="T42" s="82"/>
      <c r="U42" s="49">
        <v>1</v>
      </c>
      <c r="V42" s="50">
        <v>2</v>
      </c>
      <c r="W42" s="51">
        <v>3</v>
      </c>
      <c r="X42" s="82"/>
    </row>
    <row r="43" spans="1:24" x14ac:dyDescent="0.25">
      <c r="A43" s="2">
        <v>25.5</v>
      </c>
      <c r="B43" s="2">
        <v>0</v>
      </c>
      <c r="C43" s="2">
        <v>0</v>
      </c>
      <c r="D43" s="2">
        <f t="shared" si="0"/>
        <v>0</v>
      </c>
      <c r="T43" s="52">
        <v>5</v>
      </c>
      <c r="U43" s="53"/>
      <c r="V43" s="53"/>
      <c r="W43" s="53"/>
      <c r="X43" s="54"/>
    </row>
    <row r="44" spans="1:24" x14ac:dyDescent="0.25">
      <c r="B44">
        <f>SUM(B2:B43)</f>
        <v>157668</v>
      </c>
      <c r="C44" s="2">
        <f>SUM(C2:C43)</f>
        <v>2156</v>
      </c>
      <c r="D44" s="2"/>
      <c r="T44" s="55">
        <v>5.5</v>
      </c>
      <c r="U44" s="53"/>
      <c r="V44" s="53"/>
      <c r="W44" s="53"/>
      <c r="X44" s="56">
        <f>SUM(U44:W44)</f>
        <v>0</v>
      </c>
    </row>
    <row r="45" spans="1:24" x14ac:dyDescent="0.25">
      <c r="T45" s="55">
        <v>6</v>
      </c>
      <c r="U45" s="53"/>
      <c r="V45" s="53"/>
      <c r="W45" s="53"/>
      <c r="X45" s="56">
        <f t="shared" ref="X45:X54" si="13">SUM(U45:W45)</f>
        <v>0</v>
      </c>
    </row>
    <row r="46" spans="1:24" x14ac:dyDescent="0.25">
      <c r="T46" s="55">
        <v>6.5</v>
      </c>
      <c r="U46" s="53"/>
      <c r="V46" s="53"/>
      <c r="W46" s="53"/>
      <c r="X46" s="56">
        <f t="shared" si="13"/>
        <v>0</v>
      </c>
    </row>
    <row r="47" spans="1:24" x14ac:dyDescent="0.25">
      <c r="T47" s="55">
        <v>7</v>
      </c>
      <c r="U47" s="53"/>
      <c r="V47" s="53"/>
      <c r="W47" s="53"/>
      <c r="X47" s="56">
        <f t="shared" si="13"/>
        <v>0</v>
      </c>
    </row>
    <row r="48" spans="1:24" x14ac:dyDescent="0.25">
      <c r="T48" s="55">
        <v>7.5</v>
      </c>
      <c r="U48" s="53"/>
      <c r="V48" s="53"/>
      <c r="W48" s="53"/>
      <c r="X48" s="56">
        <f t="shared" si="13"/>
        <v>0</v>
      </c>
    </row>
    <row r="49" spans="20:24" x14ac:dyDescent="0.25">
      <c r="T49" s="55">
        <v>8</v>
      </c>
      <c r="U49" s="53"/>
      <c r="V49" s="53"/>
      <c r="W49" s="53"/>
      <c r="X49" s="56">
        <f t="shared" si="13"/>
        <v>0</v>
      </c>
    </row>
    <row r="50" spans="20:24" x14ac:dyDescent="0.25">
      <c r="T50" s="55">
        <v>8.5</v>
      </c>
      <c r="U50" s="53"/>
      <c r="V50" s="53"/>
      <c r="W50" s="53"/>
      <c r="X50" s="56">
        <f t="shared" si="13"/>
        <v>0</v>
      </c>
    </row>
    <row r="51" spans="20:24" x14ac:dyDescent="0.25">
      <c r="T51" s="55">
        <v>9</v>
      </c>
      <c r="U51" s="53"/>
      <c r="V51" s="53"/>
      <c r="W51" s="53"/>
      <c r="X51" s="56">
        <f t="shared" si="13"/>
        <v>0</v>
      </c>
    </row>
    <row r="52" spans="20:24" x14ac:dyDescent="0.25">
      <c r="T52" s="55">
        <v>9.5</v>
      </c>
      <c r="U52" s="53"/>
      <c r="V52" s="53"/>
      <c r="W52" s="53"/>
      <c r="X52" s="56">
        <f t="shared" si="13"/>
        <v>0</v>
      </c>
    </row>
    <row r="53" spans="20:24" x14ac:dyDescent="0.25">
      <c r="T53" s="55">
        <v>10</v>
      </c>
      <c r="U53" s="53"/>
      <c r="V53" s="53"/>
      <c r="W53" s="53"/>
      <c r="X53" s="56">
        <f t="shared" si="13"/>
        <v>0</v>
      </c>
    </row>
    <row r="54" spans="20:24" x14ac:dyDescent="0.25">
      <c r="T54" s="55">
        <v>10.5</v>
      </c>
      <c r="U54" s="53"/>
      <c r="V54" s="53"/>
      <c r="W54" s="53"/>
      <c r="X54" s="56">
        <f t="shared" si="13"/>
        <v>0</v>
      </c>
    </row>
    <row r="55" spans="20:24" x14ac:dyDescent="0.25">
      <c r="T55" s="55">
        <v>11</v>
      </c>
      <c r="U55" s="53">
        <f>N17*C14</f>
        <v>27</v>
      </c>
      <c r="V55" s="53">
        <f>O17*C14</f>
        <v>0</v>
      </c>
      <c r="W55" s="53">
        <f>P17*C14</f>
        <v>0</v>
      </c>
      <c r="X55" s="56">
        <f>SUM(U55:W55)</f>
        <v>27</v>
      </c>
    </row>
    <row r="56" spans="20:24" x14ac:dyDescent="0.25">
      <c r="T56" s="55">
        <v>11.5</v>
      </c>
      <c r="U56" s="53">
        <f>N18*C15</f>
        <v>199</v>
      </c>
      <c r="V56" s="53">
        <f>O18*C15</f>
        <v>0</v>
      </c>
      <c r="W56" s="53">
        <f>P18*C15</f>
        <v>0</v>
      </c>
      <c r="X56" s="56">
        <f t="shared" ref="X56:X64" si="14">SUM(U56:W56)</f>
        <v>199</v>
      </c>
    </row>
    <row r="57" spans="20:24" x14ac:dyDescent="0.25">
      <c r="T57" s="55">
        <v>12</v>
      </c>
      <c r="U57" s="53">
        <f>N19*C16</f>
        <v>587</v>
      </c>
      <c r="V57" s="53">
        <f>O19*C16</f>
        <v>0</v>
      </c>
      <c r="W57" s="53">
        <f>P19*C16</f>
        <v>0</v>
      </c>
      <c r="X57" s="56">
        <f t="shared" si="14"/>
        <v>587</v>
      </c>
    </row>
    <row r="58" spans="20:24" x14ac:dyDescent="0.25">
      <c r="T58" s="55">
        <v>12.5</v>
      </c>
      <c r="U58" s="53">
        <f>N20*C17</f>
        <v>556</v>
      </c>
      <c r="V58" s="53">
        <f>O20*C17</f>
        <v>0</v>
      </c>
      <c r="W58" s="53">
        <f>P20*C17</f>
        <v>0</v>
      </c>
      <c r="X58" s="56">
        <f t="shared" si="14"/>
        <v>556</v>
      </c>
    </row>
    <row r="59" spans="20:24" x14ac:dyDescent="0.25">
      <c r="T59" s="55">
        <v>13</v>
      </c>
      <c r="U59" s="53">
        <f>N21*C18</f>
        <v>155.20000000000002</v>
      </c>
      <c r="V59" s="53">
        <f>O21*C18</f>
        <v>38.800000000000004</v>
      </c>
      <c r="W59" s="53">
        <f>P21*C18</f>
        <v>0</v>
      </c>
      <c r="X59" s="56">
        <f t="shared" si="14"/>
        <v>194.00000000000003</v>
      </c>
    </row>
    <row r="60" spans="20:24" x14ac:dyDescent="0.25">
      <c r="T60" s="55">
        <v>13.5</v>
      </c>
      <c r="U60" s="53">
        <f>N22*C19</f>
        <v>175.2</v>
      </c>
      <c r="V60" s="53">
        <f>O22*C19</f>
        <v>116.80000000000001</v>
      </c>
      <c r="W60" s="53">
        <f>P22*C19</f>
        <v>0</v>
      </c>
      <c r="X60" s="56">
        <f t="shared" si="14"/>
        <v>292</v>
      </c>
    </row>
    <row r="61" spans="20:24" x14ac:dyDescent="0.25">
      <c r="T61" s="55">
        <v>14</v>
      </c>
      <c r="U61" s="53">
        <f>N23*C20</f>
        <v>53.1</v>
      </c>
      <c r="V61" s="53">
        <f>O23*C20</f>
        <v>123.89999999999999</v>
      </c>
      <c r="W61" s="53">
        <f>P23*C20</f>
        <v>0</v>
      </c>
      <c r="X61" s="56">
        <f t="shared" si="14"/>
        <v>177</v>
      </c>
    </row>
    <row r="62" spans="20:24" x14ac:dyDescent="0.25">
      <c r="T62" s="55">
        <v>14.5</v>
      </c>
      <c r="U62" s="53">
        <f>N24*C21</f>
        <v>18</v>
      </c>
      <c r="V62" s="53">
        <f>O24*C21</f>
        <v>54</v>
      </c>
      <c r="W62" s="53">
        <f>P24*C21</f>
        <v>0</v>
      </c>
      <c r="X62" s="56">
        <f t="shared" si="14"/>
        <v>72</v>
      </c>
    </row>
    <row r="63" spans="20:24" x14ac:dyDescent="0.25">
      <c r="T63" s="55">
        <v>15</v>
      </c>
      <c r="U63" s="53">
        <f>N25*C22</f>
        <v>0</v>
      </c>
      <c r="V63" s="53">
        <f>O25*C22</f>
        <v>41</v>
      </c>
      <c r="W63" s="53">
        <f>P25*C22</f>
        <v>0</v>
      </c>
      <c r="X63" s="56">
        <f t="shared" si="14"/>
        <v>41</v>
      </c>
    </row>
    <row r="64" spans="20:24" x14ac:dyDescent="0.25">
      <c r="T64" s="55">
        <v>15.5</v>
      </c>
      <c r="U64" s="53">
        <f>N26*C23</f>
        <v>0</v>
      </c>
      <c r="V64" s="53">
        <f>O26*C23</f>
        <v>11</v>
      </c>
      <c r="W64" s="53">
        <f>P26*C23</f>
        <v>0</v>
      </c>
      <c r="X64" s="56">
        <f t="shared" si="14"/>
        <v>11</v>
      </c>
    </row>
    <row r="65" spans="20:24" x14ac:dyDescent="0.25">
      <c r="T65" s="55">
        <v>16</v>
      </c>
      <c r="U65" s="53"/>
      <c r="V65" s="53"/>
      <c r="W65" s="53"/>
      <c r="X65" s="56">
        <f t="shared" ref="X65:X69" si="15">SUM(U65:W65)</f>
        <v>0</v>
      </c>
    </row>
    <row r="66" spans="20:24" x14ac:dyDescent="0.25">
      <c r="T66" s="55">
        <v>16.5</v>
      </c>
      <c r="U66" s="53"/>
      <c r="V66" s="53"/>
      <c r="W66" s="53"/>
      <c r="X66" s="56">
        <f t="shared" si="15"/>
        <v>0</v>
      </c>
    </row>
    <row r="67" spans="20:24" x14ac:dyDescent="0.25">
      <c r="T67" s="55">
        <v>17</v>
      </c>
      <c r="U67" s="53"/>
      <c r="V67" s="53"/>
      <c r="W67" s="53"/>
      <c r="X67" s="56">
        <f t="shared" si="15"/>
        <v>0</v>
      </c>
    </row>
    <row r="68" spans="20:24" x14ac:dyDescent="0.25">
      <c r="T68" s="55">
        <v>17.5</v>
      </c>
      <c r="U68" s="53"/>
      <c r="V68" s="53"/>
      <c r="W68" s="53"/>
      <c r="X68" s="56">
        <f t="shared" si="15"/>
        <v>0</v>
      </c>
    </row>
    <row r="69" spans="20:24" x14ac:dyDescent="0.25">
      <c r="T69" s="55">
        <v>18</v>
      </c>
      <c r="U69" s="53"/>
      <c r="V69" s="53"/>
      <c r="W69" s="53"/>
      <c r="X69" s="56">
        <f t="shared" si="15"/>
        <v>0</v>
      </c>
    </row>
    <row r="70" spans="20:24" x14ac:dyDescent="0.25">
      <c r="T70" s="57" t="s">
        <v>8</v>
      </c>
      <c r="U70" s="50">
        <f>SUM(U43:U69)</f>
        <v>1770.5</v>
      </c>
      <c r="V70" s="50">
        <f>SUM(V43:V69)</f>
        <v>385.5</v>
      </c>
      <c r="W70" s="50">
        <f t="shared" ref="W70" si="16">SUM(W43:W69)</f>
        <v>0</v>
      </c>
      <c r="X70" s="58">
        <f>SUM(X43:X69)</f>
        <v>2156</v>
      </c>
    </row>
    <row r="71" spans="20:24" x14ac:dyDescent="0.25">
      <c r="T71" s="58" t="s">
        <v>15</v>
      </c>
      <c r="U71" s="59">
        <f>+U70/$X$70*100</f>
        <v>82.119666048237477</v>
      </c>
      <c r="V71" s="59">
        <f>+V70/$X$70*100</f>
        <v>17.880333951762523</v>
      </c>
      <c r="W71" s="59">
        <f>+W70/$X$70*100</f>
        <v>0</v>
      </c>
      <c r="X71" s="60">
        <f>+X70/$X$70*100</f>
        <v>100</v>
      </c>
    </row>
    <row r="72" spans="20:24" x14ac:dyDescent="0.25">
      <c r="T72" s="58" t="s">
        <v>16</v>
      </c>
      <c r="U72" s="72">
        <f>U70/U32*1000</f>
        <v>12.862397411392575</v>
      </c>
      <c r="V72" s="72">
        <f t="shared" ref="V72:X72" si="17">V70/V32*1000</f>
        <v>19.256994709946198</v>
      </c>
      <c r="W72" s="72"/>
      <c r="X72" s="72">
        <f t="shared" si="17"/>
        <v>13.674302965725449</v>
      </c>
    </row>
  </sheetData>
  <mergeCells count="18">
    <mergeCell ref="T39:X39"/>
    <mergeCell ref="T40:X40"/>
    <mergeCell ref="T41:T42"/>
    <mergeCell ref="U41:W41"/>
    <mergeCell ref="X41:X42"/>
    <mergeCell ref="T3:T4"/>
    <mergeCell ref="U3:W3"/>
    <mergeCell ref="X3:X4"/>
    <mergeCell ref="G1:K1"/>
    <mergeCell ref="G3:G4"/>
    <mergeCell ref="H3:J3"/>
    <mergeCell ref="K3:K4"/>
    <mergeCell ref="M1:Q1"/>
    <mergeCell ref="T1:X1"/>
    <mergeCell ref="T2:X2"/>
    <mergeCell ref="M3:M4"/>
    <mergeCell ref="N3:P3"/>
    <mergeCell ref="Q3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zoomScale="70" zoomScaleNormal="70" workbookViewId="0">
      <selection activeCell="N44" sqref="N44"/>
    </sheetView>
  </sheetViews>
  <sheetFormatPr defaultRowHeight="15" x14ac:dyDescent="0.25"/>
  <cols>
    <col min="19" max="19" width="9.85546875" customWidth="1"/>
    <col min="23" max="23" width="9.7109375" customWidth="1"/>
  </cols>
  <sheetData>
    <row r="1" spans="1:23" ht="21" x14ac:dyDescent="0.25">
      <c r="A1" s="22" t="s">
        <v>21</v>
      </c>
      <c r="B1" s="22" t="s">
        <v>22</v>
      </c>
      <c r="C1" s="22" t="s">
        <v>23</v>
      </c>
      <c r="F1" s="87" t="s">
        <v>10</v>
      </c>
      <c r="G1" s="87"/>
      <c r="H1" s="87"/>
      <c r="I1" s="87"/>
      <c r="J1" s="87"/>
      <c r="L1" s="87" t="s">
        <v>10</v>
      </c>
      <c r="M1" s="87"/>
      <c r="N1" s="87"/>
      <c r="O1" s="87"/>
      <c r="P1" s="87"/>
      <c r="Q1" s="22"/>
      <c r="R1" s="2"/>
      <c r="S1" s="85" t="s">
        <v>10</v>
      </c>
      <c r="T1" s="85"/>
      <c r="U1" s="85"/>
      <c r="V1" s="85"/>
      <c r="W1" s="85"/>
    </row>
    <row r="2" spans="1:23" x14ac:dyDescent="0.25">
      <c r="A2">
        <v>5</v>
      </c>
      <c r="B2">
        <v>0</v>
      </c>
      <c r="C2">
        <v>0</v>
      </c>
      <c r="D2">
        <f>B2/3531352</f>
        <v>0</v>
      </c>
      <c r="F2" s="2"/>
      <c r="G2" s="2"/>
      <c r="H2" s="2"/>
      <c r="I2" s="2"/>
      <c r="J2" s="2"/>
      <c r="L2" s="22"/>
      <c r="M2" s="22"/>
      <c r="N2" s="47" t="s">
        <v>15</v>
      </c>
      <c r="O2" s="22"/>
      <c r="P2" s="22"/>
      <c r="Q2" s="22"/>
      <c r="R2" s="2"/>
      <c r="S2" s="86" t="s">
        <v>17</v>
      </c>
      <c r="T2" s="86"/>
      <c r="U2" s="86"/>
      <c r="V2" s="86"/>
      <c r="W2" s="86"/>
    </row>
    <row r="3" spans="1:23" x14ac:dyDescent="0.25">
      <c r="A3">
        <v>5.5</v>
      </c>
      <c r="B3">
        <v>0</v>
      </c>
      <c r="C3">
        <v>0</v>
      </c>
      <c r="D3" s="2">
        <f t="shared" ref="D3:D43" si="0">B3/3531352</f>
        <v>0</v>
      </c>
      <c r="F3" s="88" t="s">
        <v>6</v>
      </c>
      <c r="G3" s="90" t="s">
        <v>7</v>
      </c>
      <c r="H3" s="91"/>
      <c r="I3" s="91"/>
      <c r="J3" s="88" t="s">
        <v>8</v>
      </c>
      <c r="L3" s="76" t="s">
        <v>6</v>
      </c>
      <c r="M3" s="79" t="s">
        <v>7</v>
      </c>
      <c r="N3" s="80"/>
      <c r="O3" s="80"/>
      <c r="P3" s="76" t="s">
        <v>8</v>
      </c>
      <c r="Q3" s="45"/>
      <c r="R3" s="2"/>
      <c r="S3" s="81" t="s">
        <v>6</v>
      </c>
      <c r="T3" s="83" t="s">
        <v>7</v>
      </c>
      <c r="U3" s="84"/>
      <c r="V3" s="84"/>
      <c r="W3" s="81" t="s">
        <v>8</v>
      </c>
    </row>
    <row r="4" spans="1:23" x14ac:dyDescent="0.25">
      <c r="A4">
        <v>6</v>
      </c>
      <c r="B4">
        <v>0</v>
      </c>
      <c r="C4">
        <v>0</v>
      </c>
      <c r="D4" s="2">
        <f t="shared" si="0"/>
        <v>0</v>
      </c>
      <c r="F4" s="89"/>
      <c r="G4" s="9">
        <v>1</v>
      </c>
      <c r="H4" s="9">
        <v>2</v>
      </c>
      <c r="I4" s="9">
        <v>3</v>
      </c>
      <c r="J4" s="89"/>
      <c r="L4" s="77"/>
      <c r="M4" s="38">
        <v>1</v>
      </c>
      <c r="N4" s="15">
        <v>2</v>
      </c>
      <c r="O4" s="39">
        <v>3</v>
      </c>
      <c r="P4" s="77"/>
      <c r="Q4" s="45"/>
      <c r="R4" s="2"/>
      <c r="S4" s="82"/>
      <c r="T4" s="49">
        <v>1</v>
      </c>
      <c r="U4" s="50">
        <v>2</v>
      </c>
      <c r="V4" s="51">
        <v>3</v>
      </c>
      <c r="W4" s="82"/>
    </row>
    <row r="5" spans="1:23" x14ac:dyDescent="0.25">
      <c r="A5">
        <v>6.5</v>
      </c>
      <c r="B5">
        <v>0</v>
      </c>
      <c r="C5">
        <v>0</v>
      </c>
      <c r="D5" s="2">
        <f t="shared" si="0"/>
        <v>0</v>
      </c>
      <c r="F5" s="10">
        <v>5</v>
      </c>
      <c r="G5" s="2"/>
      <c r="H5" s="2"/>
      <c r="I5" s="2"/>
      <c r="J5" s="13"/>
      <c r="L5" s="41">
        <v>5</v>
      </c>
      <c r="M5" s="35"/>
      <c r="N5" s="36"/>
      <c r="O5" s="34"/>
      <c r="P5" s="44"/>
      <c r="Q5" s="32"/>
      <c r="R5" s="2">
        <v>5.25</v>
      </c>
      <c r="S5" s="52">
        <v>5</v>
      </c>
      <c r="T5" s="53">
        <f>+M5*$B2</f>
        <v>0</v>
      </c>
      <c r="U5" s="53">
        <f t="shared" ref="U5:V20" si="1">+N5*$B2</f>
        <v>0</v>
      </c>
      <c r="V5" s="53">
        <f t="shared" si="1"/>
        <v>0</v>
      </c>
      <c r="W5" s="54"/>
    </row>
    <row r="6" spans="1:23" x14ac:dyDescent="0.25">
      <c r="A6">
        <v>7</v>
      </c>
      <c r="B6">
        <v>0</v>
      </c>
      <c r="C6">
        <v>0</v>
      </c>
      <c r="D6" s="2">
        <f t="shared" si="0"/>
        <v>0</v>
      </c>
      <c r="F6" s="10">
        <v>5.5</v>
      </c>
      <c r="G6" s="2"/>
      <c r="H6" s="2"/>
      <c r="I6" s="2"/>
      <c r="J6" s="13"/>
      <c r="L6" s="41">
        <v>5.5</v>
      </c>
      <c r="M6" s="35"/>
      <c r="N6" s="36"/>
      <c r="O6" s="37"/>
      <c r="P6" s="40"/>
      <c r="Q6" s="36"/>
      <c r="R6" s="2">
        <v>5.75</v>
      </c>
      <c r="S6" s="55">
        <v>5.5</v>
      </c>
      <c r="T6" s="53">
        <f t="shared" ref="T6:V21" si="2">+M6*$B3</f>
        <v>0</v>
      </c>
      <c r="U6" s="53">
        <f t="shared" si="1"/>
        <v>0</v>
      </c>
      <c r="V6" s="53">
        <f t="shared" si="1"/>
        <v>0</v>
      </c>
      <c r="W6" s="56">
        <f>SUM(T6:V6)</f>
        <v>0</v>
      </c>
    </row>
    <row r="7" spans="1:23" x14ac:dyDescent="0.25">
      <c r="A7">
        <v>7.5</v>
      </c>
      <c r="B7">
        <v>0</v>
      </c>
      <c r="C7">
        <v>0</v>
      </c>
      <c r="D7" s="2">
        <f t="shared" si="0"/>
        <v>0</v>
      </c>
      <c r="F7" s="10">
        <v>6</v>
      </c>
      <c r="G7" s="2"/>
      <c r="H7" s="2"/>
      <c r="I7" s="2"/>
      <c r="J7" s="13"/>
      <c r="L7" s="41">
        <v>6</v>
      </c>
      <c r="M7" s="35"/>
      <c r="N7" s="36"/>
      <c r="O7" s="37"/>
      <c r="P7" s="40"/>
      <c r="Q7" s="36"/>
      <c r="R7" s="2">
        <v>6.25</v>
      </c>
      <c r="S7" s="55">
        <v>6</v>
      </c>
      <c r="T7" s="53">
        <f t="shared" si="2"/>
        <v>0</v>
      </c>
      <c r="U7" s="53">
        <f t="shared" si="1"/>
        <v>0</v>
      </c>
      <c r="V7" s="53">
        <f t="shared" si="1"/>
        <v>0</v>
      </c>
      <c r="W7" s="56">
        <f t="shared" ref="W7:W31" si="3">SUM(T7:V7)</f>
        <v>0</v>
      </c>
    </row>
    <row r="8" spans="1:23" x14ac:dyDescent="0.25">
      <c r="A8">
        <v>8</v>
      </c>
      <c r="B8">
        <v>0</v>
      </c>
      <c r="C8">
        <v>0</v>
      </c>
      <c r="D8" s="2">
        <f t="shared" si="0"/>
        <v>0</v>
      </c>
      <c r="F8" s="10">
        <v>6.5</v>
      </c>
      <c r="G8" s="2"/>
      <c r="H8" s="2"/>
      <c r="I8" s="2"/>
      <c r="J8" s="13"/>
      <c r="L8" s="41">
        <v>6.5</v>
      </c>
      <c r="M8" s="35"/>
      <c r="N8" s="36"/>
      <c r="O8" s="37"/>
      <c r="P8" s="40"/>
      <c r="Q8" s="36"/>
      <c r="R8" s="2">
        <v>6.75</v>
      </c>
      <c r="S8" s="55">
        <v>6.5</v>
      </c>
      <c r="T8" s="53">
        <f t="shared" si="2"/>
        <v>0</v>
      </c>
      <c r="U8" s="53">
        <f t="shared" si="1"/>
        <v>0</v>
      </c>
      <c r="V8" s="53">
        <f t="shared" si="1"/>
        <v>0</v>
      </c>
      <c r="W8" s="56">
        <f t="shared" si="3"/>
        <v>0</v>
      </c>
    </row>
    <row r="9" spans="1:23" x14ac:dyDescent="0.25">
      <c r="A9">
        <v>8.5</v>
      </c>
      <c r="B9">
        <v>0</v>
      </c>
      <c r="C9">
        <v>0</v>
      </c>
      <c r="D9" s="2">
        <f t="shared" si="0"/>
        <v>0</v>
      </c>
      <c r="F9" s="10">
        <v>7</v>
      </c>
      <c r="G9" s="2"/>
      <c r="H9" s="2"/>
      <c r="I9" s="2"/>
      <c r="J9" s="13"/>
      <c r="L9" s="41">
        <v>7</v>
      </c>
      <c r="M9" s="35"/>
      <c r="N9" s="36"/>
      <c r="O9" s="37"/>
      <c r="P9" s="40"/>
      <c r="Q9" s="36"/>
      <c r="R9" s="2">
        <v>7.25</v>
      </c>
      <c r="S9" s="55">
        <v>7</v>
      </c>
      <c r="T9" s="53">
        <f t="shared" si="2"/>
        <v>0</v>
      </c>
      <c r="U9" s="53">
        <f t="shared" si="1"/>
        <v>0</v>
      </c>
      <c r="V9" s="53">
        <f t="shared" si="1"/>
        <v>0</v>
      </c>
      <c r="W9" s="56">
        <f t="shared" si="3"/>
        <v>0</v>
      </c>
    </row>
    <row r="10" spans="1:23" x14ac:dyDescent="0.25">
      <c r="A10">
        <v>9</v>
      </c>
      <c r="B10">
        <v>0</v>
      </c>
      <c r="C10">
        <v>0</v>
      </c>
      <c r="D10" s="2">
        <f t="shared" si="0"/>
        <v>0</v>
      </c>
      <c r="F10" s="10">
        <v>7.5</v>
      </c>
      <c r="G10" s="2"/>
      <c r="H10" s="2"/>
      <c r="I10" s="2"/>
      <c r="J10" s="13"/>
      <c r="L10" s="41">
        <v>7.5</v>
      </c>
      <c r="M10" s="35"/>
      <c r="N10" s="36"/>
      <c r="O10" s="37"/>
      <c r="P10" s="40"/>
      <c r="Q10" s="36"/>
      <c r="R10" s="2">
        <v>7.75</v>
      </c>
      <c r="S10" s="55">
        <v>7.5</v>
      </c>
      <c r="T10" s="53">
        <f t="shared" si="2"/>
        <v>0</v>
      </c>
      <c r="U10" s="53">
        <f t="shared" si="1"/>
        <v>0</v>
      </c>
      <c r="V10" s="53">
        <f t="shared" si="1"/>
        <v>0</v>
      </c>
      <c r="W10" s="56">
        <f t="shared" si="3"/>
        <v>0</v>
      </c>
    </row>
    <row r="11" spans="1:23" x14ac:dyDescent="0.25">
      <c r="A11">
        <v>9.5</v>
      </c>
      <c r="B11">
        <v>221253</v>
      </c>
      <c r="C11">
        <v>1193</v>
      </c>
      <c r="D11" s="2">
        <f t="shared" si="0"/>
        <v>6.2653907058826189E-2</v>
      </c>
      <c r="F11" s="10">
        <v>8</v>
      </c>
      <c r="G11" s="2"/>
      <c r="H11" s="2"/>
      <c r="I11" s="2"/>
      <c r="J11" s="13"/>
      <c r="L11" s="41">
        <v>8</v>
      </c>
      <c r="M11" s="35"/>
      <c r="N11" s="36"/>
      <c r="O11" s="37"/>
      <c r="P11" s="40"/>
      <c r="Q11" s="36"/>
      <c r="R11" s="2">
        <v>8.25</v>
      </c>
      <c r="S11" s="55">
        <v>8</v>
      </c>
      <c r="T11" s="53">
        <f t="shared" si="2"/>
        <v>0</v>
      </c>
      <c r="U11" s="53">
        <f t="shared" si="1"/>
        <v>0</v>
      </c>
      <c r="V11" s="53">
        <f t="shared" si="1"/>
        <v>0</v>
      </c>
      <c r="W11" s="56">
        <f t="shared" si="3"/>
        <v>0</v>
      </c>
    </row>
    <row r="12" spans="1:23" x14ac:dyDescent="0.25">
      <c r="A12">
        <v>10</v>
      </c>
      <c r="B12">
        <v>507208</v>
      </c>
      <c r="C12">
        <v>3245</v>
      </c>
      <c r="D12" s="2">
        <f t="shared" si="0"/>
        <v>0.14362997514832845</v>
      </c>
      <c r="F12" s="10">
        <v>8.5</v>
      </c>
      <c r="G12" s="2"/>
      <c r="H12" s="2"/>
      <c r="I12" s="2"/>
      <c r="J12" s="13"/>
      <c r="L12" s="41">
        <v>8.5</v>
      </c>
      <c r="M12" s="35"/>
      <c r="N12" s="36"/>
      <c r="O12" s="37"/>
      <c r="P12" s="40"/>
      <c r="Q12" s="36"/>
      <c r="R12" s="2">
        <v>8.75</v>
      </c>
      <c r="S12" s="55">
        <v>8.5</v>
      </c>
      <c r="T12" s="53">
        <f t="shared" si="2"/>
        <v>0</v>
      </c>
      <c r="U12" s="53">
        <f t="shared" si="1"/>
        <v>0</v>
      </c>
      <c r="V12" s="53">
        <f t="shared" si="1"/>
        <v>0</v>
      </c>
      <c r="W12" s="56">
        <f t="shared" si="3"/>
        <v>0</v>
      </c>
    </row>
    <row r="13" spans="1:23" x14ac:dyDescent="0.25">
      <c r="A13">
        <v>10.5</v>
      </c>
      <c r="B13">
        <v>982579</v>
      </c>
      <c r="C13">
        <v>7393</v>
      </c>
      <c r="D13" s="2">
        <f t="shared" si="0"/>
        <v>0.27824442309914166</v>
      </c>
      <c r="F13" s="10">
        <v>9</v>
      </c>
      <c r="G13" s="2"/>
      <c r="H13" s="2"/>
      <c r="I13" s="2"/>
      <c r="J13" s="13"/>
      <c r="L13" s="41">
        <v>9</v>
      </c>
      <c r="M13" s="35"/>
      <c r="N13" s="36"/>
      <c r="O13" s="37"/>
      <c r="P13" s="40"/>
      <c r="Q13" s="36"/>
      <c r="R13" s="2">
        <v>9.25</v>
      </c>
      <c r="S13" s="55">
        <v>9</v>
      </c>
      <c r="T13" s="53">
        <f t="shared" si="2"/>
        <v>0</v>
      </c>
      <c r="U13" s="53">
        <f t="shared" si="1"/>
        <v>0</v>
      </c>
      <c r="V13" s="53">
        <f t="shared" si="1"/>
        <v>0</v>
      </c>
      <c r="W13" s="56">
        <f t="shared" si="3"/>
        <v>0</v>
      </c>
    </row>
    <row r="14" spans="1:23" x14ac:dyDescent="0.25">
      <c r="A14">
        <v>11</v>
      </c>
      <c r="B14">
        <v>698212</v>
      </c>
      <c r="C14">
        <v>6135</v>
      </c>
      <c r="D14" s="2">
        <f t="shared" si="0"/>
        <v>0.19771804113551977</v>
      </c>
      <c r="F14" s="10">
        <v>9.5</v>
      </c>
      <c r="G14" s="2">
        <v>15</v>
      </c>
      <c r="H14" s="2">
        <v>1</v>
      </c>
      <c r="I14" s="2"/>
      <c r="J14" s="13">
        <v>16</v>
      </c>
      <c r="L14" s="41">
        <v>9.5</v>
      </c>
      <c r="M14" s="35">
        <f>+G14/$J14</f>
        <v>0.9375</v>
      </c>
      <c r="N14" s="36">
        <f>+H14/$J14</f>
        <v>6.25E-2</v>
      </c>
      <c r="O14" s="37"/>
      <c r="P14" s="40">
        <f t="shared" ref="P14:P16" si="4">SUM(M14:O14)</f>
        <v>1</v>
      </c>
      <c r="Q14" s="36"/>
      <c r="R14" s="2">
        <v>9.75</v>
      </c>
      <c r="S14" s="55">
        <v>9.5</v>
      </c>
      <c r="T14" s="53">
        <f t="shared" si="2"/>
        <v>207424.6875</v>
      </c>
      <c r="U14" s="53">
        <f t="shared" si="1"/>
        <v>13828.3125</v>
      </c>
      <c r="V14" s="53">
        <f t="shared" si="1"/>
        <v>0</v>
      </c>
      <c r="W14" s="56">
        <f>SUM(T14:V14)</f>
        <v>221253</v>
      </c>
    </row>
    <row r="15" spans="1:23" x14ac:dyDescent="0.25">
      <c r="A15">
        <v>11.5</v>
      </c>
      <c r="B15">
        <v>506405</v>
      </c>
      <c r="C15">
        <v>5160</v>
      </c>
      <c r="D15" s="2">
        <f t="shared" si="0"/>
        <v>0.14340258348643806</v>
      </c>
      <c r="F15" s="10">
        <v>10</v>
      </c>
      <c r="G15" s="2">
        <v>23</v>
      </c>
      <c r="H15" s="2"/>
      <c r="I15" s="2"/>
      <c r="J15" s="13">
        <v>23</v>
      </c>
      <c r="L15" s="41">
        <v>10</v>
      </c>
      <c r="M15" s="35">
        <f t="shared" ref="M15:M16" si="5">+G15/$J15</f>
        <v>1</v>
      </c>
      <c r="N15" s="36">
        <f t="shared" ref="N15:N16" si="6">+H15/$J15</f>
        <v>0</v>
      </c>
      <c r="O15" s="37"/>
      <c r="P15" s="40">
        <f t="shared" si="4"/>
        <v>1</v>
      </c>
      <c r="Q15" s="36"/>
      <c r="R15" s="2">
        <v>10.25</v>
      </c>
      <c r="S15" s="55">
        <v>10</v>
      </c>
      <c r="T15" s="53">
        <f t="shared" si="2"/>
        <v>507208</v>
      </c>
      <c r="U15" s="53">
        <f t="shared" si="1"/>
        <v>0</v>
      </c>
      <c r="V15" s="53">
        <f t="shared" si="1"/>
        <v>0</v>
      </c>
      <c r="W15" s="56">
        <f t="shared" si="3"/>
        <v>507208</v>
      </c>
    </row>
    <row r="16" spans="1:23" x14ac:dyDescent="0.25">
      <c r="A16">
        <v>12</v>
      </c>
      <c r="B16">
        <v>325938</v>
      </c>
      <c r="C16">
        <v>3828</v>
      </c>
      <c r="D16" s="2">
        <f t="shared" si="0"/>
        <v>9.2298360514613098E-2</v>
      </c>
      <c r="F16" s="10">
        <v>10.5</v>
      </c>
      <c r="G16" s="2">
        <v>22</v>
      </c>
      <c r="H16" s="2">
        <v>1</v>
      </c>
      <c r="I16" s="2"/>
      <c r="J16" s="13">
        <v>23</v>
      </c>
      <c r="L16" s="41">
        <v>10.5</v>
      </c>
      <c r="M16" s="35">
        <f t="shared" si="5"/>
        <v>0.95652173913043481</v>
      </c>
      <c r="N16" s="36">
        <f t="shared" si="6"/>
        <v>4.3478260869565216E-2</v>
      </c>
      <c r="O16" s="37"/>
      <c r="P16" s="40">
        <f t="shared" si="4"/>
        <v>1</v>
      </c>
      <c r="Q16" s="36"/>
      <c r="R16" s="2">
        <v>10.75</v>
      </c>
      <c r="S16" s="55">
        <v>10.5</v>
      </c>
      <c r="T16" s="53">
        <f t="shared" si="2"/>
        <v>939858.17391304346</v>
      </c>
      <c r="U16" s="53">
        <f t="shared" si="1"/>
        <v>42720.82608695652</v>
      </c>
      <c r="V16" s="53">
        <f t="shared" si="1"/>
        <v>0</v>
      </c>
      <c r="W16" s="56">
        <f t="shared" si="3"/>
        <v>982579</v>
      </c>
    </row>
    <row r="17" spans="1:23" x14ac:dyDescent="0.25">
      <c r="A17">
        <v>12.5</v>
      </c>
      <c r="B17">
        <v>242287</v>
      </c>
      <c r="C17">
        <v>3261</v>
      </c>
      <c r="D17" s="2">
        <f t="shared" si="0"/>
        <v>6.8610265983113553E-2</v>
      </c>
      <c r="F17" s="10">
        <v>11</v>
      </c>
      <c r="G17" s="2">
        <v>17</v>
      </c>
      <c r="H17" s="2">
        <v>4</v>
      </c>
      <c r="I17" s="2"/>
      <c r="J17" s="13">
        <v>21</v>
      </c>
      <c r="L17" s="41">
        <v>11</v>
      </c>
      <c r="M17" s="35">
        <f t="shared" ref="M17:N21" si="7">+G17/$J17</f>
        <v>0.80952380952380953</v>
      </c>
      <c r="N17" s="36">
        <f t="shared" si="7"/>
        <v>0.19047619047619047</v>
      </c>
      <c r="O17" s="37"/>
      <c r="P17" s="40">
        <f>SUM(M17:O17)</f>
        <v>1</v>
      </c>
      <c r="Q17" s="36"/>
      <c r="R17" s="2">
        <v>11.25</v>
      </c>
      <c r="S17" s="55">
        <v>11</v>
      </c>
      <c r="T17" s="53">
        <f>+M17*$B14</f>
        <v>565219.23809523811</v>
      </c>
      <c r="U17" s="53">
        <f>+N17*$B14</f>
        <v>132992.76190476189</v>
      </c>
      <c r="V17" s="53">
        <f t="shared" si="1"/>
        <v>0</v>
      </c>
      <c r="W17" s="56">
        <f t="shared" si="3"/>
        <v>698212</v>
      </c>
    </row>
    <row r="18" spans="1:23" x14ac:dyDescent="0.25">
      <c r="A18">
        <v>13</v>
      </c>
      <c r="B18">
        <v>47470</v>
      </c>
      <c r="C18">
        <v>729</v>
      </c>
      <c r="D18" s="2">
        <f t="shared" si="0"/>
        <v>1.3442443574019242E-2</v>
      </c>
      <c r="F18" s="10">
        <v>11.5</v>
      </c>
      <c r="G18" s="2">
        <v>24</v>
      </c>
      <c r="H18" s="2"/>
      <c r="I18" s="2"/>
      <c r="J18" s="13">
        <v>24</v>
      </c>
      <c r="L18" s="41">
        <v>11.5</v>
      </c>
      <c r="M18" s="35">
        <f t="shared" si="7"/>
        <v>1</v>
      </c>
      <c r="N18" s="36">
        <f t="shared" si="7"/>
        <v>0</v>
      </c>
      <c r="O18" s="37"/>
      <c r="P18" s="40">
        <f t="shared" ref="P18:P21" si="8">SUM(M18:O18)</f>
        <v>1</v>
      </c>
      <c r="Q18" s="36"/>
      <c r="R18" s="2">
        <v>11.75</v>
      </c>
      <c r="S18" s="55">
        <v>11.5</v>
      </c>
      <c r="T18" s="53">
        <f t="shared" si="2"/>
        <v>506405</v>
      </c>
      <c r="U18" s="53">
        <f t="shared" si="1"/>
        <v>0</v>
      </c>
      <c r="V18" s="53">
        <f t="shared" si="1"/>
        <v>0</v>
      </c>
      <c r="W18" s="56">
        <f t="shared" si="3"/>
        <v>506405</v>
      </c>
    </row>
    <row r="19" spans="1:23" x14ac:dyDescent="0.25">
      <c r="A19">
        <v>13.5</v>
      </c>
      <c r="B19">
        <v>0</v>
      </c>
      <c r="C19">
        <v>0</v>
      </c>
      <c r="D19" s="2">
        <f t="shared" si="0"/>
        <v>0</v>
      </c>
      <c r="F19" s="10">
        <v>12</v>
      </c>
      <c r="G19" s="2">
        <v>24</v>
      </c>
      <c r="H19" s="2"/>
      <c r="I19" s="2"/>
      <c r="J19" s="13">
        <v>24</v>
      </c>
      <c r="L19" s="41">
        <v>12</v>
      </c>
      <c r="M19" s="35">
        <f t="shared" si="7"/>
        <v>1</v>
      </c>
      <c r="N19" s="36">
        <f t="shared" si="7"/>
        <v>0</v>
      </c>
      <c r="O19" s="37"/>
      <c r="P19" s="40">
        <f t="shared" si="8"/>
        <v>1</v>
      </c>
      <c r="Q19" s="36"/>
      <c r="R19" s="2">
        <v>12.25</v>
      </c>
      <c r="S19" s="55">
        <v>12</v>
      </c>
      <c r="T19" s="53">
        <f t="shared" si="2"/>
        <v>325938</v>
      </c>
      <c r="U19" s="53">
        <f t="shared" si="1"/>
        <v>0</v>
      </c>
      <c r="V19" s="53">
        <f t="shared" si="1"/>
        <v>0</v>
      </c>
      <c r="W19" s="56">
        <f t="shared" si="3"/>
        <v>325938</v>
      </c>
    </row>
    <row r="20" spans="1:23" x14ac:dyDescent="0.25">
      <c r="A20">
        <v>14</v>
      </c>
      <c r="B20">
        <v>0</v>
      </c>
      <c r="C20">
        <v>0</v>
      </c>
      <c r="D20" s="2">
        <f t="shared" si="0"/>
        <v>0</v>
      </c>
      <c r="F20" s="10">
        <v>12.5</v>
      </c>
      <c r="G20" s="2">
        <v>16</v>
      </c>
      <c r="H20" s="2">
        <v>6</v>
      </c>
      <c r="I20" s="2"/>
      <c r="J20" s="13">
        <v>22</v>
      </c>
      <c r="L20" s="41">
        <v>12.5</v>
      </c>
      <c r="M20" s="35">
        <f t="shared" si="7"/>
        <v>0.72727272727272729</v>
      </c>
      <c r="N20" s="36">
        <f t="shared" si="7"/>
        <v>0.27272727272727271</v>
      </c>
      <c r="O20" s="37"/>
      <c r="P20" s="40">
        <f t="shared" si="8"/>
        <v>1</v>
      </c>
      <c r="Q20" s="36"/>
      <c r="R20" s="2">
        <v>12.75</v>
      </c>
      <c r="S20" s="55">
        <v>12.5</v>
      </c>
      <c r="T20" s="53">
        <f t="shared" si="2"/>
        <v>176208.72727272726</v>
      </c>
      <c r="U20" s="53">
        <f t="shared" si="1"/>
        <v>66078.272727272721</v>
      </c>
      <c r="V20" s="53">
        <f t="shared" si="1"/>
        <v>0</v>
      </c>
      <c r="W20" s="56">
        <f t="shared" si="3"/>
        <v>242287</v>
      </c>
    </row>
    <row r="21" spans="1:23" x14ac:dyDescent="0.25">
      <c r="A21">
        <v>14.5</v>
      </c>
      <c r="B21">
        <v>0</v>
      </c>
      <c r="C21">
        <v>0</v>
      </c>
      <c r="D21" s="2">
        <f t="shared" si="0"/>
        <v>0</v>
      </c>
      <c r="F21" s="10">
        <v>13</v>
      </c>
      <c r="G21" s="2">
        <v>10</v>
      </c>
      <c r="H21" s="2">
        <v>6</v>
      </c>
      <c r="I21" s="2"/>
      <c r="J21" s="13">
        <v>16</v>
      </c>
      <c r="L21" s="41">
        <v>13</v>
      </c>
      <c r="M21" s="35">
        <f t="shared" si="7"/>
        <v>0.625</v>
      </c>
      <c r="N21" s="36">
        <f t="shared" si="7"/>
        <v>0.375</v>
      </c>
      <c r="O21" s="37"/>
      <c r="P21" s="40">
        <f t="shared" si="8"/>
        <v>1</v>
      </c>
      <c r="Q21" s="36"/>
      <c r="R21" s="2">
        <v>13.25</v>
      </c>
      <c r="S21" s="55">
        <v>13</v>
      </c>
      <c r="T21" s="53">
        <f t="shared" si="2"/>
        <v>29668.75</v>
      </c>
      <c r="U21" s="53">
        <f t="shared" si="2"/>
        <v>17801.25</v>
      </c>
      <c r="V21" s="53">
        <f t="shared" si="2"/>
        <v>0</v>
      </c>
      <c r="W21" s="56">
        <f t="shared" si="3"/>
        <v>47470</v>
      </c>
    </row>
    <row r="22" spans="1:23" x14ac:dyDescent="0.25">
      <c r="A22">
        <v>15</v>
      </c>
      <c r="B22">
        <v>0</v>
      </c>
      <c r="C22">
        <v>0</v>
      </c>
      <c r="D22" s="2">
        <f t="shared" si="0"/>
        <v>0</v>
      </c>
      <c r="F22" s="10">
        <v>13.5</v>
      </c>
      <c r="G22" s="2"/>
      <c r="H22" s="2"/>
      <c r="I22" s="2"/>
      <c r="J22" s="13"/>
      <c r="L22" s="41">
        <v>13.5</v>
      </c>
      <c r="M22" s="35"/>
      <c r="N22" s="36"/>
      <c r="O22" s="37"/>
      <c r="P22" s="40"/>
      <c r="Q22" s="36"/>
      <c r="R22" s="2">
        <v>13.75</v>
      </c>
      <c r="S22" s="55">
        <v>13.5</v>
      </c>
      <c r="T22" s="53">
        <f t="shared" ref="T22:V31" si="9">+M22*$B19</f>
        <v>0</v>
      </c>
      <c r="U22" s="53">
        <f t="shared" si="9"/>
        <v>0</v>
      </c>
      <c r="V22" s="53">
        <f t="shared" si="9"/>
        <v>0</v>
      </c>
      <c r="W22" s="56">
        <f t="shared" si="3"/>
        <v>0</v>
      </c>
    </row>
    <row r="23" spans="1:23" x14ac:dyDescent="0.25">
      <c r="A23">
        <v>15.5</v>
      </c>
      <c r="B23">
        <v>0</v>
      </c>
      <c r="C23">
        <v>0</v>
      </c>
      <c r="D23" s="2">
        <f t="shared" si="0"/>
        <v>0</v>
      </c>
      <c r="F23" s="10">
        <v>14</v>
      </c>
      <c r="G23" s="2"/>
      <c r="H23" s="2"/>
      <c r="I23" s="2"/>
      <c r="J23" s="13"/>
      <c r="L23" s="41">
        <v>14</v>
      </c>
      <c r="M23" s="35"/>
      <c r="N23" s="36"/>
      <c r="O23" s="37"/>
      <c r="P23" s="40"/>
      <c r="Q23" s="36"/>
      <c r="R23" s="2">
        <v>14.25</v>
      </c>
      <c r="S23" s="55">
        <v>14</v>
      </c>
      <c r="T23" s="53">
        <f t="shared" si="9"/>
        <v>0</v>
      </c>
      <c r="U23" s="53">
        <f t="shared" si="9"/>
        <v>0</v>
      </c>
      <c r="V23" s="53">
        <f t="shared" si="9"/>
        <v>0</v>
      </c>
      <c r="W23" s="56">
        <f t="shared" si="3"/>
        <v>0</v>
      </c>
    </row>
    <row r="24" spans="1:23" x14ac:dyDescent="0.25">
      <c r="A24">
        <v>16</v>
      </c>
      <c r="B24">
        <v>0</v>
      </c>
      <c r="C24">
        <v>0</v>
      </c>
      <c r="D24" s="2">
        <f t="shared" si="0"/>
        <v>0</v>
      </c>
      <c r="F24" s="10">
        <v>14.5</v>
      </c>
      <c r="G24" s="2"/>
      <c r="H24" s="2"/>
      <c r="I24" s="2"/>
      <c r="J24" s="13"/>
      <c r="L24" s="41">
        <v>14.5</v>
      </c>
      <c r="M24" s="35"/>
      <c r="N24" s="36"/>
      <c r="O24" s="37"/>
      <c r="P24" s="40"/>
      <c r="Q24" s="36"/>
      <c r="R24" s="2">
        <v>14.75</v>
      </c>
      <c r="S24" s="55">
        <v>14.5</v>
      </c>
      <c r="T24" s="53">
        <f t="shared" si="9"/>
        <v>0</v>
      </c>
      <c r="U24" s="53">
        <f t="shared" si="9"/>
        <v>0</v>
      </c>
      <c r="V24" s="53">
        <f t="shared" si="9"/>
        <v>0</v>
      </c>
      <c r="W24" s="56">
        <f t="shared" si="3"/>
        <v>0</v>
      </c>
    </row>
    <row r="25" spans="1:23" x14ac:dyDescent="0.25">
      <c r="A25">
        <v>16.5</v>
      </c>
      <c r="B25">
        <v>0</v>
      </c>
      <c r="C25">
        <v>0</v>
      </c>
      <c r="D25" s="2">
        <f t="shared" si="0"/>
        <v>0</v>
      </c>
      <c r="F25" s="10">
        <v>15</v>
      </c>
      <c r="G25" s="2"/>
      <c r="H25" s="2"/>
      <c r="I25" s="2"/>
      <c r="J25" s="13"/>
      <c r="L25" s="41">
        <v>15</v>
      </c>
      <c r="M25" s="35"/>
      <c r="N25" s="36"/>
      <c r="O25" s="37"/>
      <c r="P25" s="40"/>
      <c r="Q25" s="36"/>
      <c r="R25" s="2">
        <v>15.25</v>
      </c>
      <c r="S25" s="55">
        <v>15</v>
      </c>
      <c r="T25" s="53">
        <f t="shared" si="9"/>
        <v>0</v>
      </c>
      <c r="U25" s="53">
        <f t="shared" si="9"/>
        <v>0</v>
      </c>
      <c r="V25" s="53">
        <f t="shared" si="9"/>
        <v>0</v>
      </c>
      <c r="W25" s="56">
        <f t="shared" si="3"/>
        <v>0</v>
      </c>
    </row>
    <row r="26" spans="1:23" x14ac:dyDescent="0.25">
      <c r="A26">
        <v>17</v>
      </c>
      <c r="B26">
        <v>0</v>
      </c>
      <c r="C26">
        <v>0</v>
      </c>
      <c r="D26" s="2">
        <f t="shared" si="0"/>
        <v>0</v>
      </c>
      <c r="F26" s="10">
        <v>15.5</v>
      </c>
      <c r="G26" s="2"/>
      <c r="H26" s="2"/>
      <c r="I26" s="2"/>
      <c r="J26" s="13"/>
      <c r="L26" s="41">
        <v>15.5</v>
      </c>
      <c r="M26" s="35"/>
      <c r="N26" s="36"/>
      <c r="O26" s="37"/>
      <c r="P26" s="40"/>
      <c r="Q26" s="36"/>
      <c r="R26" s="2">
        <v>15.75</v>
      </c>
      <c r="S26" s="55">
        <v>15.5</v>
      </c>
      <c r="T26" s="53">
        <f t="shared" si="9"/>
        <v>0</v>
      </c>
      <c r="U26" s="53">
        <f t="shared" si="9"/>
        <v>0</v>
      </c>
      <c r="V26" s="53">
        <f t="shared" si="9"/>
        <v>0</v>
      </c>
      <c r="W26" s="56">
        <f>SUM(T26:V26)</f>
        <v>0</v>
      </c>
    </row>
    <row r="27" spans="1:23" x14ac:dyDescent="0.25">
      <c r="A27">
        <v>17.5</v>
      </c>
      <c r="B27">
        <v>0</v>
      </c>
      <c r="C27">
        <v>0</v>
      </c>
      <c r="D27" s="2">
        <f t="shared" si="0"/>
        <v>0</v>
      </c>
      <c r="F27" s="10">
        <v>16</v>
      </c>
      <c r="G27" s="2"/>
      <c r="H27" s="2"/>
      <c r="I27" s="2"/>
      <c r="J27" s="13"/>
      <c r="L27" s="41">
        <v>16</v>
      </c>
      <c r="M27" s="35"/>
      <c r="N27" s="36"/>
      <c r="O27" s="37"/>
      <c r="P27" s="40"/>
      <c r="Q27" s="36"/>
      <c r="R27" s="2">
        <v>16.25</v>
      </c>
      <c r="S27" s="55">
        <v>16</v>
      </c>
      <c r="T27" s="53">
        <f t="shared" si="9"/>
        <v>0</v>
      </c>
      <c r="U27" s="53">
        <f t="shared" si="9"/>
        <v>0</v>
      </c>
      <c r="V27" s="53">
        <f t="shared" si="9"/>
        <v>0</v>
      </c>
      <c r="W27" s="56">
        <f t="shared" si="3"/>
        <v>0</v>
      </c>
    </row>
    <row r="28" spans="1:23" x14ac:dyDescent="0.25">
      <c r="A28">
        <v>18</v>
      </c>
      <c r="B28">
        <v>0</v>
      </c>
      <c r="C28">
        <v>0</v>
      </c>
      <c r="D28" s="2">
        <f t="shared" si="0"/>
        <v>0</v>
      </c>
      <c r="F28" s="10">
        <v>16.5</v>
      </c>
      <c r="G28" s="2"/>
      <c r="H28" s="2"/>
      <c r="I28" s="2"/>
      <c r="J28" s="13"/>
      <c r="L28" s="41">
        <v>16.5</v>
      </c>
      <c r="M28" s="35"/>
      <c r="N28" s="36"/>
      <c r="O28" s="37"/>
      <c r="P28" s="40"/>
      <c r="Q28" s="36"/>
      <c r="R28" s="2">
        <v>16.75</v>
      </c>
      <c r="S28" s="55">
        <v>16.5</v>
      </c>
      <c r="T28" s="53">
        <f t="shared" si="9"/>
        <v>0</v>
      </c>
      <c r="U28" s="53">
        <f t="shared" si="9"/>
        <v>0</v>
      </c>
      <c r="V28" s="53">
        <f t="shared" si="9"/>
        <v>0</v>
      </c>
      <c r="W28" s="56">
        <f t="shared" si="3"/>
        <v>0</v>
      </c>
    </row>
    <row r="29" spans="1:23" x14ac:dyDescent="0.25">
      <c r="A29">
        <v>18.5</v>
      </c>
      <c r="B29">
        <v>0</v>
      </c>
      <c r="C29">
        <v>0</v>
      </c>
      <c r="D29" s="2">
        <f t="shared" si="0"/>
        <v>0</v>
      </c>
      <c r="F29" s="10">
        <v>17</v>
      </c>
      <c r="G29" s="2"/>
      <c r="H29" s="2"/>
      <c r="I29" s="2"/>
      <c r="J29" s="13"/>
      <c r="L29" s="41">
        <v>17</v>
      </c>
      <c r="M29" s="35"/>
      <c r="N29" s="36"/>
      <c r="O29" s="37"/>
      <c r="P29" s="40"/>
      <c r="Q29" s="36"/>
      <c r="R29" s="2">
        <v>17.25</v>
      </c>
      <c r="S29" s="55">
        <v>17</v>
      </c>
      <c r="T29" s="53">
        <f t="shared" si="9"/>
        <v>0</v>
      </c>
      <c r="U29" s="53">
        <f t="shared" si="9"/>
        <v>0</v>
      </c>
      <c r="V29" s="53">
        <f t="shared" si="9"/>
        <v>0</v>
      </c>
      <c r="W29" s="56">
        <f t="shared" si="3"/>
        <v>0</v>
      </c>
    </row>
    <row r="30" spans="1:23" x14ac:dyDescent="0.25">
      <c r="A30">
        <v>19</v>
      </c>
      <c r="B30">
        <v>0</v>
      </c>
      <c r="C30">
        <v>0</v>
      </c>
      <c r="D30" s="2">
        <f t="shared" si="0"/>
        <v>0</v>
      </c>
      <c r="F30" s="10">
        <v>17.5</v>
      </c>
      <c r="G30" s="2"/>
      <c r="H30" s="2"/>
      <c r="I30" s="2"/>
      <c r="J30" s="13"/>
      <c r="L30" s="41">
        <v>17.5</v>
      </c>
      <c r="M30" s="35"/>
      <c r="N30" s="36"/>
      <c r="O30" s="37"/>
      <c r="P30" s="40"/>
      <c r="Q30" s="36"/>
      <c r="R30" s="2">
        <v>17.75</v>
      </c>
      <c r="S30" s="55">
        <v>17.5</v>
      </c>
      <c r="T30" s="53">
        <f t="shared" si="9"/>
        <v>0</v>
      </c>
      <c r="U30" s="53">
        <f t="shared" si="9"/>
        <v>0</v>
      </c>
      <c r="V30" s="53">
        <f t="shared" si="9"/>
        <v>0</v>
      </c>
      <c r="W30" s="56">
        <f t="shared" si="3"/>
        <v>0</v>
      </c>
    </row>
    <row r="31" spans="1:23" x14ac:dyDescent="0.25">
      <c r="A31">
        <v>19.5</v>
      </c>
      <c r="B31">
        <v>0</v>
      </c>
      <c r="C31">
        <v>0</v>
      </c>
      <c r="D31" s="2">
        <f t="shared" si="0"/>
        <v>0</v>
      </c>
      <c r="F31" s="10">
        <v>18</v>
      </c>
      <c r="G31" s="2"/>
      <c r="H31" s="2"/>
      <c r="I31" s="2"/>
      <c r="J31" s="13"/>
      <c r="L31" s="41">
        <v>18</v>
      </c>
      <c r="M31" s="35"/>
      <c r="N31" s="36"/>
      <c r="O31" s="37"/>
      <c r="P31" s="40"/>
      <c r="Q31" s="36"/>
      <c r="R31" s="2">
        <v>18.25</v>
      </c>
      <c r="S31" s="55">
        <v>18</v>
      </c>
      <c r="T31" s="53">
        <f t="shared" si="9"/>
        <v>0</v>
      </c>
      <c r="U31" s="53">
        <f t="shared" si="9"/>
        <v>0</v>
      </c>
      <c r="V31" s="53">
        <f t="shared" si="9"/>
        <v>0</v>
      </c>
      <c r="W31" s="56">
        <f t="shared" si="3"/>
        <v>0</v>
      </c>
    </row>
    <row r="32" spans="1:23" x14ac:dyDescent="0.25">
      <c r="A32">
        <v>20</v>
      </c>
      <c r="B32">
        <v>0</v>
      </c>
      <c r="C32">
        <v>0</v>
      </c>
      <c r="D32" s="2">
        <f t="shared" si="0"/>
        <v>0</v>
      </c>
      <c r="F32" s="14" t="s">
        <v>8</v>
      </c>
      <c r="G32" s="15">
        <v>151</v>
      </c>
      <c r="H32" s="15">
        <v>18</v>
      </c>
      <c r="I32" s="15"/>
      <c r="J32" s="16">
        <v>169</v>
      </c>
      <c r="L32" s="28" t="s">
        <v>8</v>
      </c>
      <c r="M32" s="15">
        <f>+G32/$J32</f>
        <v>0.89349112426035504</v>
      </c>
      <c r="N32" s="15">
        <f>+H32/$J32</f>
        <v>0.10650887573964497</v>
      </c>
      <c r="O32" s="15">
        <f>+I32/$J32</f>
        <v>0</v>
      </c>
      <c r="P32" s="16">
        <f>SUM(M32:O32)</f>
        <v>1</v>
      </c>
      <c r="Q32" s="31"/>
      <c r="R32" s="2"/>
      <c r="S32" s="57" t="s">
        <v>8</v>
      </c>
      <c r="T32" s="50">
        <f>SUM(T5:T31)</f>
        <v>3257930.5767810089</v>
      </c>
      <c r="U32" s="50">
        <f>SUM(U5:U31)</f>
        <v>273421.42321899114</v>
      </c>
      <c r="V32" s="50">
        <f t="shared" ref="V32" si="10">SUM(V5:V31)</f>
        <v>0</v>
      </c>
      <c r="W32" s="58">
        <f>SUM(W5:W31)</f>
        <v>3531352</v>
      </c>
    </row>
    <row r="33" spans="1:23" x14ac:dyDescent="0.25">
      <c r="A33">
        <v>20.5</v>
      </c>
      <c r="B33">
        <v>0</v>
      </c>
      <c r="C33">
        <v>0</v>
      </c>
      <c r="D33" s="2">
        <f t="shared" si="0"/>
        <v>0</v>
      </c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58" t="s">
        <v>15</v>
      </c>
      <c r="T33" s="59">
        <f>+T32/$W$32*100</f>
        <v>92.257316086898413</v>
      </c>
      <c r="U33" s="59">
        <f t="shared" ref="U33:W33" si="11">+U32/$W$32*100</f>
        <v>7.7426839131015859</v>
      </c>
      <c r="V33" s="59">
        <f t="shared" si="11"/>
        <v>0</v>
      </c>
      <c r="W33" s="60">
        <f t="shared" si="11"/>
        <v>100</v>
      </c>
    </row>
    <row r="34" spans="1:23" x14ac:dyDescent="0.25">
      <c r="A34">
        <v>21</v>
      </c>
      <c r="B34">
        <v>0</v>
      </c>
      <c r="C34">
        <v>0</v>
      </c>
      <c r="D34" s="2">
        <f t="shared" si="0"/>
        <v>0</v>
      </c>
      <c r="F34" s="36"/>
      <c r="G34" s="36"/>
      <c r="H34" s="36"/>
      <c r="I34" s="36"/>
      <c r="J34" s="36"/>
      <c r="L34" s="2"/>
      <c r="M34" s="2"/>
      <c r="N34" s="2"/>
      <c r="O34" s="2"/>
      <c r="P34" s="2"/>
      <c r="Q34" s="2"/>
      <c r="R34" s="2"/>
      <c r="S34" s="58" t="s">
        <v>16</v>
      </c>
      <c r="T34" s="59">
        <f>SUMPRODUCT(T5:T31,$R$5:$R$31)/T$32</f>
        <v>11.131678563059406</v>
      </c>
      <c r="U34" s="59">
        <f>SUMPRODUCT(U5:U31,$R$5:$R$31)/U$32</f>
        <v>11.588733615702274</v>
      </c>
      <c r="V34" s="59"/>
      <c r="W34" s="60">
        <f t="shared" ref="W34" si="12">SUMPRODUCT(W5:W31,$R$5:$R$31)/W$32</f>
        <v>11.167066891094402</v>
      </c>
    </row>
    <row r="35" spans="1:23" ht="14.25" customHeight="1" x14ac:dyDescent="0.25">
      <c r="A35">
        <v>21.5</v>
      </c>
      <c r="B35">
        <v>0</v>
      </c>
      <c r="C35">
        <v>0</v>
      </c>
      <c r="D35" s="2">
        <f t="shared" si="0"/>
        <v>0</v>
      </c>
      <c r="F35" s="62"/>
      <c r="G35" s="62"/>
      <c r="H35" s="62"/>
      <c r="I35" s="62"/>
      <c r="J35" s="62"/>
    </row>
    <row r="36" spans="1:23" x14ac:dyDescent="0.25">
      <c r="A36">
        <v>22</v>
      </c>
      <c r="B36">
        <v>0</v>
      </c>
      <c r="C36">
        <v>0</v>
      </c>
      <c r="D36" s="2">
        <f t="shared" si="0"/>
        <v>0</v>
      </c>
      <c r="F36" s="36"/>
      <c r="G36" s="36"/>
      <c r="H36" s="36"/>
      <c r="I36" s="36"/>
      <c r="J36" s="36"/>
    </row>
    <row r="37" spans="1:23" x14ac:dyDescent="0.25">
      <c r="A37">
        <v>22.5</v>
      </c>
      <c r="B37">
        <v>0</v>
      </c>
      <c r="C37">
        <v>0</v>
      </c>
      <c r="D37" s="2">
        <f t="shared" si="0"/>
        <v>0</v>
      </c>
      <c r="F37" s="63"/>
      <c r="G37" s="63"/>
      <c r="H37" s="63"/>
      <c r="I37" s="63"/>
      <c r="J37" s="63"/>
      <c r="S37" t="s">
        <v>8</v>
      </c>
      <c r="T37">
        <f>3257930.57678101/1000</f>
        <v>3257.9305767810097</v>
      </c>
      <c r="U37">
        <f>273421.423218991/1000</f>
        <v>273.42142321899104</v>
      </c>
      <c r="V37">
        <v>0</v>
      </c>
      <c r="W37">
        <f>3531352/1000</f>
        <v>3531.3519999999999</v>
      </c>
    </row>
    <row r="38" spans="1:23" x14ac:dyDescent="0.25">
      <c r="A38">
        <v>23</v>
      </c>
      <c r="B38">
        <v>0</v>
      </c>
      <c r="C38">
        <v>0</v>
      </c>
      <c r="D38" s="2">
        <f t="shared" si="0"/>
        <v>0</v>
      </c>
      <c r="F38" s="63"/>
      <c r="G38" s="11"/>
      <c r="H38" s="11"/>
      <c r="I38" s="11"/>
      <c r="J38" s="63"/>
    </row>
    <row r="39" spans="1:23" ht="21" x14ac:dyDescent="0.25">
      <c r="A39">
        <v>23.5</v>
      </c>
      <c r="B39">
        <v>0</v>
      </c>
      <c r="C39">
        <v>0</v>
      </c>
      <c r="D39" s="2">
        <f t="shared" si="0"/>
        <v>0</v>
      </c>
      <c r="F39" s="61"/>
      <c r="G39" s="36"/>
      <c r="H39" s="36"/>
      <c r="I39" s="36"/>
      <c r="J39" s="31"/>
      <c r="S39" s="85" t="s">
        <v>10</v>
      </c>
      <c r="T39" s="85"/>
      <c r="U39" s="85"/>
      <c r="V39" s="85"/>
      <c r="W39" s="85"/>
    </row>
    <row r="40" spans="1:23" x14ac:dyDescent="0.25">
      <c r="A40">
        <v>24</v>
      </c>
      <c r="B40">
        <v>0</v>
      </c>
      <c r="C40">
        <v>0</v>
      </c>
      <c r="D40" s="2">
        <f t="shared" si="0"/>
        <v>0</v>
      </c>
      <c r="F40" s="61"/>
      <c r="G40" s="36"/>
      <c r="H40" s="36"/>
      <c r="I40" s="36"/>
      <c r="J40" s="31"/>
      <c r="S40" s="86" t="s">
        <v>19</v>
      </c>
      <c r="T40" s="86"/>
      <c r="U40" s="86"/>
      <c r="V40" s="86"/>
      <c r="W40" s="86"/>
    </row>
    <row r="41" spans="1:23" x14ac:dyDescent="0.25">
      <c r="A41">
        <v>24.5</v>
      </c>
      <c r="B41">
        <v>0</v>
      </c>
      <c r="C41">
        <v>0</v>
      </c>
      <c r="D41" s="2">
        <f t="shared" si="0"/>
        <v>0</v>
      </c>
      <c r="F41" s="61"/>
      <c r="G41" s="36"/>
      <c r="H41" s="36"/>
      <c r="I41" s="36"/>
      <c r="J41" s="31"/>
      <c r="S41" s="81" t="s">
        <v>6</v>
      </c>
      <c r="T41" s="83" t="s">
        <v>7</v>
      </c>
      <c r="U41" s="84"/>
      <c r="V41" s="84"/>
      <c r="W41" s="81" t="s">
        <v>8</v>
      </c>
    </row>
    <row r="42" spans="1:23" x14ac:dyDescent="0.25">
      <c r="A42">
        <v>25</v>
      </c>
      <c r="B42">
        <v>0</v>
      </c>
      <c r="C42">
        <v>0</v>
      </c>
      <c r="D42" s="2">
        <f t="shared" si="0"/>
        <v>0</v>
      </c>
      <c r="F42" s="61"/>
      <c r="G42" s="36"/>
      <c r="H42" s="36"/>
      <c r="I42" s="36"/>
      <c r="J42" s="31"/>
      <c r="S42" s="82"/>
      <c r="T42" s="49">
        <v>1</v>
      </c>
      <c r="U42" s="50">
        <v>2</v>
      </c>
      <c r="V42" s="51">
        <v>3</v>
      </c>
      <c r="W42" s="82"/>
    </row>
    <row r="43" spans="1:23" x14ac:dyDescent="0.25">
      <c r="A43">
        <v>25.5</v>
      </c>
      <c r="B43">
        <v>0</v>
      </c>
      <c r="C43">
        <v>0</v>
      </c>
      <c r="D43" s="2">
        <f t="shared" si="0"/>
        <v>0</v>
      </c>
      <c r="F43" s="61"/>
      <c r="G43" s="36"/>
      <c r="H43" s="36"/>
      <c r="I43" s="36"/>
      <c r="J43" s="31"/>
      <c r="S43" s="52">
        <v>5</v>
      </c>
      <c r="T43" s="53"/>
      <c r="U43" s="53"/>
      <c r="V43" s="53"/>
      <c r="W43" s="54"/>
    </row>
    <row r="44" spans="1:23" x14ac:dyDescent="0.25">
      <c r="B44">
        <f>SUM(B2:B43)</f>
        <v>3531352</v>
      </c>
      <c r="C44">
        <f>SUM(C2:C43)</f>
        <v>30944</v>
      </c>
      <c r="D44" s="2"/>
      <c r="F44" s="61"/>
      <c r="G44" s="36"/>
      <c r="H44" s="36"/>
      <c r="I44" s="36"/>
      <c r="J44" s="31"/>
      <c r="S44" s="55">
        <v>5.5</v>
      </c>
      <c r="T44" s="53"/>
      <c r="U44" s="53"/>
      <c r="V44" s="53"/>
      <c r="W44" s="56">
        <f>SUM(T44:V44)</f>
        <v>0</v>
      </c>
    </row>
    <row r="45" spans="1:23" x14ac:dyDescent="0.25">
      <c r="F45" s="61"/>
      <c r="G45" s="36"/>
      <c r="H45" s="36"/>
      <c r="I45" s="36"/>
      <c r="J45" s="31"/>
      <c r="S45" s="55">
        <v>6</v>
      </c>
      <c r="T45" s="53"/>
      <c r="U45" s="53"/>
      <c r="V45" s="53"/>
      <c r="W45" s="56">
        <f t="shared" ref="W45:W51" si="13">SUM(T45:V45)</f>
        <v>0</v>
      </c>
    </row>
    <row r="46" spans="1:23" x14ac:dyDescent="0.25">
      <c r="F46" s="61"/>
      <c r="G46" s="36"/>
      <c r="H46" s="36"/>
      <c r="I46" s="36"/>
      <c r="J46" s="31"/>
      <c r="S46" s="55">
        <v>6.5</v>
      </c>
      <c r="T46" s="53"/>
      <c r="U46" s="53"/>
      <c r="V46" s="53"/>
      <c r="W46" s="56">
        <f t="shared" si="13"/>
        <v>0</v>
      </c>
    </row>
    <row r="47" spans="1:23" x14ac:dyDescent="0.25">
      <c r="F47" s="61"/>
      <c r="G47" s="36"/>
      <c r="H47" s="36"/>
      <c r="I47" s="36"/>
      <c r="J47" s="31"/>
      <c r="S47" s="55">
        <v>7</v>
      </c>
      <c r="T47" s="53"/>
      <c r="U47" s="53"/>
      <c r="V47" s="53"/>
      <c r="W47" s="56">
        <f t="shared" si="13"/>
        <v>0</v>
      </c>
    </row>
    <row r="48" spans="1:23" x14ac:dyDescent="0.25">
      <c r="F48" s="61"/>
      <c r="G48" s="36"/>
      <c r="H48" s="36"/>
      <c r="I48" s="36"/>
      <c r="J48" s="31"/>
      <c r="S48" s="55">
        <v>7.5</v>
      </c>
      <c r="T48" s="53"/>
      <c r="U48" s="53"/>
      <c r="V48" s="53"/>
      <c r="W48" s="56">
        <f t="shared" si="13"/>
        <v>0</v>
      </c>
    </row>
    <row r="49" spans="6:23" x14ac:dyDescent="0.25">
      <c r="F49" s="61"/>
      <c r="G49" s="36"/>
      <c r="H49" s="36"/>
      <c r="I49" s="36"/>
      <c r="J49" s="31"/>
      <c r="S49" s="55">
        <v>8</v>
      </c>
      <c r="T49" s="53"/>
      <c r="U49" s="53"/>
      <c r="V49" s="53"/>
      <c r="W49" s="56">
        <f t="shared" si="13"/>
        <v>0</v>
      </c>
    </row>
    <row r="50" spans="6:23" x14ac:dyDescent="0.25">
      <c r="F50" s="61"/>
      <c r="G50" s="36"/>
      <c r="H50" s="36"/>
      <c r="I50" s="36"/>
      <c r="J50" s="31"/>
      <c r="S50" s="55">
        <v>8.5</v>
      </c>
      <c r="T50" s="53"/>
      <c r="U50" s="53"/>
      <c r="V50" s="53"/>
      <c r="W50" s="56">
        <f t="shared" si="13"/>
        <v>0</v>
      </c>
    </row>
    <row r="51" spans="6:23" x14ac:dyDescent="0.25">
      <c r="F51" s="61"/>
      <c r="G51" s="36"/>
      <c r="H51" s="36"/>
      <c r="I51" s="36"/>
      <c r="J51" s="31"/>
      <c r="S51" s="55">
        <v>9</v>
      </c>
      <c r="T51" s="53"/>
      <c r="U51" s="53"/>
      <c r="V51" s="53"/>
      <c r="W51" s="56">
        <f t="shared" si="13"/>
        <v>0</v>
      </c>
    </row>
    <row r="52" spans="6:23" x14ac:dyDescent="0.25">
      <c r="F52" s="61"/>
      <c r="G52" s="36"/>
      <c r="H52" s="36"/>
      <c r="I52" s="36"/>
      <c r="J52" s="31"/>
      <c r="S52" s="55">
        <v>9.5</v>
      </c>
      <c r="T52" s="53">
        <f>M14*C11</f>
        <v>1118.4375</v>
      </c>
      <c r="U52" s="53">
        <f>N14*C11</f>
        <v>74.5625</v>
      </c>
      <c r="V52" s="53"/>
      <c r="W52" s="56">
        <f>SUM(T52:V52)</f>
        <v>1193</v>
      </c>
    </row>
    <row r="53" spans="6:23" x14ac:dyDescent="0.25">
      <c r="F53" s="61"/>
      <c r="G53" s="36"/>
      <c r="H53" s="36"/>
      <c r="I53" s="36"/>
      <c r="J53" s="31"/>
      <c r="S53" s="55">
        <v>10</v>
      </c>
      <c r="T53" s="53">
        <f>M15*C12</f>
        <v>3245</v>
      </c>
      <c r="U53" s="53">
        <f>N15*C12</f>
        <v>0</v>
      </c>
      <c r="V53" s="53"/>
      <c r="W53" s="56">
        <f t="shared" ref="W53:W63" si="14">SUM(T53:V53)</f>
        <v>3245</v>
      </c>
    </row>
    <row r="54" spans="6:23" x14ac:dyDescent="0.25">
      <c r="F54" s="61"/>
      <c r="G54" s="36"/>
      <c r="H54" s="36"/>
      <c r="I54" s="36"/>
      <c r="J54" s="31"/>
      <c r="S54" s="55">
        <v>10.5</v>
      </c>
      <c r="T54" s="53">
        <f>M16*C13</f>
        <v>7071.5652173913049</v>
      </c>
      <c r="U54" s="53">
        <f>N16*C13</f>
        <v>321.43478260869563</v>
      </c>
      <c r="V54" s="53"/>
      <c r="W54" s="56">
        <f t="shared" si="14"/>
        <v>7393.0000000000009</v>
      </c>
    </row>
    <row r="55" spans="6:23" x14ac:dyDescent="0.25">
      <c r="F55" s="61"/>
      <c r="G55" s="36"/>
      <c r="H55" s="36"/>
      <c r="I55" s="36"/>
      <c r="J55" s="31"/>
      <c r="S55" s="55">
        <v>11</v>
      </c>
      <c r="T55" s="53">
        <f>M17*C14</f>
        <v>4966.4285714285716</v>
      </c>
      <c r="U55" s="53">
        <f>N17*C14</f>
        <v>1168.5714285714284</v>
      </c>
      <c r="V55" s="53"/>
      <c r="W55" s="56">
        <f t="shared" si="14"/>
        <v>6135</v>
      </c>
    </row>
    <row r="56" spans="6:23" x14ac:dyDescent="0.25">
      <c r="F56" s="61"/>
      <c r="G56" s="36"/>
      <c r="H56" s="36"/>
      <c r="I56" s="36"/>
      <c r="J56" s="31"/>
      <c r="S56" s="55">
        <v>11.5</v>
      </c>
      <c r="T56" s="53">
        <f>M18*C15</f>
        <v>5160</v>
      </c>
      <c r="U56" s="53">
        <f>N18*C15</f>
        <v>0</v>
      </c>
      <c r="V56" s="53"/>
      <c r="W56" s="56">
        <f t="shared" si="14"/>
        <v>5160</v>
      </c>
    </row>
    <row r="57" spans="6:23" x14ac:dyDescent="0.25">
      <c r="F57" s="61"/>
      <c r="G57" s="36"/>
      <c r="H57" s="36"/>
      <c r="I57" s="36"/>
      <c r="J57" s="31"/>
      <c r="S57" s="55">
        <v>12</v>
      </c>
      <c r="T57" s="53">
        <f>M19*C16</f>
        <v>3828</v>
      </c>
      <c r="U57" s="53">
        <f>N19*C16</f>
        <v>0</v>
      </c>
      <c r="V57" s="53"/>
      <c r="W57" s="56">
        <f t="shared" si="14"/>
        <v>3828</v>
      </c>
    </row>
    <row r="58" spans="6:23" x14ac:dyDescent="0.25">
      <c r="F58" s="61"/>
      <c r="G58" s="36"/>
      <c r="H58" s="36"/>
      <c r="I58" s="36"/>
      <c r="J58" s="31"/>
      <c r="S58" s="55">
        <v>12.5</v>
      </c>
      <c r="T58" s="53">
        <f>M20*C17</f>
        <v>2371.6363636363635</v>
      </c>
      <c r="U58" s="53">
        <f>N20*C17</f>
        <v>889.36363636363626</v>
      </c>
      <c r="V58" s="53"/>
      <c r="W58" s="56">
        <f t="shared" si="14"/>
        <v>3261</v>
      </c>
    </row>
    <row r="59" spans="6:23" x14ac:dyDescent="0.25">
      <c r="F59" s="61"/>
      <c r="G59" s="36"/>
      <c r="H59" s="36"/>
      <c r="I59" s="36"/>
      <c r="J59" s="31"/>
      <c r="S59" s="55">
        <v>13</v>
      </c>
      <c r="T59" s="53">
        <f>M21*C18</f>
        <v>455.625</v>
      </c>
      <c r="U59" s="53">
        <f>N21*C18</f>
        <v>273.375</v>
      </c>
      <c r="V59" s="53"/>
      <c r="W59" s="56">
        <f>SUM(T59:V59)</f>
        <v>729</v>
      </c>
    </row>
    <row r="60" spans="6:23" x14ac:dyDescent="0.25">
      <c r="F60" s="61"/>
      <c r="G60" s="36"/>
      <c r="H60" s="36"/>
      <c r="I60" s="36"/>
      <c r="J60" s="31"/>
      <c r="S60" s="55">
        <v>13.5</v>
      </c>
      <c r="T60" s="53"/>
      <c r="U60" s="53"/>
      <c r="V60" s="53"/>
      <c r="W60" s="56">
        <f t="shared" si="14"/>
        <v>0</v>
      </c>
    </row>
    <row r="61" spans="6:23" x14ac:dyDescent="0.25">
      <c r="F61" s="61"/>
      <c r="G61" s="36"/>
      <c r="H61" s="36"/>
      <c r="I61" s="36"/>
      <c r="J61" s="31"/>
      <c r="S61" s="55">
        <v>14</v>
      </c>
      <c r="T61" s="53"/>
      <c r="U61" s="53"/>
      <c r="V61" s="53"/>
      <c r="W61" s="56">
        <f t="shared" si="14"/>
        <v>0</v>
      </c>
    </row>
    <row r="62" spans="6:23" x14ac:dyDescent="0.25">
      <c r="F62" s="61"/>
      <c r="G62" s="36"/>
      <c r="H62" s="36"/>
      <c r="I62" s="36"/>
      <c r="J62" s="31"/>
      <c r="S62" s="55">
        <v>14.5</v>
      </c>
      <c r="T62" s="53"/>
      <c r="U62" s="53"/>
      <c r="V62" s="53"/>
      <c r="W62" s="56">
        <f t="shared" si="14"/>
        <v>0</v>
      </c>
    </row>
    <row r="63" spans="6:23" x14ac:dyDescent="0.25">
      <c r="F63" s="61"/>
      <c r="G63" s="36"/>
      <c r="H63" s="36"/>
      <c r="I63" s="36"/>
      <c r="J63" s="31"/>
      <c r="S63" s="55">
        <v>15</v>
      </c>
      <c r="T63" s="53"/>
      <c r="U63" s="53"/>
      <c r="V63" s="53"/>
      <c r="W63" s="56">
        <f t="shared" si="14"/>
        <v>0</v>
      </c>
    </row>
    <row r="64" spans="6:23" x14ac:dyDescent="0.25">
      <c r="F64" s="61"/>
      <c r="G64" s="36"/>
      <c r="H64" s="36"/>
      <c r="I64" s="36"/>
      <c r="J64" s="31"/>
      <c r="S64" s="55">
        <v>15.5</v>
      </c>
      <c r="T64" s="53"/>
      <c r="U64" s="53"/>
      <c r="V64" s="53"/>
      <c r="W64" s="56">
        <f>SUM(T64:V64)</f>
        <v>0</v>
      </c>
    </row>
    <row r="65" spans="6:23" x14ac:dyDescent="0.25">
      <c r="F65" s="61"/>
      <c r="G65" s="36"/>
      <c r="H65" s="36"/>
      <c r="I65" s="36"/>
      <c r="J65" s="31"/>
      <c r="S65" s="55">
        <v>16</v>
      </c>
      <c r="T65" s="53"/>
      <c r="U65" s="53"/>
      <c r="V65" s="53"/>
      <c r="W65" s="56">
        <f t="shared" ref="W65:W69" si="15">SUM(T65:V65)</f>
        <v>0</v>
      </c>
    </row>
    <row r="66" spans="6:23" x14ac:dyDescent="0.25">
      <c r="F66" s="11"/>
      <c r="G66" s="31"/>
      <c r="H66" s="31"/>
      <c r="I66" s="31"/>
      <c r="J66" s="31"/>
      <c r="S66" s="55">
        <v>16.5</v>
      </c>
      <c r="T66" s="53"/>
      <c r="U66" s="53"/>
      <c r="V66" s="53"/>
      <c r="W66" s="56">
        <f t="shared" si="15"/>
        <v>0</v>
      </c>
    </row>
    <row r="67" spans="6:23" x14ac:dyDescent="0.25">
      <c r="F67" s="36"/>
      <c r="G67" s="36"/>
      <c r="H67" s="36"/>
      <c r="I67" s="36"/>
      <c r="J67" s="36"/>
      <c r="S67" s="55">
        <v>17</v>
      </c>
      <c r="T67" s="53"/>
      <c r="U67" s="53"/>
      <c r="V67" s="53"/>
      <c r="W67" s="56">
        <f t="shared" si="15"/>
        <v>0</v>
      </c>
    </row>
    <row r="68" spans="6:23" x14ac:dyDescent="0.25">
      <c r="F68" s="36"/>
      <c r="G68" s="36"/>
      <c r="H68" s="36"/>
      <c r="I68" s="36"/>
      <c r="J68" s="36"/>
      <c r="S68" s="55">
        <v>17.5</v>
      </c>
      <c r="T68" s="53"/>
      <c r="U68" s="53"/>
      <c r="V68" s="53"/>
      <c r="W68" s="56">
        <f t="shared" si="15"/>
        <v>0</v>
      </c>
    </row>
    <row r="69" spans="6:23" x14ac:dyDescent="0.25">
      <c r="F69" s="36"/>
      <c r="G69" s="36"/>
      <c r="H69" s="36"/>
      <c r="I69" s="36"/>
      <c r="J69" s="36"/>
      <c r="S69" s="55">
        <v>18</v>
      </c>
      <c r="T69" s="53"/>
      <c r="U69" s="53"/>
      <c r="V69" s="53"/>
      <c r="W69" s="56">
        <f t="shared" si="15"/>
        <v>0</v>
      </c>
    </row>
    <row r="70" spans="6:23" x14ac:dyDescent="0.25">
      <c r="F70" s="36"/>
      <c r="G70" s="36"/>
      <c r="H70" s="36"/>
      <c r="I70" s="36"/>
      <c r="J70" s="36"/>
      <c r="S70" s="57" t="s">
        <v>8</v>
      </c>
      <c r="T70" s="50">
        <f>SUM(T43:T69)</f>
        <v>28216.69265245624</v>
      </c>
      <c r="U70" s="50">
        <f>SUM(U43:U69)</f>
        <v>2727.3073475437604</v>
      </c>
      <c r="V70" s="50">
        <f t="shared" ref="V70" si="16">SUM(V43:V69)</f>
        <v>0</v>
      </c>
      <c r="W70" s="58">
        <f>SUM(W43:W69)</f>
        <v>30944</v>
      </c>
    </row>
    <row r="71" spans="6:23" x14ac:dyDescent="0.25">
      <c r="F71" s="36"/>
      <c r="G71" s="36"/>
      <c r="H71" s="36"/>
      <c r="I71" s="36"/>
      <c r="J71" s="36"/>
      <c r="S71" s="58" t="s">
        <v>15</v>
      </c>
      <c r="T71" s="59">
        <f>+T70/$W$70*100</f>
        <v>91.186312863418564</v>
      </c>
      <c r="U71" s="59">
        <f>+U70/$W$70*100</f>
        <v>8.8136871365814393</v>
      </c>
      <c r="V71" s="59">
        <f>+V70/$W$70*100</f>
        <v>0</v>
      </c>
      <c r="W71" s="60">
        <f t="shared" ref="W71" si="17">+W70/$W$32*100</f>
        <v>0.87626495461228437</v>
      </c>
    </row>
    <row r="72" spans="6:23" x14ac:dyDescent="0.25">
      <c r="F72" s="36"/>
      <c r="G72" s="36"/>
      <c r="H72" s="36"/>
      <c r="I72" s="36"/>
      <c r="J72" s="36"/>
      <c r="S72" s="71" t="s">
        <v>16</v>
      </c>
      <c r="T72" s="72">
        <f>T70/T32*1000</f>
        <v>8.660925083411593</v>
      </c>
      <c r="U72" s="72">
        <f t="shared" ref="U72:W72" si="18">U70/U32*1000</f>
        <v>9.9747390509315768</v>
      </c>
      <c r="V72" s="72"/>
      <c r="W72" s="72">
        <f t="shared" si="18"/>
        <v>8.7626495461228444</v>
      </c>
    </row>
    <row r="73" spans="6:23" x14ac:dyDescent="0.25">
      <c r="F73" s="36"/>
      <c r="G73" s="36"/>
      <c r="H73" s="36"/>
      <c r="I73" s="36"/>
      <c r="J73" s="36"/>
    </row>
    <row r="74" spans="6:23" x14ac:dyDescent="0.25">
      <c r="F74" s="36"/>
      <c r="G74" s="36"/>
      <c r="H74" s="36"/>
      <c r="I74" s="36"/>
      <c r="J74" s="36"/>
    </row>
    <row r="75" spans="6:23" x14ac:dyDescent="0.25">
      <c r="F75" s="36"/>
      <c r="G75" s="36"/>
      <c r="H75" s="36"/>
      <c r="I75" s="36"/>
      <c r="J75" s="36"/>
    </row>
    <row r="76" spans="6:23" x14ac:dyDescent="0.25">
      <c r="F76" s="36"/>
      <c r="G76" s="36"/>
      <c r="H76" s="36"/>
      <c r="I76" s="36"/>
      <c r="J76" s="36"/>
    </row>
    <row r="77" spans="6:23" x14ac:dyDescent="0.25">
      <c r="F77" s="36"/>
      <c r="G77" s="36"/>
      <c r="H77" s="36"/>
      <c r="I77" s="36"/>
      <c r="J77" s="36"/>
    </row>
    <row r="78" spans="6:23" x14ac:dyDescent="0.25">
      <c r="F78" s="36"/>
      <c r="G78" s="36"/>
      <c r="H78" s="36"/>
      <c r="I78" s="36"/>
      <c r="J78" s="36"/>
    </row>
    <row r="79" spans="6:23" x14ac:dyDescent="0.25">
      <c r="F79" s="36"/>
      <c r="G79" s="36"/>
      <c r="H79" s="36"/>
      <c r="I79" s="36"/>
      <c r="J79" s="36"/>
    </row>
    <row r="80" spans="6:23" x14ac:dyDescent="0.25">
      <c r="F80" s="36"/>
      <c r="G80" s="36"/>
      <c r="H80" s="36"/>
      <c r="I80" s="36"/>
      <c r="J80" s="36"/>
    </row>
    <row r="81" spans="6:10" x14ac:dyDescent="0.25">
      <c r="F81" s="36"/>
      <c r="G81" s="36"/>
      <c r="H81" s="36"/>
      <c r="I81" s="36"/>
      <c r="J81" s="36"/>
    </row>
    <row r="82" spans="6:10" x14ac:dyDescent="0.25">
      <c r="F82" s="36"/>
      <c r="G82" s="36"/>
      <c r="H82" s="36"/>
      <c r="I82" s="36"/>
      <c r="J82" s="36"/>
    </row>
    <row r="83" spans="6:10" x14ac:dyDescent="0.25">
      <c r="F83" s="36"/>
      <c r="G83" s="36"/>
      <c r="H83" s="36"/>
      <c r="I83" s="36"/>
      <c r="J83" s="36"/>
    </row>
    <row r="84" spans="6:10" x14ac:dyDescent="0.25">
      <c r="F84" s="36"/>
      <c r="G84" s="36"/>
      <c r="H84" s="36"/>
      <c r="I84" s="36"/>
      <c r="J84" s="36"/>
    </row>
    <row r="85" spans="6:10" x14ac:dyDescent="0.25">
      <c r="F85" s="36"/>
      <c r="G85" s="36"/>
      <c r="H85" s="36"/>
      <c r="I85" s="36"/>
      <c r="J85" s="36"/>
    </row>
    <row r="86" spans="6:10" x14ac:dyDescent="0.25">
      <c r="F86" s="36"/>
      <c r="G86" s="36"/>
      <c r="H86" s="36"/>
      <c r="I86" s="36"/>
      <c r="J86" s="36"/>
    </row>
    <row r="87" spans="6:10" x14ac:dyDescent="0.25">
      <c r="F87" s="36"/>
      <c r="G87" s="36"/>
      <c r="H87" s="36"/>
      <c r="I87" s="36"/>
      <c r="J87" s="36"/>
    </row>
    <row r="88" spans="6:10" x14ac:dyDescent="0.25">
      <c r="F88" s="36"/>
      <c r="G88" s="36"/>
      <c r="H88" s="36"/>
      <c r="I88" s="36"/>
      <c r="J88" s="36"/>
    </row>
    <row r="89" spans="6:10" x14ac:dyDescent="0.25">
      <c r="F89" s="36"/>
      <c r="G89" s="36"/>
      <c r="H89" s="36"/>
      <c r="I89" s="36"/>
      <c r="J89" s="36"/>
    </row>
    <row r="90" spans="6:10" x14ac:dyDescent="0.25">
      <c r="F90" s="36"/>
      <c r="G90" s="36"/>
      <c r="H90" s="36"/>
      <c r="I90" s="36"/>
      <c r="J90" s="36"/>
    </row>
    <row r="91" spans="6:10" x14ac:dyDescent="0.25">
      <c r="F91" s="36"/>
      <c r="G91" s="36"/>
      <c r="H91" s="36"/>
      <c r="I91" s="36"/>
      <c r="J91" s="36"/>
    </row>
    <row r="92" spans="6:10" x14ac:dyDescent="0.25">
      <c r="F92" s="36"/>
      <c r="G92" s="36"/>
      <c r="H92" s="36"/>
      <c r="I92" s="36"/>
      <c r="J92" s="36"/>
    </row>
    <row r="93" spans="6:10" x14ac:dyDescent="0.25">
      <c r="F93" s="36"/>
      <c r="G93" s="36"/>
      <c r="H93" s="36"/>
      <c r="I93" s="36"/>
      <c r="J93" s="36"/>
    </row>
    <row r="94" spans="6:10" x14ac:dyDescent="0.25">
      <c r="F94" s="36"/>
      <c r="G94" s="36"/>
      <c r="H94" s="36"/>
      <c r="I94" s="36"/>
      <c r="J94" s="36"/>
    </row>
    <row r="95" spans="6:10" x14ac:dyDescent="0.25">
      <c r="F95" s="36"/>
      <c r="G95" s="36"/>
      <c r="H95" s="36"/>
      <c r="I95" s="36"/>
      <c r="J95" s="36"/>
    </row>
    <row r="96" spans="6:10" x14ac:dyDescent="0.25">
      <c r="F96" s="36"/>
      <c r="G96" s="36"/>
      <c r="H96" s="36"/>
      <c r="I96" s="36"/>
      <c r="J96" s="36"/>
    </row>
    <row r="97" spans="6:10" x14ac:dyDescent="0.25">
      <c r="F97" s="36"/>
      <c r="G97" s="36"/>
      <c r="H97" s="36"/>
      <c r="I97" s="36"/>
      <c r="J97" s="36"/>
    </row>
    <row r="98" spans="6:10" x14ac:dyDescent="0.25">
      <c r="F98" s="36"/>
      <c r="G98" s="36"/>
      <c r="H98" s="36"/>
      <c r="I98" s="36"/>
      <c r="J98" s="36"/>
    </row>
    <row r="99" spans="6:10" x14ac:dyDescent="0.25">
      <c r="F99" s="36"/>
      <c r="G99" s="36"/>
      <c r="H99" s="36"/>
      <c r="I99" s="36"/>
      <c r="J99" s="36"/>
    </row>
    <row r="100" spans="6:10" x14ac:dyDescent="0.25">
      <c r="F100" s="36"/>
      <c r="G100" s="36"/>
      <c r="H100" s="36"/>
      <c r="I100" s="36"/>
      <c r="J100" s="36"/>
    </row>
    <row r="101" spans="6:10" x14ac:dyDescent="0.25">
      <c r="F101" s="36"/>
      <c r="G101" s="36"/>
      <c r="H101" s="36"/>
      <c r="I101" s="36"/>
      <c r="J101" s="36"/>
    </row>
  </sheetData>
  <mergeCells count="18">
    <mergeCell ref="S39:W39"/>
    <mergeCell ref="S40:W40"/>
    <mergeCell ref="S41:S42"/>
    <mergeCell ref="T41:V41"/>
    <mergeCell ref="W41:W42"/>
    <mergeCell ref="S1:W1"/>
    <mergeCell ref="S2:W2"/>
    <mergeCell ref="L3:L4"/>
    <mergeCell ref="M3:O3"/>
    <mergeCell ref="P3:P4"/>
    <mergeCell ref="S3:S4"/>
    <mergeCell ref="T3:V3"/>
    <mergeCell ref="W3:W4"/>
    <mergeCell ref="F1:J1"/>
    <mergeCell ref="F3:F4"/>
    <mergeCell ref="G3:I3"/>
    <mergeCell ref="J3:J4"/>
    <mergeCell ref="L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A4" workbookViewId="0">
      <selection activeCell="O8" sqref="O8"/>
    </sheetView>
  </sheetViews>
  <sheetFormatPr defaultRowHeight="15" x14ac:dyDescent="0.25"/>
  <cols>
    <col min="29" max="29" width="6" bestFit="1" customWidth="1"/>
    <col min="34" max="34" width="10.85546875" customWidth="1"/>
  </cols>
  <sheetData>
    <row r="1" spans="1:34" ht="21" x14ac:dyDescent="0.25">
      <c r="A1" s="2" t="s">
        <v>0</v>
      </c>
      <c r="B1" s="2" t="s">
        <v>1</v>
      </c>
      <c r="C1" s="2" t="s">
        <v>2</v>
      </c>
      <c r="D1" s="2" t="s">
        <v>15</v>
      </c>
      <c r="Q1" s="87" t="s">
        <v>11</v>
      </c>
      <c r="R1" s="87"/>
      <c r="S1" s="87"/>
      <c r="T1" s="87"/>
      <c r="U1" s="87"/>
      <c r="W1" s="87" t="s">
        <v>11</v>
      </c>
      <c r="X1" s="87"/>
      <c r="Y1" s="87"/>
      <c r="Z1" s="87"/>
      <c r="AA1" s="87"/>
      <c r="AB1" s="22"/>
      <c r="AC1" s="2"/>
      <c r="AD1" s="87" t="s">
        <v>11</v>
      </c>
      <c r="AE1" s="87"/>
      <c r="AF1" s="87"/>
      <c r="AG1" s="87"/>
      <c r="AH1" s="87"/>
    </row>
    <row r="2" spans="1:34" x14ac:dyDescent="0.25">
      <c r="A2" s="2">
        <v>5</v>
      </c>
      <c r="B2" s="2">
        <v>0</v>
      </c>
      <c r="C2" s="2">
        <v>0</v>
      </c>
      <c r="D2">
        <f>+B2/$B$44</f>
        <v>0</v>
      </c>
      <c r="Q2" s="2"/>
      <c r="R2" s="2"/>
      <c r="S2" s="2"/>
      <c r="T2" s="2"/>
      <c r="U2" s="2"/>
      <c r="W2" s="22"/>
      <c r="X2" s="22"/>
      <c r="Y2" s="47" t="s">
        <v>15</v>
      </c>
      <c r="Z2" s="22"/>
      <c r="AA2" s="22"/>
      <c r="AB2" s="22"/>
      <c r="AC2" s="2"/>
      <c r="AD2" s="86" t="s">
        <v>17</v>
      </c>
      <c r="AE2" s="86"/>
      <c r="AF2" s="86"/>
      <c r="AG2" s="86"/>
      <c r="AH2" s="86"/>
    </row>
    <row r="3" spans="1:34" x14ac:dyDescent="0.25">
      <c r="A3" s="2">
        <v>5.5</v>
      </c>
      <c r="B3" s="2">
        <v>90</v>
      </c>
      <c r="C3" s="2">
        <v>0</v>
      </c>
      <c r="D3" s="2">
        <f t="shared" ref="D3:D43" si="0">+B3/$B$44</f>
        <v>1.121865787456294E-4</v>
      </c>
      <c r="Q3" s="88" t="s">
        <v>6</v>
      </c>
      <c r="R3" s="90" t="s">
        <v>7</v>
      </c>
      <c r="S3" s="91"/>
      <c r="T3" s="91"/>
      <c r="U3" s="88" t="s">
        <v>8</v>
      </c>
      <c r="W3" s="76" t="s">
        <v>6</v>
      </c>
      <c r="X3" s="79" t="s">
        <v>7</v>
      </c>
      <c r="Y3" s="80"/>
      <c r="Z3" s="80"/>
      <c r="AA3" s="76" t="s">
        <v>8</v>
      </c>
      <c r="AB3" s="45"/>
      <c r="AC3" s="2"/>
      <c r="AD3" s="81" t="s">
        <v>6</v>
      </c>
      <c r="AE3" s="83" t="s">
        <v>7</v>
      </c>
      <c r="AF3" s="84"/>
      <c r="AG3" s="84"/>
      <c r="AH3" s="81" t="s">
        <v>8</v>
      </c>
    </row>
    <row r="4" spans="1:34" x14ac:dyDescent="0.25">
      <c r="A4" s="2">
        <v>6</v>
      </c>
      <c r="B4" s="2">
        <v>90</v>
      </c>
      <c r="C4" s="2">
        <v>0</v>
      </c>
      <c r="D4" s="2">
        <f t="shared" si="0"/>
        <v>1.121865787456294E-4</v>
      </c>
      <c r="Q4" s="89"/>
      <c r="R4" s="9">
        <v>1</v>
      </c>
      <c r="S4" s="9">
        <v>2</v>
      </c>
      <c r="T4" s="9">
        <v>3</v>
      </c>
      <c r="U4" s="89"/>
      <c r="W4" s="77"/>
      <c r="X4" s="38">
        <v>1</v>
      </c>
      <c r="Y4" s="15">
        <v>2</v>
      </c>
      <c r="Z4" s="39">
        <v>3</v>
      </c>
      <c r="AA4" s="77"/>
      <c r="AB4" s="45"/>
      <c r="AC4" s="2"/>
      <c r="AD4" s="82"/>
      <c r="AE4" s="49">
        <v>1</v>
      </c>
      <c r="AF4" s="50">
        <v>2</v>
      </c>
      <c r="AG4" s="51">
        <v>3</v>
      </c>
      <c r="AH4" s="82"/>
    </row>
    <row r="5" spans="1:34" x14ac:dyDescent="0.25">
      <c r="A5" s="2">
        <v>6.5</v>
      </c>
      <c r="B5" s="2">
        <v>494</v>
      </c>
      <c r="C5" s="2">
        <v>1</v>
      </c>
      <c r="D5" s="2">
        <f t="shared" si="0"/>
        <v>6.1577966555934353E-4</v>
      </c>
      <c r="Q5" s="10">
        <v>5</v>
      </c>
      <c r="R5" s="2">
        <v>0</v>
      </c>
      <c r="S5" s="2">
        <v>0</v>
      </c>
      <c r="T5" s="2">
        <v>0</v>
      </c>
      <c r="U5" s="13">
        <v>0</v>
      </c>
      <c r="W5" s="41">
        <v>5</v>
      </c>
      <c r="X5" s="35"/>
      <c r="Y5" s="35"/>
      <c r="Z5" s="35"/>
      <c r="AA5" s="40"/>
      <c r="AB5" s="32"/>
      <c r="AC5" s="2">
        <v>5.25</v>
      </c>
      <c r="AD5" s="52">
        <v>5</v>
      </c>
      <c r="AE5" s="53">
        <f>+X5*$B2</f>
        <v>0</v>
      </c>
      <c r="AF5" s="53">
        <f t="shared" ref="AF5:AG20" si="1">+Y5*$B2</f>
        <v>0</v>
      </c>
      <c r="AG5" s="53">
        <f t="shared" si="1"/>
        <v>0</v>
      </c>
      <c r="AH5" s="54"/>
    </row>
    <row r="6" spans="1:34" x14ac:dyDescent="0.25">
      <c r="A6" s="2">
        <v>7</v>
      </c>
      <c r="B6" s="2">
        <v>763</v>
      </c>
      <c r="C6" s="2">
        <v>2</v>
      </c>
      <c r="D6" s="2">
        <f t="shared" si="0"/>
        <v>9.5109288425461371E-4</v>
      </c>
      <c r="Q6" s="10">
        <v>5.5</v>
      </c>
      <c r="R6" s="2">
        <v>1</v>
      </c>
      <c r="S6" s="2">
        <v>0</v>
      </c>
      <c r="T6" s="2">
        <v>0</v>
      </c>
      <c r="U6" s="13">
        <v>1</v>
      </c>
      <c r="W6" s="41">
        <v>5.5</v>
      </c>
      <c r="X6" s="35">
        <f t="shared" ref="X6:X13" si="2">+R6/$U6</f>
        <v>1</v>
      </c>
      <c r="Y6" s="35">
        <f t="shared" ref="Y6:Y31" si="3">+S6/$U6</f>
        <v>0</v>
      </c>
      <c r="Z6" s="35">
        <f t="shared" ref="Z6:Z31" si="4">+T6/$U6</f>
        <v>0</v>
      </c>
      <c r="AA6" s="40">
        <f t="shared" ref="AA6:AA13" si="5">SUM(X6:Z6)</f>
        <v>1</v>
      </c>
      <c r="AB6" s="36"/>
      <c r="AC6" s="2">
        <v>5.75</v>
      </c>
      <c r="AD6" s="55">
        <v>5.5</v>
      </c>
      <c r="AE6" s="53">
        <f>+X6*$B3</f>
        <v>90</v>
      </c>
      <c r="AF6" s="53">
        <f t="shared" si="1"/>
        <v>0</v>
      </c>
      <c r="AG6" s="53">
        <f t="shared" si="1"/>
        <v>0</v>
      </c>
      <c r="AH6" s="56">
        <f>SUM(AE6:AG6)</f>
        <v>90</v>
      </c>
    </row>
    <row r="7" spans="1:34" x14ac:dyDescent="0.25">
      <c r="A7" s="2">
        <v>7.5</v>
      </c>
      <c r="B7" s="2">
        <v>1079</v>
      </c>
      <c r="C7" s="2">
        <v>3</v>
      </c>
      <c r="D7" s="2">
        <f t="shared" si="0"/>
        <v>1.3449924274059346E-3</v>
      </c>
      <c r="Q7" s="10">
        <v>6</v>
      </c>
      <c r="R7" s="2">
        <v>1</v>
      </c>
      <c r="S7" s="2">
        <v>0</v>
      </c>
      <c r="T7" s="2">
        <v>0</v>
      </c>
      <c r="U7" s="13">
        <v>1</v>
      </c>
      <c r="W7" s="41">
        <v>6</v>
      </c>
      <c r="X7" s="35">
        <f t="shared" si="2"/>
        <v>1</v>
      </c>
      <c r="Y7" s="35">
        <f t="shared" si="3"/>
        <v>0</v>
      </c>
      <c r="Z7" s="35">
        <f t="shared" si="4"/>
        <v>0</v>
      </c>
      <c r="AA7" s="40">
        <f t="shared" si="5"/>
        <v>1</v>
      </c>
      <c r="AB7" s="36"/>
      <c r="AC7" s="2">
        <v>6.25</v>
      </c>
      <c r="AD7" s="55">
        <v>6</v>
      </c>
      <c r="AE7" s="53">
        <f t="shared" ref="AE7:AG21" si="6">+X7*$B4</f>
        <v>90</v>
      </c>
      <c r="AF7" s="53">
        <f t="shared" si="1"/>
        <v>0</v>
      </c>
      <c r="AG7" s="53">
        <f t="shared" si="1"/>
        <v>0</v>
      </c>
      <c r="AH7" s="56">
        <f t="shared" ref="AH7:AH31" si="7">SUM(AE7:AG7)</f>
        <v>90</v>
      </c>
    </row>
    <row r="8" spans="1:34" x14ac:dyDescent="0.25">
      <c r="A8" s="2">
        <v>8</v>
      </c>
      <c r="B8" s="2">
        <v>1168</v>
      </c>
      <c r="C8" s="2">
        <v>4</v>
      </c>
      <c r="D8" s="2">
        <f t="shared" si="0"/>
        <v>1.455932488609946E-3</v>
      </c>
      <c r="Q8" s="10">
        <v>6.5</v>
      </c>
      <c r="R8" s="2">
        <v>8</v>
      </c>
      <c r="S8" s="2">
        <v>0</v>
      </c>
      <c r="T8" s="2">
        <v>0</v>
      </c>
      <c r="U8" s="13">
        <v>8</v>
      </c>
      <c r="W8" s="41">
        <v>6.5</v>
      </c>
      <c r="X8" s="35">
        <f t="shared" si="2"/>
        <v>1</v>
      </c>
      <c r="Y8" s="35">
        <f t="shared" si="3"/>
        <v>0</v>
      </c>
      <c r="Z8" s="35">
        <f t="shared" si="4"/>
        <v>0</v>
      </c>
      <c r="AA8" s="40">
        <f t="shared" si="5"/>
        <v>1</v>
      </c>
      <c r="AB8" s="36"/>
      <c r="AC8" s="2">
        <v>6.75</v>
      </c>
      <c r="AD8" s="55">
        <v>6.5</v>
      </c>
      <c r="AE8" s="53">
        <f t="shared" si="6"/>
        <v>494</v>
      </c>
      <c r="AF8" s="53">
        <f t="shared" si="1"/>
        <v>0</v>
      </c>
      <c r="AG8" s="53">
        <f t="shared" si="1"/>
        <v>0</v>
      </c>
      <c r="AH8" s="56">
        <f t="shared" si="7"/>
        <v>494</v>
      </c>
    </row>
    <row r="9" spans="1:34" x14ac:dyDescent="0.25">
      <c r="A9" s="2">
        <v>8.5</v>
      </c>
      <c r="B9" s="2">
        <v>1438</v>
      </c>
      <c r="C9" s="2">
        <v>5</v>
      </c>
      <c r="D9" s="2">
        <f t="shared" si="0"/>
        <v>1.7924922248468342E-3</v>
      </c>
      <c r="Q9" s="10">
        <v>7</v>
      </c>
      <c r="R9" s="2">
        <v>8</v>
      </c>
      <c r="S9" s="2">
        <v>0</v>
      </c>
      <c r="T9" s="2">
        <v>0</v>
      </c>
      <c r="U9" s="13">
        <v>8</v>
      </c>
      <c r="W9" s="41">
        <v>7</v>
      </c>
      <c r="X9" s="35">
        <f t="shared" si="2"/>
        <v>1</v>
      </c>
      <c r="Y9" s="35">
        <f t="shared" si="3"/>
        <v>0</v>
      </c>
      <c r="Z9" s="35">
        <f t="shared" si="4"/>
        <v>0</v>
      </c>
      <c r="AA9" s="40">
        <f t="shared" si="5"/>
        <v>1</v>
      </c>
      <c r="AB9" s="36"/>
      <c r="AC9" s="2">
        <v>7.25</v>
      </c>
      <c r="AD9" s="55">
        <v>7</v>
      </c>
      <c r="AE9" s="53">
        <f t="shared" si="6"/>
        <v>763</v>
      </c>
      <c r="AF9" s="53">
        <f t="shared" si="1"/>
        <v>0</v>
      </c>
      <c r="AG9" s="53">
        <f t="shared" si="1"/>
        <v>0</v>
      </c>
      <c r="AH9" s="56">
        <f t="shared" si="7"/>
        <v>763</v>
      </c>
    </row>
    <row r="10" spans="1:34" x14ac:dyDescent="0.25">
      <c r="A10" s="2">
        <v>9</v>
      </c>
      <c r="B10" s="2">
        <v>2561</v>
      </c>
      <c r="C10" s="2">
        <v>12</v>
      </c>
      <c r="D10" s="2">
        <f t="shared" si="0"/>
        <v>3.1923314240839655E-3</v>
      </c>
      <c r="Q10" s="10">
        <v>7.5</v>
      </c>
      <c r="R10" s="2">
        <v>7</v>
      </c>
      <c r="S10" s="2">
        <v>0</v>
      </c>
      <c r="T10" s="2">
        <v>0</v>
      </c>
      <c r="U10" s="13">
        <v>7</v>
      </c>
      <c r="W10" s="41">
        <v>7.5</v>
      </c>
      <c r="X10" s="35">
        <f t="shared" si="2"/>
        <v>1</v>
      </c>
      <c r="Y10" s="35">
        <f t="shared" si="3"/>
        <v>0</v>
      </c>
      <c r="Z10" s="35">
        <f t="shared" si="4"/>
        <v>0</v>
      </c>
      <c r="AA10" s="40">
        <f t="shared" si="5"/>
        <v>1</v>
      </c>
      <c r="AB10" s="36"/>
      <c r="AC10" s="2">
        <v>7.75</v>
      </c>
      <c r="AD10" s="55">
        <v>7.5</v>
      </c>
      <c r="AE10" s="53">
        <f t="shared" si="6"/>
        <v>1079</v>
      </c>
      <c r="AF10" s="53">
        <f t="shared" si="1"/>
        <v>0</v>
      </c>
      <c r="AG10" s="53">
        <f t="shared" si="1"/>
        <v>0</v>
      </c>
      <c r="AH10" s="56">
        <f t="shared" si="7"/>
        <v>1079</v>
      </c>
    </row>
    <row r="11" spans="1:34" x14ac:dyDescent="0.25">
      <c r="A11" s="2">
        <v>9.5</v>
      </c>
      <c r="B11" s="2">
        <v>4125</v>
      </c>
      <c r="C11" s="2">
        <v>22</v>
      </c>
      <c r="D11" s="2">
        <f t="shared" si="0"/>
        <v>5.1418848591746804E-3</v>
      </c>
      <c r="Q11" s="10">
        <v>8</v>
      </c>
      <c r="R11" s="2">
        <v>8</v>
      </c>
      <c r="S11" s="2">
        <v>0</v>
      </c>
      <c r="T11" s="2">
        <v>0</v>
      </c>
      <c r="U11" s="13">
        <v>8</v>
      </c>
      <c r="W11" s="41">
        <v>8</v>
      </c>
      <c r="X11" s="35">
        <f t="shared" si="2"/>
        <v>1</v>
      </c>
      <c r="Y11" s="35">
        <f t="shared" si="3"/>
        <v>0</v>
      </c>
      <c r="Z11" s="35">
        <f t="shared" si="4"/>
        <v>0</v>
      </c>
      <c r="AA11" s="40">
        <f t="shared" si="5"/>
        <v>1</v>
      </c>
      <c r="AB11" s="36"/>
      <c r="AC11" s="2">
        <v>8.25</v>
      </c>
      <c r="AD11" s="55">
        <v>8</v>
      </c>
      <c r="AE11" s="53">
        <f t="shared" si="6"/>
        <v>1168</v>
      </c>
      <c r="AF11" s="53">
        <f t="shared" si="1"/>
        <v>0</v>
      </c>
      <c r="AG11" s="53">
        <f t="shared" si="1"/>
        <v>0</v>
      </c>
      <c r="AH11" s="56">
        <f t="shared" si="7"/>
        <v>1168</v>
      </c>
    </row>
    <row r="12" spans="1:34" x14ac:dyDescent="0.25">
      <c r="A12" s="2">
        <v>10</v>
      </c>
      <c r="B12" s="2">
        <v>7700</v>
      </c>
      <c r="C12" s="2">
        <v>49</v>
      </c>
      <c r="D12" s="2">
        <f t="shared" si="0"/>
        <v>9.5981850704594043E-3</v>
      </c>
      <c r="Q12" s="10">
        <v>8.5</v>
      </c>
      <c r="R12" s="2">
        <v>10</v>
      </c>
      <c r="S12" s="2">
        <v>0</v>
      </c>
      <c r="T12" s="2">
        <v>0</v>
      </c>
      <c r="U12" s="13">
        <v>10</v>
      </c>
      <c r="W12" s="41">
        <v>8.5</v>
      </c>
      <c r="X12" s="35">
        <f t="shared" si="2"/>
        <v>1</v>
      </c>
      <c r="Y12" s="35">
        <f t="shared" si="3"/>
        <v>0</v>
      </c>
      <c r="Z12" s="35">
        <f t="shared" si="4"/>
        <v>0</v>
      </c>
      <c r="AA12" s="40">
        <f t="shared" si="5"/>
        <v>1</v>
      </c>
      <c r="AB12" s="36"/>
      <c r="AC12" s="2">
        <v>8.75</v>
      </c>
      <c r="AD12" s="55">
        <v>8.5</v>
      </c>
      <c r="AE12" s="53">
        <f t="shared" si="6"/>
        <v>1438</v>
      </c>
      <c r="AF12" s="53">
        <f t="shared" si="1"/>
        <v>0</v>
      </c>
      <c r="AG12" s="53">
        <f t="shared" si="1"/>
        <v>0</v>
      </c>
      <c r="AH12" s="56">
        <f t="shared" si="7"/>
        <v>1438</v>
      </c>
    </row>
    <row r="13" spans="1:34" x14ac:dyDescent="0.25">
      <c r="A13" s="2">
        <v>10.5</v>
      </c>
      <c r="B13" s="2">
        <v>77925</v>
      </c>
      <c r="C13" s="2">
        <v>586</v>
      </c>
      <c r="D13" s="2">
        <f t="shared" si="0"/>
        <v>9.7134879430590793E-2</v>
      </c>
      <c r="Q13" s="10">
        <v>9</v>
      </c>
      <c r="R13" s="2">
        <v>10</v>
      </c>
      <c r="S13" s="2">
        <v>0</v>
      </c>
      <c r="T13" s="2">
        <v>0</v>
      </c>
      <c r="U13" s="13">
        <v>10</v>
      </c>
      <c r="W13" s="41">
        <v>9</v>
      </c>
      <c r="X13" s="35">
        <f t="shared" si="2"/>
        <v>1</v>
      </c>
      <c r="Y13" s="35">
        <f t="shared" si="3"/>
        <v>0</v>
      </c>
      <c r="Z13" s="35">
        <f t="shared" si="4"/>
        <v>0</v>
      </c>
      <c r="AA13" s="40">
        <f t="shared" si="5"/>
        <v>1</v>
      </c>
      <c r="AB13" s="36"/>
      <c r="AC13" s="2">
        <v>9.25</v>
      </c>
      <c r="AD13" s="55">
        <v>9</v>
      </c>
      <c r="AE13" s="53">
        <f t="shared" si="6"/>
        <v>2561</v>
      </c>
      <c r="AF13" s="53">
        <f t="shared" si="1"/>
        <v>0</v>
      </c>
      <c r="AG13" s="53">
        <f t="shared" si="1"/>
        <v>0</v>
      </c>
      <c r="AH13" s="56">
        <f t="shared" si="7"/>
        <v>2561</v>
      </c>
    </row>
    <row r="14" spans="1:34" x14ac:dyDescent="0.25">
      <c r="A14" s="2">
        <v>11</v>
      </c>
      <c r="B14" s="2">
        <v>117570</v>
      </c>
      <c r="C14" s="2">
        <v>1033</v>
      </c>
      <c r="D14" s="2">
        <f t="shared" si="0"/>
        <v>0.14655306736804052</v>
      </c>
      <c r="Q14" s="10">
        <v>9.5</v>
      </c>
      <c r="R14" s="2">
        <v>17</v>
      </c>
      <c r="S14" s="2">
        <v>0</v>
      </c>
      <c r="T14" s="2">
        <v>0</v>
      </c>
      <c r="U14" s="13">
        <v>17</v>
      </c>
      <c r="W14" s="41">
        <v>9.5</v>
      </c>
      <c r="X14" s="35">
        <f>+R14/$U14</f>
        <v>1</v>
      </c>
      <c r="Y14" s="35">
        <f t="shared" si="3"/>
        <v>0</v>
      </c>
      <c r="Z14" s="35">
        <f t="shared" si="4"/>
        <v>0</v>
      </c>
      <c r="AA14" s="40">
        <f>SUM(X14:Z14)</f>
        <v>1</v>
      </c>
      <c r="AB14" s="36"/>
      <c r="AC14" s="2">
        <v>9.75</v>
      </c>
      <c r="AD14" s="55">
        <v>9.5</v>
      </c>
      <c r="AE14" s="53">
        <f t="shared" si="6"/>
        <v>4125</v>
      </c>
      <c r="AF14" s="53">
        <f t="shared" si="1"/>
        <v>0</v>
      </c>
      <c r="AG14" s="53">
        <f t="shared" si="1"/>
        <v>0</v>
      </c>
      <c r="AH14" s="56">
        <f>SUM(AE14:AG14)</f>
        <v>4125</v>
      </c>
    </row>
    <row r="15" spans="1:34" x14ac:dyDescent="0.25">
      <c r="A15" s="2">
        <v>11.5</v>
      </c>
      <c r="B15" s="2">
        <v>114777</v>
      </c>
      <c r="C15" s="2">
        <v>1170</v>
      </c>
      <c r="D15" s="2">
        <f t="shared" si="0"/>
        <v>0.14307154387430118</v>
      </c>
      <c r="Q15" s="10">
        <v>10</v>
      </c>
      <c r="R15" s="2">
        <v>20</v>
      </c>
      <c r="S15" s="2">
        <v>0</v>
      </c>
      <c r="T15" s="2">
        <v>0</v>
      </c>
      <c r="U15" s="13">
        <v>20</v>
      </c>
      <c r="W15" s="41">
        <v>10</v>
      </c>
      <c r="X15" s="35">
        <f t="shared" ref="X15:X30" si="8">+R15/$U15</f>
        <v>1</v>
      </c>
      <c r="Y15" s="35">
        <f t="shared" si="3"/>
        <v>0</v>
      </c>
      <c r="Z15" s="35">
        <f t="shared" si="4"/>
        <v>0</v>
      </c>
      <c r="AA15" s="40">
        <f t="shared" ref="AA15:AA16" si="9">SUM(X15:Z15)</f>
        <v>1</v>
      </c>
      <c r="AB15" s="36"/>
      <c r="AC15" s="2">
        <v>10.25</v>
      </c>
      <c r="AD15" s="55">
        <v>10</v>
      </c>
      <c r="AE15" s="53">
        <f t="shared" si="6"/>
        <v>7700</v>
      </c>
      <c r="AF15" s="53">
        <f t="shared" si="1"/>
        <v>0</v>
      </c>
      <c r="AG15" s="53">
        <f t="shared" si="1"/>
        <v>0</v>
      </c>
      <c r="AH15" s="56">
        <f t="shared" si="7"/>
        <v>7700</v>
      </c>
    </row>
    <row r="16" spans="1:34" x14ac:dyDescent="0.25">
      <c r="A16" s="2">
        <v>12</v>
      </c>
      <c r="B16" s="2">
        <v>142203</v>
      </c>
      <c r="C16" s="2">
        <v>1671</v>
      </c>
      <c r="D16" s="2">
        <f t="shared" si="0"/>
        <v>0.17725853397071931</v>
      </c>
      <c r="Q16" s="10">
        <v>10.5</v>
      </c>
      <c r="R16" s="2">
        <v>29</v>
      </c>
      <c r="S16" s="2">
        <v>0</v>
      </c>
      <c r="T16" s="2">
        <v>0</v>
      </c>
      <c r="U16" s="13">
        <v>29</v>
      </c>
      <c r="W16" s="41">
        <v>10.5</v>
      </c>
      <c r="X16" s="35">
        <f t="shared" si="8"/>
        <v>1</v>
      </c>
      <c r="Y16" s="35">
        <f t="shared" si="3"/>
        <v>0</v>
      </c>
      <c r="Z16" s="35">
        <f t="shared" si="4"/>
        <v>0</v>
      </c>
      <c r="AA16" s="40">
        <f t="shared" si="9"/>
        <v>1</v>
      </c>
      <c r="AB16" s="36"/>
      <c r="AC16" s="2">
        <v>10.75</v>
      </c>
      <c r="AD16" s="55">
        <v>10.5</v>
      </c>
      <c r="AE16" s="53">
        <f t="shared" si="6"/>
        <v>77925</v>
      </c>
      <c r="AF16" s="53">
        <f t="shared" si="1"/>
        <v>0</v>
      </c>
      <c r="AG16" s="53">
        <f t="shared" si="1"/>
        <v>0</v>
      </c>
      <c r="AH16" s="56">
        <f t="shared" si="7"/>
        <v>77925</v>
      </c>
    </row>
    <row r="17" spans="1:34" x14ac:dyDescent="0.25">
      <c r="A17" s="2">
        <v>12.5</v>
      </c>
      <c r="B17" s="2">
        <v>103779</v>
      </c>
      <c r="C17" s="2">
        <v>1397</v>
      </c>
      <c r="D17" s="2">
        <f t="shared" si="0"/>
        <v>0.12936234395158525</v>
      </c>
      <c r="Q17" s="10">
        <v>11</v>
      </c>
      <c r="R17" s="2">
        <v>26</v>
      </c>
      <c r="S17" s="2">
        <v>0</v>
      </c>
      <c r="T17" s="2">
        <v>0</v>
      </c>
      <c r="U17" s="13">
        <v>26</v>
      </c>
      <c r="W17" s="41">
        <v>11</v>
      </c>
      <c r="X17" s="35">
        <f t="shared" si="8"/>
        <v>1</v>
      </c>
      <c r="Y17" s="35">
        <f t="shared" si="3"/>
        <v>0</v>
      </c>
      <c r="Z17" s="35">
        <f t="shared" si="4"/>
        <v>0</v>
      </c>
      <c r="AA17" s="40">
        <f>SUM(X17:Z17)</f>
        <v>1</v>
      </c>
      <c r="AB17" s="36"/>
      <c r="AC17" s="2">
        <v>11.25</v>
      </c>
      <c r="AD17" s="55">
        <v>11</v>
      </c>
      <c r="AE17" s="53">
        <f>+X17*$B14</f>
        <v>117570</v>
      </c>
      <c r="AF17" s="53">
        <f>+Y17*$B14</f>
        <v>0</v>
      </c>
      <c r="AG17" s="53">
        <f t="shared" si="1"/>
        <v>0</v>
      </c>
      <c r="AH17" s="56">
        <f t="shared" si="7"/>
        <v>117570</v>
      </c>
    </row>
    <row r="18" spans="1:34" x14ac:dyDescent="0.25">
      <c r="A18" s="2">
        <v>13</v>
      </c>
      <c r="B18" s="2">
        <v>60226</v>
      </c>
      <c r="C18" s="2">
        <v>924</v>
      </c>
      <c r="D18" s="2">
        <f t="shared" si="0"/>
        <v>7.5072765461491955E-2</v>
      </c>
      <c r="Q18" s="10">
        <v>11.5</v>
      </c>
      <c r="R18" s="2">
        <v>41</v>
      </c>
      <c r="S18" s="2">
        <v>0</v>
      </c>
      <c r="T18" s="2">
        <v>0</v>
      </c>
      <c r="U18" s="13">
        <v>41</v>
      </c>
      <c r="W18" s="41">
        <v>11.5</v>
      </c>
      <c r="X18" s="35">
        <f t="shared" si="8"/>
        <v>1</v>
      </c>
      <c r="Y18" s="35">
        <f t="shared" si="3"/>
        <v>0</v>
      </c>
      <c r="Z18" s="35">
        <f t="shared" si="4"/>
        <v>0</v>
      </c>
      <c r="AA18" s="40">
        <f t="shared" ref="AA18:AA31" si="10">SUM(X18:Z18)</f>
        <v>1</v>
      </c>
      <c r="AB18" s="36"/>
      <c r="AC18" s="2">
        <v>11.75</v>
      </c>
      <c r="AD18" s="55">
        <v>11.5</v>
      </c>
      <c r="AE18" s="53">
        <f t="shared" si="6"/>
        <v>114777</v>
      </c>
      <c r="AF18" s="53">
        <f t="shared" si="1"/>
        <v>0</v>
      </c>
      <c r="AG18" s="53">
        <f t="shared" si="1"/>
        <v>0</v>
      </c>
      <c r="AH18" s="56">
        <f t="shared" si="7"/>
        <v>114777</v>
      </c>
    </row>
    <row r="19" spans="1:34" x14ac:dyDescent="0.25">
      <c r="A19" s="2">
        <v>13.5</v>
      </c>
      <c r="B19" s="2">
        <v>62118</v>
      </c>
      <c r="C19" s="2">
        <v>1083</v>
      </c>
      <c r="D19" s="2">
        <f t="shared" si="0"/>
        <v>7.7431176650233413E-2</v>
      </c>
      <c r="Q19" s="10">
        <v>12</v>
      </c>
      <c r="R19" s="2">
        <v>41</v>
      </c>
      <c r="S19" s="2">
        <v>0</v>
      </c>
      <c r="T19" s="2">
        <v>0</v>
      </c>
      <c r="U19" s="13">
        <v>41</v>
      </c>
      <c r="W19" s="41">
        <v>12</v>
      </c>
      <c r="X19" s="35">
        <f t="shared" si="8"/>
        <v>1</v>
      </c>
      <c r="Y19" s="35">
        <f t="shared" si="3"/>
        <v>0</v>
      </c>
      <c r="Z19" s="35">
        <f t="shared" si="4"/>
        <v>0</v>
      </c>
      <c r="AA19" s="40">
        <f t="shared" si="10"/>
        <v>1</v>
      </c>
      <c r="AB19" s="36"/>
      <c r="AC19" s="2">
        <v>12.25</v>
      </c>
      <c r="AD19" s="55">
        <v>12</v>
      </c>
      <c r="AE19" s="53">
        <f t="shared" si="6"/>
        <v>142203</v>
      </c>
      <c r="AF19" s="53">
        <f t="shared" si="1"/>
        <v>0</v>
      </c>
      <c r="AG19" s="53">
        <f t="shared" si="1"/>
        <v>0</v>
      </c>
      <c r="AH19" s="56">
        <f t="shared" si="7"/>
        <v>142203</v>
      </c>
    </row>
    <row r="20" spans="1:34" x14ac:dyDescent="0.25">
      <c r="A20" s="2">
        <v>14</v>
      </c>
      <c r="B20" s="2">
        <v>44002</v>
      </c>
      <c r="C20" s="2">
        <v>865</v>
      </c>
      <c r="D20" s="2">
        <f t="shared" si="0"/>
        <v>5.4849264866279827E-2</v>
      </c>
      <c r="Q20" s="10">
        <v>12.5</v>
      </c>
      <c r="R20" s="2">
        <v>44</v>
      </c>
      <c r="S20" s="2">
        <v>1</v>
      </c>
      <c r="T20" s="2">
        <v>0</v>
      </c>
      <c r="U20" s="13">
        <v>45</v>
      </c>
      <c r="W20" s="41">
        <v>12.5</v>
      </c>
      <c r="X20" s="35">
        <f t="shared" si="8"/>
        <v>0.97777777777777775</v>
      </c>
      <c r="Y20" s="35">
        <f t="shared" si="3"/>
        <v>2.2222222222222223E-2</v>
      </c>
      <c r="Z20" s="35">
        <f t="shared" si="4"/>
        <v>0</v>
      </c>
      <c r="AA20" s="40">
        <f t="shared" si="10"/>
        <v>1</v>
      </c>
      <c r="AB20" s="36"/>
      <c r="AC20" s="2">
        <v>12.75</v>
      </c>
      <c r="AD20" s="55">
        <v>12.5</v>
      </c>
      <c r="AE20" s="53">
        <f t="shared" si="6"/>
        <v>101472.8</v>
      </c>
      <c r="AF20" s="53">
        <f t="shared" si="1"/>
        <v>2306.2000000000003</v>
      </c>
      <c r="AG20" s="53">
        <f t="shared" si="1"/>
        <v>0</v>
      </c>
      <c r="AH20" s="56">
        <f t="shared" si="7"/>
        <v>103779</v>
      </c>
    </row>
    <row r="21" spans="1:34" x14ac:dyDescent="0.25">
      <c r="A21" s="2">
        <v>14.5</v>
      </c>
      <c r="B21" s="2">
        <v>21728</v>
      </c>
      <c r="C21" s="2">
        <v>481</v>
      </c>
      <c r="D21" s="2">
        <f t="shared" si="0"/>
        <v>2.7084333144278171E-2</v>
      </c>
      <c r="Q21" s="10">
        <v>13</v>
      </c>
      <c r="R21" s="2">
        <v>26</v>
      </c>
      <c r="S21" s="2">
        <v>4</v>
      </c>
      <c r="T21" s="2">
        <v>0</v>
      </c>
      <c r="U21" s="13">
        <v>30</v>
      </c>
      <c r="W21" s="41">
        <v>13</v>
      </c>
      <c r="X21" s="35">
        <f t="shared" si="8"/>
        <v>0.8666666666666667</v>
      </c>
      <c r="Y21" s="35">
        <f t="shared" si="3"/>
        <v>0.13333333333333333</v>
      </c>
      <c r="Z21" s="35">
        <f t="shared" si="4"/>
        <v>0</v>
      </c>
      <c r="AA21" s="40">
        <f t="shared" si="10"/>
        <v>1</v>
      </c>
      <c r="AB21" s="36"/>
      <c r="AC21" s="2">
        <v>13.25</v>
      </c>
      <c r="AD21" s="55">
        <v>13</v>
      </c>
      <c r="AE21" s="53">
        <f t="shared" si="6"/>
        <v>52195.866666666669</v>
      </c>
      <c r="AF21" s="53">
        <f t="shared" si="6"/>
        <v>8030.1333333333332</v>
      </c>
      <c r="AG21" s="53">
        <f t="shared" si="6"/>
        <v>0</v>
      </c>
      <c r="AH21" s="56">
        <f t="shared" si="7"/>
        <v>60226</v>
      </c>
    </row>
    <row r="22" spans="1:34" x14ac:dyDescent="0.25">
      <c r="A22" s="2">
        <v>15</v>
      </c>
      <c r="B22" s="2">
        <v>14977</v>
      </c>
      <c r="C22" s="2">
        <v>371</v>
      </c>
      <c r="D22" s="2">
        <f t="shared" si="0"/>
        <v>1.8669093220814351E-2</v>
      </c>
      <c r="Q22" s="10">
        <v>13.5</v>
      </c>
      <c r="R22" s="2">
        <v>21</v>
      </c>
      <c r="S22" s="2">
        <v>8</v>
      </c>
      <c r="T22" s="2">
        <v>0</v>
      </c>
      <c r="U22" s="13">
        <v>29</v>
      </c>
      <c r="W22" s="41">
        <v>13.5</v>
      </c>
      <c r="X22" s="35">
        <f t="shared" si="8"/>
        <v>0.72413793103448276</v>
      </c>
      <c r="Y22" s="35">
        <f t="shared" si="3"/>
        <v>0.27586206896551724</v>
      </c>
      <c r="Z22" s="35">
        <f t="shared" si="4"/>
        <v>0</v>
      </c>
      <c r="AA22" s="40">
        <f t="shared" si="10"/>
        <v>1</v>
      </c>
      <c r="AB22" s="36"/>
      <c r="AC22" s="2">
        <v>13.75</v>
      </c>
      <c r="AD22" s="55">
        <v>13.5</v>
      </c>
      <c r="AE22" s="53">
        <f t="shared" ref="AE22:AG31" si="11">+X22*$B19</f>
        <v>44982</v>
      </c>
      <c r="AF22" s="53">
        <f t="shared" si="11"/>
        <v>17136</v>
      </c>
      <c r="AG22" s="53">
        <f t="shared" si="11"/>
        <v>0</v>
      </c>
      <c r="AH22" s="56">
        <f t="shared" si="7"/>
        <v>62118</v>
      </c>
    </row>
    <row r="23" spans="1:34" x14ac:dyDescent="0.25">
      <c r="A23" s="2">
        <v>15.5</v>
      </c>
      <c r="B23" s="2">
        <v>11935</v>
      </c>
      <c r="C23" s="2">
        <v>330</v>
      </c>
      <c r="D23" s="2">
        <f t="shared" si="0"/>
        <v>1.4877186859212077E-2</v>
      </c>
      <c r="Q23" s="10">
        <v>14</v>
      </c>
      <c r="R23" s="2">
        <v>20</v>
      </c>
      <c r="S23" s="2">
        <v>10</v>
      </c>
      <c r="T23" s="2">
        <v>0</v>
      </c>
      <c r="U23" s="13">
        <v>30</v>
      </c>
      <c r="W23" s="41">
        <v>14</v>
      </c>
      <c r="X23" s="35">
        <f t="shared" si="8"/>
        <v>0.66666666666666663</v>
      </c>
      <c r="Y23" s="35">
        <f t="shared" si="3"/>
        <v>0.33333333333333331</v>
      </c>
      <c r="Z23" s="35">
        <f t="shared" si="4"/>
        <v>0</v>
      </c>
      <c r="AA23" s="40">
        <f t="shared" si="10"/>
        <v>1</v>
      </c>
      <c r="AB23" s="36"/>
      <c r="AC23" s="2">
        <v>14.25</v>
      </c>
      <c r="AD23" s="55">
        <v>14</v>
      </c>
      <c r="AE23" s="53">
        <f t="shared" si="11"/>
        <v>29334.666666666664</v>
      </c>
      <c r="AF23" s="53">
        <f t="shared" si="11"/>
        <v>14667.333333333332</v>
      </c>
      <c r="AG23" s="53">
        <f t="shared" si="11"/>
        <v>0</v>
      </c>
      <c r="AH23" s="56">
        <f t="shared" si="7"/>
        <v>44002</v>
      </c>
    </row>
    <row r="24" spans="1:34" x14ac:dyDescent="0.25">
      <c r="A24" s="2">
        <v>16</v>
      </c>
      <c r="B24" s="2">
        <v>6803</v>
      </c>
      <c r="C24" s="2">
        <v>210</v>
      </c>
      <c r="D24" s="2">
        <f t="shared" si="0"/>
        <v>8.4800588356279648E-3</v>
      </c>
      <c r="Q24" s="10">
        <v>14.5</v>
      </c>
      <c r="R24" s="2">
        <v>19</v>
      </c>
      <c r="S24" s="2">
        <v>7</v>
      </c>
      <c r="T24" s="2">
        <v>0</v>
      </c>
      <c r="U24" s="13">
        <v>26</v>
      </c>
      <c r="W24" s="41">
        <v>14.5</v>
      </c>
      <c r="X24" s="35">
        <f t="shared" si="8"/>
        <v>0.73076923076923073</v>
      </c>
      <c r="Y24" s="35">
        <f t="shared" si="3"/>
        <v>0.26923076923076922</v>
      </c>
      <c r="Z24" s="35">
        <f t="shared" si="4"/>
        <v>0</v>
      </c>
      <c r="AA24" s="40">
        <f t="shared" si="10"/>
        <v>1</v>
      </c>
      <c r="AB24" s="36"/>
      <c r="AC24" s="2">
        <v>14.75</v>
      </c>
      <c r="AD24" s="55">
        <v>14.5</v>
      </c>
      <c r="AE24" s="53">
        <f t="shared" si="11"/>
        <v>15878.153846153846</v>
      </c>
      <c r="AF24" s="53">
        <f t="shared" si="11"/>
        <v>5849.8461538461534</v>
      </c>
      <c r="AG24" s="53">
        <f t="shared" si="11"/>
        <v>0</v>
      </c>
      <c r="AH24" s="56">
        <f t="shared" si="7"/>
        <v>21728</v>
      </c>
    </row>
    <row r="25" spans="1:34" x14ac:dyDescent="0.25">
      <c r="A25" s="2">
        <v>16.5</v>
      </c>
      <c r="B25" s="2">
        <v>1912</v>
      </c>
      <c r="C25" s="2">
        <v>66</v>
      </c>
      <c r="D25" s="2">
        <f t="shared" si="0"/>
        <v>2.3833415395738155E-3</v>
      </c>
      <c r="Q25" s="10">
        <v>15</v>
      </c>
      <c r="R25" s="2">
        <v>5</v>
      </c>
      <c r="S25" s="2">
        <v>13</v>
      </c>
      <c r="T25" s="2">
        <v>1</v>
      </c>
      <c r="U25" s="13">
        <v>19</v>
      </c>
      <c r="W25" s="41">
        <v>15</v>
      </c>
      <c r="X25" s="35">
        <f t="shared" si="8"/>
        <v>0.26315789473684209</v>
      </c>
      <c r="Y25" s="35">
        <f t="shared" si="3"/>
        <v>0.68421052631578949</v>
      </c>
      <c r="Z25" s="35">
        <f t="shared" si="4"/>
        <v>5.2631578947368418E-2</v>
      </c>
      <c r="AA25" s="40">
        <f t="shared" si="10"/>
        <v>1</v>
      </c>
      <c r="AB25" s="36"/>
      <c r="AC25" s="2">
        <v>15.25</v>
      </c>
      <c r="AD25" s="55">
        <v>15</v>
      </c>
      <c r="AE25" s="53">
        <f t="shared" si="11"/>
        <v>3941.3157894736842</v>
      </c>
      <c r="AF25" s="53">
        <f t="shared" si="11"/>
        <v>10247.42105263158</v>
      </c>
      <c r="AG25" s="53">
        <f t="shared" si="11"/>
        <v>788.26315789473676</v>
      </c>
      <c r="AH25" s="56">
        <f t="shared" si="7"/>
        <v>14977</v>
      </c>
    </row>
    <row r="26" spans="1:34" x14ac:dyDescent="0.25">
      <c r="A26" s="2">
        <v>17</v>
      </c>
      <c r="B26" s="2">
        <v>2180</v>
      </c>
      <c r="C26" s="2">
        <v>82</v>
      </c>
      <c r="D26" s="2">
        <f t="shared" si="0"/>
        <v>2.7174082407274676E-3</v>
      </c>
      <c r="Q26" s="10">
        <v>15.5</v>
      </c>
      <c r="R26" s="2">
        <v>1</v>
      </c>
      <c r="S26" s="2">
        <v>10</v>
      </c>
      <c r="T26" s="2">
        <v>3</v>
      </c>
      <c r="U26" s="13">
        <v>14</v>
      </c>
      <c r="W26" s="41">
        <v>15.5</v>
      </c>
      <c r="X26" s="35">
        <f t="shared" si="8"/>
        <v>7.1428571428571425E-2</v>
      </c>
      <c r="Y26" s="35">
        <f t="shared" si="3"/>
        <v>0.7142857142857143</v>
      </c>
      <c r="Z26" s="35">
        <f t="shared" si="4"/>
        <v>0.21428571428571427</v>
      </c>
      <c r="AA26" s="40">
        <f t="shared" si="10"/>
        <v>1</v>
      </c>
      <c r="AB26" s="36"/>
      <c r="AC26" s="2">
        <v>15.75</v>
      </c>
      <c r="AD26" s="55">
        <v>15.5</v>
      </c>
      <c r="AE26" s="53">
        <f t="shared" si="11"/>
        <v>852.5</v>
      </c>
      <c r="AF26" s="53">
        <f t="shared" si="11"/>
        <v>8525</v>
      </c>
      <c r="AG26" s="53">
        <f t="shared" si="11"/>
        <v>2557.5</v>
      </c>
      <c r="AH26" s="56">
        <f>SUM(AE26:AG26)</f>
        <v>11935</v>
      </c>
    </row>
    <row r="27" spans="1:34" x14ac:dyDescent="0.25">
      <c r="A27" s="2">
        <v>17.5</v>
      </c>
      <c r="B27" s="2">
        <v>269</v>
      </c>
      <c r="C27" s="2">
        <v>11</v>
      </c>
      <c r="D27" s="2">
        <f t="shared" si="0"/>
        <v>3.3531321869527007E-4</v>
      </c>
      <c r="Q27" s="10">
        <v>16</v>
      </c>
      <c r="R27" s="2">
        <v>3</v>
      </c>
      <c r="S27" s="2">
        <v>8</v>
      </c>
      <c r="T27" s="2">
        <v>2</v>
      </c>
      <c r="U27" s="13">
        <v>13</v>
      </c>
      <c r="W27" s="41">
        <v>16</v>
      </c>
      <c r="X27" s="35">
        <f t="shared" si="8"/>
        <v>0.23076923076923078</v>
      </c>
      <c r="Y27" s="35">
        <f t="shared" si="3"/>
        <v>0.61538461538461542</v>
      </c>
      <c r="Z27" s="35">
        <f t="shared" si="4"/>
        <v>0.15384615384615385</v>
      </c>
      <c r="AA27" s="40">
        <f t="shared" si="10"/>
        <v>1</v>
      </c>
      <c r="AB27" s="36"/>
      <c r="AC27" s="2">
        <v>16.25</v>
      </c>
      <c r="AD27" s="55">
        <v>16</v>
      </c>
      <c r="AE27" s="53">
        <f t="shared" si="11"/>
        <v>1569.9230769230769</v>
      </c>
      <c r="AF27" s="53">
        <f t="shared" si="11"/>
        <v>4186.461538461539</v>
      </c>
      <c r="AG27" s="53">
        <f t="shared" si="11"/>
        <v>1046.6153846153848</v>
      </c>
      <c r="AH27" s="56">
        <f t="shared" si="7"/>
        <v>6803.0000000000009</v>
      </c>
    </row>
    <row r="28" spans="1:34" x14ac:dyDescent="0.25">
      <c r="A28" s="2">
        <v>18</v>
      </c>
      <c r="B28" s="2">
        <v>323</v>
      </c>
      <c r="C28" s="2">
        <v>15</v>
      </c>
      <c r="D28" s="2">
        <f t="shared" si="0"/>
        <v>4.0262516594264774E-4</v>
      </c>
      <c r="Q28" s="10">
        <v>16.5</v>
      </c>
      <c r="R28" s="2">
        <v>1</v>
      </c>
      <c r="S28" s="2">
        <v>7</v>
      </c>
      <c r="T28" s="2">
        <v>5</v>
      </c>
      <c r="U28" s="13">
        <v>13</v>
      </c>
      <c r="W28" s="41">
        <v>16.5</v>
      </c>
      <c r="X28" s="35">
        <f t="shared" si="8"/>
        <v>7.6923076923076927E-2</v>
      </c>
      <c r="Y28" s="35">
        <f t="shared" si="3"/>
        <v>0.53846153846153844</v>
      </c>
      <c r="Z28" s="35">
        <f t="shared" si="4"/>
        <v>0.38461538461538464</v>
      </c>
      <c r="AA28" s="40">
        <f t="shared" si="10"/>
        <v>1</v>
      </c>
      <c r="AB28" s="36"/>
      <c r="AC28" s="2">
        <v>16.75</v>
      </c>
      <c r="AD28" s="55">
        <v>16.5</v>
      </c>
      <c r="AE28" s="53">
        <f t="shared" si="11"/>
        <v>147.07692307692309</v>
      </c>
      <c r="AF28" s="53">
        <f t="shared" si="11"/>
        <v>1029.5384615384614</v>
      </c>
      <c r="AG28" s="53">
        <f t="shared" si="11"/>
        <v>735.38461538461547</v>
      </c>
      <c r="AH28" s="56">
        <f t="shared" si="7"/>
        <v>1912</v>
      </c>
    </row>
    <row r="29" spans="1:34" x14ac:dyDescent="0.25">
      <c r="A29" s="2">
        <v>18.5</v>
      </c>
      <c r="B29" s="2">
        <v>0</v>
      </c>
      <c r="C29" s="2">
        <v>0</v>
      </c>
      <c r="D29" s="2">
        <f t="shared" si="0"/>
        <v>0</v>
      </c>
      <c r="Q29" s="10">
        <v>17</v>
      </c>
      <c r="R29" s="2">
        <v>2</v>
      </c>
      <c r="S29" s="2">
        <v>7</v>
      </c>
      <c r="T29" s="2">
        <v>2</v>
      </c>
      <c r="U29" s="13">
        <v>11</v>
      </c>
      <c r="W29" s="41">
        <v>17</v>
      </c>
      <c r="X29" s="35">
        <f t="shared" si="8"/>
        <v>0.18181818181818182</v>
      </c>
      <c r="Y29" s="35">
        <f t="shared" si="3"/>
        <v>0.63636363636363635</v>
      </c>
      <c r="Z29" s="35">
        <f t="shared" si="4"/>
        <v>0.18181818181818182</v>
      </c>
      <c r="AA29" s="40">
        <f t="shared" si="10"/>
        <v>1</v>
      </c>
      <c r="AB29" s="36"/>
      <c r="AC29" s="2">
        <v>17.25</v>
      </c>
      <c r="AD29" s="55">
        <v>17</v>
      </c>
      <c r="AE29" s="53">
        <f t="shared" si="11"/>
        <v>396.36363636363637</v>
      </c>
      <c r="AF29" s="53">
        <f t="shared" si="11"/>
        <v>1387.2727272727273</v>
      </c>
      <c r="AG29" s="53">
        <f t="shared" si="11"/>
        <v>396.36363636363637</v>
      </c>
      <c r="AH29" s="56">
        <f t="shared" si="7"/>
        <v>2180</v>
      </c>
    </row>
    <row r="30" spans="1:34" x14ac:dyDescent="0.25">
      <c r="A30" s="2">
        <v>19</v>
      </c>
      <c r="B30" s="2">
        <v>0</v>
      </c>
      <c r="C30" s="2">
        <v>0</v>
      </c>
      <c r="D30" s="2">
        <f t="shared" si="0"/>
        <v>0</v>
      </c>
      <c r="Q30" s="10">
        <v>17.5</v>
      </c>
      <c r="R30" s="2">
        <v>1</v>
      </c>
      <c r="S30" s="2">
        <v>5</v>
      </c>
      <c r="T30" s="2">
        <v>4</v>
      </c>
      <c r="U30" s="13">
        <v>10</v>
      </c>
      <c r="W30" s="41">
        <v>17.5</v>
      </c>
      <c r="X30" s="35">
        <f t="shared" si="8"/>
        <v>0.1</v>
      </c>
      <c r="Y30" s="35">
        <f t="shared" si="3"/>
        <v>0.5</v>
      </c>
      <c r="Z30" s="35">
        <f t="shared" si="4"/>
        <v>0.4</v>
      </c>
      <c r="AA30" s="40">
        <f t="shared" si="10"/>
        <v>1</v>
      </c>
      <c r="AB30" s="36"/>
      <c r="AC30" s="2">
        <v>17.75</v>
      </c>
      <c r="AD30" s="55">
        <v>17.5</v>
      </c>
      <c r="AE30" s="53">
        <f t="shared" si="11"/>
        <v>26.900000000000002</v>
      </c>
      <c r="AF30" s="53">
        <f t="shared" si="11"/>
        <v>134.5</v>
      </c>
      <c r="AG30" s="53">
        <f t="shared" si="11"/>
        <v>107.60000000000001</v>
      </c>
      <c r="AH30" s="56">
        <f t="shared" si="7"/>
        <v>269</v>
      </c>
    </row>
    <row r="31" spans="1:34" x14ac:dyDescent="0.25">
      <c r="A31" s="2">
        <v>19.5</v>
      </c>
      <c r="B31" s="2">
        <v>0</v>
      </c>
      <c r="C31" s="2">
        <v>0</v>
      </c>
      <c r="D31" s="2">
        <f t="shared" si="0"/>
        <v>0</v>
      </c>
      <c r="Q31" s="10">
        <v>18</v>
      </c>
      <c r="R31" s="2">
        <v>0</v>
      </c>
      <c r="S31" s="2">
        <v>4</v>
      </c>
      <c r="T31" s="2">
        <v>6</v>
      </c>
      <c r="U31" s="13">
        <v>10</v>
      </c>
      <c r="W31" s="41">
        <v>18</v>
      </c>
      <c r="X31" s="35">
        <f t="shared" ref="X31" si="12">+R31/$U31</f>
        <v>0</v>
      </c>
      <c r="Y31" s="35">
        <f t="shared" si="3"/>
        <v>0.4</v>
      </c>
      <c r="Z31" s="35">
        <f t="shared" si="4"/>
        <v>0.6</v>
      </c>
      <c r="AA31" s="40">
        <f t="shared" si="10"/>
        <v>1</v>
      </c>
      <c r="AB31" s="36"/>
      <c r="AC31" s="2">
        <v>18.25</v>
      </c>
      <c r="AD31" s="55">
        <v>18</v>
      </c>
      <c r="AE31" s="53">
        <f t="shared" si="11"/>
        <v>0</v>
      </c>
      <c r="AF31" s="53">
        <f t="shared" si="11"/>
        <v>129.20000000000002</v>
      </c>
      <c r="AG31" s="53">
        <f t="shared" si="11"/>
        <v>193.79999999999998</v>
      </c>
      <c r="AH31" s="56">
        <f t="shared" si="7"/>
        <v>323</v>
      </c>
    </row>
    <row r="32" spans="1:34" x14ac:dyDescent="0.25">
      <c r="A32" s="2">
        <v>20</v>
      </c>
      <c r="B32" s="2">
        <v>0</v>
      </c>
      <c r="C32" s="2">
        <v>0</v>
      </c>
      <c r="D32" s="2">
        <f t="shared" si="0"/>
        <v>0</v>
      </c>
      <c r="Q32" s="17" t="s">
        <v>8</v>
      </c>
      <c r="R32" s="38">
        <v>370</v>
      </c>
      <c r="S32" s="15">
        <v>84</v>
      </c>
      <c r="T32" s="39">
        <v>23</v>
      </c>
      <c r="U32" s="39">
        <v>477</v>
      </c>
      <c r="W32" s="28" t="s">
        <v>8</v>
      </c>
      <c r="X32" s="15">
        <f>+R32/$U32</f>
        <v>0.77568134171907754</v>
      </c>
      <c r="Y32" s="15">
        <f>+S32/$U32</f>
        <v>0.1761006289308176</v>
      </c>
      <c r="Z32" s="15">
        <f>+T32/$U32</f>
        <v>4.8218029350104823E-2</v>
      </c>
      <c r="AA32" s="16">
        <f>SUM(X32:Z32)</f>
        <v>0.99999999999999989</v>
      </c>
      <c r="AB32" s="31"/>
      <c r="AC32" s="2"/>
      <c r="AD32" s="57" t="s">
        <v>8</v>
      </c>
      <c r="AE32" s="50">
        <f>SUM(AE5:AE31)</f>
        <v>722780.56660532462</v>
      </c>
      <c r="AF32" s="50">
        <f>SUM(AF5:AF31)</f>
        <v>73628.906600417133</v>
      </c>
      <c r="AG32" s="50">
        <f t="shared" ref="AG32" si="13">SUM(AG5:AG31)</f>
        <v>5825.5267942583732</v>
      </c>
      <c r="AH32" s="58">
        <f>SUM(AH5:AH31)</f>
        <v>802235</v>
      </c>
    </row>
    <row r="33" spans="1:34" x14ac:dyDescent="0.25">
      <c r="A33" s="2">
        <v>20.5</v>
      </c>
      <c r="B33" s="2">
        <v>0</v>
      </c>
      <c r="C33" s="2">
        <v>0</v>
      </c>
      <c r="D33" s="2">
        <f t="shared" si="0"/>
        <v>0</v>
      </c>
      <c r="W33" s="2"/>
      <c r="X33" s="2"/>
      <c r="Y33" s="2"/>
      <c r="Z33" s="2"/>
      <c r="AA33" s="2"/>
      <c r="AB33" s="2"/>
      <c r="AC33" s="2"/>
      <c r="AD33" s="58" t="s">
        <v>15</v>
      </c>
      <c r="AE33" s="59">
        <f>+AE32/$AH$32*100</f>
        <v>90.095865501420974</v>
      </c>
      <c r="AF33" s="59">
        <f t="shared" ref="AF33:AH33" si="14">+AF32/$AH$32*100</f>
        <v>9.177972364758098</v>
      </c>
      <c r="AG33" s="59">
        <f t="shared" si="14"/>
        <v>0.72616213382093442</v>
      </c>
      <c r="AH33" s="60">
        <f t="shared" si="14"/>
        <v>100</v>
      </c>
    </row>
    <row r="34" spans="1:34" x14ac:dyDescent="0.25">
      <c r="A34" s="2">
        <v>21</v>
      </c>
      <c r="B34" s="2">
        <v>0</v>
      </c>
      <c r="C34" s="2">
        <v>0</v>
      </c>
      <c r="D34" s="2">
        <f t="shared" si="0"/>
        <v>0</v>
      </c>
      <c r="W34" s="2"/>
      <c r="X34" s="2"/>
      <c r="Y34" s="2"/>
      <c r="Z34" s="2"/>
      <c r="AA34" s="2"/>
      <c r="AB34" s="2"/>
      <c r="AC34" s="2"/>
      <c r="AD34" s="58" t="s">
        <v>16</v>
      </c>
      <c r="AE34" s="59">
        <f>SUMPRODUCT(AE5:AE31,$AC$5:$AC$31)/AE$32</f>
        <v>12.174167840275143</v>
      </c>
      <c r="AF34" s="59">
        <f>SUMPRODUCT(AF5:AF31,$AC$5:$AC$31)/AF$32</f>
        <v>14.548775972977491</v>
      </c>
      <c r="AG34" s="59">
        <f>SUMPRODUCT(AG5:AG31,$AC$5:$AC$31)/AG$32</f>
        <v>16.12057698977852</v>
      </c>
      <c r="AH34" s="60">
        <f>SUMPRODUCT(AH5:AH31,$AC$5:$AC$31)/AH$32</f>
        <v>12.420766047355201</v>
      </c>
    </row>
    <row r="35" spans="1:34" x14ac:dyDescent="0.25">
      <c r="A35" s="2">
        <v>21.5</v>
      </c>
      <c r="B35" s="2">
        <v>0</v>
      </c>
      <c r="C35" s="2">
        <v>0</v>
      </c>
      <c r="D35" s="2">
        <f t="shared" si="0"/>
        <v>0</v>
      </c>
    </row>
    <row r="36" spans="1:34" x14ac:dyDescent="0.25">
      <c r="A36" s="2">
        <v>22</v>
      </c>
      <c r="B36" s="2">
        <v>0</v>
      </c>
      <c r="C36" s="2">
        <v>0</v>
      </c>
      <c r="D36" s="2">
        <f t="shared" si="0"/>
        <v>0</v>
      </c>
    </row>
    <row r="37" spans="1:34" x14ac:dyDescent="0.25">
      <c r="A37" s="2">
        <v>22.5</v>
      </c>
      <c r="B37" s="2">
        <v>0</v>
      </c>
      <c r="C37" s="2">
        <v>0</v>
      </c>
      <c r="D37" s="2">
        <f t="shared" si="0"/>
        <v>0</v>
      </c>
      <c r="AD37" t="s">
        <v>8</v>
      </c>
      <c r="AE37">
        <f>722780.566605325/1000</f>
        <v>722.78056660532502</v>
      </c>
      <c r="AF37">
        <f>73628.9066004171/1000</f>
        <v>73.62890660041711</v>
      </c>
      <c r="AG37">
        <f>5825.52679425837/1000</f>
        <v>5.8255267942583693</v>
      </c>
      <c r="AH37">
        <f>802235/1000</f>
        <v>802.23500000000001</v>
      </c>
    </row>
    <row r="38" spans="1:34" x14ac:dyDescent="0.25">
      <c r="A38" s="2">
        <v>23</v>
      </c>
      <c r="B38" s="2">
        <v>0</v>
      </c>
      <c r="C38" s="2">
        <v>0</v>
      </c>
      <c r="D38" s="2">
        <f t="shared" si="0"/>
        <v>0</v>
      </c>
    </row>
    <row r="39" spans="1:34" x14ac:dyDescent="0.25">
      <c r="A39" s="2">
        <v>23.5</v>
      </c>
      <c r="B39" s="2">
        <v>0</v>
      </c>
      <c r="C39" s="2">
        <v>0</v>
      </c>
      <c r="D39" s="2">
        <f t="shared" si="0"/>
        <v>0</v>
      </c>
    </row>
    <row r="40" spans="1:34" x14ac:dyDescent="0.25">
      <c r="A40" s="2">
        <v>24</v>
      </c>
      <c r="B40" s="2">
        <v>0</v>
      </c>
      <c r="C40" s="2">
        <v>0</v>
      </c>
      <c r="D40" s="2">
        <f t="shared" si="0"/>
        <v>0</v>
      </c>
    </row>
    <row r="41" spans="1:34" x14ac:dyDescent="0.25">
      <c r="A41" s="2">
        <v>24.5</v>
      </c>
      <c r="B41" s="2">
        <v>0</v>
      </c>
      <c r="C41" s="2">
        <v>0</v>
      </c>
      <c r="D41" s="2">
        <f t="shared" si="0"/>
        <v>0</v>
      </c>
    </row>
    <row r="42" spans="1:34" x14ac:dyDescent="0.25">
      <c r="A42" s="2">
        <v>25</v>
      </c>
      <c r="B42" s="2">
        <v>0</v>
      </c>
      <c r="C42" s="2">
        <v>0</v>
      </c>
      <c r="D42" s="2">
        <f t="shared" si="0"/>
        <v>0</v>
      </c>
    </row>
    <row r="43" spans="1:34" x14ac:dyDescent="0.25">
      <c r="A43" s="2">
        <v>25.5</v>
      </c>
      <c r="B43" s="2">
        <v>0</v>
      </c>
      <c r="C43" s="2">
        <v>0</v>
      </c>
      <c r="D43" s="2">
        <f t="shared" si="0"/>
        <v>0</v>
      </c>
    </row>
    <row r="44" spans="1:34" x14ac:dyDescent="0.25">
      <c r="B44">
        <f>SUM(B2:B43)</f>
        <v>802235</v>
      </c>
      <c r="C44" s="2">
        <f>SUM(C2:C43)</f>
        <v>10393</v>
      </c>
      <c r="D44" s="2">
        <f>SUM(D2:D43)</f>
        <v>1</v>
      </c>
    </row>
  </sheetData>
  <mergeCells count="13">
    <mergeCell ref="Q1:U1"/>
    <mergeCell ref="Q3:Q4"/>
    <mergeCell ref="R3:T3"/>
    <mergeCell ref="U3:U4"/>
    <mergeCell ref="AE3:AG3"/>
    <mergeCell ref="AH3:AH4"/>
    <mergeCell ref="W1:AA1"/>
    <mergeCell ref="AD1:AH1"/>
    <mergeCell ref="AD2:AH2"/>
    <mergeCell ref="W3:W4"/>
    <mergeCell ref="X3:Z3"/>
    <mergeCell ref="AA3:AA4"/>
    <mergeCell ref="AD3:A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topLeftCell="A47" workbookViewId="0">
      <selection activeCell="L48" sqref="L48"/>
    </sheetView>
  </sheetViews>
  <sheetFormatPr defaultRowHeight="15" x14ac:dyDescent="0.25"/>
  <cols>
    <col min="29" max="29" width="8" customWidth="1"/>
    <col min="34" max="34" width="10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2" t="s">
        <v>0</v>
      </c>
      <c r="I1" t="s">
        <v>3</v>
      </c>
      <c r="J1" t="s">
        <v>4</v>
      </c>
    </row>
    <row r="2" spans="1:10" x14ac:dyDescent="0.25">
      <c r="A2" s="2">
        <v>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5</v>
      </c>
      <c r="I2">
        <f>B2+D2+F2</f>
        <v>0</v>
      </c>
      <c r="J2">
        <f>C2+E2+G2</f>
        <v>0</v>
      </c>
    </row>
    <row r="3" spans="1:10" x14ac:dyDescent="0.25">
      <c r="A3" s="2">
        <v>5.5</v>
      </c>
      <c r="B3" s="2">
        <v>90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5.5</v>
      </c>
      <c r="I3" s="2">
        <f t="shared" ref="I3:I44" si="0">B3+D3+F3</f>
        <v>90</v>
      </c>
      <c r="J3" s="2">
        <f t="shared" ref="J3:J44" si="1">C3+E3+G3</f>
        <v>0</v>
      </c>
    </row>
    <row r="4" spans="1:10" x14ac:dyDescent="0.25">
      <c r="A4" s="2">
        <v>6</v>
      </c>
      <c r="B4" s="2">
        <v>90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6</v>
      </c>
      <c r="I4" s="2">
        <f t="shared" si="0"/>
        <v>90</v>
      </c>
      <c r="J4" s="2">
        <f t="shared" si="1"/>
        <v>0</v>
      </c>
    </row>
    <row r="5" spans="1:10" x14ac:dyDescent="0.25">
      <c r="A5" s="2">
        <v>6.5</v>
      </c>
      <c r="B5" s="2">
        <v>494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6.5</v>
      </c>
      <c r="I5" s="2">
        <f t="shared" si="0"/>
        <v>494</v>
      </c>
      <c r="J5" s="2">
        <f t="shared" si="1"/>
        <v>1</v>
      </c>
    </row>
    <row r="6" spans="1:10" x14ac:dyDescent="0.25">
      <c r="A6" s="2">
        <v>7</v>
      </c>
      <c r="B6" s="2">
        <v>763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7</v>
      </c>
      <c r="I6" s="2">
        <f t="shared" si="0"/>
        <v>763</v>
      </c>
      <c r="J6" s="2">
        <f t="shared" si="1"/>
        <v>2</v>
      </c>
    </row>
    <row r="7" spans="1:10" x14ac:dyDescent="0.25">
      <c r="A7" s="2">
        <v>7.5</v>
      </c>
      <c r="B7" s="2">
        <v>1079</v>
      </c>
      <c r="C7" s="2">
        <v>3</v>
      </c>
      <c r="D7" s="2">
        <v>0</v>
      </c>
      <c r="E7" s="2">
        <v>0</v>
      </c>
      <c r="F7" s="2">
        <v>0</v>
      </c>
      <c r="G7" s="2">
        <v>0</v>
      </c>
      <c r="H7" s="2">
        <v>7.5</v>
      </c>
      <c r="I7" s="2">
        <f t="shared" si="0"/>
        <v>1079</v>
      </c>
      <c r="J7" s="2">
        <f t="shared" si="1"/>
        <v>3</v>
      </c>
    </row>
    <row r="8" spans="1:10" x14ac:dyDescent="0.25">
      <c r="A8" s="2">
        <v>8</v>
      </c>
      <c r="B8" s="2">
        <v>1168</v>
      </c>
      <c r="C8" s="2">
        <v>4</v>
      </c>
      <c r="D8" s="2">
        <v>0</v>
      </c>
      <c r="E8" s="2">
        <v>0</v>
      </c>
      <c r="F8" s="2">
        <v>0</v>
      </c>
      <c r="G8" s="2">
        <v>0</v>
      </c>
      <c r="H8" s="2">
        <v>8</v>
      </c>
      <c r="I8" s="2">
        <f t="shared" si="0"/>
        <v>1168</v>
      </c>
      <c r="J8" s="2">
        <f t="shared" si="1"/>
        <v>4</v>
      </c>
    </row>
    <row r="9" spans="1:10" x14ac:dyDescent="0.25">
      <c r="A9" s="2">
        <v>8.5</v>
      </c>
      <c r="B9" s="2">
        <v>1438</v>
      </c>
      <c r="C9" s="2">
        <v>5</v>
      </c>
      <c r="D9" s="2">
        <v>0</v>
      </c>
      <c r="E9" s="2">
        <v>0</v>
      </c>
      <c r="F9" s="2">
        <v>0</v>
      </c>
      <c r="G9" s="2">
        <v>0</v>
      </c>
      <c r="H9" s="2">
        <v>8.5</v>
      </c>
      <c r="I9" s="2">
        <f t="shared" si="0"/>
        <v>1438</v>
      </c>
      <c r="J9" s="2">
        <f t="shared" si="1"/>
        <v>5</v>
      </c>
    </row>
    <row r="10" spans="1:10" x14ac:dyDescent="0.25">
      <c r="A10" s="2">
        <v>9</v>
      </c>
      <c r="B10" s="2">
        <v>2561</v>
      </c>
      <c r="C10" s="2">
        <v>12</v>
      </c>
      <c r="D10" s="2">
        <v>0</v>
      </c>
      <c r="E10" s="2">
        <v>0</v>
      </c>
      <c r="F10" s="2">
        <v>0</v>
      </c>
      <c r="G10" s="2">
        <v>0</v>
      </c>
      <c r="H10" s="2">
        <v>9</v>
      </c>
      <c r="I10" s="2">
        <f t="shared" si="0"/>
        <v>2561</v>
      </c>
      <c r="J10" s="2">
        <f t="shared" si="1"/>
        <v>12</v>
      </c>
    </row>
    <row r="11" spans="1:10" x14ac:dyDescent="0.25">
      <c r="A11" s="2">
        <v>9.5</v>
      </c>
      <c r="B11" s="2">
        <v>4125</v>
      </c>
      <c r="C11" s="2">
        <v>22</v>
      </c>
      <c r="D11" s="2">
        <v>0</v>
      </c>
      <c r="E11" s="2">
        <v>0</v>
      </c>
      <c r="F11" s="2">
        <v>221253</v>
      </c>
      <c r="G11" s="2">
        <v>1193</v>
      </c>
      <c r="H11" s="2">
        <v>9.5</v>
      </c>
      <c r="I11" s="2">
        <f t="shared" si="0"/>
        <v>225378</v>
      </c>
      <c r="J11" s="2">
        <f t="shared" si="1"/>
        <v>1215</v>
      </c>
    </row>
    <row r="12" spans="1:10" x14ac:dyDescent="0.25">
      <c r="A12" s="2">
        <v>10</v>
      </c>
      <c r="B12" s="2">
        <v>7700</v>
      </c>
      <c r="C12" s="2">
        <v>49</v>
      </c>
      <c r="D12" s="2">
        <v>0</v>
      </c>
      <c r="E12" s="2">
        <v>0</v>
      </c>
      <c r="F12" s="2">
        <v>507208</v>
      </c>
      <c r="G12" s="2">
        <v>3245</v>
      </c>
      <c r="H12" s="2">
        <v>10</v>
      </c>
      <c r="I12" s="2">
        <f t="shared" si="0"/>
        <v>514908</v>
      </c>
      <c r="J12" s="2">
        <f t="shared" si="1"/>
        <v>3294</v>
      </c>
    </row>
    <row r="13" spans="1:10" x14ac:dyDescent="0.25">
      <c r="A13" s="2">
        <v>10.5</v>
      </c>
      <c r="B13" s="2">
        <v>77925</v>
      </c>
      <c r="C13" s="2">
        <v>586</v>
      </c>
      <c r="D13" s="2">
        <v>0</v>
      </c>
      <c r="E13" s="2">
        <v>0</v>
      </c>
      <c r="F13" s="2">
        <v>982579</v>
      </c>
      <c r="G13" s="2">
        <v>7393</v>
      </c>
      <c r="H13" s="2">
        <v>10.5</v>
      </c>
      <c r="I13" s="2">
        <f t="shared" si="0"/>
        <v>1060504</v>
      </c>
      <c r="J13" s="2">
        <f t="shared" si="1"/>
        <v>7979</v>
      </c>
    </row>
    <row r="14" spans="1:10" x14ac:dyDescent="0.25">
      <c r="A14" s="2">
        <v>11</v>
      </c>
      <c r="B14" s="2">
        <v>114448</v>
      </c>
      <c r="C14" s="2">
        <v>1006</v>
      </c>
      <c r="D14" s="2">
        <v>3122</v>
      </c>
      <c r="E14" s="2">
        <v>27</v>
      </c>
      <c r="F14" s="2">
        <v>698212</v>
      </c>
      <c r="G14" s="2">
        <v>6135</v>
      </c>
      <c r="H14" s="2">
        <v>11</v>
      </c>
      <c r="I14" s="2">
        <f t="shared" si="0"/>
        <v>815782</v>
      </c>
      <c r="J14" s="2">
        <f t="shared" si="1"/>
        <v>7168</v>
      </c>
    </row>
    <row r="15" spans="1:10" x14ac:dyDescent="0.25">
      <c r="A15" s="2">
        <v>11.5</v>
      </c>
      <c r="B15" s="2">
        <v>95258</v>
      </c>
      <c r="C15" s="2">
        <v>971</v>
      </c>
      <c r="D15" s="2">
        <v>19519</v>
      </c>
      <c r="E15" s="2">
        <v>199</v>
      </c>
      <c r="F15" s="2">
        <v>506405</v>
      </c>
      <c r="G15" s="2">
        <v>5160</v>
      </c>
      <c r="H15" s="2">
        <v>11.5</v>
      </c>
      <c r="I15" s="2">
        <f t="shared" si="0"/>
        <v>621182</v>
      </c>
      <c r="J15" s="2">
        <f t="shared" si="1"/>
        <v>6330</v>
      </c>
    </row>
    <row r="16" spans="1:10" x14ac:dyDescent="0.25">
      <c r="A16" s="2">
        <v>12</v>
      </c>
      <c r="B16" s="2">
        <v>92207</v>
      </c>
      <c r="C16" s="2">
        <v>1084</v>
      </c>
      <c r="D16" s="2">
        <v>49996</v>
      </c>
      <c r="E16" s="2">
        <v>587</v>
      </c>
      <c r="F16" s="2">
        <v>325938</v>
      </c>
      <c r="G16" s="2">
        <v>3828</v>
      </c>
      <c r="H16" s="2">
        <v>12</v>
      </c>
      <c r="I16" s="2">
        <f t="shared" si="0"/>
        <v>468141</v>
      </c>
      <c r="J16" s="2">
        <f t="shared" si="1"/>
        <v>5499</v>
      </c>
    </row>
    <row r="17" spans="1:10" x14ac:dyDescent="0.25">
      <c r="A17" s="2">
        <v>12.5</v>
      </c>
      <c r="B17" s="2">
        <v>62454</v>
      </c>
      <c r="C17" s="2">
        <v>841</v>
      </c>
      <c r="D17" s="2">
        <v>41325</v>
      </c>
      <c r="E17" s="2">
        <v>556</v>
      </c>
      <c r="F17" s="2">
        <v>242287</v>
      </c>
      <c r="G17" s="2">
        <v>3261</v>
      </c>
      <c r="H17" s="2">
        <v>12.5</v>
      </c>
      <c r="I17" s="2">
        <f t="shared" si="0"/>
        <v>346066</v>
      </c>
      <c r="J17" s="2">
        <f t="shared" si="1"/>
        <v>4658</v>
      </c>
    </row>
    <row r="18" spans="1:10" x14ac:dyDescent="0.25">
      <c r="A18" s="2">
        <v>13</v>
      </c>
      <c r="B18" s="2">
        <v>47565</v>
      </c>
      <c r="C18" s="2">
        <v>730</v>
      </c>
      <c r="D18" s="2">
        <v>12661</v>
      </c>
      <c r="E18" s="2">
        <v>194</v>
      </c>
      <c r="F18" s="2">
        <v>47470</v>
      </c>
      <c r="G18" s="2">
        <v>729</v>
      </c>
      <c r="H18" s="2">
        <v>13</v>
      </c>
      <c r="I18" s="2">
        <f t="shared" si="0"/>
        <v>107696</v>
      </c>
      <c r="J18" s="2">
        <f t="shared" si="1"/>
        <v>1653</v>
      </c>
    </row>
    <row r="19" spans="1:10" x14ac:dyDescent="0.25">
      <c r="A19" s="2">
        <v>13.5</v>
      </c>
      <c r="B19" s="2">
        <v>45374</v>
      </c>
      <c r="C19" s="2">
        <v>791</v>
      </c>
      <c r="D19" s="2">
        <v>16744</v>
      </c>
      <c r="E19" s="2">
        <v>292</v>
      </c>
      <c r="F19" s="2">
        <v>0</v>
      </c>
      <c r="G19" s="2">
        <v>0</v>
      </c>
      <c r="H19" s="2">
        <v>13.5</v>
      </c>
      <c r="I19" s="2">
        <f t="shared" si="0"/>
        <v>62118</v>
      </c>
      <c r="J19" s="2">
        <f t="shared" si="1"/>
        <v>1083</v>
      </c>
    </row>
    <row r="20" spans="1:10" x14ac:dyDescent="0.25">
      <c r="A20" s="2">
        <v>14</v>
      </c>
      <c r="B20" s="2">
        <v>35015</v>
      </c>
      <c r="C20" s="2">
        <v>688</v>
      </c>
      <c r="D20" s="2">
        <v>8987</v>
      </c>
      <c r="E20" s="2">
        <v>177</v>
      </c>
      <c r="F20" s="2">
        <v>0</v>
      </c>
      <c r="G20" s="2">
        <v>0</v>
      </c>
      <c r="H20" s="2">
        <v>14</v>
      </c>
      <c r="I20" s="2">
        <f t="shared" si="0"/>
        <v>44002</v>
      </c>
      <c r="J20" s="2">
        <f t="shared" si="1"/>
        <v>865</v>
      </c>
    </row>
    <row r="21" spans="1:10" x14ac:dyDescent="0.25">
      <c r="A21" s="2">
        <v>14.5</v>
      </c>
      <c r="B21" s="2">
        <v>18464</v>
      </c>
      <c r="C21" s="2">
        <v>409</v>
      </c>
      <c r="D21" s="2">
        <v>3264</v>
      </c>
      <c r="E21" s="2">
        <v>72</v>
      </c>
      <c r="F21" s="2">
        <v>0</v>
      </c>
      <c r="G21" s="2">
        <v>0</v>
      </c>
      <c r="H21" s="2">
        <v>14.5</v>
      </c>
      <c r="I21" s="2">
        <f t="shared" si="0"/>
        <v>21728</v>
      </c>
      <c r="J21" s="2">
        <f t="shared" si="1"/>
        <v>481</v>
      </c>
    </row>
    <row r="22" spans="1:10" x14ac:dyDescent="0.25">
      <c r="A22" s="2">
        <v>15</v>
      </c>
      <c r="B22" s="2">
        <v>13337</v>
      </c>
      <c r="C22" s="2">
        <v>330</v>
      </c>
      <c r="D22" s="2">
        <v>1640</v>
      </c>
      <c r="E22" s="2">
        <v>41</v>
      </c>
      <c r="F22" s="2">
        <v>0</v>
      </c>
      <c r="G22" s="2">
        <v>0</v>
      </c>
      <c r="H22" s="2">
        <v>15</v>
      </c>
      <c r="I22" s="2">
        <f t="shared" si="0"/>
        <v>14977</v>
      </c>
      <c r="J22" s="2">
        <f t="shared" si="1"/>
        <v>371</v>
      </c>
    </row>
    <row r="23" spans="1:10" x14ac:dyDescent="0.25">
      <c r="A23" s="2">
        <v>15.5</v>
      </c>
      <c r="B23" s="2">
        <v>11525</v>
      </c>
      <c r="C23" s="2">
        <v>319</v>
      </c>
      <c r="D23" s="2">
        <v>410</v>
      </c>
      <c r="E23" s="2">
        <v>11</v>
      </c>
      <c r="F23" s="2">
        <v>0</v>
      </c>
      <c r="G23" s="2">
        <v>0</v>
      </c>
      <c r="H23" s="2">
        <v>15.5</v>
      </c>
      <c r="I23" s="2">
        <f t="shared" si="0"/>
        <v>11935</v>
      </c>
      <c r="J23" s="2">
        <f t="shared" si="1"/>
        <v>330</v>
      </c>
    </row>
    <row r="24" spans="1:10" x14ac:dyDescent="0.25">
      <c r="A24" s="2">
        <v>16</v>
      </c>
      <c r="B24" s="2">
        <v>6803</v>
      </c>
      <c r="C24" s="2">
        <v>210</v>
      </c>
      <c r="D24" s="2">
        <v>0</v>
      </c>
      <c r="E24" s="2">
        <v>0</v>
      </c>
      <c r="F24" s="2">
        <v>0</v>
      </c>
      <c r="G24" s="2">
        <v>0</v>
      </c>
      <c r="H24" s="2">
        <v>16</v>
      </c>
      <c r="I24" s="2">
        <f t="shared" si="0"/>
        <v>6803</v>
      </c>
      <c r="J24" s="2">
        <f t="shared" si="1"/>
        <v>210</v>
      </c>
    </row>
    <row r="25" spans="1:10" x14ac:dyDescent="0.25">
      <c r="A25" s="2">
        <v>16.5</v>
      </c>
      <c r="B25" s="2">
        <v>1912</v>
      </c>
      <c r="C25" s="2">
        <v>66</v>
      </c>
      <c r="D25" s="2">
        <v>0</v>
      </c>
      <c r="E25" s="2">
        <v>0</v>
      </c>
      <c r="F25" s="2">
        <v>0</v>
      </c>
      <c r="G25" s="2">
        <v>0</v>
      </c>
      <c r="H25" s="2">
        <v>16.5</v>
      </c>
      <c r="I25" s="2">
        <f t="shared" si="0"/>
        <v>1912</v>
      </c>
      <c r="J25" s="2">
        <f t="shared" si="1"/>
        <v>66</v>
      </c>
    </row>
    <row r="26" spans="1:10" x14ac:dyDescent="0.25">
      <c r="A26" s="2">
        <v>17</v>
      </c>
      <c r="B26" s="2">
        <v>2180</v>
      </c>
      <c r="C26" s="2">
        <v>82</v>
      </c>
      <c r="D26" s="2">
        <v>0</v>
      </c>
      <c r="E26" s="2">
        <v>0</v>
      </c>
      <c r="F26" s="2">
        <v>0</v>
      </c>
      <c r="G26" s="2">
        <v>0</v>
      </c>
      <c r="H26" s="2">
        <v>17</v>
      </c>
      <c r="I26" s="2">
        <f t="shared" si="0"/>
        <v>2180</v>
      </c>
      <c r="J26" s="2">
        <f t="shared" si="1"/>
        <v>82</v>
      </c>
    </row>
    <row r="27" spans="1:10" x14ac:dyDescent="0.25">
      <c r="A27" s="2">
        <v>17.5</v>
      </c>
      <c r="B27" s="2">
        <v>269</v>
      </c>
      <c r="C27" s="2">
        <v>11</v>
      </c>
      <c r="D27" s="2">
        <v>0</v>
      </c>
      <c r="E27" s="2">
        <v>0</v>
      </c>
      <c r="F27" s="2">
        <v>0</v>
      </c>
      <c r="G27" s="2">
        <v>0</v>
      </c>
      <c r="H27" s="2">
        <v>17.5</v>
      </c>
      <c r="I27" s="2">
        <f t="shared" si="0"/>
        <v>269</v>
      </c>
      <c r="J27" s="2">
        <f t="shared" si="1"/>
        <v>11</v>
      </c>
    </row>
    <row r="28" spans="1:10" x14ac:dyDescent="0.25">
      <c r="A28" s="2">
        <v>18</v>
      </c>
      <c r="B28" s="2">
        <v>323</v>
      </c>
      <c r="C28" s="2">
        <v>15</v>
      </c>
      <c r="D28" s="2">
        <v>0</v>
      </c>
      <c r="E28" s="2">
        <v>0</v>
      </c>
      <c r="F28" s="2">
        <v>0</v>
      </c>
      <c r="G28" s="2">
        <v>0</v>
      </c>
      <c r="H28" s="2">
        <v>18</v>
      </c>
      <c r="I28" s="2">
        <f t="shared" si="0"/>
        <v>323</v>
      </c>
      <c r="J28" s="2">
        <f t="shared" si="1"/>
        <v>15</v>
      </c>
    </row>
    <row r="29" spans="1:10" x14ac:dyDescent="0.25">
      <c r="A29" s="2">
        <v>18.5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18.5</v>
      </c>
      <c r="I29" s="2">
        <f t="shared" si="0"/>
        <v>0</v>
      </c>
      <c r="J29" s="2">
        <f t="shared" si="1"/>
        <v>0</v>
      </c>
    </row>
    <row r="30" spans="1:10" x14ac:dyDescent="0.25">
      <c r="A30" s="2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19</v>
      </c>
      <c r="I30" s="2">
        <f t="shared" si="0"/>
        <v>0</v>
      </c>
      <c r="J30" s="2">
        <f t="shared" si="1"/>
        <v>0</v>
      </c>
    </row>
    <row r="31" spans="1:10" x14ac:dyDescent="0.25">
      <c r="A31" s="2">
        <v>19.5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19.5</v>
      </c>
      <c r="I31" s="2">
        <f t="shared" si="0"/>
        <v>0</v>
      </c>
      <c r="J31" s="2">
        <f t="shared" si="1"/>
        <v>0</v>
      </c>
    </row>
    <row r="32" spans="1:10" x14ac:dyDescent="0.25">
      <c r="A32" s="2">
        <v>20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20</v>
      </c>
      <c r="I32" s="2">
        <f t="shared" si="0"/>
        <v>0</v>
      </c>
      <c r="J32" s="2">
        <f t="shared" si="1"/>
        <v>0</v>
      </c>
    </row>
    <row r="33" spans="1:34" x14ac:dyDescent="0.25">
      <c r="A33" s="2">
        <v>20.5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20.5</v>
      </c>
      <c r="I33" s="2">
        <f t="shared" si="0"/>
        <v>0</v>
      </c>
      <c r="J33" s="2">
        <f t="shared" si="1"/>
        <v>0</v>
      </c>
    </row>
    <row r="34" spans="1:34" x14ac:dyDescent="0.25">
      <c r="A34" s="2">
        <v>21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21</v>
      </c>
      <c r="I34" s="2">
        <f t="shared" si="0"/>
        <v>0</v>
      </c>
      <c r="J34" s="2">
        <f t="shared" si="1"/>
        <v>0</v>
      </c>
    </row>
    <row r="35" spans="1:34" x14ac:dyDescent="0.25">
      <c r="A35" s="2">
        <v>21.5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21.5</v>
      </c>
      <c r="I35" s="2">
        <f t="shared" si="0"/>
        <v>0</v>
      </c>
      <c r="J35" s="2">
        <f t="shared" si="1"/>
        <v>0</v>
      </c>
    </row>
    <row r="36" spans="1:34" x14ac:dyDescent="0.25">
      <c r="A36" s="2">
        <v>22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22</v>
      </c>
      <c r="I36" s="2">
        <f t="shared" si="0"/>
        <v>0</v>
      </c>
      <c r="J36" s="2">
        <f t="shared" si="1"/>
        <v>0</v>
      </c>
    </row>
    <row r="37" spans="1:34" x14ac:dyDescent="0.25">
      <c r="A37" s="2">
        <v>22.5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22.5</v>
      </c>
      <c r="I37" s="2">
        <f t="shared" si="0"/>
        <v>0</v>
      </c>
      <c r="J37" s="2">
        <f t="shared" si="1"/>
        <v>0</v>
      </c>
    </row>
    <row r="38" spans="1:34" x14ac:dyDescent="0.25">
      <c r="A38" s="2">
        <v>23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23</v>
      </c>
      <c r="I38" s="2">
        <f t="shared" si="0"/>
        <v>0</v>
      </c>
      <c r="J38" s="2">
        <f t="shared" si="1"/>
        <v>0</v>
      </c>
    </row>
    <row r="39" spans="1:34" x14ac:dyDescent="0.25">
      <c r="A39" s="2">
        <v>23.5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23.5</v>
      </c>
      <c r="I39" s="2">
        <f t="shared" si="0"/>
        <v>0</v>
      </c>
      <c r="J39" s="2">
        <f t="shared" si="1"/>
        <v>0</v>
      </c>
    </row>
    <row r="40" spans="1:34" x14ac:dyDescent="0.25">
      <c r="A40" s="2">
        <v>24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24</v>
      </c>
      <c r="I40" s="2">
        <f t="shared" si="0"/>
        <v>0</v>
      </c>
      <c r="J40" s="2">
        <f t="shared" si="1"/>
        <v>0</v>
      </c>
    </row>
    <row r="41" spans="1:34" x14ac:dyDescent="0.25">
      <c r="A41" s="2">
        <v>24.5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24.5</v>
      </c>
      <c r="I41" s="2">
        <f t="shared" si="0"/>
        <v>0</v>
      </c>
      <c r="J41" s="2">
        <f t="shared" si="1"/>
        <v>0</v>
      </c>
    </row>
    <row r="42" spans="1:34" x14ac:dyDescent="0.25">
      <c r="A42" s="2">
        <v>25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25</v>
      </c>
      <c r="I42" s="2">
        <f t="shared" si="0"/>
        <v>0</v>
      </c>
      <c r="J42" s="2">
        <f t="shared" si="1"/>
        <v>0</v>
      </c>
    </row>
    <row r="43" spans="1:34" x14ac:dyDescent="0.25">
      <c r="A43" s="2">
        <v>25.5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25.5</v>
      </c>
      <c r="I43" s="2">
        <f t="shared" si="0"/>
        <v>0</v>
      </c>
      <c r="J43" s="2">
        <f t="shared" si="1"/>
        <v>0</v>
      </c>
    </row>
    <row r="44" spans="1:34" x14ac:dyDescent="0.25">
      <c r="B44" s="2">
        <f t="shared" ref="B44:E44" si="2">SUM(B2:B43)</f>
        <v>644567</v>
      </c>
      <c r="C44" s="2">
        <f t="shared" si="2"/>
        <v>8237</v>
      </c>
      <c r="D44" s="2">
        <f t="shared" si="2"/>
        <v>157668</v>
      </c>
      <c r="E44" s="2">
        <f t="shared" si="2"/>
        <v>2156</v>
      </c>
      <c r="F44" s="2">
        <f>SUM(F2:F43)</f>
        <v>3531352</v>
      </c>
      <c r="G44" s="2">
        <f>SUM(G2:G43)</f>
        <v>30944</v>
      </c>
      <c r="I44" s="2">
        <f t="shared" si="0"/>
        <v>4333587</v>
      </c>
      <c r="J44" s="2">
        <f t="shared" si="1"/>
        <v>41337</v>
      </c>
    </row>
    <row r="47" spans="1:34" ht="21" x14ac:dyDescent="0.25">
      <c r="A47" t="s">
        <v>0</v>
      </c>
      <c r="B47" t="s">
        <v>3</v>
      </c>
      <c r="C47" t="s">
        <v>4</v>
      </c>
      <c r="Q47" s="87" t="s">
        <v>12</v>
      </c>
      <c r="R47" s="87"/>
      <c r="S47" s="87"/>
      <c r="T47" s="87"/>
      <c r="U47" s="87"/>
      <c r="W47" s="87" t="s">
        <v>12</v>
      </c>
      <c r="X47" s="87"/>
      <c r="Y47" s="87"/>
      <c r="Z47" s="87"/>
      <c r="AA47" s="87"/>
      <c r="AB47" s="22"/>
      <c r="AC47" s="2"/>
      <c r="AD47" s="87" t="s">
        <v>12</v>
      </c>
      <c r="AE47" s="87"/>
      <c r="AF47" s="87"/>
      <c r="AG47" s="87"/>
      <c r="AH47" s="87"/>
    </row>
    <row r="48" spans="1:34" x14ac:dyDescent="0.25">
      <c r="A48">
        <v>5</v>
      </c>
      <c r="B48">
        <v>0</v>
      </c>
      <c r="C48">
        <v>0</v>
      </c>
      <c r="Q48" s="2"/>
      <c r="R48" s="2"/>
      <c r="S48" s="2"/>
      <c r="T48" s="2"/>
      <c r="U48" s="2"/>
      <c r="W48" s="22"/>
      <c r="X48" s="22"/>
      <c r="Y48" s="47" t="s">
        <v>15</v>
      </c>
      <c r="Z48" s="22"/>
      <c r="AA48" s="22"/>
      <c r="AB48" s="22"/>
      <c r="AC48" s="2"/>
      <c r="AD48" s="86" t="s">
        <v>17</v>
      </c>
      <c r="AE48" s="86"/>
      <c r="AF48" s="86"/>
      <c r="AG48" s="86"/>
      <c r="AH48" s="86"/>
    </row>
    <row r="49" spans="1:34" x14ac:dyDescent="0.25">
      <c r="A49">
        <v>5.5</v>
      </c>
      <c r="B49">
        <v>90</v>
      </c>
      <c r="C49">
        <v>0</v>
      </c>
      <c r="Q49" s="88" t="s">
        <v>6</v>
      </c>
      <c r="R49" s="90" t="s">
        <v>7</v>
      </c>
      <c r="S49" s="91"/>
      <c r="T49" s="91"/>
      <c r="U49" s="88" t="s">
        <v>8</v>
      </c>
      <c r="W49" s="76" t="s">
        <v>6</v>
      </c>
      <c r="X49" s="79" t="s">
        <v>7</v>
      </c>
      <c r="Y49" s="80"/>
      <c r="Z49" s="80"/>
      <c r="AA49" s="76" t="s">
        <v>8</v>
      </c>
      <c r="AB49" s="45"/>
      <c r="AC49" s="2"/>
      <c r="AD49" s="81" t="s">
        <v>6</v>
      </c>
      <c r="AE49" s="83" t="s">
        <v>7</v>
      </c>
      <c r="AF49" s="84"/>
      <c r="AG49" s="84"/>
      <c r="AH49" s="81" t="s">
        <v>8</v>
      </c>
    </row>
    <row r="50" spans="1:34" x14ac:dyDescent="0.25">
      <c r="A50">
        <v>6</v>
      </c>
      <c r="B50">
        <v>90</v>
      </c>
      <c r="C50">
        <v>0</v>
      </c>
      <c r="Q50" s="89"/>
      <c r="R50" s="9">
        <v>1</v>
      </c>
      <c r="S50" s="9">
        <v>2</v>
      </c>
      <c r="T50" s="9">
        <v>3</v>
      </c>
      <c r="U50" s="89"/>
      <c r="W50" s="77"/>
      <c r="X50" s="38">
        <v>1</v>
      </c>
      <c r="Y50" s="15">
        <v>2</v>
      </c>
      <c r="Z50" s="39">
        <v>3</v>
      </c>
      <c r="AA50" s="77"/>
      <c r="AB50" s="45"/>
      <c r="AC50" s="2"/>
      <c r="AD50" s="82"/>
      <c r="AE50" s="49">
        <v>1</v>
      </c>
      <c r="AF50" s="50">
        <v>2</v>
      </c>
      <c r="AG50" s="51">
        <v>3</v>
      </c>
      <c r="AH50" s="82"/>
    </row>
    <row r="51" spans="1:34" x14ac:dyDescent="0.25">
      <c r="A51">
        <v>6.5</v>
      </c>
      <c r="B51">
        <v>494</v>
      </c>
      <c r="C51">
        <v>1</v>
      </c>
      <c r="Q51" s="10">
        <v>5</v>
      </c>
      <c r="R51" s="2">
        <v>0</v>
      </c>
      <c r="S51" s="2">
        <v>0</v>
      </c>
      <c r="T51" s="2">
        <v>0</v>
      </c>
      <c r="U51" s="13">
        <v>0</v>
      </c>
      <c r="W51" s="46">
        <v>5</v>
      </c>
      <c r="X51" s="36"/>
      <c r="Y51" s="36"/>
      <c r="Z51" s="36"/>
      <c r="AA51" s="44"/>
      <c r="AB51" s="32"/>
      <c r="AC51" s="2">
        <v>5.25</v>
      </c>
      <c r="AD51" s="52">
        <v>5</v>
      </c>
      <c r="AE51" s="53">
        <f>+X51*$B48</f>
        <v>0</v>
      </c>
      <c r="AF51" s="53">
        <f t="shared" ref="AF51:AG66" si="3">+Y51*$B48</f>
        <v>0</v>
      </c>
      <c r="AG51" s="53">
        <f t="shared" si="3"/>
        <v>0</v>
      </c>
      <c r="AH51" s="56">
        <f>SUM(AE51:AG51)</f>
        <v>0</v>
      </c>
    </row>
    <row r="52" spans="1:34" x14ac:dyDescent="0.25">
      <c r="A52">
        <v>7</v>
      </c>
      <c r="B52">
        <v>763</v>
      </c>
      <c r="C52">
        <v>2</v>
      </c>
      <c r="Q52" s="10">
        <v>5.5</v>
      </c>
      <c r="R52" s="2">
        <v>1</v>
      </c>
      <c r="S52" s="2">
        <v>0</v>
      </c>
      <c r="T52" s="2">
        <v>0</v>
      </c>
      <c r="U52" s="13">
        <v>1</v>
      </c>
      <c r="W52" s="26">
        <v>5.5</v>
      </c>
      <c r="X52" s="36">
        <f>+R52/$U52</f>
        <v>1</v>
      </c>
      <c r="Y52" s="36">
        <f t="shared" ref="Y52:Y60" si="4">+S52/$U52</f>
        <v>0</v>
      </c>
      <c r="Z52" s="36">
        <f t="shared" ref="Z52:Z77" si="5">+T52/$U52</f>
        <v>0</v>
      </c>
      <c r="AA52" s="40">
        <f t="shared" ref="AA52:AA59" si="6">SUM(X52:Z52)</f>
        <v>1</v>
      </c>
      <c r="AB52" s="36"/>
      <c r="AC52" s="2">
        <v>5.75</v>
      </c>
      <c r="AD52" s="55">
        <v>5.5</v>
      </c>
      <c r="AE52" s="53">
        <f>+X52*$B49</f>
        <v>90</v>
      </c>
      <c r="AF52" s="53">
        <f t="shared" si="3"/>
        <v>0</v>
      </c>
      <c r="AG52" s="53">
        <f t="shared" si="3"/>
        <v>0</v>
      </c>
      <c r="AH52" s="56">
        <f>SUM(AE52:AG52)</f>
        <v>90</v>
      </c>
    </row>
    <row r="53" spans="1:34" x14ac:dyDescent="0.25">
      <c r="A53">
        <v>7.5</v>
      </c>
      <c r="B53">
        <v>1079</v>
      </c>
      <c r="C53">
        <v>3</v>
      </c>
      <c r="Q53" s="10">
        <v>6</v>
      </c>
      <c r="R53" s="2">
        <v>1</v>
      </c>
      <c r="S53" s="2">
        <v>0</v>
      </c>
      <c r="T53" s="2">
        <v>0</v>
      </c>
      <c r="U53" s="13">
        <v>1</v>
      </c>
      <c r="W53" s="26">
        <v>6</v>
      </c>
      <c r="X53" s="36">
        <f t="shared" ref="X53:X59" si="7">+R53/$U53</f>
        <v>1</v>
      </c>
      <c r="Y53" s="36">
        <f t="shared" si="4"/>
        <v>0</v>
      </c>
      <c r="Z53" s="36">
        <f t="shared" si="5"/>
        <v>0</v>
      </c>
      <c r="AA53" s="40">
        <f t="shared" si="6"/>
        <v>1</v>
      </c>
      <c r="AB53" s="36"/>
      <c r="AC53" s="2">
        <v>6.25</v>
      </c>
      <c r="AD53" s="55">
        <v>6</v>
      </c>
      <c r="AE53" s="53">
        <f t="shared" ref="AE53:AG67" si="8">+X53*$B50</f>
        <v>90</v>
      </c>
      <c r="AF53" s="53">
        <f t="shared" si="3"/>
        <v>0</v>
      </c>
      <c r="AG53" s="53">
        <f t="shared" si="3"/>
        <v>0</v>
      </c>
      <c r="AH53" s="56">
        <f t="shared" ref="AH53:AH77" si="9">SUM(AE53:AG53)</f>
        <v>90</v>
      </c>
    </row>
    <row r="54" spans="1:34" x14ac:dyDescent="0.25">
      <c r="A54">
        <v>8</v>
      </c>
      <c r="B54">
        <v>1168</v>
      </c>
      <c r="C54">
        <v>4</v>
      </c>
      <c r="Q54" s="10">
        <v>6.5</v>
      </c>
      <c r="R54" s="2">
        <v>8</v>
      </c>
      <c r="S54" s="2">
        <v>0</v>
      </c>
      <c r="T54" s="2">
        <v>0</v>
      </c>
      <c r="U54" s="13">
        <v>8</v>
      </c>
      <c r="W54" s="26">
        <v>6.5</v>
      </c>
      <c r="X54" s="36">
        <f t="shared" si="7"/>
        <v>1</v>
      </c>
      <c r="Y54" s="36">
        <f t="shared" si="4"/>
        <v>0</v>
      </c>
      <c r="Z54" s="36">
        <f t="shared" si="5"/>
        <v>0</v>
      </c>
      <c r="AA54" s="40">
        <f t="shared" si="6"/>
        <v>1</v>
      </c>
      <c r="AB54" s="36"/>
      <c r="AC54" s="2">
        <v>6.75</v>
      </c>
      <c r="AD54" s="55">
        <v>6.5</v>
      </c>
      <c r="AE54" s="53">
        <f t="shared" si="8"/>
        <v>494</v>
      </c>
      <c r="AF54" s="53">
        <f t="shared" si="3"/>
        <v>0</v>
      </c>
      <c r="AG54" s="53">
        <f t="shared" si="3"/>
        <v>0</v>
      </c>
      <c r="AH54" s="56">
        <f t="shared" si="9"/>
        <v>494</v>
      </c>
    </row>
    <row r="55" spans="1:34" x14ac:dyDescent="0.25">
      <c r="A55">
        <v>8.5</v>
      </c>
      <c r="B55">
        <v>1438</v>
      </c>
      <c r="C55">
        <v>5</v>
      </c>
      <c r="Q55" s="10">
        <v>7</v>
      </c>
      <c r="R55" s="2">
        <v>8</v>
      </c>
      <c r="S55" s="2">
        <v>0</v>
      </c>
      <c r="T55" s="2">
        <v>0</v>
      </c>
      <c r="U55" s="13">
        <v>8</v>
      </c>
      <c r="W55" s="26">
        <v>7</v>
      </c>
      <c r="X55" s="36">
        <f t="shared" si="7"/>
        <v>1</v>
      </c>
      <c r="Y55" s="36">
        <f t="shared" si="4"/>
        <v>0</v>
      </c>
      <c r="Z55" s="36">
        <f t="shared" si="5"/>
        <v>0</v>
      </c>
      <c r="AA55" s="40">
        <f t="shared" si="6"/>
        <v>1</v>
      </c>
      <c r="AB55" s="36"/>
      <c r="AC55" s="2">
        <v>7.25</v>
      </c>
      <c r="AD55" s="55">
        <v>7</v>
      </c>
      <c r="AE55" s="53">
        <f t="shared" si="8"/>
        <v>763</v>
      </c>
      <c r="AF55" s="53">
        <f>+Y55*$B52</f>
        <v>0</v>
      </c>
      <c r="AG55" s="53">
        <f t="shared" si="3"/>
        <v>0</v>
      </c>
      <c r="AH55" s="56">
        <f t="shared" si="9"/>
        <v>763</v>
      </c>
    </row>
    <row r="56" spans="1:34" x14ac:dyDescent="0.25">
      <c r="A56">
        <v>9</v>
      </c>
      <c r="B56">
        <v>2561</v>
      </c>
      <c r="C56">
        <v>12</v>
      </c>
      <c r="Q56" s="10">
        <v>7.5</v>
      </c>
      <c r="R56" s="2">
        <v>7</v>
      </c>
      <c r="S56" s="2">
        <v>0</v>
      </c>
      <c r="T56" s="2">
        <v>0</v>
      </c>
      <c r="U56" s="13">
        <v>7</v>
      </c>
      <c r="W56" s="26">
        <v>7.5</v>
      </c>
      <c r="X56" s="36">
        <f t="shared" si="7"/>
        <v>1</v>
      </c>
      <c r="Y56" s="36">
        <f t="shared" si="4"/>
        <v>0</v>
      </c>
      <c r="Z56" s="36">
        <f t="shared" si="5"/>
        <v>0</v>
      </c>
      <c r="AA56" s="40">
        <f t="shared" si="6"/>
        <v>1</v>
      </c>
      <c r="AB56" s="36"/>
      <c r="AC56" s="2">
        <v>7.75</v>
      </c>
      <c r="AD56" s="55">
        <v>7.5</v>
      </c>
      <c r="AE56" s="53">
        <f t="shared" si="8"/>
        <v>1079</v>
      </c>
      <c r="AF56" s="53">
        <f t="shared" si="3"/>
        <v>0</v>
      </c>
      <c r="AG56" s="53">
        <f t="shared" si="3"/>
        <v>0</v>
      </c>
      <c r="AH56" s="56">
        <f t="shared" si="9"/>
        <v>1079</v>
      </c>
    </row>
    <row r="57" spans="1:34" x14ac:dyDescent="0.25">
      <c r="A57">
        <v>9.5</v>
      </c>
      <c r="B57">
        <v>225378</v>
      </c>
      <c r="C57">
        <v>1215</v>
      </c>
      <c r="Q57" s="10">
        <v>8</v>
      </c>
      <c r="R57" s="2">
        <v>8</v>
      </c>
      <c r="S57" s="2">
        <v>0</v>
      </c>
      <c r="T57" s="2">
        <v>0</v>
      </c>
      <c r="U57" s="13">
        <v>8</v>
      </c>
      <c r="W57" s="26">
        <v>8</v>
      </c>
      <c r="X57" s="36">
        <f t="shared" si="7"/>
        <v>1</v>
      </c>
      <c r="Y57" s="36">
        <f t="shared" si="4"/>
        <v>0</v>
      </c>
      <c r="Z57" s="36">
        <f t="shared" si="5"/>
        <v>0</v>
      </c>
      <c r="AA57" s="40">
        <f t="shared" si="6"/>
        <v>1</v>
      </c>
      <c r="AB57" s="36"/>
      <c r="AC57" s="2">
        <v>8.25</v>
      </c>
      <c r="AD57" s="55">
        <v>8</v>
      </c>
      <c r="AE57" s="53">
        <f t="shared" si="8"/>
        <v>1168</v>
      </c>
      <c r="AF57" s="53">
        <f t="shared" si="3"/>
        <v>0</v>
      </c>
      <c r="AG57" s="53">
        <f t="shared" si="3"/>
        <v>0</v>
      </c>
      <c r="AH57" s="56">
        <f t="shared" si="9"/>
        <v>1168</v>
      </c>
    </row>
    <row r="58" spans="1:34" x14ac:dyDescent="0.25">
      <c r="A58">
        <v>10</v>
      </c>
      <c r="B58">
        <v>514908</v>
      </c>
      <c r="C58">
        <v>3294</v>
      </c>
      <c r="Q58" s="10">
        <v>8.5</v>
      </c>
      <c r="R58" s="2">
        <v>10</v>
      </c>
      <c r="S58" s="2">
        <v>0</v>
      </c>
      <c r="T58" s="2">
        <v>0</v>
      </c>
      <c r="U58" s="13">
        <v>10</v>
      </c>
      <c r="W58" s="26">
        <v>8.5</v>
      </c>
      <c r="X58" s="36">
        <f t="shared" si="7"/>
        <v>1</v>
      </c>
      <c r="Y58" s="36">
        <f t="shared" si="4"/>
        <v>0</v>
      </c>
      <c r="Z58" s="36">
        <f t="shared" si="5"/>
        <v>0</v>
      </c>
      <c r="AA58" s="40">
        <f t="shared" si="6"/>
        <v>1</v>
      </c>
      <c r="AB58" s="36"/>
      <c r="AC58" s="2">
        <v>8.75</v>
      </c>
      <c r="AD58" s="55">
        <v>8.5</v>
      </c>
      <c r="AE58" s="53">
        <f t="shared" si="8"/>
        <v>1438</v>
      </c>
      <c r="AF58" s="53">
        <f t="shared" si="3"/>
        <v>0</v>
      </c>
      <c r="AG58" s="53">
        <f t="shared" si="3"/>
        <v>0</v>
      </c>
      <c r="AH58" s="56">
        <f t="shared" si="9"/>
        <v>1438</v>
      </c>
    </row>
    <row r="59" spans="1:34" x14ac:dyDescent="0.25">
      <c r="A59">
        <v>10.5</v>
      </c>
      <c r="B59">
        <v>1060504</v>
      </c>
      <c r="C59">
        <v>7979</v>
      </c>
      <c r="Q59" s="10">
        <v>9</v>
      </c>
      <c r="R59" s="2">
        <v>10</v>
      </c>
      <c r="S59" s="2">
        <v>0</v>
      </c>
      <c r="T59" s="2">
        <v>0</v>
      </c>
      <c r="U59" s="13">
        <v>10</v>
      </c>
      <c r="W59" s="26">
        <v>9</v>
      </c>
      <c r="X59" s="36">
        <f t="shared" si="7"/>
        <v>1</v>
      </c>
      <c r="Y59" s="36">
        <f t="shared" si="4"/>
        <v>0</v>
      </c>
      <c r="Z59" s="36">
        <f t="shared" si="5"/>
        <v>0</v>
      </c>
      <c r="AA59" s="40">
        <f t="shared" si="6"/>
        <v>1</v>
      </c>
      <c r="AB59" s="36"/>
      <c r="AC59" s="2">
        <v>9.25</v>
      </c>
      <c r="AD59" s="55">
        <v>9</v>
      </c>
      <c r="AE59" s="53">
        <f t="shared" si="8"/>
        <v>2561</v>
      </c>
      <c r="AF59" s="53">
        <f t="shared" si="3"/>
        <v>0</v>
      </c>
      <c r="AG59" s="53">
        <f t="shared" si="3"/>
        <v>0</v>
      </c>
      <c r="AH59" s="56">
        <f t="shared" si="9"/>
        <v>2561</v>
      </c>
    </row>
    <row r="60" spans="1:34" x14ac:dyDescent="0.25">
      <c r="A60">
        <v>11</v>
      </c>
      <c r="B60">
        <v>815782</v>
      </c>
      <c r="C60">
        <v>7168</v>
      </c>
      <c r="Q60" s="10">
        <v>9.5</v>
      </c>
      <c r="R60" s="2">
        <v>32</v>
      </c>
      <c r="S60" s="2">
        <v>1</v>
      </c>
      <c r="T60" s="2">
        <v>0</v>
      </c>
      <c r="U60" s="13">
        <v>33</v>
      </c>
      <c r="W60" s="26">
        <v>9.5</v>
      </c>
      <c r="X60" s="36">
        <f>+R60/$U60</f>
        <v>0.96969696969696972</v>
      </c>
      <c r="Y60" s="36">
        <f t="shared" si="4"/>
        <v>3.0303030303030304E-2</v>
      </c>
      <c r="Z60" s="36">
        <f t="shared" si="5"/>
        <v>0</v>
      </c>
      <c r="AA60" s="40">
        <f>SUM(X60:Z60)</f>
        <v>1</v>
      </c>
      <c r="AB60" s="36"/>
      <c r="AC60" s="2">
        <v>9.75</v>
      </c>
      <c r="AD60" s="55">
        <v>9.5</v>
      </c>
      <c r="AE60" s="53">
        <f t="shared" si="8"/>
        <v>218548.36363636365</v>
      </c>
      <c r="AF60" s="53">
        <f t="shared" si="3"/>
        <v>6829.636363636364</v>
      </c>
      <c r="AG60" s="53">
        <f t="shared" si="3"/>
        <v>0</v>
      </c>
      <c r="AH60" s="56">
        <f>SUM(AE60:AG60)</f>
        <v>225378</v>
      </c>
    </row>
    <row r="61" spans="1:34" x14ac:dyDescent="0.25">
      <c r="A61">
        <v>11.5</v>
      </c>
      <c r="B61">
        <v>621182</v>
      </c>
      <c r="C61">
        <v>6330</v>
      </c>
      <c r="Q61" s="10">
        <v>10</v>
      </c>
      <c r="R61" s="2">
        <v>43</v>
      </c>
      <c r="S61" s="2">
        <v>0</v>
      </c>
      <c r="T61" s="2">
        <v>0</v>
      </c>
      <c r="U61" s="13">
        <v>43</v>
      </c>
      <c r="W61" s="26">
        <v>10</v>
      </c>
      <c r="X61" s="36">
        <f t="shared" ref="X61:Y67" si="10">+R61/$U61</f>
        <v>1</v>
      </c>
      <c r="Y61" s="36">
        <f t="shared" si="10"/>
        <v>0</v>
      </c>
      <c r="Z61" s="36">
        <f t="shared" si="5"/>
        <v>0</v>
      </c>
      <c r="AA61" s="40">
        <f t="shared" ref="AA61:AA62" si="11">SUM(X61:Z61)</f>
        <v>1</v>
      </c>
      <c r="AB61" s="36"/>
      <c r="AC61" s="2">
        <v>10.25</v>
      </c>
      <c r="AD61" s="55">
        <v>10</v>
      </c>
      <c r="AE61" s="53">
        <f t="shared" si="8"/>
        <v>514908</v>
      </c>
      <c r="AF61" s="53">
        <f t="shared" si="3"/>
        <v>0</v>
      </c>
      <c r="AG61" s="53">
        <f t="shared" si="3"/>
        <v>0</v>
      </c>
      <c r="AH61" s="56">
        <f t="shared" si="9"/>
        <v>514908</v>
      </c>
    </row>
    <row r="62" spans="1:34" x14ac:dyDescent="0.25">
      <c r="A62">
        <v>12</v>
      </c>
      <c r="B62">
        <v>468141</v>
      </c>
      <c r="C62">
        <v>5499</v>
      </c>
      <c r="Q62" s="10">
        <v>10.5</v>
      </c>
      <c r="R62" s="2">
        <v>51</v>
      </c>
      <c r="S62" s="2">
        <v>1</v>
      </c>
      <c r="T62" s="2">
        <v>0</v>
      </c>
      <c r="U62" s="13">
        <v>52</v>
      </c>
      <c r="W62" s="26">
        <v>10.5</v>
      </c>
      <c r="X62" s="36">
        <f t="shared" si="10"/>
        <v>0.98076923076923073</v>
      </c>
      <c r="Y62" s="36">
        <f t="shared" si="10"/>
        <v>1.9230769230769232E-2</v>
      </c>
      <c r="Z62" s="36">
        <f t="shared" si="5"/>
        <v>0</v>
      </c>
      <c r="AA62" s="40">
        <f t="shared" si="11"/>
        <v>1</v>
      </c>
      <c r="AB62" s="36"/>
      <c r="AC62" s="2">
        <v>10.75</v>
      </c>
      <c r="AD62" s="55">
        <v>10.5</v>
      </c>
      <c r="AE62" s="53">
        <f t="shared" si="8"/>
        <v>1040109.6923076923</v>
      </c>
      <c r="AF62" s="53">
        <f t="shared" si="3"/>
        <v>20394.307692307695</v>
      </c>
      <c r="AG62" s="53">
        <f t="shared" si="3"/>
        <v>0</v>
      </c>
      <c r="AH62" s="56">
        <f t="shared" si="9"/>
        <v>1060504</v>
      </c>
    </row>
    <row r="63" spans="1:34" x14ac:dyDescent="0.25">
      <c r="A63">
        <v>12.5</v>
      </c>
      <c r="B63">
        <v>346066</v>
      </c>
      <c r="C63">
        <v>4658</v>
      </c>
      <c r="Q63" s="10">
        <v>11</v>
      </c>
      <c r="R63" s="2">
        <v>43</v>
      </c>
      <c r="S63" s="2">
        <v>4</v>
      </c>
      <c r="T63" s="2">
        <v>0</v>
      </c>
      <c r="U63" s="13">
        <v>47</v>
      </c>
      <c r="W63" s="26">
        <v>11</v>
      </c>
      <c r="X63" s="36">
        <f t="shared" si="10"/>
        <v>0.91489361702127658</v>
      </c>
      <c r="Y63" s="36">
        <f t="shared" si="10"/>
        <v>8.5106382978723402E-2</v>
      </c>
      <c r="Z63" s="36">
        <f t="shared" si="5"/>
        <v>0</v>
      </c>
      <c r="AA63" s="40">
        <f>SUM(X63:Z63)</f>
        <v>1</v>
      </c>
      <c r="AB63" s="36"/>
      <c r="AC63" s="2">
        <v>11.25</v>
      </c>
      <c r="AD63" s="55">
        <v>11</v>
      </c>
      <c r="AE63" s="53">
        <f>+X63*$B60</f>
        <v>746353.744680851</v>
      </c>
      <c r="AF63" s="53">
        <f>+Y63*$B60</f>
        <v>69428.255319148928</v>
      </c>
      <c r="AG63" s="53">
        <f t="shared" si="3"/>
        <v>0</v>
      </c>
      <c r="AH63" s="56">
        <f t="shared" si="9"/>
        <v>815781.99999999988</v>
      </c>
    </row>
    <row r="64" spans="1:34" x14ac:dyDescent="0.25">
      <c r="A64">
        <v>13</v>
      </c>
      <c r="B64">
        <v>107696</v>
      </c>
      <c r="C64">
        <v>1653</v>
      </c>
      <c r="Q64" s="10">
        <v>11.5</v>
      </c>
      <c r="R64" s="2">
        <v>65</v>
      </c>
      <c r="S64" s="2">
        <v>0</v>
      </c>
      <c r="T64" s="2">
        <v>0</v>
      </c>
      <c r="U64" s="13">
        <v>65</v>
      </c>
      <c r="W64" s="26">
        <v>11.5</v>
      </c>
      <c r="X64" s="36">
        <f t="shared" si="10"/>
        <v>1</v>
      </c>
      <c r="Y64" s="36">
        <f t="shared" si="10"/>
        <v>0</v>
      </c>
      <c r="Z64" s="36">
        <f t="shared" si="5"/>
        <v>0</v>
      </c>
      <c r="AA64" s="40">
        <f t="shared" ref="AA64:AA77" si="12">SUM(X64:Z64)</f>
        <v>1</v>
      </c>
      <c r="AB64" s="36"/>
      <c r="AC64" s="2">
        <v>11.75</v>
      </c>
      <c r="AD64" s="55">
        <v>11.5</v>
      </c>
      <c r="AE64" s="53">
        <f t="shared" si="8"/>
        <v>621182</v>
      </c>
      <c r="AF64" s="53">
        <f t="shared" si="3"/>
        <v>0</v>
      </c>
      <c r="AG64" s="53">
        <f t="shared" si="3"/>
        <v>0</v>
      </c>
      <c r="AH64" s="56">
        <f t="shared" si="9"/>
        <v>621182</v>
      </c>
    </row>
    <row r="65" spans="1:34" x14ac:dyDescent="0.25">
      <c r="A65">
        <v>13.5</v>
      </c>
      <c r="B65">
        <v>62118</v>
      </c>
      <c r="C65">
        <v>1083</v>
      </c>
      <c r="Q65" s="10">
        <v>12</v>
      </c>
      <c r="R65" s="2">
        <v>65</v>
      </c>
      <c r="S65" s="2">
        <v>0</v>
      </c>
      <c r="T65" s="2">
        <v>0</v>
      </c>
      <c r="U65" s="13">
        <v>65</v>
      </c>
      <c r="W65" s="26">
        <v>12</v>
      </c>
      <c r="X65" s="36">
        <f t="shared" si="10"/>
        <v>1</v>
      </c>
      <c r="Y65" s="36">
        <f t="shared" si="10"/>
        <v>0</v>
      </c>
      <c r="Z65" s="36">
        <f t="shared" si="5"/>
        <v>0</v>
      </c>
      <c r="AA65" s="40">
        <f t="shared" si="12"/>
        <v>1</v>
      </c>
      <c r="AB65" s="36"/>
      <c r="AC65" s="2">
        <v>12.25</v>
      </c>
      <c r="AD65" s="55">
        <v>12</v>
      </c>
      <c r="AE65" s="53">
        <f t="shared" si="8"/>
        <v>468141</v>
      </c>
      <c r="AF65" s="53">
        <f t="shared" si="3"/>
        <v>0</v>
      </c>
      <c r="AG65" s="53">
        <f t="shared" si="3"/>
        <v>0</v>
      </c>
      <c r="AH65" s="56">
        <f t="shared" si="9"/>
        <v>468141</v>
      </c>
    </row>
    <row r="66" spans="1:34" x14ac:dyDescent="0.25">
      <c r="A66">
        <v>14</v>
      </c>
      <c r="B66">
        <v>44002</v>
      </c>
      <c r="C66">
        <v>865</v>
      </c>
      <c r="Q66" s="10">
        <v>12.5</v>
      </c>
      <c r="R66" s="2">
        <v>60</v>
      </c>
      <c r="S66" s="2">
        <v>7</v>
      </c>
      <c r="T66" s="2">
        <v>0</v>
      </c>
      <c r="U66" s="13">
        <v>67</v>
      </c>
      <c r="W66" s="26">
        <v>12.5</v>
      </c>
      <c r="X66" s="36">
        <f t="shared" si="10"/>
        <v>0.89552238805970152</v>
      </c>
      <c r="Y66" s="36">
        <f t="shared" si="10"/>
        <v>0.1044776119402985</v>
      </c>
      <c r="Z66" s="36">
        <f t="shared" si="5"/>
        <v>0</v>
      </c>
      <c r="AA66" s="40">
        <f t="shared" si="12"/>
        <v>1</v>
      </c>
      <c r="AB66" s="36"/>
      <c r="AC66" s="2">
        <v>12.75</v>
      </c>
      <c r="AD66" s="55">
        <v>12.5</v>
      </c>
      <c r="AE66" s="53">
        <f t="shared" si="8"/>
        <v>309909.85074626864</v>
      </c>
      <c r="AF66" s="53">
        <f t="shared" si="3"/>
        <v>36156.149253731339</v>
      </c>
      <c r="AG66" s="53">
        <f t="shared" si="3"/>
        <v>0</v>
      </c>
      <c r="AH66" s="56">
        <f t="shared" si="9"/>
        <v>346066</v>
      </c>
    </row>
    <row r="67" spans="1:34" x14ac:dyDescent="0.25">
      <c r="A67">
        <v>14.5</v>
      </c>
      <c r="B67">
        <v>21728</v>
      </c>
      <c r="C67">
        <v>481</v>
      </c>
      <c r="Q67" s="10">
        <v>13</v>
      </c>
      <c r="R67" s="2">
        <v>36</v>
      </c>
      <c r="S67" s="2">
        <v>10</v>
      </c>
      <c r="T67" s="2">
        <v>0</v>
      </c>
      <c r="U67" s="13">
        <v>46</v>
      </c>
      <c r="W67" s="26">
        <v>13</v>
      </c>
      <c r="X67" s="36">
        <f t="shared" si="10"/>
        <v>0.78260869565217395</v>
      </c>
      <c r="Y67" s="36">
        <f t="shared" si="10"/>
        <v>0.21739130434782608</v>
      </c>
      <c r="Z67" s="36">
        <f t="shared" si="5"/>
        <v>0</v>
      </c>
      <c r="AA67" s="40">
        <f t="shared" si="12"/>
        <v>1</v>
      </c>
      <c r="AB67" s="36"/>
      <c r="AC67" s="2">
        <v>13.25</v>
      </c>
      <c r="AD67" s="55">
        <v>13</v>
      </c>
      <c r="AE67" s="53">
        <f t="shared" si="8"/>
        <v>84283.826086956527</v>
      </c>
      <c r="AF67" s="53">
        <f t="shared" si="8"/>
        <v>23412.173913043476</v>
      </c>
      <c r="AG67" s="53">
        <f t="shared" si="8"/>
        <v>0</v>
      </c>
      <c r="AH67" s="56">
        <f t="shared" si="9"/>
        <v>107696</v>
      </c>
    </row>
    <row r="68" spans="1:34" x14ac:dyDescent="0.25">
      <c r="A68">
        <v>15</v>
      </c>
      <c r="B68">
        <v>14977</v>
      </c>
      <c r="C68">
        <v>371</v>
      </c>
      <c r="Q68" s="10">
        <v>13.5</v>
      </c>
      <c r="R68" s="2">
        <v>21</v>
      </c>
      <c r="S68" s="2">
        <v>8</v>
      </c>
      <c r="T68" s="2">
        <v>0</v>
      </c>
      <c r="U68" s="13">
        <v>29</v>
      </c>
      <c r="W68" s="26">
        <v>13.5</v>
      </c>
      <c r="X68" s="36">
        <f t="shared" ref="X68:X77" si="13">+R68/$U68</f>
        <v>0.72413793103448276</v>
      </c>
      <c r="Y68" s="36">
        <f t="shared" ref="Y68:Y77" si="14">+S68/$U68</f>
        <v>0.27586206896551724</v>
      </c>
      <c r="Z68" s="36">
        <f t="shared" si="5"/>
        <v>0</v>
      </c>
      <c r="AA68" s="40">
        <f t="shared" si="12"/>
        <v>1</v>
      </c>
      <c r="AB68" s="36"/>
      <c r="AC68" s="2">
        <v>13.75</v>
      </c>
      <c r="AD68" s="55">
        <v>13.5</v>
      </c>
      <c r="AE68" s="53">
        <f t="shared" ref="AE68:AG77" si="15">+X68*$B65</f>
        <v>44982</v>
      </c>
      <c r="AF68" s="53">
        <f t="shared" si="15"/>
        <v>17136</v>
      </c>
      <c r="AG68" s="53">
        <f t="shared" si="15"/>
        <v>0</v>
      </c>
      <c r="AH68" s="56">
        <f t="shared" si="9"/>
        <v>62118</v>
      </c>
    </row>
    <row r="69" spans="1:34" x14ac:dyDescent="0.25">
      <c r="A69">
        <v>15.5</v>
      </c>
      <c r="B69">
        <v>11935</v>
      </c>
      <c r="C69">
        <v>330</v>
      </c>
      <c r="Q69" s="10">
        <v>14</v>
      </c>
      <c r="R69" s="2">
        <v>20</v>
      </c>
      <c r="S69" s="2">
        <v>10</v>
      </c>
      <c r="T69" s="2">
        <v>0</v>
      </c>
      <c r="U69" s="13">
        <v>30</v>
      </c>
      <c r="W69" s="26">
        <v>14</v>
      </c>
      <c r="X69" s="36">
        <f t="shared" si="13"/>
        <v>0.66666666666666663</v>
      </c>
      <c r="Y69" s="36">
        <f t="shared" si="14"/>
        <v>0.33333333333333331</v>
      </c>
      <c r="Z69" s="36">
        <f t="shared" si="5"/>
        <v>0</v>
      </c>
      <c r="AA69" s="40">
        <f t="shared" si="12"/>
        <v>1</v>
      </c>
      <c r="AB69" s="36"/>
      <c r="AC69" s="2">
        <v>14.25</v>
      </c>
      <c r="AD69" s="55">
        <v>14</v>
      </c>
      <c r="AE69" s="53">
        <f t="shared" si="15"/>
        <v>29334.666666666664</v>
      </c>
      <c r="AF69" s="53">
        <f t="shared" si="15"/>
        <v>14667.333333333332</v>
      </c>
      <c r="AG69" s="53">
        <f t="shared" si="15"/>
        <v>0</v>
      </c>
      <c r="AH69" s="56">
        <f t="shared" si="9"/>
        <v>44002</v>
      </c>
    </row>
    <row r="70" spans="1:34" x14ac:dyDescent="0.25">
      <c r="A70">
        <v>16</v>
      </c>
      <c r="B70">
        <v>6803</v>
      </c>
      <c r="C70">
        <v>210</v>
      </c>
      <c r="Q70" s="10">
        <v>14.5</v>
      </c>
      <c r="R70" s="2">
        <v>19</v>
      </c>
      <c r="S70" s="2">
        <v>7</v>
      </c>
      <c r="T70" s="2">
        <v>0</v>
      </c>
      <c r="U70" s="13">
        <v>26</v>
      </c>
      <c r="W70" s="26">
        <v>14.5</v>
      </c>
      <c r="X70" s="36">
        <f t="shared" si="13"/>
        <v>0.73076923076923073</v>
      </c>
      <c r="Y70" s="36">
        <f t="shared" si="14"/>
        <v>0.26923076923076922</v>
      </c>
      <c r="Z70" s="36">
        <f t="shared" si="5"/>
        <v>0</v>
      </c>
      <c r="AA70" s="40">
        <f t="shared" si="12"/>
        <v>1</v>
      </c>
      <c r="AB70" s="36"/>
      <c r="AC70" s="2">
        <v>14.75</v>
      </c>
      <c r="AD70" s="55">
        <v>14.5</v>
      </c>
      <c r="AE70" s="53">
        <f t="shared" si="15"/>
        <v>15878.153846153846</v>
      </c>
      <c r="AF70" s="53">
        <f t="shared" si="15"/>
        <v>5849.8461538461534</v>
      </c>
      <c r="AG70" s="53">
        <f t="shared" si="15"/>
        <v>0</v>
      </c>
      <c r="AH70" s="56">
        <f t="shared" si="9"/>
        <v>21728</v>
      </c>
    </row>
    <row r="71" spans="1:34" x14ac:dyDescent="0.25">
      <c r="A71">
        <v>16.5</v>
      </c>
      <c r="B71">
        <v>1912</v>
      </c>
      <c r="C71">
        <v>66</v>
      </c>
      <c r="Q71" s="10">
        <v>15</v>
      </c>
      <c r="R71" s="2">
        <v>5</v>
      </c>
      <c r="S71" s="2">
        <v>13</v>
      </c>
      <c r="T71" s="2">
        <v>1</v>
      </c>
      <c r="U71" s="13">
        <v>19</v>
      </c>
      <c r="W71" s="26">
        <v>15</v>
      </c>
      <c r="X71" s="36">
        <f t="shared" si="13"/>
        <v>0.26315789473684209</v>
      </c>
      <c r="Y71" s="36">
        <f t="shared" si="14"/>
        <v>0.68421052631578949</v>
      </c>
      <c r="Z71" s="36">
        <f t="shared" si="5"/>
        <v>5.2631578947368418E-2</v>
      </c>
      <c r="AA71" s="40">
        <f t="shared" si="12"/>
        <v>1</v>
      </c>
      <c r="AB71" s="36"/>
      <c r="AC71" s="2">
        <v>15.25</v>
      </c>
      <c r="AD71" s="55">
        <v>15</v>
      </c>
      <c r="AE71" s="53">
        <f t="shared" si="15"/>
        <v>3941.3157894736842</v>
      </c>
      <c r="AF71" s="53">
        <f t="shared" si="15"/>
        <v>10247.42105263158</v>
      </c>
      <c r="AG71" s="53">
        <f t="shared" si="15"/>
        <v>788.26315789473676</v>
      </c>
      <c r="AH71" s="56">
        <f t="shared" si="9"/>
        <v>14977</v>
      </c>
    </row>
    <row r="72" spans="1:34" x14ac:dyDescent="0.25">
      <c r="A72">
        <v>17</v>
      </c>
      <c r="B72">
        <v>2180</v>
      </c>
      <c r="C72">
        <v>82</v>
      </c>
      <c r="Q72" s="10">
        <v>15.5</v>
      </c>
      <c r="R72" s="2">
        <v>1</v>
      </c>
      <c r="S72" s="2">
        <v>10</v>
      </c>
      <c r="T72" s="2">
        <v>3</v>
      </c>
      <c r="U72" s="13">
        <v>14</v>
      </c>
      <c r="W72" s="26">
        <v>15.5</v>
      </c>
      <c r="X72" s="36">
        <f t="shared" si="13"/>
        <v>7.1428571428571425E-2</v>
      </c>
      <c r="Y72" s="36">
        <f t="shared" si="14"/>
        <v>0.7142857142857143</v>
      </c>
      <c r="Z72" s="36">
        <f t="shared" si="5"/>
        <v>0.21428571428571427</v>
      </c>
      <c r="AA72" s="40">
        <f t="shared" si="12"/>
        <v>1</v>
      </c>
      <c r="AB72" s="36"/>
      <c r="AC72" s="2">
        <v>15.75</v>
      </c>
      <c r="AD72" s="55">
        <v>15.5</v>
      </c>
      <c r="AE72" s="53">
        <f t="shared" si="15"/>
        <v>852.5</v>
      </c>
      <c r="AF72" s="53">
        <f t="shared" si="15"/>
        <v>8525</v>
      </c>
      <c r="AG72" s="53">
        <f t="shared" si="15"/>
        <v>2557.5</v>
      </c>
      <c r="AH72" s="56">
        <f>SUM(AE72:AG72)</f>
        <v>11935</v>
      </c>
    </row>
    <row r="73" spans="1:34" x14ac:dyDescent="0.25">
      <c r="A73">
        <v>17.5</v>
      </c>
      <c r="B73">
        <v>269</v>
      </c>
      <c r="C73">
        <v>11</v>
      </c>
      <c r="Q73" s="10">
        <v>16</v>
      </c>
      <c r="R73" s="2">
        <v>3</v>
      </c>
      <c r="S73" s="2">
        <v>8</v>
      </c>
      <c r="T73" s="2">
        <v>2</v>
      </c>
      <c r="U73" s="13">
        <v>13</v>
      </c>
      <c r="W73" s="26">
        <v>16</v>
      </c>
      <c r="X73" s="36">
        <f t="shared" si="13"/>
        <v>0.23076923076923078</v>
      </c>
      <c r="Y73" s="36">
        <f t="shared" si="14"/>
        <v>0.61538461538461542</v>
      </c>
      <c r="Z73" s="36">
        <f t="shared" si="5"/>
        <v>0.15384615384615385</v>
      </c>
      <c r="AA73" s="40">
        <f t="shared" si="12"/>
        <v>1</v>
      </c>
      <c r="AB73" s="36"/>
      <c r="AC73" s="2">
        <v>16.25</v>
      </c>
      <c r="AD73" s="55">
        <v>16</v>
      </c>
      <c r="AE73" s="53">
        <f t="shared" si="15"/>
        <v>1569.9230769230769</v>
      </c>
      <c r="AF73" s="53">
        <f t="shared" si="15"/>
        <v>4186.461538461539</v>
      </c>
      <c r="AG73" s="53">
        <f t="shared" si="15"/>
        <v>1046.6153846153848</v>
      </c>
      <c r="AH73" s="56">
        <f t="shared" si="9"/>
        <v>6803.0000000000009</v>
      </c>
    </row>
    <row r="74" spans="1:34" x14ac:dyDescent="0.25">
      <c r="A74">
        <v>18</v>
      </c>
      <c r="B74">
        <v>323</v>
      </c>
      <c r="C74">
        <v>15</v>
      </c>
      <c r="Q74" s="10">
        <v>16.5</v>
      </c>
      <c r="R74" s="2">
        <v>1</v>
      </c>
      <c r="S74" s="2">
        <v>7</v>
      </c>
      <c r="T74" s="2">
        <v>5</v>
      </c>
      <c r="U74" s="13">
        <v>13</v>
      </c>
      <c r="W74" s="26">
        <v>16.5</v>
      </c>
      <c r="X74" s="36">
        <f t="shared" si="13"/>
        <v>7.6923076923076927E-2</v>
      </c>
      <c r="Y74" s="36">
        <f t="shared" si="14"/>
        <v>0.53846153846153844</v>
      </c>
      <c r="Z74" s="36">
        <f t="shared" si="5"/>
        <v>0.38461538461538464</v>
      </c>
      <c r="AA74" s="40">
        <f t="shared" si="12"/>
        <v>1</v>
      </c>
      <c r="AB74" s="36"/>
      <c r="AC74" s="2">
        <v>16.75</v>
      </c>
      <c r="AD74" s="55">
        <v>16.5</v>
      </c>
      <c r="AE74" s="53">
        <f t="shared" si="15"/>
        <v>147.07692307692309</v>
      </c>
      <c r="AF74" s="53">
        <f t="shared" si="15"/>
        <v>1029.5384615384614</v>
      </c>
      <c r="AG74" s="53">
        <f t="shared" si="15"/>
        <v>735.38461538461547</v>
      </c>
      <c r="AH74" s="56">
        <f t="shared" si="9"/>
        <v>1912</v>
      </c>
    </row>
    <row r="75" spans="1:34" x14ac:dyDescent="0.25">
      <c r="A75">
        <v>18.5</v>
      </c>
      <c r="B75">
        <v>0</v>
      </c>
      <c r="C75">
        <v>0</v>
      </c>
      <c r="Q75" s="10">
        <v>17</v>
      </c>
      <c r="R75" s="2">
        <v>2</v>
      </c>
      <c r="S75" s="2">
        <v>7</v>
      </c>
      <c r="T75" s="2">
        <v>2</v>
      </c>
      <c r="U75" s="13">
        <v>11</v>
      </c>
      <c r="W75" s="26">
        <v>17</v>
      </c>
      <c r="X75" s="36">
        <f t="shared" si="13"/>
        <v>0.18181818181818182</v>
      </c>
      <c r="Y75" s="36">
        <f t="shared" si="14"/>
        <v>0.63636363636363635</v>
      </c>
      <c r="Z75" s="36">
        <f t="shared" si="5"/>
        <v>0.18181818181818182</v>
      </c>
      <c r="AA75" s="40">
        <f t="shared" si="12"/>
        <v>1</v>
      </c>
      <c r="AB75" s="36"/>
      <c r="AC75" s="2">
        <v>17.25</v>
      </c>
      <c r="AD75" s="55">
        <v>17</v>
      </c>
      <c r="AE75" s="53">
        <f t="shared" si="15"/>
        <v>396.36363636363637</v>
      </c>
      <c r="AF75" s="53">
        <f t="shared" si="15"/>
        <v>1387.2727272727273</v>
      </c>
      <c r="AG75" s="53">
        <f t="shared" si="15"/>
        <v>396.36363636363637</v>
      </c>
      <c r="AH75" s="56">
        <f t="shared" si="9"/>
        <v>2180</v>
      </c>
    </row>
    <row r="76" spans="1:34" x14ac:dyDescent="0.25">
      <c r="A76">
        <v>19</v>
      </c>
      <c r="B76">
        <v>0</v>
      </c>
      <c r="C76">
        <v>0</v>
      </c>
      <c r="Q76" s="10">
        <v>17.5</v>
      </c>
      <c r="R76" s="2">
        <v>1</v>
      </c>
      <c r="S76" s="2">
        <v>5</v>
      </c>
      <c r="T76" s="2">
        <v>4</v>
      </c>
      <c r="U76" s="13">
        <v>10</v>
      </c>
      <c r="W76" s="26">
        <v>17.5</v>
      </c>
      <c r="X76" s="36">
        <f t="shared" si="13"/>
        <v>0.1</v>
      </c>
      <c r="Y76" s="36">
        <f t="shared" si="14"/>
        <v>0.5</v>
      </c>
      <c r="Z76" s="36">
        <f t="shared" si="5"/>
        <v>0.4</v>
      </c>
      <c r="AA76" s="40">
        <f t="shared" si="12"/>
        <v>1</v>
      </c>
      <c r="AB76" s="36"/>
      <c r="AC76" s="2">
        <v>17.75</v>
      </c>
      <c r="AD76" s="55">
        <v>17.5</v>
      </c>
      <c r="AE76" s="53">
        <f t="shared" si="15"/>
        <v>26.900000000000002</v>
      </c>
      <c r="AF76" s="53">
        <f t="shared" si="15"/>
        <v>134.5</v>
      </c>
      <c r="AG76" s="53">
        <f t="shared" si="15"/>
        <v>107.60000000000001</v>
      </c>
      <c r="AH76" s="56">
        <f t="shared" si="9"/>
        <v>269</v>
      </c>
    </row>
    <row r="77" spans="1:34" x14ac:dyDescent="0.25">
      <c r="A77">
        <v>19.5</v>
      </c>
      <c r="B77">
        <v>0</v>
      </c>
      <c r="C77">
        <v>0</v>
      </c>
      <c r="Q77" s="10">
        <v>18</v>
      </c>
      <c r="R77" s="2">
        <v>0</v>
      </c>
      <c r="S77" s="2">
        <v>4</v>
      </c>
      <c r="T77" s="2">
        <v>6</v>
      </c>
      <c r="U77" s="13">
        <v>10</v>
      </c>
      <c r="W77" s="26">
        <v>18</v>
      </c>
      <c r="X77" s="36">
        <f t="shared" si="13"/>
        <v>0</v>
      </c>
      <c r="Y77" s="36">
        <f t="shared" si="14"/>
        <v>0.4</v>
      </c>
      <c r="Z77" s="36">
        <f t="shared" si="5"/>
        <v>0.6</v>
      </c>
      <c r="AA77" s="40">
        <f t="shared" si="12"/>
        <v>1</v>
      </c>
      <c r="AB77" s="36"/>
      <c r="AC77" s="2">
        <v>18.25</v>
      </c>
      <c r="AD77" s="55">
        <v>18</v>
      </c>
      <c r="AE77" s="53">
        <f t="shared" si="15"/>
        <v>0</v>
      </c>
      <c r="AF77" s="53">
        <f t="shared" si="15"/>
        <v>129.20000000000002</v>
      </c>
      <c r="AG77" s="53">
        <f t="shared" si="15"/>
        <v>193.79999999999998</v>
      </c>
      <c r="AH77" s="56">
        <f t="shared" si="9"/>
        <v>323</v>
      </c>
    </row>
    <row r="78" spans="1:34" x14ac:dyDescent="0.25">
      <c r="A78">
        <v>20</v>
      </c>
      <c r="B78">
        <v>0</v>
      </c>
      <c r="C78">
        <v>0</v>
      </c>
      <c r="Q78" s="14" t="s">
        <v>8</v>
      </c>
      <c r="R78" s="15">
        <v>521</v>
      </c>
      <c r="S78" s="15">
        <v>102</v>
      </c>
      <c r="T78" s="15">
        <v>23</v>
      </c>
      <c r="U78" s="16">
        <v>646</v>
      </c>
      <c r="W78" s="28" t="s">
        <v>8</v>
      </c>
      <c r="X78" s="15">
        <f>+R78/$U78</f>
        <v>0.80650154798761609</v>
      </c>
      <c r="Y78" s="15">
        <f>+S78/$U78</f>
        <v>0.15789473684210525</v>
      </c>
      <c r="Z78" s="15">
        <f>+T78/$U78</f>
        <v>3.5603715170278639E-2</v>
      </c>
      <c r="AA78" s="16">
        <f>SUM(X78:Z78)</f>
        <v>1</v>
      </c>
      <c r="AB78" s="31"/>
      <c r="AC78" s="2"/>
      <c r="AD78" s="57" t="s">
        <v>8</v>
      </c>
      <c r="AE78" s="49">
        <f>SUM(AE51:AE77)</f>
        <v>4108248.3773967898</v>
      </c>
      <c r="AF78" s="50">
        <f>SUM(AF51:AF77)</f>
        <v>219513.09580895162</v>
      </c>
      <c r="AG78" s="51">
        <f>SUM(AG51:AG77)</f>
        <v>5825.5267942583732</v>
      </c>
      <c r="AH78" s="51">
        <f>SUM(AH51:AH77)</f>
        <v>4333587</v>
      </c>
    </row>
    <row r="79" spans="1:34" x14ac:dyDescent="0.25">
      <c r="A79">
        <v>20.5</v>
      </c>
      <c r="B79">
        <v>0</v>
      </c>
      <c r="C79">
        <v>0</v>
      </c>
      <c r="W79" s="2"/>
      <c r="X79" s="2"/>
      <c r="Y79" s="2"/>
      <c r="Z79" s="2"/>
      <c r="AA79" s="2"/>
      <c r="AB79" s="2"/>
      <c r="AC79" s="2"/>
      <c r="AD79" s="58" t="s">
        <v>15</v>
      </c>
      <c r="AE79" s="65">
        <f>+AE78/$AH$78*100</f>
        <v>94.80018232925265</v>
      </c>
      <c r="AF79" s="66">
        <f t="shared" ref="AF79:AH79" si="16">+AF78/$AH$78*100</f>
        <v>5.0653903062048045</v>
      </c>
      <c r="AG79" s="67">
        <f t="shared" si="16"/>
        <v>0.13442736454254578</v>
      </c>
      <c r="AH79" s="60">
        <f t="shared" si="16"/>
        <v>100</v>
      </c>
    </row>
    <row r="80" spans="1:34" x14ac:dyDescent="0.25">
      <c r="A80">
        <v>21</v>
      </c>
      <c r="B80">
        <v>0</v>
      </c>
      <c r="C80">
        <v>0</v>
      </c>
      <c r="W80" s="2"/>
      <c r="X80" s="2"/>
      <c r="Y80" s="2"/>
      <c r="Z80" s="2"/>
      <c r="AA80" s="2"/>
      <c r="AB80" s="2"/>
      <c r="AC80" s="2"/>
      <c r="AD80" s="49" t="s">
        <v>16</v>
      </c>
      <c r="AE80" s="64">
        <f>SUMPRODUCT(AE51:AE77,$AC$51:$AC$77)/AE$78</f>
        <v>11.326433343298257</v>
      </c>
      <c r="AF80" s="59">
        <f t="shared" ref="AF80:AH80" si="17">SUMPRODUCT(AF51:AF77,$AC$51:$AC$77)/AF$78</f>
        <v>12.634804234746127</v>
      </c>
      <c r="AG80" s="59">
        <f t="shared" si="17"/>
        <v>16.12057698977852</v>
      </c>
      <c r="AH80" s="60">
        <f t="shared" si="17"/>
        <v>11.399152076559211</v>
      </c>
    </row>
    <row r="81" spans="1:34" x14ac:dyDescent="0.25">
      <c r="A81">
        <v>21.5</v>
      </c>
      <c r="B81">
        <v>0</v>
      </c>
      <c r="C81">
        <v>0</v>
      </c>
    </row>
    <row r="82" spans="1:34" x14ac:dyDescent="0.25">
      <c r="A82">
        <v>22</v>
      </c>
      <c r="B82">
        <v>0</v>
      </c>
      <c r="C82">
        <v>0</v>
      </c>
    </row>
    <row r="83" spans="1:34" x14ac:dyDescent="0.25">
      <c r="A83">
        <v>22.5</v>
      </c>
      <c r="B83">
        <v>0</v>
      </c>
      <c r="C83">
        <v>0</v>
      </c>
      <c r="AD83" t="s">
        <v>8</v>
      </c>
      <c r="AE83">
        <f>4108248.37739679/1000</f>
        <v>4108.2483773967897</v>
      </c>
      <c r="AF83">
        <f>219513.095808952/1000</f>
        <v>219.51309580895199</v>
      </c>
      <c r="AG83">
        <f>5825.52679425837/1000</f>
        <v>5.8255267942583693</v>
      </c>
      <c r="AH83">
        <f>4333587/1000</f>
        <v>4333.5870000000004</v>
      </c>
    </row>
    <row r="84" spans="1:34" x14ac:dyDescent="0.25">
      <c r="A84">
        <v>23</v>
      </c>
      <c r="B84">
        <v>0</v>
      </c>
      <c r="C84">
        <v>0</v>
      </c>
    </row>
    <row r="85" spans="1:34" x14ac:dyDescent="0.25">
      <c r="A85">
        <v>23.5</v>
      </c>
      <c r="B85">
        <v>0</v>
      </c>
      <c r="C85">
        <v>0</v>
      </c>
    </row>
    <row r="86" spans="1:34" x14ac:dyDescent="0.25">
      <c r="A86">
        <v>24</v>
      </c>
      <c r="B86">
        <v>0</v>
      </c>
      <c r="C86">
        <v>0</v>
      </c>
    </row>
    <row r="87" spans="1:34" x14ac:dyDescent="0.25">
      <c r="A87">
        <v>24.5</v>
      </c>
      <c r="B87">
        <v>0</v>
      </c>
      <c r="C87">
        <v>0</v>
      </c>
    </row>
    <row r="88" spans="1:34" x14ac:dyDescent="0.25">
      <c r="A88">
        <v>25</v>
      </c>
      <c r="B88">
        <v>0</v>
      </c>
      <c r="C88">
        <v>0</v>
      </c>
    </row>
    <row r="89" spans="1:34" x14ac:dyDescent="0.25">
      <c r="A89">
        <v>25.5</v>
      </c>
      <c r="B89">
        <v>0</v>
      </c>
      <c r="C89">
        <v>0</v>
      </c>
    </row>
    <row r="90" spans="1:34" x14ac:dyDescent="0.25">
      <c r="B90">
        <v>4333587</v>
      </c>
      <c r="C90">
        <v>41337</v>
      </c>
    </row>
  </sheetData>
  <mergeCells count="13">
    <mergeCell ref="AD49:AD50"/>
    <mergeCell ref="AE49:AG49"/>
    <mergeCell ref="AH49:AH50"/>
    <mergeCell ref="Q47:U47"/>
    <mergeCell ref="Q49:Q50"/>
    <mergeCell ref="R49:T49"/>
    <mergeCell ref="U49:U50"/>
    <mergeCell ref="W47:AA47"/>
    <mergeCell ref="AD47:AH47"/>
    <mergeCell ref="AD48:AH48"/>
    <mergeCell ref="W49:W50"/>
    <mergeCell ref="X49:Z49"/>
    <mergeCell ref="AA49:AA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O31" sqref="O31"/>
    </sheetView>
  </sheetViews>
  <sheetFormatPr defaultRowHeight="15" x14ac:dyDescent="0.25"/>
  <cols>
    <col min="7" max="7" width="12.140625" bestFit="1" customWidth="1"/>
    <col min="11" max="11" width="12" bestFit="1" customWidth="1"/>
  </cols>
  <sheetData>
    <row r="1" spans="1:11" ht="21" x14ac:dyDescent="0.25">
      <c r="A1" s="92" t="s">
        <v>5</v>
      </c>
      <c r="B1" s="92"/>
      <c r="C1" s="92"/>
      <c r="D1" s="92"/>
      <c r="E1" s="92"/>
    </row>
    <row r="2" spans="1:11" x14ac:dyDescent="0.25">
      <c r="A2" s="3"/>
      <c r="B2" s="3"/>
      <c r="C2" s="3"/>
      <c r="D2" s="3"/>
      <c r="E2" s="3"/>
    </row>
    <row r="3" spans="1:11" x14ac:dyDescent="0.25">
      <c r="A3" s="93" t="s">
        <v>6</v>
      </c>
      <c r="B3" s="95" t="s">
        <v>7</v>
      </c>
      <c r="C3" s="95"/>
      <c r="D3" s="95"/>
      <c r="E3" s="93" t="s">
        <v>8</v>
      </c>
      <c r="H3" s="96" t="s">
        <v>13</v>
      </c>
      <c r="I3" s="96"/>
      <c r="J3" s="96"/>
      <c r="K3" s="96"/>
    </row>
    <row r="4" spans="1:11" x14ac:dyDescent="0.25">
      <c r="A4" s="94"/>
      <c r="B4" s="4">
        <v>1</v>
      </c>
      <c r="C4" s="4">
        <v>2</v>
      </c>
      <c r="D4" s="4">
        <v>3</v>
      </c>
      <c r="E4" s="94"/>
      <c r="H4" s="22" t="s">
        <v>0</v>
      </c>
      <c r="I4" s="22" t="s">
        <v>1</v>
      </c>
      <c r="J4" s="22" t="s">
        <v>2</v>
      </c>
      <c r="K4" s="23" t="s">
        <v>14</v>
      </c>
    </row>
    <row r="5" spans="1:11" x14ac:dyDescent="0.25">
      <c r="A5" s="5">
        <v>5</v>
      </c>
      <c r="B5" s="3"/>
      <c r="C5" s="3"/>
      <c r="D5" s="3"/>
      <c r="E5" s="6"/>
      <c r="H5" s="21">
        <v>5</v>
      </c>
      <c r="I5" s="2">
        <v>0</v>
      </c>
      <c r="J5" s="2">
        <v>0</v>
      </c>
      <c r="K5" s="2">
        <f>I5/644567</f>
        <v>0</v>
      </c>
    </row>
    <row r="6" spans="1:11" x14ac:dyDescent="0.25">
      <c r="A6" s="5">
        <v>5.5</v>
      </c>
      <c r="B6" s="3">
        <v>1</v>
      </c>
      <c r="C6" s="3"/>
      <c r="D6" s="3"/>
      <c r="E6" s="6">
        <v>1</v>
      </c>
      <c r="H6" s="21">
        <v>5.5</v>
      </c>
      <c r="I6" s="2">
        <v>90</v>
      </c>
      <c r="J6" s="2">
        <v>0</v>
      </c>
      <c r="K6" s="2">
        <f t="shared" ref="K6:K31" si="0">I6/644567</f>
        <v>1.3962861890230184E-4</v>
      </c>
    </row>
    <row r="7" spans="1:11" x14ac:dyDescent="0.25">
      <c r="A7" s="5">
        <v>6</v>
      </c>
      <c r="B7" s="68">
        <v>1</v>
      </c>
      <c r="C7" s="3"/>
      <c r="D7" s="3"/>
      <c r="E7" s="6">
        <v>1</v>
      </c>
      <c r="H7" s="21">
        <v>6</v>
      </c>
      <c r="I7" s="2">
        <v>90</v>
      </c>
      <c r="J7" s="2">
        <v>0</v>
      </c>
      <c r="K7" s="2">
        <f t="shared" si="0"/>
        <v>1.3962861890230184E-4</v>
      </c>
    </row>
    <row r="8" spans="1:11" x14ac:dyDescent="0.25">
      <c r="A8" s="5">
        <v>6.5</v>
      </c>
      <c r="B8" s="3">
        <v>8</v>
      </c>
      <c r="C8" s="3"/>
      <c r="D8" s="3"/>
      <c r="E8" s="6">
        <v>8</v>
      </c>
      <c r="H8" s="21">
        <v>6.5</v>
      </c>
      <c r="I8" s="2">
        <v>494</v>
      </c>
      <c r="J8" s="2">
        <v>1</v>
      </c>
      <c r="K8" s="2">
        <f t="shared" si="0"/>
        <v>7.6640597486374578E-4</v>
      </c>
    </row>
    <row r="9" spans="1:11" x14ac:dyDescent="0.25">
      <c r="A9" s="5">
        <v>7</v>
      </c>
      <c r="B9" s="3">
        <v>8</v>
      </c>
      <c r="C9" s="3"/>
      <c r="D9" s="3"/>
      <c r="E9" s="6">
        <v>8</v>
      </c>
      <c r="H9" s="21">
        <v>7</v>
      </c>
      <c r="I9" s="2">
        <v>763</v>
      </c>
      <c r="J9" s="2">
        <v>2</v>
      </c>
      <c r="K9" s="2">
        <f t="shared" si="0"/>
        <v>1.1837404024717369E-3</v>
      </c>
    </row>
    <row r="10" spans="1:11" x14ac:dyDescent="0.25">
      <c r="A10" s="5">
        <v>7.5</v>
      </c>
      <c r="B10" s="3">
        <v>7</v>
      </c>
      <c r="C10" s="3"/>
      <c r="D10" s="3"/>
      <c r="E10" s="6">
        <v>7</v>
      </c>
      <c r="H10" s="21">
        <v>7.5</v>
      </c>
      <c r="I10" s="2">
        <v>1079</v>
      </c>
      <c r="J10" s="2">
        <v>3</v>
      </c>
      <c r="K10" s="2">
        <f t="shared" si="0"/>
        <v>1.6739919977287077E-3</v>
      </c>
    </row>
    <row r="11" spans="1:11" x14ac:dyDescent="0.25">
      <c r="A11" s="5">
        <v>8</v>
      </c>
      <c r="B11" s="3">
        <v>8</v>
      </c>
      <c r="C11" s="3"/>
      <c r="D11" s="3"/>
      <c r="E11" s="6">
        <v>8</v>
      </c>
      <c r="H11" s="21">
        <v>8</v>
      </c>
      <c r="I11" s="2">
        <v>1168</v>
      </c>
      <c r="J11" s="2">
        <v>4</v>
      </c>
      <c r="K11" s="2">
        <f t="shared" si="0"/>
        <v>1.8120691875320952E-3</v>
      </c>
    </row>
    <row r="12" spans="1:11" x14ac:dyDescent="0.25">
      <c r="A12" s="5">
        <v>8.5</v>
      </c>
      <c r="B12" s="3">
        <v>10</v>
      </c>
      <c r="C12" s="3"/>
      <c r="D12" s="3"/>
      <c r="E12" s="6">
        <v>10</v>
      </c>
      <c r="H12" s="21">
        <v>8.5</v>
      </c>
      <c r="I12" s="2">
        <v>1438</v>
      </c>
      <c r="J12" s="2">
        <v>5</v>
      </c>
      <c r="K12" s="2">
        <f t="shared" si="0"/>
        <v>2.2309550442390007E-3</v>
      </c>
    </row>
    <row r="13" spans="1:11" x14ac:dyDescent="0.25">
      <c r="A13" s="5">
        <v>9</v>
      </c>
      <c r="B13" s="3">
        <v>10</v>
      </c>
      <c r="C13" s="3"/>
      <c r="D13" s="3"/>
      <c r="E13" s="6">
        <v>10</v>
      </c>
      <c r="H13" s="21">
        <v>9</v>
      </c>
      <c r="I13" s="2">
        <v>2561</v>
      </c>
      <c r="J13" s="2">
        <v>12</v>
      </c>
      <c r="K13" s="2">
        <f t="shared" si="0"/>
        <v>3.9732099223199454E-3</v>
      </c>
    </row>
    <row r="14" spans="1:11" x14ac:dyDescent="0.25">
      <c r="A14" s="5">
        <v>9.5</v>
      </c>
      <c r="B14" s="3">
        <v>17</v>
      </c>
      <c r="C14" s="3"/>
      <c r="D14" s="3"/>
      <c r="E14" s="6">
        <v>17</v>
      </c>
      <c r="H14" s="21">
        <v>9.5</v>
      </c>
      <c r="I14" s="2">
        <v>4125</v>
      </c>
      <c r="J14" s="2">
        <v>22</v>
      </c>
      <c r="K14" s="2">
        <f t="shared" si="0"/>
        <v>6.3996450330221681E-3</v>
      </c>
    </row>
    <row r="15" spans="1:11" x14ac:dyDescent="0.25">
      <c r="A15" s="5">
        <v>10</v>
      </c>
      <c r="B15" s="3">
        <v>20</v>
      </c>
      <c r="C15" s="3"/>
      <c r="D15" s="3"/>
      <c r="E15" s="6">
        <v>20</v>
      </c>
      <c r="H15" s="21">
        <v>10</v>
      </c>
      <c r="I15" s="2">
        <v>7700</v>
      </c>
      <c r="J15" s="2">
        <v>49</v>
      </c>
      <c r="K15" s="2">
        <f t="shared" si="0"/>
        <v>1.1946004061641381E-2</v>
      </c>
    </row>
    <row r="16" spans="1:11" x14ac:dyDescent="0.25">
      <c r="A16" s="5">
        <v>10.5</v>
      </c>
      <c r="B16" s="3">
        <v>29</v>
      </c>
      <c r="C16" s="3"/>
      <c r="D16" s="3"/>
      <c r="E16" s="6">
        <v>29</v>
      </c>
      <c r="H16" s="21">
        <v>10.5</v>
      </c>
      <c r="I16" s="2">
        <v>77925</v>
      </c>
      <c r="J16" s="2">
        <v>586</v>
      </c>
      <c r="K16" s="2">
        <f t="shared" si="0"/>
        <v>0.12089511253290969</v>
      </c>
    </row>
    <row r="17" spans="1:11" x14ac:dyDescent="0.25">
      <c r="A17" s="5">
        <v>11</v>
      </c>
      <c r="B17" s="3">
        <v>21</v>
      </c>
      <c r="C17" s="3"/>
      <c r="D17" s="3"/>
      <c r="E17" s="6">
        <v>21</v>
      </c>
      <c r="H17" s="21">
        <v>11</v>
      </c>
      <c r="I17" s="2">
        <v>114448</v>
      </c>
      <c r="J17" s="2">
        <v>1006</v>
      </c>
      <c r="K17" s="2">
        <f t="shared" si="0"/>
        <v>0.1775579575125627</v>
      </c>
    </row>
    <row r="18" spans="1:11" x14ac:dyDescent="0.25">
      <c r="A18" s="5">
        <v>11.5</v>
      </c>
      <c r="B18" s="3">
        <v>21</v>
      </c>
      <c r="C18" s="3"/>
      <c r="D18" s="3"/>
      <c r="E18" s="6">
        <v>21</v>
      </c>
      <c r="H18" s="21">
        <v>11.5</v>
      </c>
      <c r="I18" s="2">
        <v>95258</v>
      </c>
      <c r="J18" s="2">
        <v>971</v>
      </c>
      <c r="K18" s="2">
        <f t="shared" si="0"/>
        <v>0.14778603310439412</v>
      </c>
    </row>
    <row r="19" spans="1:11" x14ac:dyDescent="0.25">
      <c r="A19" s="5">
        <v>12</v>
      </c>
      <c r="B19" s="3">
        <v>21</v>
      </c>
      <c r="C19" s="3"/>
      <c r="D19" s="3"/>
      <c r="E19" s="6">
        <v>21</v>
      </c>
      <c r="H19" s="21">
        <v>12</v>
      </c>
      <c r="I19" s="2">
        <v>92207</v>
      </c>
      <c r="J19" s="2">
        <v>1084</v>
      </c>
      <c r="K19" s="2">
        <f t="shared" si="0"/>
        <v>0.14305262292360607</v>
      </c>
    </row>
    <row r="20" spans="1:11" x14ac:dyDescent="0.25">
      <c r="A20" s="5">
        <v>12.5</v>
      </c>
      <c r="B20" s="3">
        <v>24</v>
      </c>
      <c r="C20" s="3">
        <v>1</v>
      </c>
      <c r="D20" s="3"/>
      <c r="E20" s="6">
        <v>25</v>
      </c>
      <c r="H20" s="21">
        <v>12.5</v>
      </c>
      <c r="I20" s="2">
        <v>62454</v>
      </c>
      <c r="J20" s="2">
        <v>841</v>
      </c>
      <c r="K20" s="2">
        <f t="shared" si="0"/>
        <v>9.6892952943604005E-2</v>
      </c>
    </row>
    <row r="21" spans="1:11" x14ac:dyDescent="0.25">
      <c r="A21" s="5">
        <v>13</v>
      </c>
      <c r="B21" s="3">
        <v>18</v>
      </c>
      <c r="C21" s="3">
        <v>2</v>
      </c>
      <c r="D21" s="3"/>
      <c r="E21" s="6">
        <v>20</v>
      </c>
      <c r="H21" s="21">
        <v>13</v>
      </c>
      <c r="I21" s="2">
        <v>47565</v>
      </c>
      <c r="J21" s="2">
        <v>730</v>
      </c>
      <c r="K21" s="2">
        <f t="shared" si="0"/>
        <v>7.3793725089866535E-2</v>
      </c>
    </row>
    <row r="22" spans="1:11" x14ac:dyDescent="0.25">
      <c r="A22" s="5">
        <v>13.5</v>
      </c>
      <c r="B22" s="3">
        <v>15</v>
      </c>
      <c r="C22" s="3">
        <v>4</v>
      </c>
      <c r="D22" s="3"/>
      <c r="E22" s="6">
        <v>19</v>
      </c>
      <c r="H22" s="21">
        <v>13.5</v>
      </c>
      <c r="I22" s="2">
        <v>45374</v>
      </c>
      <c r="J22" s="2">
        <v>791</v>
      </c>
      <c r="K22" s="2">
        <f t="shared" si="0"/>
        <v>7.0394543934144932E-2</v>
      </c>
    </row>
    <row r="23" spans="1:11" x14ac:dyDescent="0.25">
      <c r="A23" s="5">
        <v>14</v>
      </c>
      <c r="B23" s="3">
        <v>17</v>
      </c>
      <c r="C23" s="3">
        <v>3</v>
      </c>
      <c r="D23" s="3"/>
      <c r="E23" s="6">
        <v>20</v>
      </c>
      <c r="H23" s="21">
        <v>14</v>
      </c>
      <c r="I23" s="2">
        <v>35015</v>
      </c>
      <c r="J23" s="2">
        <v>688</v>
      </c>
      <c r="K23" s="2">
        <f t="shared" si="0"/>
        <v>5.4323289898489995E-2</v>
      </c>
    </row>
    <row r="24" spans="1:11" x14ac:dyDescent="0.25">
      <c r="A24" s="5">
        <v>14.5</v>
      </c>
      <c r="B24" s="3">
        <v>17</v>
      </c>
      <c r="C24" s="3">
        <v>1</v>
      </c>
      <c r="D24" s="3"/>
      <c r="E24" s="6">
        <v>18</v>
      </c>
      <c r="H24" s="21">
        <v>14.5</v>
      </c>
      <c r="I24" s="2">
        <v>18464</v>
      </c>
      <c r="J24" s="2">
        <v>409</v>
      </c>
      <c r="K24" s="2">
        <f t="shared" si="0"/>
        <v>2.8645586882356681E-2</v>
      </c>
    </row>
    <row r="25" spans="1:11" x14ac:dyDescent="0.25">
      <c r="A25" s="5">
        <v>15</v>
      </c>
      <c r="B25" s="3">
        <v>5</v>
      </c>
      <c r="C25" s="3">
        <v>9</v>
      </c>
      <c r="D25" s="3">
        <v>1</v>
      </c>
      <c r="E25" s="6">
        <v>15</v>
      </c>
      <c r="H25" s="21">
        <v>15</v>
      </c>
      <c r="I25" s="2">
        <v>13337</v>
      </c>
      <c r="J25" s="2">
        <v>330</v>
      </c>
      <c r="K25" s="2">
        <f t="shared" si="0"/>
        <v>2.0691409892222221E-2</v>
      </c>
    </row>
    <row r="26" spans="1:11" x14ac:dyDescent="0.25">
      <c r="A26" s="5">
        <v>15.5</v>
      </c>
      <c r="B26" s="3">
        <v>1</v>
      </c>
      <c r="C26" s="3">
        <v>9</v>
      </c>
      <c r="D26" s="3">
        <v>3</v>
      </c>
      <c r="E26" s="6">
        <v>13</v>
      </c>
      <c r="H26" s="21">
        <v>15.5</v>
      </c>
      <c r="I26" s="2">
        <v>11525</v>
      </c>
      <c r="J26" s="2">
        <v>319</v>
      </c>
      <c r="K26" s="2">
        <f t="shared" si="0"/>
        <v>1.7880220364989211E-2</v>
      </c>
    </row>
    <row r="27" spans="1:11" x14ac:dyDescent="0.25">
      <c r="A27" s="5">
        <v>16</v>
      </c>
      <c r="B27" s="3">
        <v>3</v>
      </c>
      <c r="C27" s="3">
        <v>8</v>
      </c>
      <c r="D27" s="3">
        <v>2</v>
      </c>
      <c r="E27" s="6">
        <v>13</v>
      </c>
      <c r="H27" s="21">
        <v>16</v>
      </c>
      <c r="I27" s="2">
        <v>6803</v>
      </c>
      <c r="J27" s="2">
        <v>210</v>
      </c>
      <c r="K27" s="2">
        <f t="shared" si="0"/>
        <v>1.0554372159915107E-2</v>
      </c>
    </row>
    <row r="28" spans="1:11" x14ac:dyDescent="0.25">
      <c r="A28" s="5">
        <v>16.5</v>
      </c>
      <c r="B28" s="3">
        <v>1</v>
      </c>
      <c r="C28" s="3">
        <v>7</v>
      </c>
      <c r="D28" s="3">
        <v>5</v>
      </c>
      <c r="E28" s="6">
        <v>13</v>
      </c>
      <c r="H28" s="21">
        <v>16.5</v>
      </c>
      <c r="I28" s="2">
        <v>1912</v>
      </c>
      <c r="J28" s="2">
        <v>66</v>
      </c>
      <c r="K28" s="2">
        <f t="shared" si="0"/>
        <v>2.9663324371244572E-3</v>
      </c>
    </row>
    <row r="29" spans="1:11" x14ac:dyDescent="0.25">
      <c r="A29" s="5">
        <v>17</v>
      </c>
      <c r="B29" s="3">
        <v>2</v>
      </c>
      <c r="C29" s="3">
        <v>7</v>
      </c>
      <c r="D29" s="3">
        <v>2</v>
      </c>
      <c r="E29" s="6">
        <v>11</v>
      </c>
      <c r="H29" s="21">
        <v>17</v>
      </c>
      <c r="I29" s="2">
        <v>2180</v>
      </c>
      <c r="J29" s="2">
        <v>82</v>
      </c>
      <c r="K29" s="2">
        <f t="shared" si="0"/>
        <v>3.3821154356335338E-3</v>
      </c>
    </row>
    <row r="30" spans="1:11" x14ac:dyDescent="0.25">
      <c r="A30" s="5">
        <v>17.5</v>
      </c>
      <c r="B30" s="3">
        <v>1</v>
      </c>
      <c r="C30" s="3">
        <v>5</v>
      </c>
      <c r="D30" s="3">
        <v>4</v>
      </c>
      <c r="E30" s="6">
        <v>10</v>
      </c>
      <c r="H30" s="21">
        <v>17.5</v>
      </c>
      <c r="I30" s="2">
        <v>269</v>
      </c>
      <c r="J30" s="2">
        <v>11</v>
      </c>
      <c r="K30" s="2">
        <f t="shared" si="0"/>
        <v>4.1733442760799112E-4</v>
      </c>
    </row>
    <row r="31" spans="1:11" x14ac:dyDescent="0.25">
      <c r="A31" s="5">
        <v>18</v>
      </c>
      <c r="B31" s="3"/>
      <c r="C31" s="3">
        <v>4</v>
      </c>
      <c r="D31" s="3">
        <v>6</v>
      </c>
      <c r="E31" s="6">
        <v>10</v>
      </c>
      <c r="H31" s="21">
        <v>18</v>
      </c>
      <c r="I31" s="2">
        <v>323</v>
      </c>
      <c r="J31" s="2">
        <v>15</v>
      </c>
      <c r="K31" s="2">
        <f t="shared" si="0"/>
        <v>5.0111159894937224E-4</v>
      </c>
    </row>
    <row r="32" spans="1:11" x14ac:dyDescent="0.25">
      <c r="A32" s="18" t="s">
        <v>8</v>
      </c>
      <c r="B32" s="19">
        <f>SUM(B5:B31)</f>
        <v>286</v>
      </c>
      <c r="C32" s="7">
        <f>SUM(C5:C31)</f>
        <v>60</v>
      </c>
      <c r="D32" s="7">
        <f>SUM(D5:D31)</f>
        <v>23</v>
      </c>
      <c r="E32" s="20">
        <f>SUM(E5:E31)</f>
        <v>369</v>
      </c>
      <c r="H32" s="2"/>
      <c r="I32" s="2">
        <v>644567</v>
      </c>
      <c r="J32" s="2">
        <v>8237</v>
      </c>
      <c r="K32" s="2"/>
    </row>
    <row r="35" spans="1:12" ht="21" x14ac:dyDescent="0.25">
      <c r="A35" s="87" t="s">
        <v>9</v>
      </c>
      <c r="B35" s="87"/>
      <c r="C35" s="87"/>
      <c r="D35" s="87"/>
      <c r="E35" s="87"/>
    </row>
    <row r="36" spans="1:12" x14ac:dyDescent="0.25">
      <c r="A36" s="2"/>
      <c r="B36" s="2"/>
      <c r="C36" s="2"/>
      <c r="D36" s="2"/>
      <c r="E36" s="2"/>
    </row>
    <row r="37" spans="1:12" x14ac:dyDescent="0.25">
      <c r="A37" s="88" t="s">
        <v>6</v>
      </c>
      <c r="B37" s="90" t="s">
        <v>7</v>
      </c>
      <c r="C37" s="91"/>
      <c r="D37" s="91"/>
      <c r="E37" s="88" t="s">
        <v>8</v>
      </c>
      <c r="H37" s="96" t="s">
        <v>18</v>
      </c>
      <c r="I37" s="96"/>
      <c r="J37" s="96"/>
      <c r="K37" s="96"/>
    </row>
    <row r="38" spans="1:12" x14ac:dyDescent="0.25">
      <c r="A38" s="89"/>
      <c r="B38" s="9">
        <v>1</v>
      </c>
      <c r="C38" s="9">
        <v>2</v>
      </c>
      <c r="D38" s="9">
        <v>3</v>
      </c>
      <c r="E38" s="89"/>
      <c r="H38" s="22" t="s">
        <v>0</v>
      </c>
      <c r="I38" s="22" t="s">
        <v>1</v>
      </c>
      <c r="J38" s="22" t="s">
        <v>2</v>
      </c>
      <c r="K38" s="23" t="s">
        <v>14</v>
      </c>
      <c r="L38" s="2"/>
    </row>
    <row r="39" spans="1:12" x14ac:dyDescent="0.25">
      <c r="A39" s="10">
        <v>5</v>
      </c>
      <c r="B39" s="11"/>
      <c r="C39" s="11"/>
      <c r="D39" s="11"/>
      <c r="E39" s="12"/>
      <c r="H39" s="2">
        <v>5</v>
      </c>
      <c r="I39" s="2">
        <v>0</v>
      </c>
      <c r="J39" s="2">
        <v>0</v>
      </c>
      <c r="K39" s="2">
        <f>I39/157668</f>
        <v>0</v>
      </c>
      <c r="L39" s="2"/>
    </row>
    <row r="40" spans="1:12" x14ac:dyDescent="0.25">
      <c r="A40" s="10">
        <v>5.5</v>
      </c>
      <c r="B40" s="2"/>
      <c r="C40" s="2"/>
      <c r="D40" s="2"/>
      <c r="E40" s="13"/>
      <c r="H40" s="2">
        <v>5.5</v>
      </c>
      <c r="I40" s="2">
        <v>0</v>
      </c>
      <c r="J40" s="2">
        <v>0</v>
      </c>
      <c r="K40" s="2">
        <f t="shared" ref="K40:K65" si="1">I40/157668</f>
        <v>0</v>
      </c>
      <c r="L40" s="2"/>
    </row>
    <row r="41" spans="1:12" x14ac:dyDescent="0.25">
      <c r="A41" s="10">
        <v>6</v>
      </c>
      <c r="B41" s="2"/>
      <c r="C41" s="2"/>
      <c r="D41" s="2"/>
      <c r="E41" s="13"/>
      <c r="H41" s="2">
        <v>6</v>
      </c>
      <c r="I41" s="2">
        <v>0</v>
      </c>
      <c r="J41" s="2">
        <v>0</v>
      </c>
      <c r="K41" s="2">
        <f t="shared" si="1"/>
        <v>0</v>
      </c>
      <c r="L41" s="2"/>
    </row>
    <row r="42" spans="1:12" x14ac:dyDescent="0.25">
      <c r="A42" s="10">
        <v>6.5</v>
      </c>
      <c r="B42" s="2"/>
      <c r="C42" s="2"/>
      <c r="D42" s="2"/>
      <c r="E42" s="13"/>
      <c r="H42" s="2">
        <v>6.5</v>
      </c>
      <c r="I42" s="2">
        <v>0</v>
      </c>
      <c r="J42" s="2">
        <v>0</v>
      </c>
      <c r="K42" s="2">
        <f t="shared" si="1"/>
        <v>0</v>
      </c>
      <c r="L42" s="2"/>
    </row>
    <row r="43" spans="1:12" x14ac:dyDescent="0.25">
      <c r="A43" s="10">
        <v>7</v>
      </c>
      <c r="B43" s="2"/>
      <c r="C43" s="2"/>
      <c r="D43" s="2"/>
      <c r="E43" s="13"/>
      <c r="H43" s="2">
        <v>7</v>
      </c>
      <c r="I43" s="2">
        <v>0</v>
      </c>
      <c r="J43" s="2">
        <v>0</v>
      </c>
      <c r="K43" s="2">
        <f t="shared" si="1"/>
        <v>0</v>
      </c>
      <c r="L43" s="2"/>
    </row>
    <row r="44" spans="1:12" x14ac:dyDescent="0.25">
      <c r="A44" s="10">
        <v>7.5</v>
      </c>
      <c r="B44" s="2"/>
      <c r="C44" s="2"/>
      <c r="D44" s="2"/>
      <c r="E44" s="13"/>
      <c r="H44" s="2">
        <v>7.5</v>
      </c>
      <c r="I44" s="2">
        <v>0</v>
      </c>
      <c r="J44" s="2">
        <v>0</v>
      </c>
      <c r="K44" s="2">
        <f t="shared" si="1"/>
        <v>0</v>
      </c>
      <c r="L44" s="2"/>
    </row>
    <row r="45" spans="1:12" x14ac:dyDescent="0.25">
      <c r="A45" s="10">
        <v>8</v>
      </c>
      <c r="B45" s="2"/>
      <c r="C45" s="2"/>
      <c r="D45" s="2"/>
      <c r="E45" s="13"/>
      <c r="H45" s="2">
        <v>8</v>
      </c>
      <c r="I45" s="2">
        <v>0</v>
      </c>
      <c r="J45" s="2">
        <v>0</v>
      </c>
      <c r="K45" s="2">
        <f t="shared" si="1"/>
        <v>0</v>
      </c>
      <c r="L45" s="2"/>
    </row>
    <row r="46" spans="1:12" x14ac:dyDescent="0.25">
      <c r="A46" s="10">
        <v>8.5</v>
      </c>
      <c r="B46" s="2"/>
      <c r="C46" s="2"/>
      <c r="D46" s="2"/>
      <c r="E46" s="13"/>
      <c r="H46" s="2">
        <v>8.5</v>
      </c>
      <c r="I46" s="2">
        <v>0</v>
      </c>
      <c r="J46" s="2">
        <v>0</v>
      </c>
      <c r="K46" s="2">
        <f t="shared" si="1"/>
        <v>0</v>
      </c>
      <c r="L46" s="2"/>
    </row>
    <row r="47" spans="1:12" x14ac:dyDescent="0.25">
      <c r="A47" s="10">
        <v>9</v>
      </c>
      <c r="B47" s="2"/>
      <c r="C47" s="2"/>
      <c r="D47" s="2"/>
      <c r="E47" s="13"/>
      <c r="H47" s="2">
        <v>9</v>
      </c>
      <c r="I47" s="2">
        <v>0</v>
      </c>
      <c r="J47" s="2">
        <v>0</v>
      </c>
      <c r="K47" s="2">
        <f t="shared" si="1"/>
        <v>0</v>
      </c>
      <c r="L47" s="2"/>
    </row>
    <row r="48" spans="1:12" x14ac:dyDescent="0.25">
      <c r="A48" s="10">
        <v>9.5</v>
      </c>
      <c r="B48" s="2"/>
      <c r="C48" s="2"/>
      <c r="D48" s="2"/>
      <c r="E48" s="13"/>
      <c r="H48" s="2">
        <v>9.5</v>
      </c>
      <c r="I48" s="2">
        <v>0</v>
      </c>
      <c r="J48" s="2">
        <v>0</v>
      </c>
      <c r="K48" s="2">
        <f t="shared" si="1"/>
        <v>0</v>
      </c>
      <c r="L48" s="2"/>
    </row>
    <row r="49" spans="1:12" x14ac:dyDescent="0.25">
      <c r="A49" s="10">
        <v>10</v>
      </c>
      <c r="B49" s="2"/>
      <c r="C49" s="2"/>
      <c r="D49" s="2"/>
      <c r="E49" s="13"/>
      <c r="H49" s="2">
        <v>10</v>
      </c>
      <c r="I49" s="2">
        <v>0</v>
      </c>
      <c r="J49" s="2">
        <v>0</v>
      </c>
      <c r="K49" s="2">
        <f t="shared" si="1"/>
        <v>0</v>
      </c>
      <c r="L49" s="2"/>
    </row>
    <row r="50" spans="1:12" x14ac:dyDescent="0.25">
      <c r="A50" s="10">
        <v>10.5</v>
      </c>
      <c r="B50" s="2"/>
      <c r="C50" s="2"/>
      <c r="D50" s="2"/>
      <c r="E50" s="13"/>
      <c r="H50" s="2">
        <v>10.5</v>
      </c>
      <c r="I50" s="2">
        <v>0</v>
      </c>
      <c r="J50" s="2">
        <v>0</v>
      </c>
      <c r="K50" s="2">
        <f t="shared" si="1"/>
        <v>0</v>
      </c>
      <c r="L50" s="2"/>
    </row>
    <row r="51" spans="1:12" x14ac:dyDescent="0.25">
      <c r="A51" s="10">
        <v>11</v>
      </c>
      <c r="B51" s="2">
        <v>5</v>
      </c>
      <c r="C51" s="2"/>
      <c r="D51" s="2"/>
      <c r="E51" s="13">
        <v>5</v>
      </c>
      <c r="H51" s="2">
        <v>11</v>
      </c>
      <c r="I51" s="2">
        <v>3122</v>
      </c>
      <c r="J51" s="2">
        <v>27</v>
      </c>
      <c r="K51" s="2">
        <f t="shared" si="1"/>
        <v>1.9801101047771268E-2</v>
      </c>
      <c r="L51" s="2"/>
    </row>
    <row r="52" spans="1:12" x14ac:dyDescent="0.25">
      <c r="A52" s="10">
        <v>11.5</v>
      </c>
      <c r="B52" s="2">
        <v>20</v>
      </c>
      <c r="C52" s="2"/>
      <c r="D52" s="2"/>
      <c r="E52" s="13">
        <v>20</v>
      </c>
      <c r="H52" s="2">
        <v>11.5</v>
      </c>
      <c r="I52" s="2">
        <v>19519</v>
      </c>
      <c r="J52" s="2">
        <v>199</v>
      </c>
      <c r="K52" s="2">
        <f t="shared" si="1"/>
        <v>0.12379810741558211</v>
      </c>
      <c r="L52" s="2"/>
    </row>
    <row r="53" spans="1:12" x14ac:dyDescent="0.25">
      <c r="A53" s="10">
        <v>12</v>
      </c>
      <c r="B53" s="2">
        <v>20</v>
      </c>
      <c r="C53" s="2"/>
      <c r="D53" s="2"/>
      <c r="E53" s="13">
        <v>20</v>
      </c>
      <c r="H53" s="2">
        <v>12</v>
      </c>
      <c r="I53" s="2">
        <v>49996</v>
      </c>
      <c r="J53" s="2">
        <v>587</v>
      </c>
      <c r="K53" s="2">
        <f t="shared" si="1"/>
        <v>0.31709668417180403</v>
      </c>
      <c r="L53" s="2"/>
    </row>
    <row r="54" spans="1:12" x14ac:dyDescent="0.25">
      <c r="A54" s="10">
        <v>12.5</v>
      </c>
      <c r="B54" s="2">
        <v>20</v>
      </c>
      <c r="C54" s="2"/>
      <c r="D54" s="2"/>
      <c r="E54" s="13">
        <v>20</v>
      </c>
      <c r="H54" s="2">
        <v>12.5</v>
      </c>
      <c r="I54" s="2">
        <v>41325</v>
      </c>
      <c r="J54" s="2">
        <v>556</v>
      </c>
      <c r="K54" s="2">
        <f t="shared" si="1"/>
        <v>0.26210137757820229</v>
      </c>
      <c r="L54" s="2"/>
    </row>
    <row r="55" spans="1:12" x14ac:dyDescent="0.25">
      <c r="A55" s="10">
        <v>13</v>
      </c>
      <c r="B55" s="2">
        <v>8</v>
      </c>
      <c r="C55" s="2">
        <v>2</v>
      </c>
      <c r="D55" s="2"/>
      <c r="E55" s="13">
        <v>10</v>
      </c>
      <c r="H55" s="2">
        <v>13</v>
      </c>
      <c r="I55" s="2">
        <v>12661</v>
      </c>
      <c r="J55" s="2">
        <v>194</v>
      </c>
      <c r="K55" s="2">
        <f t="shared" si="1"/>
        <v>8.0301646497704035E-2</v>
      </c>
      <c r="L55" s="2"/>
    </row>
    <row r="56" spans="1:12" x14ac:dyDescent="0.25">
      <c r="A56" s="10">
        <v>13.5</v>
      </c>
      <c r="B56" s="2">
        <v>6</v>
      </c>
      <c r="C56" s="2">
        <v>4</v>
      </c>
      <c r="D56" s="2"/>
      <c r="E56" s="13">
        <v>10</v>
      </c>
      <c r="H56" s="2">
        <v>13.5</v>
      </c>
      <c r="I56" s="2">
        <v>16744</v>
      </c>
      <c r="J56" s="2">
        <v>292</v>
      </c>
      <c r="K56" s="2">
        <f t="shared" si="1"/>
        <v>0.1061978334221275</v>
      </c>
      <c r="L56" s="2"/>
    </row>
    <row r="57" spans="1:12" x14ac:dyDescent="0.25">
      <c r="A57" s="10">
        <v>14</v>
      </c>
      <c r="B57" s="2">
        <v>3</v>
      </c>
      <c r="C57" s="2">
        <v>7</v>
      </c>
      <c r="D57" s="2"/>
      <c r="E57" s="13">
        <v>10</v>
      </c>
      <c r="H57" s="2">
        <v>14</v>
      </c>
      <c r="I57" s="2">
        <v>8987</v>
      </c>
      <c r="J57" s="2">
        <v>177</v>
      </c>
      <c r="K57" s="2">
        <f t="shared" si="1"/>
        <v>5.6999517974478019E-2</v>
      </c>
      <c r="L57" s="2"/>
    </row>
    <row r="58" spans="1:12" x14ac:dyDescent="0.25">
      <c r="A58" s="10">
        <v>14.5</v>
      </c>
      <c r="B58" s="2">
        <v>2</v>
      </c>
      <c r="C58" s="2">
        <v>6</v>
      </c>
      <c r="D58" s="2"/>
      <c r="E58" s="13">
        <v>8</v>
      </c>
      <c r="H58" s="2">
        <v>14.5</v>
      </c>
      <c r="I58" s="2">
        <v>3264</v>
      </c>
      <c r="J58" s="2">
        <v>72</v>
      </c>
      <c r="K58" s="2">
        <f t="shared" si="1"/>
        <v>2.0701727680949845E-2</v>
      </c>
      <c r="L58" s="2"/>
    </row>
    <row r="59" spans="1:12" x14ac:dyDescent="0.25">
      <c r="A59" s="10">
        <v>15</v>
      </c>
      <c r="B59" s="2"/>
      <c r="C59" s="2">
        <v>4</v>
      </c>
      <c r="D59" s="2"/>
      <c r="E59" s="13">
        <v>4</v>
      </c>
      <c r="H59" s="2">
        <v>15</v>
      </c>
      <c r="I59" s="2">
        <v>1640</v>
      </c>
      <c r="J59" s="2">
        <v>41</v>
      </c>
      <c r="K59" s="2">
        <f t="shared" si="1"/>
        <v>1.0401603369104701E-2</v>
      </c>
      <c r="L59" s="2"/>
    </row>
    <row r="60" spans="1:12" x14ac:dyDescent="0.25">
      <c r="A60" s="10">
        <v>15.5</v>
      </c>
      <c r="B60" s="2"/>
      <c r="C60" s="69">
        <v>1</v>
      </c>
      <c r="D60" s="69"/>
      <c r="E60" s="70">
        <v>1</v>
      </c>
      <c r="H60" s="2">
        <v>15.5</v>
      </c>
      <c r="I60" s="2">
        <v>410</v>
      </c>
      <c r="J60" s="2">
        <v>11</v>
      </c>
      <c r="K60" s="2">
        <f t="shared" si="1"/>
        <v>2.6004008422761751E-3</v>
      </c>
      <c r="L60" s="2"/>
    </row>
    <row r="61" spans="1:12" x14ac:dyDescent="0.25">
      <c r="A61" s="10">
        <v>16</v>
      </c>
      <c r="B61" s="2"/>
      <c r="C61" s="24"/>
      <c r="D61" s="24"/>
      <c r="E61" s="27"/>
      <c r="H61" s="2">
        <v>16</v>
      </c>
      <c r="I61" s="2">
        <v>0</v>
      </c>
      <c r="J61" s="2">
        <v>0</v>
      </c>
      <c r="K61" s="2">
        <f t="shared" si="1"/>
        <v>0</v>
      </c>
      <c r="L61" s="2"/>
    </row>
    <row r="62" spans="1:12" x14ac:dyDescent="0.25">
      <c r="A62" s="10">
        <v>16.5</v>
      </c>
      <c r="B62" s="2"/>
      <c r="C62" s="2"/>
      <c r="D62" s="2"/>
      <c r="E62" s="13"/>
      <c r="H62" s="2">
        <v>16.5</v>
      </c>
      <c r="I62" s="2">
        <v>0</v>
      </c>
      <c r="J62" s="2">
        <v>0</v>
      </c>
      <c r="K62" s="2">
        <f t="shared" si="1"/>
        <v>0</v>
      </c>
      <c r="L62" s="2"/>
    </row>
    <row r="63" spans="1:12" x14ac:dyDescent="0.25">
      <c r="A63" s="10">
        <v>17</v>
      </c>
      <c r="B63" s="2"/>
      <c r="C63" s="2"/>
      <c r="D63" s="2"/>
      <c r="E63" s="13"/>
      <c r="H63" s="2">
        <v>17</v>
      </c>
      <c r="I63" s="2">
        <v>0</v>
      </c>
      <c r="J63" s="2">
        <v>0</v>
      </c>
      <c r="K63" s="2">
        <f t="shared" si="1"/>
        <v>0</v>
      </c>
      <c r="L63" s="2"/>
    </row>
    <row r="64" spans="1:12" x14ac:dyDescent="0.25">
      <c r="A64" s="10">
        <v>17.5</v>
      </c>
      <c r="B64" s="2"/>
      <c r="C64" s="2"/>
      <c r="D64" s="2"/>
      <c r="E64" s="13"/>
      <c r="H64" s="2">
        <v>17.5</v>
      </c>
      <c r="I64" s="2">
        <v>0</v>
      </c>
      <c r="J64" s="2">
        <v>0</v>
      </c>
      <c r="K64" s="2">
        <f t="shared" si="1"/>
        <v>0</v>
      </c>
      <c r="L64" s="2"/>
    </row>
    <row r="65" spans="1:12" x14ac:dyDescent="0.25">
      <c r="A65" s="10">
        <v>18</v>
      </c>
      <c r="B65" s="2"/>
      <c r="C65" s="2"/>
      <c r="D65" s="2"/>
      <c r="E65" s="13"/>
      <c r="H65" s="2">
        <v>18</v>
      </c>
      <c r="I65" s="2">
        <v>0</v>
      </c>
      <c r="J65" s="2">
        <v>0</v>
      </c>
      <c r="K65" s="2">
        <f t="shared" si="1"/>
        <v>0</v>
      </c>
      <c r="L65" s="2"/>
    </row>
    <row r="66" spans="1:12" x14ac:dyDescent="0.25">
      <c r="A66" s="14" t="s">
        <v>8</v>
      </c>
      <c r="B66" s="19">
        <f>SUM(B39:B65)</f>
        <v>84</v>
      </c>
      <c r="C66" s="7">
        <f>SUM(C39:C65)</f>
        <v>24</v>
      </c>
      <c r="D66" s="7">
        <f>SUM(D39:D65)</f>
        <v>0</v>
      </c>
      <c r="E66" s="8">
        <f>SUM(E39:E65)</f>
        <v>108</v>
      </c>
      <c r="H66" s="2"/>
      <c r="I66" s="2">
        <f>SUM(I39:I65)</f>
        <v>157668</v>
      </c>
      <c r="J66" s="2">
        <f>SUM(J39:J65)</f>
        <v>2156</v>
      </c>
      <c r="K66" s="2"/>
      <c r="L66" s="2"/>
    </row>
    <row r="67" spans="1:12" x14ac:dyDescent="0.25">
      <c r="A67" s="2"/>
      <c r="B67" s="2"/>
      <c r="C67" s="2"/>
      <c r="D67" s="2"/>
      <c r="E67" s="2"/>
    </row>
    <row r="68" spans="1:12" x14ac:dyDescent="0.25">
      <c r="A68" s="2"/>
      <c r="B68" s="2"/>
      <c r="C68" s="2"/>
      <c r="D68" s="2"/>
      <c r="E68" s="2"/>
    </row>
    <row r="69" spans="1:12" ht="21" x14ac:dyDescent="0.25">
      <c r="A69" s="87" t="s">
        <v>10</v>
      </c>
      <c r="B69" s="87"/>
      <c r="C69" s="87"/>
      <c r="D69" s="87"/>
      <c r="E69" s="87"/>
    </row>
    <row r="70" spans="1:12" x14ac:dyDescent="0.25">
      <c r="A70" s="2"/>
      <c r="B70" s="2"/>
      <c r="C70" s="2"/>
      <c r="D70" s="2"/>
      <c r="E70" s="2"/>
    </row>
    <row r="71" spans="1:12" x14ac:dyDescent="0.25">
      <c r="A71" s="88" t="s">
        <v>6</v>
      </c>
      <c r="B71" s="90" t="s">
        <v>7</v>
      </c>
      <c r="C71" s="91"/>
      <c r="D71" s="91"/>
      <c r="E71" s="88" t="s">
        <v>8</v>
      </c>
    </row>
    <row r="72" spans="1:12" x14ac:dyDescent="0.25">
      <c r="A72" s="89"/>
      <c r="B72" s="9">
        <v>1</v>
      </c>
      <c r="C72" s="9">
        <v>2</v>
      </c>
      <c r="D72" s="9">
        <v>3</v>
      </c>
      <c r="E72" s="89"/>
      <c r="H72" s="2" t="s">
        <v>0</v>
      </c>
      <c r="I72" s="2" t="s">
        <v>1</v>
      </c>
      <c r="J72" s="2" t="s">
        <v>2</v>
      </c>
      <c r="K72" s="2"/>
    </row>
    <row r="73" spans="1:12" x14ac:dyDescent="0.25">
      <c r="A73" s="10">
        <v>5</v>
      </c>
      <c r="B73" s="2"/>
      <c r="C73" s="2"/>
      <c r="D73" s="2"/>
      <c r="E73" s="13"/>
      <c r="H73" s="2">
        <v>5</v>
      </c>
      <c r="I73" s="2">
        <v>0</v>
      </c>
      <c r="J73" s="2">
        <v>0</v>
      </c>
      <c r="K73" s="2">
        <f>I73/3531352</f>
        <v>0</v>
      </c>
    </row>
    <row r="74" spans="1:12" x14ac:dyDescent="0.25">
      <c r="A74" s="10">
        <v>5.5</v>
      </c>
      <c r="B74" s="2"/>
      <c r="C74" s="2"/>
      <c r="D74" s="2"/>
      <c r="E74" s="13"/>
      <c r="H74" s="2">
        <v>5.5</v>
      </c>
      <c r="I74" s="2">
        <v>0</v>
      </c>
      <c r="J74" s="2">
        <v>0</v>
      </c>
      <c r="K74" s="2">
        <f t="shared" ref="K74:K99" si="2">I74/3531352</f>
        <v>0</v>
      </c>
    </row>
    <row r="75" spans="1:12" x14ac:dyDescent="0.25">
      <c r="A75" s="10">
        <v>6</v>
      </c>
      <c r="B75" s="2"/>
      <c r="C75" s="2"/>
      <c r="D75" s="2"/>
      <c r="E75" s="13"/>
      <c r="H75" s="2">
        <v>6</v>
      </c>
      <c r="I75" s="2">
        <v>0</v>
      </c>
      <c r="J75" s="2">
        <v>0</v>
      </c>
      <c r="K75" s="2">
        <f t="shared" si="2"/>
        <v>0</v>
      </c>
    </row>
    <row r="76" spans="1:12" x14ac:dyDescent="0.25">
      <c r="A76" s="10">
        <v>6.5</v>
      </c>
      <c r="B76" s="2"/>
      <c r="C76" s="2"/>
      <c r="D76" s="2"/>
      <c r="E76" s="13"/>
      <c r="H76" s="2">
        <v>6.5</v>
      </c>
      <c r="I76" s="2">
        <v>0</v>
      </c>
      <c r="J76" s="2">
        <v>0</v>
      </c>
      <c r="K76" s="2">
        <f t="shared" si="2"/>
        <v>0</v>
      </c>
    </row>
    <row r="77" spans="1:12" x14ac:dyDescent="0.25">
      <c r="A77" s="10">
        <v>7</v>
      </c>
      <c r="B77" s="2"/>
      <c r="C77" s="2"/>
      <c r="D77" s="2"/>
      <c r="E77" s="13"/>
      <c r="H77" s="2">
        <v>7</v>
      </c>
      <c r="I77" s="2">
        <v>0</v>
      </c>
      <c r="J77" s="2">
        <v>0</v>
      </c>
      <c r="K77" s="2">
        <f t="shared" si="2"/>
        <v>0</v>
      </c>
    </row>
    <row r="78" spans="1:12" x14ac:dyDescent="0.25">
      <c r="A78" s="10">
        <v>7.5</v>
      </c>
      <c r="B78" s="2"/>
      <c r="C78" s="2"/>
      <c r="D78" s="2"/>
      <c r="E78" s="13"/>
      <c r="H78" s="2">
        <v>7.5</v>
      </c>
      <c r="I78" s="2">
        <v>0</v>
      </c>
      <c r="J78" s="2">
        <v>0</v>
      </c>
      <c r="K78" s="2">
        <f t="shared" si="2"/>
        <v>0</v>
      </c>
    </row>
    <row r="79" spans="1:12" x14ac:dyDescent="0.25">
      <c r="A79" s="10">
        <v>8</v>
      </c>
      <c r="B79" s="2"/>
      <c r="C79" s="2"/>
      <c r="D79" s="2"/>
      <c r="E79" s="13"/>
      <c r="H79" s="2">
        <v>8</v>
      </c>
      <c r="I79" s="2">
        <v>0</v>
      </c>
      <c r="J79" s="2">
        <v>0</v>
      </c>
      <c r="K79" s="2">
        <f t="shared" si="2"/>
        <v>0</v>
      </c>
    </row>
    <row r="80" spans="1:12" x14ac:dyDescent="0.25">
      <c r="A80" s="10">
        <v>8.5</v>
      </c>
      <c r="B80" s="2"/>
      <c r="C80" s="2"/>
      <c r="D80" s="2"/>
      <c r="E80" s="13"/>
      <c r="H80" s="2">
        <v>8.5</v>
      </c>
      <c r="I80" s="2">
        <v>0</v>
      </c>
      <c r="J80" s="2">
        <v>0</v>
      </c>
      <c r="K80" s="2">
        <f t="shared" si="2"/>
        <v>0</v>
      </c>
    </row>
    <row r="81" spans="1:11" x14ac:dyDescent="0.25">
      <c r="A81" s="10">
        <v>9</v>
      </c>
      <c r="B81" s="2"/>
      <c r="C81" s="2"/>
      <c r="D81" s="2"/>
      <c r="E81" s="13"/>
      <c r="H81" s="2">
        <v>9</v>
      </c>
      <c r="I81" s="2">
        <v>0</v>
      </c>
      <c r="J81" s="2">
        <v>0</v>
      </c>
      <c r="K81" s="2">
        <f t="shared" si="2"/>
        <v>0</v>
      </c>
    </row>
    <row r="82" spans="1:11" x14ac:dyDescent="0.25">
      <c r="A82" s="10">
        <v>9.5</v>
      </c>
      <c r="B82" s="2">
        <v>15</v>
      </c>
      <c r="C82" s="2">
        <v>1</v>
      </c>
      <c r="D82" s="2"/>
      <c r="E82" s="13">
        <v>16</v>
      </c>
      <c r="H82" s="2">
        <v>9.5</v>
      </c>
      <c r="I82" s="2">
        <v>221253</v>
      </c>
      <c r="J82" s="2">
        <v>1193</v>
      </c>
      <c r="K82" s="2">
        <f t="shared" si="2"/>
        <v>6.2653907058826189E-2</v>
      </c>
    </row>
    <row r="83" spans="1:11" x14ac:dyDescent="0.25">
      <c r="A83" s="10">
        <v>10</v>
      </c>
      <c r="B83" s="2">
        <v>23</v>
      </c>
      <c r="C83" s="2"/>
      <c r="D83" s="2"/>
      <c r="E83" s="13">
        <v>23</v>
      </c>
      <c r="H83" s="2">
        <v>10</v>
      </c>
      <c r="I83" s="2">
        <v>507208</v>
      </c>
      <c r="J83" s="2">
        <v>3245</v>
      </c>
      <c r="K83" s="2">
        <f t="shared" si="2"/>
        <v>0.14362997514832845</v>
      </c>
    </row>
    <row r="84" spans="1:11" x14ac:dyDescent="0.25">
      <c r="A84" s="10">
        <v>10.5</v>
      </c>
      <c r="B84" s="2">
        <v>22</v>
      </c>
      <c r="C84" s="2">
        <v>1</v>
      </c>
      <c r="D84" s="2"/>
      <c r="E84" s="13">
        <v>23</v>
      </c>
      <c r="H84" s="2">
        <v>10.5</v>
      </c>
      <c r="I84" s="2">
        <v>982579</v>
      </c>
      <c r="J84" s="2">
        <v>7393</v>
      </c>
      <c r="K84" s="2">
        <f t="shared" si="2"/>
        <v>0.27824442309914166</v>
      </c>
    </row>
    <row r="85" spans="1:11" x14ac:dyDescent="0.25">
      <c r="A85" s="10">
        <v>11</v>
      </c>
      <c r="B85" s="2">
        <v>17</v>
      </c>
      <c r="C85" s="2">
        <v>4</v>
      </c>
      <c r="D85" s="2"/>
      <c r="E85" s="13">
        <v>21</v>
      </c>
      <c r="H85" s="2">
        <v>11</v>
      </c>
      <c r="I85" s="2">
        <v>698212</v>
      </c>
      <c r="J85" s="2">
        <v>6135</v>
      </c>
      <c r="K85" s="2">
        <f t="shared" si="2"/>
        <v>0.19771804113551977</v>
      </c>
    </row>
    <row r="86" spans="1:11" x14ac:dyDescent="0.25">
      <c r="A86" s="10">
        <v>11.5</v>
      </c>
      <c r="B86" s="2">
        <v>24</v>
      </c>
      <c r="C86" s="2"/>
      <c r="D86" s="2"/>
      <c r="E86" s="13">
        <v>24</v>
      </c>
      <c r="H86" s="2">
        <v>11.5</v>
      </c>
      <c r="I86" s="2">
        <v>506405</v>
      </c>
      <c r="J86" s="2">
        <v>5160</v>
      </c>
      <c r="K86" s="2">
        <f t="shared" si="2"/>
        <v>0.14340258348643806</v>
      </c>
    </row>
    <row r="87" spans="1:11" x14ac:dyDescent="0.25">
      <c r="A87" s="10">
        <v>12</v>
      </c>
      <c r="B87" s="2">
        <v>24</v>
      </c>
      <c r="C87" s="2"/>
      <c r="D87" s="2"/>
      <c r="E87" s="13">
        <v>24</v>
      </c>
      <c r="H87" s="2">
        <v>12</v>
      </c>
      <c r="I87" s="2">
        <v>325938</v>
      </c>
      <c r="J87" s="2">
        <v>3828</v>
      </c>
      <c r="K87" s="2">
        <f t="shared" si="2"/>
        <v>9.2298360514613098E-2</v>
      </c>
    </row>
    <row r="88" spans="1:11" x14ac:dyDescent="0.25">
      <c r="A88" s="10">
        <v>12.5</v>
      </c>
      <c r="B88" s="2">
        <v>16</v>
      </c>
      <c r="C88" s="2">
        <v>6</v>
      </c>
      <c r="D88" s="2"/>
      <c r="E88" s="13">
        <v>22</v>
      </c>
      <c r="H88" s="2">
        <v>12.5</v>
      </c>
      <c r="I88" s="2">
        <v>242287</v>
      </c>
      <c r="J88" s="2">
        <v>3261</v>
      </c>
      <c r="K88" s="2">
        <f t="shared" si="2"/>
        <v>6.8610265983113553E-2</v>
      </c>
    </row>
    <row r="89" spans="1:11" x14ac:dyDescent="0.25">
      <c r="A89" s="10">
        <v>13</v>
      </c>
      <c r="B89" s="2">
        <v>10</v>
      </c>
      <c r="C89" s="2">
        <v>6</v>
      </c>
      <c r="D89" s="2"/>
      <c r="E89" s="13">
        <v>16</v>
      </c>
      <c r="H89" s="2">
        <v>13</v>
      </c>
      <c r="I89" s="2">
        <v>47470</v>
      </c>
      <c r="J89" s="2">
        <v>729</v>
      </c>
      <c r="K89" s="2">
        <f t="shared" si="2"/>
        <v>1.3442443574019242E-2</v>
      </c>
    </row>
    <row r="90" spans="1:11" x14ac:dyDescent="0.25">
      <c r="A90" s="10">
        <v>13.5</v>
      </c>
      <c r="B90" s="2"/>
      <c r="C90" s="2"/>
      <c r="D90" s="2"/>
      <c r="E90" s="13"/>
      <c r="H90" s="2">
        <v>13.5</v>
      </c>
      <c r="I90" s="2">
        <v>0</v>
      </c>
      <c r="J90" s="2">
        <v>0</v>
      </c>
      <c r="K90" s="2">
        <f t="shared" si="2"/>
        <v>0</v>
      </c>
    </row>
    <row r="91" spans="1:11" x14ac:dyDescent="0.25">
      <c r="A91" s="10">
        <v>14</v>
      </c>
      <c r="B91" s="2"/>
      <c r="C91" s="2"/>
      <c r="D91" s="2"/>
      <c r="E91" s="13"/>
      <c r="H91" s="2">
        <v>14</v>
      </c>
      <c r="I91" s="2">
        <v>0</v>
      </c>
      <c r="J91" s="2">
        <v>0</v>
      </c>
      <c r="K91" s="2">
        <f t="shared" si="2"/>
        <v>0</v>
      </c>
    </row>
    <row r="92" spans="1:11" x14ac:dyDescent="0.25">
      <c r="A92" s="10">
        <v>14.5</v>
      </c>
      <c r="B92" s="2"/>
      <c r="C92" s="2"/>
      <c r="D92" s="2"/>
      <c r="E92" s="13"/>
      <c r="H92" s="2">
        <v>14.5</v>
      </c>
      <c r="I92" s="2">
        <v>0</v>
      </c>
      <c r="J92" s="2">
        <v>0</v>
      </c>
      <c r="K92" s="2">
        <f t="shared" si="2"/>
        <v>0</v>
      </c>
    </row>
    <row r="93" spans="1:11" x14ac:dyDescent="0.25">
      <c r="A93" s="10">
        <v>15</v>
      </c>
      <c r="B93" s="2"/>
      <c r="C93" s="2"/>
      <c r="D93" s="2"/>
      <c r="E93" s="13"/>
      <c r="H93" s="2">
        <v>15</v>
      </c>
      <c r="I93" s="2">
        <v>0</v>
      </c>
      <c r="J93" s="2">
        <v>0</v>
      </c>
      <c r="K93" s="2">
        <f t="shared" si="2"/>
        <v>0</v>
      </c>
    </row>
    <row r="94" spans="1:11" x14ac:dyDescent="0.25">
      <c r="A94" s="10">
        <v>15.5</v>
      </c>
      <c r="B94" s="2"/>
      <c r="C94" s="2"/>
      <c r="D94" s="2"/>
      <c r="E94" s="13"/>
      <c r="H94" s="2">
        <v>15.5</v>
      </c>
      <c r="I94" s="2">
        <v>0</v>
      </c>
      <c r="J94" s="2">
        <v>0</v>
      </c>
      <c r="K94" s="2">
        <f t="shared" si="2"/>
        <v>0</v>
      </c>
    </row>
    <row r="95" spans="1:11" x14ac:dyDescent="0.25">
      <c r="A95" s="10">
        <v>16</v>
      </c>
      <c r="B95" s="2"/>
      <c r="C95" s="2"/>
      <c r="D95" s="2"/>
      <c r="E95" s="13"/>
      <c r="H95" s="2">
        <v>16</v>
      </c>
      <c r="I95" s="2">
        <v>0</v>
      </c>
      <c r="J95" s="2">
        <v>0</v>
      </c>
      <c r="K95" s="2">
        <f t="shared" si="2"/>
        <v>0</v>
      </c>
    </row>
    <row r="96" spans="1:11" x14ac:dyDescent="0.25">
      <c r="A96" s="10">
        <v>16.5</v>
      </c>
      <c r="B96" s="2"/>
      <c r="C96" s="2"/>
      <c r="D96" s="2"/>
      <c r="E96" s="13"/>
      <c r="H96" s="2">
        <v>16.5</v>
      </c>
      <c r="I96" s="2">
        <v>0</v>
      </c>
      <c r="J96" s="2">
        <v>0</v>
      </c>
      <c r="K96" s="2">
        <f t="shared" si="2"/>
        <v>0</v>
      </c>
    </row>
    <row r="97" spans="1:11" x14ac:dyDescent="0.25">
      <c r="A97" s="10">
        <v>17</v>
      </c>
      <c r="B97" s="2"/>
      <c r="C97" s="2"/>
      <c r="D97" s="2"/>
      <c r="E97" s="13"/>
      <c r="H97" s="2">
        <v>17</v>
      </c>
      <c r="I97" s="2">
        <v>0</v>
      </c>
      <c r="J97" s="2">
        <v>0</v>
      </c>
      <c r="K97" s="2">
        <f t="shared" si="2"/>
        <v>0</v>
      </c>
    </row>
    <row r="98" spans="1:11" x14ac:dyDescent="0.25">
      <c r="A98" s="10">
        <v>17.5</v>
      </c>
      <c r="B98" s="2"/>
      <c r="C98" s="2"/>
      <c r="D98" s="2"/>
      <c r="E98" s="13"/>
      <c r="H98" s="2">
        <v>17.5</v>
      </c>
      <c r="I98" s="2">
        <v>0</v>
      </c>
      <c r="J98" s="2">
        <v>0</v>
      </c>
      <c r="K98" s="2">
        <f t="shared" si="2"/>
        <v>0</v>
      </c>
    </row>
    <row r="99" spans="1:11" x14ac:dyDescent="0.25">
      <c r="A99" s="10">
        <v>18</v>
      </c>
      <c r="B99" s="2"/>
      <c r="C99" s="2"/>
      <c r="D99" s="2"/>
      <c r="E99" s="13"/>
      <c r="H99" s="2">
        <v>18</v>
      </c>
      <c r="I99" s="2">
        <v>0</v>
      </c>
      <c r="J99" s="2">
        <v>0</v>
      </c>
      <c r="K99" s="2">
        <f t="shared" si="2"/>
        <v>0</v>
      </c>
    </row>
    <row r="100" spans="1:11" x14ac:dyDescent="0.25">
      <c r="A100" s="14" t="s">
        <v>8</v>
      </c>
      <c r="B100" s="15">
        <v>151</v>
      </c>
      <c r="C100" s="15">
        <v>18</v>
      </c>
      <c r="D100" s="15"/>
      <c r="E100" s="16">
        <v>169</v>
      </c>
      <c r="H100" s="2"/>
      <c r="I100" s="2">
        <f>SUM(I73:I99)</f>
        <v>3531352</v>
      </c>
      <c r="J100" s="2">
        <f>SUM(J73:J99)</f>
        <v>30944</v>
      </c>
      <c r="K100" s="2"/>
    </row>
    <row r="101" spans="1:11" x14ac:dyDescent="0.25">
      <c r="A101" s="2"/>
      <c r="B101" s="2"/>
      <c r="C101" s="2"/>
      <c r="D101" s="2"/>
      <c r="E101" s="2"/>
    </row>
    <row r="102" spans="1:11" x14ac:dyDescent="0.25">
      <c r="A102" s="2"/>
      <c r="B102" s="2"/>
      <c r="C102" s="2"/>
      <c r="D102" s="2"/>
      <c r="E102" s="2"/>
    </row>
    <row r="103" spans="1:11" ht="21" x14ac:dyDescent="0.25">
      <c r="A103" s="87" t="s">
        <v>11</v>
      </c>
      <c r="B103" s="87"/>
      <c r="C103" s="87"/>
      <c r="D103" s="87"/>
      <c r="E103" s="87"/>
    </row>
    <row r="104" spans="1:11" x14ac:dyDescent="0.25">
      <c r="A104" s="2"/>
      <c r="B104" s="2"/>
      <c r="C104" s="2"/>
      <c r="D104" s="2"/>
      <c r="E104" s="2"/>
    </row>
    <row r="105" spans="1:11" x14ac:dyDescent="0.25">
      <c r="A105" s="88" t="s">
        <v>6</v>
      </c>
      <c r="B105" s="90" t="s">
        <v>7</v>
      </c>
      <c r="C105" s="91"/>
      <c r="D105" s="91"/>
      <c r="E105" s="88" t="s">
        <v>8</v>
      </c>
    </row>
    <row r="106" spans="1:11" x14ac:dyDescent="0.25">
      <c r="A106" s="89"/>
      <c r="B106" s="9">
        <v>1</v>
      </c>
      <c r="C106" s="9">
        <v>2</v>
      </c>
      <c r="D106" s="9">
        <v>3</v>
      </c>
      <c r="E106" s="89"/>
    </row>
    <row r="107" spans="1:11" x14ac:dyDescent="0.25">
      <c r="A107" s="10">
        <v>5</v>
      </c>
      <c r="B107" s="2">
        <f>+B39+B5</f>
        <v>0</v>
      </c>
      <c r="C107" s="2">
        <f t="shared" ref="C107:D107" si="3">+C39+C5</f>
        <v>0</v>
      </c>
      <c r="D107" s="2">
        <f t="shared" si="3"/>
        <v>0</v>
      </c>
      <c r="E107" s="13">
        <f>SUM(B107:D107)</f>
        <v>0</v>
      </c>
    </row>
    <row r="108" spans="1:11" x14ac:dyDescent="0.25">
      <c r="A108" s="10">
        <v>5.5</v>
      </c>
      <c r="B108" s="2">
        <f t="shared" ref="B108:D133" si="4">+B40+B6</f>
        <v>1</v>
      </c>
      <c r="C108" s="2">
        <f t="shared" si="4"/>
        <v>0</v>
      </c>
      <c r="D108" s="2">
        <f t="shared" si="4"/>
        <v>0</v>
      </c>
      <c r="E108" s="13">
        <f t="shared" ref="E108:E133" si="5">SUM(B108:D108)</f>
        <v>1</v>
      </c>
    </row>
    <row r="109" spans="1:11" x14ac:dyDescent="0.25">
      <c r="A109" s="10">
        <v>6</v>
      </c>
      <c r="B109" s="2">
        <f t="shared" si="4"/>
        <v>1</v>
      </c>
      <c r="C109" s="2">
        <f t="shared" si="4"/>
        <v>0</v>
      </c>
      <c r="D109" s="2">
        <f t="shared" si="4"/>
        <v>0</v>
      </c>
      <c r="E109" s="13">
        <f t="shared" si="5"/>
        <v>1</v>
      </c>
    </row>
    <row r="110" spans="1:11" x14ac:dyDescent="0.25">
      <c r="A110" s="10">
        <v>6.5</v>
      </c>
      <c r="B110" s="2">
        <f t="shared" si="4"/>
        <v>8</v>
      </c>
      <c r="C110" s="2">
        <f t="shared" si="4"/>
        <v>0</v>
      </c>
      <c r="D110" s="2">
        <f t="shared" si="4"/>
        <v>0</v>
      </c>
      <c r="E110" s="13">
        <f t="shared" si="5"/>
        <v>8</v>
      </c>
    </row>
    <row r="111" spans="1:11" x14ac:dyDescent="0.25">
      <c r="A111" s="10">
        <v>7</v>
      </c>
      <c r="B111" s="2">
        <f t="shared" si="4"/>
        <v>8</v>
      </c>
      <c r="C111" s="2">
        <f t="shared" si="4"/>
        <v>0</v>
      </c>
      <c r="D111" s="2">
        <f t="shared" si="4"/>
        <v>0</v>
      </c>
      <c r="E111" s="13">
        <f t="shared" si="5"/>
        <v>8</v>
      </c>
    </row>
    <row r="112" spans="1:11" x14ac:dyDescent="0.25">
      <c r="A112" s="10">
        <v>7.5</v>
      </c>
      <c r="B112" s="2">
        <f t="shared" si="4"/>
        <v>7</v>
      </c>
      <c r="C112" s="2">
        <f t="shared" si="4"/>
        <v>0</v>
      </c>
      <c r="D112" s="2">
        <f t="shared" si="4"/>
        <v>0</v>
      </c>
      <c r="E112" s="13">
        <f t="shared" si="5"/>
        <v>7</v>
      </c>
    </row>
    <row r="113" spans="1:5" x14ac:dyDescent="0.25">
      <c r="A113" s="10">
        <v>8</v>
      </c>
      <c r="B113" s="2">
        <f t="shared" si="4"/>
        <v>8</v>
      </c>
      <c r="C113" s="2">
        <f t="shared" si="4"/>
        <v>0</v>
      </c>
      <c r="D113" s="2">
        <f t="shared" si="4"/>
        <v>0</v>
      </c>
      <c r="E113" s="13">
        <f t="shared" si="5"/>
        <v>8</v>
      </c>
    </row>
    <row r="114" spans="1:5" x14ac:dyDescent="0.25">
      <c r="A114" s="10">
        <v>8.5</v>
      </c>
      <c r="B114" s="2">
        <f t="shared" si="4"/>
        <v>10</v>
      </c>
      <c r="C114" s="2">
        <f t="shared" si="4"/>
        <v>0</v>
      </c>
      <c r="D114" s="2">
        <f t="shared" si="4"/>
        <v>0</v>
      </c>
      <c r="E114" s="13">
        <f t="shared" si="5"/>
        <v>10</v>
      </c>
    </row>
    <row r="115" spans="1:5" x14ac:dyDescent="0.25">
      <c r="A115" s="10">
        <v>9</v>
      </c>
      <c r="B115" s="2">
        <f t="shared" si="4"/>
        <v>10</v>
      </c>
      <c r="C115" s="2">
        <f t="shared" si="4"/>
        <v>0</v>
      </c>
      <c r="D115" s="2">
        <f t="shared" si="4"/>
        <v>0</v>
      </c>
      <c r="E115" s="13">
        <f t="shared" si="5"/>
        <v>10</v>
      </c>
    </row>
    <row r="116" spans="1:5" x14ac:dyDescent="0.25">
      <c r="A116" s="10">
        <v>9.5</v>
      </c>
      <c r="B116" s="2">
        <f t="shared" si="4"/>
        <v>17</v>
      </c>
      <c r="C116" s="2">
        <f t="shared" si="4"/>
        <v>0</v>
      </c>
      <c r="D116" s="2">
        <f t="shared" si="4"/>
        <v>0</v>
      </c>
      <c r="E116" s="13">
        <f t="shared" si="5"/>
        <v>17</v>
      </c>
    </row>
    <row r="117" spans="1:5" x14ac:dyDescent="0.25">
      <c r="A117" s="10">
        <v>10</v>
      </c>
      <c r="B117" s="2">
        <f t="shared" si="4"/>
        <v>20</v>
      </c>
      <c r="C117" s="2">
        <f t="shared" si="4"/>
        <v>0</v>
      </c>
      <c r="D117" s="2">
        <f t="shared" si="4"/>
        <v>0</v>
      </c>
      <c r="E117" s="13">
        <f t="shared" si="5"/>
        <v>20</v>
      </c>
    </row>
    <row r="118" spans="1:5" x14ac:dyDescent="0.25">
      <c r="A118" s="10">
        <v>10.5</v>
      </c>
      <c r="B118" s="2">
        <f t="shared" si="4"/>
        <v>29</v>
      </c>
      <c r="C118" s="2">
        <f t="shared" si="4"/>
        <v>0</v>
      </c>
      <c r="D118" s="2">
        <f t="shared" si="4"/>
        <v>0</v>
      </c>
      <c r="E118" s="13">
        <f t="shared" si="5"/>
        <v>29</v>
      </c>
    </row>
    <row r="119" spans="1:5" x14ac:dyDescent="0.25">
      <c r="A119" s="10">
        <v>11</v>
      </c>
      <c r="B119" s="2">
        <f t="shared" si="4"/>
        <v>26</v>
      </c>
      <c r="C119" s="2">
        <f t="shared" si="4"/>
        <v>0</v>
      </c>
      <c r="D119" s="2">
        <f t="shared" si="4"/>
        <v>0</v>
      </c>
      <c r="E119" s="13">
        <f t="shared" si="5"/>
        <v>26</v>
      </c>
    </row>
    <row r="120" spans="1:5" x14ac:dyDescent="0.25">
      <c r="A120" s="10">
        <v>11.5</v>
      </c>
      <c r="B120" s="2">
        <f t="shared" si="4"/>
        <v>41</v>
      </c>
      <c r="C120" s="2">
        <f t="shared" si="4"/>
        <v>0</v>
      </c>
      <c r="D120" s="2">
        <f t="shared" si="4"/>
        <v>0</v>
      </c>
      <c r="E120" s="13">
        <f t="shared" si="5"/>
        <v>41</v>
      </c>
    </row>
    <row r="121" spans="1:5" x14ac:dyDescent="0.25">
      <c r="A121" s="10">
        <v>12</v>
      </c>
      <c r="B121" s="2">
        <f t="shared" si="4"/>
        <v>41</v>
      </c>
      <c r="C121" s="2">
        <f t="shared" si="4"/>
        <v>0</v>
      </c>
      <c r="D121" s="2">
        <f t="shared" si="4"/>
        <v>0</v>
      </c>
      <c r="E121" s="13">
        <f t="shared" si="5"/>
        <v>41</v>
      </c>
    </row>
    <row r="122" spans="1:5" x14ac:dyDescent="0.25">
      <c r="A122" s="10">
        <v>12.5</v>
      </c>
      <c r="B122" s="2">
        <f t="shared" si="4"/>
        <v>44</v>
      </c>
      <c r="C122" s="2">
        <f t="shared" si="4"/>
        <v>1</v>
      </c>
      <c r="D122" s="2">
        <f t="shared" si="4"/>
        <v>0</v>
      </c>
      <c r="E122" s="13">
        <f t="shared" si="5"/>
        <v>45</v>
      </c>
    </row>
    <row r="123" spans="1:5" x14ac:dyDescent="0.25">
      <c r="A123" s="10">
        <v>13</v>
      </c>
      <c r="B123" s="2">
        <f t="shared" si="4"/>
        <v>26</v>
      </c>
      <c r="C123" s="2">
        <f t="shared" si="4"/>
        <v>4</v>
      </c>
      <c r="D123" s="2">
        <f t="shared" si="4"/>
        <v>0</v>
      </c>
      <c r="E123" s="13">
        <f t="shared" si="5"/>
        <v>30</v>
      </c>
    </row>
    <row r="124" spans="1:5" x14ac:dyDescent="0.25">
      <c r="A124" s="10">
        <v>13.5</v>
      </c>
      <c r="B124" s="2">
        <f t="shared" si="4"/>
        <v>21</v>
      </c>
      <c r="C124" s="2">
        <f t="shared" si="4"/>
        <v>8</v>
      </c>
      <c r="D124" s="2">
        <f t="shared" si="4"/>
        <v>0</v>
      </c>
      <c r="E124" s="13">
        <f t="shared" si="5"/>
        <v>29</v>
      </c>
    </row>
    <row r="125" spans="1:5" x14ac:dyDescent="0.25">
      <c r="A125" s="10">
        <v>14</v>
      </c>
      <c r="B125" s="2">
        <f t="shared" si="4"/>
        <v>20</v>
      </c>
      <c r="C125" s="2">
        <f t="shared" si="4"/>
        <v>10</v>
      </c>
      <c r="D125" s="2">
        <f t="shared" si="4"/>
        <v>0</v>
      </c>
      <c r="E125" s="13">
        <f t="shared" si="5"/>
        <v>30</v>
      </c>
    </row>
    <row r="126" spans="1:5" x14ac:dyDescent="0.25">
      <c r="A126" s="10">
        <v>14.5</v>
      </c>
      <c r="B126" s="2">
        <f t="shared" si="4"/>
        <v>19</v>
      </c>
      <c r="C126" s="2">
        <f t="shared" si="4"/>
        <v>7</v>
      </c>
      <c r="D126" s="2">
        <f t="shared" si="4"/>
        <v>0</v>
      </c>
      <c r="E126" s="13">
        <f t="shared" si="5"/>
        <v>26</v>
      </c>
    </row>
    <row r="127" spans="1:5" x14ac:dyDescent="0.25">
      <c r="A127" s="10">
        <v>15</v>
      </c>
      <c r="B127" s="2">
        <f t="shared" si="4"/>
        <v>5</v>
      </c>
      <c r="C127" s="2">
        <f t="shared" si="4"/>
        <v>13</v>
      </c>
      <c r="D127" s="2">
        <f t="shared" si="4"/>
        <v>1</v>
      </c>
      <c r="E127" s="13">
        <f t="shared" si="5"/>
        <v>19</v>
      </c>
    </row>
    <row r="128" spans="1:5" x14ac:dyDescent="0.25">
      <c r="A128" s="10">
        <v>15.5</v>
      </c>
      <c r="B128" s="2">
        <f t="shared" si="4"/>
        <v>1</v>
      </c>
      <c r="C128" s="2">
        <f t="shared" si="4"/>
        <v>10</v>
      </c>
      <c r="D128" s="2">
        <f t="shared" si="4"/>
        <v>3</v>
      </c>
      <c r="E128" s="13">
        <f t="shared" si="5"/>
        <v>14</v>
      </c>
    </row>
    <row r="129" spans="1:10" x14ac:dyDescent="0.25">
      <c r="A129" s="10">
        <v>16</v>
      </c>
      <c r="B129" s="2">
        <f t="shared" si="4"/>
        <v>3</v>
      </c>
      <c r="C129" s="2">
        <f t="shared" si="4"/>
        <v>8</v>
      </c>
      <c r="D129" s="2">
        <f t="shared" si="4"/>
        <v>2</v>
      </c>
      <c r="E129" s="13">
        <f t="shared" si="5"/>
        <v>13</v>
      </c>
    </row>
    <row r="130" spans="1:10" x14ac:dyDescent="0.25">
      <c r="A130" s="10">
        <v>16.5</v>
      </c>
      <c r="B130" s="2">
        <f t="shared" si="4"/>
        <v>1</v>
      </c>
      <c r="C130" s="2">
        <f t="shared" si="4"/>
        <v>7</v>
      </c>
      <c r="D130" s="2">
        <f t="shared" si="4"/>
        <v>5</v>
      </c>
      <c r="E130" s="13">
        <f t="shared" si="5"/>
        <v>13</v>
      </c>
    </row>
    <row r="131" spans="1:10" x14ac:dyDescent="0.25">
      <c r="A131" s="10">
        <v>17</v>
      </c>
      <c r="B131" s="2">
        <f t="shared" si="4"/>
        <v>2</v>
      </c>
      <c r="C131" s="2">
        <f t="shared" si="4"/>
        <v>7</v>
      </c>
      <c r="D131" s="2">
        <f t="shared" si="4"/>
        <v>2</v>
      </c>
      <c r="E131" s="13">
        <f t="shared" si="5"/>
        <v>11</v>
      </c>
    </row>
    <row r="132" spans="1:10" x14ac:dyDescent="0.25">
      <c r="A132" s="10">
        <v>17.5</v>
      </c>
      <c r="B132" s="2">
        <f t="shared" si="4"/>
        <v>1</v>
      </c>
      <c r="C132" s="2">
        <f t="shared" si="4"/>
        <v>5</v>
      </c>
      <c r="D132" s="2">
        <f t="shared" si="4"/>
        <v>4</v>
      </c>
      <c r="E132" s="13">
        <f t="shared" si="5"/>
        <v>10</v>
      </c>
    </row>
    <row r="133" spans="1:10" x14ac:dyDescent="0.25">
      <c r="A133" s="10">
        <v>18</v>
      </c>
      <c r="B133" s="2">
        <f t="shared" si="4"/>
        <v>0</v>
      </c>
      <c r="C133" s="2">
        <f t="shared" si="4"/>
        <v>4</v>
      </c>
      <c r="D133" s="2">
        <f t="shared" si="4"/>
        <v>6</v>
      </c>
      <c r="E133" s="13">
        <f t="shared" si="5"/>
        <v>10</v>
      </c>
    </row>
    <row r="134" spans="1:10" x14ac:dyDescent="0.25">
      <c r="A134" s="17" t="s">
        <v>8</v>
      </c>
      <c r="B134" s="38">
        <f>SUM(B107:B133)</f>
        <v>370</v>
      </c>
      <c r="C134" s="15">
        <f t="shared" ref="C134:D134" si="6">SUM(C107:C133)</f>
        <v>84</v>
      </c>
      <c r="D134" s="39">
        <f t="shared" si="6"/>
        <v>23</v>
      </c>
      <c r="E134" s="39">
        <f>SUM(E107:E133)</f>
        <v>477</v>
      </c>
    </row>
    <row r="135" spans="1:10" x14ac:dyDescent="0.25">
      <c r="A135" s="2"/>
      <c r="B135" s="2"/>
      <c r="C135" s="2"/>
      <c r="D135" s="2"/>
      <c r="E135" s="2"/>
    </row>
    <row r="136" spans="1:10" x14ac:dyDescent="0.25">
      <c r="A136" s="2"/>
      <c r="B136" s="2"/>
      <c r="C136" s="2"/>
      <c r="D136" s="2"/>
      <c r="E136" s="2"/>
    </row>
    <row r="137" spans="1:10" ht="21" x14ac:dyDescent="0.25">
      <c r="A137" s="87" t="s">
        <v>12</v>
      </c>
      <c r="B137" s="87"/>
      <c r="C137" s="87"/>
      <c r="D137" s="87"/>
      <c r="E137" s="87"/>
    </row>
    <row r="138" spans="1:10" x14ac:dyDescent="0.25">
      <c r="A138" s="2"/>
      <c r="B138" s="2"/>
      <c r="C138" s="2"/>
      <c r="D138" s="2"/>
      <c r="E138" s="2"/>
    </row>
    <row r="139" spans="1:10" x14ac:dyDescent="0.25">
      <c r="A139" s="88" t="s">
        <v>6</v>
      </c>
      <c r="B139" s="90" t="s">
        <v>7</v>
      </c>
      <c r="C139" s="91"/>
      <c r="D139" s="91"/>
      <c r="E139" s="88" t="s">
        <v>8</v>
      </c>
    </row>
    <row r="140" spans="1:10" x14ac:dyDescent="0.25">
      <c r="A140" s="89"/>
      <c r="B140" s="9">
        <v>1</v>
      </c>
      <c r="C140" s="9">
        <v>2</v>
      </c>
      <c r="D140" s="9">
        <v>3</v>
      </c>
      <c r="E140" s="89"/>
      <c r="H140" s="2" t="s">
        <v>0</v>
      </c>
      <c r="I140" s="2" t="s">
        <v>3</v>
      </c>
      <c r="J140" s="2" t="s">
        <v>4</v>
      </c>
    </row>
    <row r="141" spans="1:10" x14ac:dyDescent="0.25">
      <c r="A141" s="10">
        <v>5</v>
      </c>
      <c r="B141" s="2">
        <f>+B107+B73</f>
        <v>0</v>
      </c>
      <c r="C141" s="2">
        <f t="shared" ref="C141:D141" si="7">+C107+C73</f>
        <v>0</v>
      </c>
      <c r="D141" s="2">
        <f t="shared" si="7"/>
        <v>0</v>
      </c>
      <c r="E141" s="13">
        <f>SUM(B141:D141)</f>
        <v>0</v>
      </c>
      <c r="H141" s="2">
        <v>5</v>
      </c>
      <c r="I141" s="2">
        <v>0</v>
      </c>
      <c r="J141" s="2">
        <v>0</v>
      </c>
    </row>
    <row r="142" spans="1:10" x14ac:dyDescent="0.25">
      <c r="A142" s="10">
        <v>5.5</v>
      </c>
      <c r="B142" s="2">
        <f t="shared" ref="B142:D167" si="8">+B108+B74</f>
        <v>1</v>
      </c>
      <c r="C142" s="2">
        <f t="shared" si="8"/>
        <v>0</v>
      </c>
      <c r="D142" s="2">
        <f t="shared" si="8"/>
        <v>0</v>
      </c>
      <c r="E142" s="13">
        <f t="shared" ref="E142:E167" si="9">SUM(B142:D142)</f>
        <v>1</v>
      </c>
      <c r="H142" s="2">
        <v>5.5</v>
      </c>
      <c r="I142" s="2">
        <v>90</v>
      </c>
      <c r="J142" s="2">
        <v>0</v>
      </c>
    </row>
    <row r="143" spans="1:10" x14ac:dyDescent="0.25">
      <c r="A143" s="10">
        <v>6</v>
      </c>
      <c r="B143" s="2">
        <f t="shared" si="8"/>
        <v>1</v>
      </c>
      <c r="C143" s="2">
        <f t="shared" si="8"/>
        <v>0</v>
      </c>
      <c r="D143" s="2">
        <f t="shared" si="8"/>
        <v>0</v>
      </c>
      <c r="E143" s="13">
        <f t="shared" si="9"/>
        <v>1</v>
      </c>
      <c r="H143" s="2">
        <v>6</v>
      </c>
      <c r="I143" s="2">
        <v>90</v>
      </c>
      <c r="J143" s="2">
        <v>0</v>
      </c>
    </row>
    <row r="144" spans="1:10" x14ac:dyDescent="0.25">
      <c r="A144" s="10">
        <v>6.5</v>
      </c>
      <c r="B144" s="2">
        <f t="shared" si="8"/>
        <v>8</v>
      </c>
      <c r="C144" s="2">
        <f t="shared" si="8"/>
        <v>0</v>
      </c>
      <c r="D144" s="2">
        <f t="shared" si="8"/>
        <v>0</v>
      </c>
      <c r="E144" s="13">
        <f t="shared" si="9"/>
        <v>8</v>
      </c>
      <c r="H144" s="2">
        <v>6.5</v>
      </c>
      <c r="I144" s="2">
        <v>494</v>
      </c>
      <c r="J144" s="2">
        <v>1</v>
      </c>
    </row>
    <row r="145" spans="1:10" x14ac:dyDescent="0.25">
      <c r="A145" s="10">
        <v>7</v>
      </c>
      <c r="B145" s="2">
        <f t="shared" si="8"/>
        <v>8</v>
      </c>
      <c r="C145" s="2">
        <f t="shared" si="8"/>
        <v>0</v>
      </c>
      <c r="D145" s="2">
        <f t="shared" si="8"/>
        <v>0</v>
      </c>
      <c r="E145" s="13">
        <f t="shared" si="9"/>
        <v>8</v>
      </c>
      <c r="H145" s="2">
        <v>7</v>
      </c>
      <c r="I145" s="2">
        <v>763</v>
      </c>
      <c r="J145" s="2">
        <v>2</v>
      </c>
    </row>
    <row r="146" spans="1:10" x14ac:dyDescent="0.25">
      <c r="A146" s="10">
        <v>7.5</v>
      </c>
      <c r="B146" s="2">
        <f t="shared" si="8"/>
        <v>7</v>
      </c>
      <c r="C146" s="2">
        <f t="shared" si="8"/>
        <v>0</v>
      </c>
      <c r="D146" s="2">
        <f t="shared" si="8"/>
        <v>0</v>
      </c>
      <c r="E146" s="13">
        <f t="shared" si="9"/>
        <v>7</v>
      </c>
      <c r="H146" s="2">
        <v>7.5</v>
      </c>
      <c r="I146" s="2">
        <v>1079</v>
      </c>
      <c r="J146" s="2">
        <v>3</v>
      </c>
    </row>
    <row r="147" spans="1:10" x14ac:dyDescent="0.25">
      <c r="A147" s="10">
        <v>8</v>
      </c>
      <c r="B147" s="2">
        <f t="shared" si="8"/>
        <v>8</v>
      </c>
      <c r="C147" s="2">
        <f t="shared" si="8"/>
        <v>0</v>
      </c>
      <c r="D147" s="2">
        <f t="shared" si="8"/>
        <v>0</v>
      </c>
      <c r="E147" s="13">
        <f t="shared" si="9"/>
        <v>8</v>
      </c>
      <c r="H147" s="2">
        <v>8</v>
      </c>
      <c r="I147" s="2">
        <v>1168</v>
      </c>
      <c r="J147" s="2">
        <v>4</v>
      </c>
    </row>
    <row r="148" spans="1:10" x14ac:dyDescent="0.25">
      <c r="A148" s="10">
        <v>8.5</v>
      </c>
      <c r="B148" s="2">
        <f t="shared" si="8"/>
        <v>10</v>
      </c>
      <c r="C148" s="2">
        <f t="shared" si="8"/>
        <v>0</v>
      </c>
      <c r="D148" s="2">
        <f t="shared" si="8"/>
        <v>0</v>
      </c>
      <c r="E148" s="13">
        <f t="shared" si="9"/>
        <v>10</v>
      </c>
      <c r="H148" s="2">
        <v>8.5</v>
      </c>
      <c r="I148" s="2">
        <v>1438</v>
      </c>
      <c r="J148" s="2">
        <v>5</v>
      </c>
    </row>
    <row r="149" spans="1:10" x14ac:dyDescent="0.25">
      <c r="A149" s="10">
        <v>9</v>
      </c>
      <c r="B149" s="2">
        <f t="shared" si="8"/>
        <v>10</v>
      </c>
      <c r="C149" s="2">
        <f t="shared" si="8"/>
        <v>0</v>
      </c>
      <c r="D149" s="2">
        <f t="shared" si="8"/>
        <v>0</v>
      </c>
      <c r="E149" s="13">
        <f t="shared" si="9"/>
        <v>10</v>
      </c>
      <c r="H149" s="2">
        <v>9</v>
      </c>
      <c r="I149" s="2">
        <v>2561</v>
      </c>
      <c r="J149" s="2">
        <v>12</v>
      </c>
    </row>
    <row r="150" spans="1:10" x14ac:dyDescent="0.25">
      <c r="A150" s="10">
        <v>9.5</v>
      </c>
      <c r="B150" s="2">
        <f t="shared" si="8"/>
        <v>32</v>
      </c>
      <c r="C150" s="2">
        <f t="shared" si="8"/>
        <v>1</v>
      </c>
      <c r="D150" s="2">
        <f t="shared" si="8"/>
        <v>0</v>
      </c>
      <c r="E150" s="13">
        <f t="shared" si="9"/>
        <v>33</v>
      </c>
      <c r="H150" s="2">
        <v>9.5</v>
      </c>
      <c r="I150" s="2">
        <v>225378</v>
      </c>
      <c r="J150" s="2">
        <v>1215</v>
      </c>
    </row>
    <row r="151" spans="1:10" x14ac:dyDescent="0.25">
      <c r="A151" s="10">
        <v>10</v>
      </c>
      <c r="B151" s="2">
        <f t="shared" si="8"/>
        <v>43</v>
      </c>
      <c r="C151" s="2">
        <f t="shared" si="8"/>
        <v>0</v>
      </c>
      <c r="D151" s="2">
        <f t="shared" si="8"/>
        <v>0</v>
      </c>
      <c r="E151" s="13">
        <f t="shared" si="9"/>
        <v>43</v>
      </c>
      <c r="H151" s="2">
        <v>10</v>
      </c>
      <c r="I151" s="2">
        <v>514908</v>
      </c>
      <c r="J151" s="2">
        <v>3294</v>
      </c>
    </row>
    <row r="152" spans="1:10" x14ac:dyDescent="0.25">
      <c r="A152" s="10">
        <v>10.5</v>
      </c>
      <c r="B152" s="2">
        <f t="shared" si="8"/>
        <v>51</v>
      </c>
      <c r="C152" s="2">
        <f t="shared" si="8"/>
        <v>1</v>
      </c>
      <c r="D152" s="2">
        <f t="shared" si="8"/>
        <v>0</v>
      </c>
      <c r="E152" s="13">
        <f t="shared" si="9"/>
        <v>52</v>
      </c>
      <c r="H152" s="2">
        <v>10.5</v>
      </c>
      <c r="I152" s="2">
        <v>1060504</v>
      </c>
      <c r="J152" s="2">
        <v>7979</v>
      </c>
    </row>
    <row r="153" spans="1:10" x14ac:dyDescent="0.25">
      <c r="A153" s="10">
        <v>11</v>
      </c>
      <c r="B153" s="2">
        <f t="shared" si="8"/>
        <v>43</v>
      </c>
      <c r="C153" s="2">
        <f t="shared" si="8"/>
        <v>4</v>
      </c>
      <c r="D153" s="2">
        <f t="shared" si="8"/>
        <v>0</v>
      </c>
      <c r="E153" s="13">
        <f t="shared" si="9"/>
        <v>47</v>
      </c>
      <c r="H153" s="2">
        <v>11</v>
      </c>
      <c r="I153" s="2">
        <v>815782</v>
      </c>
      <c r="J153" s="2">
        <v>7168</v>
      </c>
    </row>
    <row r="154" spans="1:10" x14ac:dyDescent="0.25">
      <c r="A154" s="10">
        <v>11.5</v>
      </c>
      <c r="B154" s="2">
        <f t="shared" si="8"/>
        <v>65</v>
      </c>
      <c r="C154" s="2">
        <f t="shared" si="8"/>
        <v>0</v>
      </c>
      <c r="D154" s="2">
        <f t="shared" si="8"/>
        <v>0</v>
      </c>
      <c r="E154" s="13">
        <f t="shared" si="9"/>
        <v>65</v>
      </c>
      <c r="H154" s="2">
        <v>11.5</v>
      </c>
      <c r="I154" s="2">
        <v>621182</v>
      </c>
      <c r="J154" s="2">
        <v>6330</v>
      </c>
    </row>
    <row r="155" spans="1:10" x14ac:dyDescent="0.25">
      <c r="A155" s="10">
        <v>12</v>
      </c>
      <c r="B155" s="2">
        <f t="shared" si="8"/>
        <v>65</v>
      </c>
      <c r="C155" s="2">
        <f t="shared" si="8"/>
        <v>0</v>
      </c>
      <c r="D155" s="2">
        <f t="shared" si="8"/>
        <v>0</v>
      </c>
      <c r="E155" s="13">
        <f t="shared" si="9"/>
        <v>65</v>
      </c>
      <c r="H155" s="2">
        <v>12</v>
      </c>
      <c r="I155" s="2">
        <v>468141</v>
      </c>
      <c r="J155" s="2">
        <v>5499</v>
      </c>
    </row>
    <row r="156" spans="1:10" x14ac:dyDescent="0.25">
      <c r="A156" s="10">
        <v>12.5</v>
      </c>
      <c r="B156" s="2">
        <f t="shared" si="8"/>
        <v>60</v>
      </c>
      <c r="C156" s="2">
        <f t="shared" si="8"/>
        <v>7</v>
      </c>
      <c r="D156" s="2">
        <f t="shared" si="8"/>
        <v>0</v>
      </c>
      <c r="E156" s="13">
        <f t="shared" si="9"/>
        <v>67</v>
      </c>
      <c r="H156" s="2">
        <v>12.5</v>
      </c>
      <c r="I156" s="2">
        <v>346066</v>
      </c>
      <c r="J156" s="2">
        <v>4658</v>
      </c>
    </row>
    <row r="157" spans="1:10" x14ac:dyDescent="0.25">
      <c r="A157" s="10">
        <v>13</v>
      </c>
      <c r="B157" s="2">
        <f t="shared" si="8"/>
        <v>36</v>
      </c>
      <c r="C157" s="2">
        <f t="shared" si="8"/>
        <v>10</v>
      </c>
      <c r="D157" s="2">
        <f t="shared" si="8"/>
        <v>0</v>
      </c>
      <c r="E157" s="13">
        <f t="shared" si="9"/>
        <v>46</v>
      </c>
      <c r="H157" s="2">
        <v>13</v>
      </c>
      <c r="I157" s="2">
        <v>107696</v>
      </c>
      <c r="J157" s="2">
        <v>1653</v>
      </c>
    </row>
    <row r="158" spans="1:10" x14ac:dyDescent="0.25">
      <c r="A158" s="10">
        <v>13.5</v>
      </c>
      <c r="B158" s="2">
        <f t="shared" si="8"/>
        <v>21</v>
      </c>
      <c r="C158" s="2">
        <f t="shared" si="8"/>
        <v>8</v>
      </c>
      <c r="D158" s="2">
        <f t="shared" si="8"/>
        <v>0</v>
      </c>
      <c r="E158" s="13">
        <f t="shared" si="9"/>
        <v>29</v>
      </c>
      <c r="H158" s="2">
        <v>13.5</v>
      </c>
      <c r="I158" s="2">
        <v>62118</v>
      </c>
      <c r="J158" s="2">
        <v>1083</v>
      </c>
    </row>
    <row r="159" spans="1:10" x14ac:dyDescent="0.25">
      <c r="A159" s="10">
        <v>14</v>
      </c>
      <c r="B159" s="2">
        <f t="shared" si="8"/>
        <v>20</v>
      </c>
      <c r="C159" s="2">
        <f t="shared" si="8"/>
        <v>10</v>
      </c>
      <c r="D159" s="2">
        <f t="shared" si="8"/>
        <v>0</v>
      </c>
      <c r="E159" s="13">
        <f t="shared" si="9"/>
        <v>30</v>
      </c>
      <c r="H159" s="2">
        <v>14</v>
      </c>
      <c r="I159" s="2">
        <v>44002</v>
      </c>
      <c r="J159" s="2">
        <v>865</v>
      </c>
    </row>
    <row r="160" spans="1:10" x14ac:dyDescent="0.25">
      <c r="A160" s="10">
        <v>14.5</v>
      </c>
      <c r="B160" s="2">
        <f t="shared" si="8"/>
        <v>19</v>
      </c>
      <c r="C160" s="2">
        <f t="shared" si="8"/>
        <v>7</v>
      </c>
      <c r="D160" s="2">
        <f t="shared" si="8"/>
        <v>0</v>
      </c>
      <c r="E160" s="13">
        <f t="shared" si="9"/>
        <v>26</v>
      </c>
      <c r="H160" s="2">
        <v>14.5</v>
      </c>
      <c r="I160" s="2">
        <v>21728</v>
      </c>
      <c r="J160" s="2">
        <v>481</v>
      </c>
    </row>
    <row r="161" spans="1:10" x14ac:dyDescent="0.25">
      <c r="A161" s="10">
        <v>15</v>
      </c>
      <c r="B161" s="2">
        <f t="shared" si="8"/>
        <v>5</v>
      </c>
      <c r="C161" s="2">
        <f t="shared" si="8"/>
        <v>13</v>
      </c>
      <c r="D161" s="2">
        <f t="shared" si="8"/>
        <v>1</v>
      </c>
      <c r="E161" s="13">
        <f t="shared" si="9"/>
        <v>19</v>
      </c>
      <c r="H161" s="2">
        <v>15</v>
      </c>
      <c r="I161" s="2">
        <v>14977</v>
      </c>
      <c r="J161" s="2">
        <v>371</v>
      </c>
    </row>
    <row r="162" spans="1:10" x14ac:dyDescent="0.25">
      <c r="A162" s="10">
        <v>15.5</v>
      </c>
      <c r="B162" s="2">
        <f t="shared" si="8"/>
        <v>1</v>
      </c>
      <c r="C162" s="2">
        <f t="shared" si="8"/>
        <v>10</v>
      </c>
      <c r="D162" s="2">
        <f t="shared" si="8"/>
        <v>3</v>
      </c>
      <c r="E162" s="13">
        <f t="shared" si="9"/>
        <v>14</v>
      </c>
      <c r="H162" s="2">
        <v>15.5</v>
      </c>
      <c r="I162" s="2">
        <v>11935</v>
      </c>
      <c r="J162" s="2">
        <v>330</v>
      </c>
    </row>
    <row r="163" spans="1:10" x14ac:dyDescent="0.25">
      <c r="A163" s="10">
        <v>16</v>
      </c>
      <c r="B163" s="2">
        <f t="shared" si="8"/>
        <v>3</v>
      </c>
      <c r="C163" s="2">
        <f t="shared" si="8"/>
        <v>8</v>
      </c>
      <c r="D163" s="2">
        <f t="shared" si="8"/>
        <v>2</v>
      </c>
      <c r="E163" s="13">
        <f t="shared" si="9"/>
        <v>13</v>
      </c>
      <c r="H163" s="2">
        <v>16</v>
      </c>
      <c r="I163" s="2">
        <v>6803</v>
      </c>
      <c r="J163" s="2">
        <v>210</v>
      </c>
    </row>
    <row r="164" spans="1:10" x14ac:dyDescent="0.25">
      <c r="A164" s="10">
        <v>16.5</v>
      </c>
      <c r="B164" s="2">
        <f t="shared" si="8"/>
        <v>1</v>
      </c>
      <c r="C164" s="2">
        <f t="shared" si="8"/>
        <v>7</v>
      </c>
      <c r="D164" s="2">
        <f t="shared" si="8"/>
        <v>5</v>
      </c>
      <c r="E164" s="13">
        <f t="shared" si="9"/>
        <v>13</v>
      </c>
      <c r="H164" s="2">
        <v>16.5</v>
      </c>
      <c r="I164" s="2">
        <v>1912</v>
      </c>
      <c r="J164" s="2">
        <v>66</v>
      </c>
    </row>
    <row r="165" spans="1:10" x14ac:dyDescent="0.25">
      <c r="A165" s="10">
        <v>17</v>
      </c>
      <c r="B165" s="2">
        <f t="shared" si="8"/>
        <v>2</v>
      </c>
      <c r="C165" s="2">
        <f t="shared" si="8"/>
        <v>7</v>
      </c>
      <c r="D165" s="2">
        <f t="shared" si="8"/>
        <v>2</v>
      </c>
      <c r="E165" s="13">
        <f t="shared" si="9"/>
        <v>11</v>
      </c>
      <c r="H165" s="2">
        <v>17</v>
      </c>
      <c r="I165" s="2">
        <v>2180</v>
      </c>
      <c r="J165" s="2">
        <v>82</v>
      </c>
    </row>
    <row r="166" spans="1:10" x14ac:dyDescent="0.25">
      <c r="A166" s="10">
        <v>17.5</v>
      </c>
      <c r="B166" s="2">
        <f t="shared" si="8"/>
        <v>1</v>
      </c>
      <c r="C166" s="2">
        <f t="shared" si="8"/>
        <v>5</v>
      </c>
      <c r="D166" s="2">
        <f t="shared" si="8"/>
        <v>4</v>
      </c>
      <c r="E166" s="13">
        <f t="shared" si="9"/>
        <v>10</v>
      </c>
      <c r="H166" s="2">
        <v>17.5</v>
      </c>
      <c r="I166" s="2">
        <v>269</v>
      </c>
      <c r="J166" s="2">
        <v>11</v>
      </c>
    </row>
    <row r="167" spans="1:10" x14ac:dyDescent="0.25">
      <c r="A167" s="10">
        <v>18</v>
      </c>
      <c r="B167" s="2">
        <f t="shared" si="8"/>
        <v>0</v>
      </c>
      <c r="C167" s="2">
        <f t="shared" si="8"/>
        <v>4</v>
      </c>
      <c r="D167" s="2">
        <f t="shared" si="8"/>
        <v>6</v>
      </c>
      <c r="E167" s="13">
        <f t="shared" si="9"/>
        <v>10</v>
      </c>
      <c r="H167" s="2">
        <v>18</v>
      </c>
      <c r="I167" s="2">
        <v>323</v>
      </c>
      <c r="J167" s="2">
        <v>15</v>
      </c>
    </row>
    <row r="168" spans="1:10" x14ac:dyDescent="0.25">
      <c r="A168" s="14" t="s">
        <v>8</v>
      </c>
      <c r="B168" s="15">
        <f>SUM(B141:B167)</f>
        <v>521</v>
      </c>
      <c r="C168" s="15">
        <f t="shared" ref="C168" si="10">SUM(C141:C167)</f>
        <v>102</v>
      </c>
      <c r="D168" s="15">
        <f>SUM(D141:D167)</f>
        <v>23</v>
      </c>
      <c r="E168" s="16">
        <f>SUM(E141:E167)</f>
        <v>646</v>
      </c>
      <c r="G168" s="23"/>
      <c r="H168" s="2"/>
      <c r="I168" s="2">
        <v>4333587</v>
      </c>
      <c r="J168" s="2">
        <v>41337</v>
      </c>
    </row>
  </sheetData>
  <mergeCells count="22">
    <mergeCell ref="A137:E137"/>
    <mergeCell ref="A139:A140"/>
    <mergeCell ref="B139:D139"/>
    <mergeCell ref="E139:E140"/>
    <mergeCell ref="H3:K3"/>
    <mergeCell ref="H37:K37"/>
    <mergeCell ref="A69:E69"/>
    <mergeCell ref="A71:A72"/>
    <mergeCell ref="B71:D71"/>
    <mergeCell ref="E71:E72"/>
    <mergeCell ref="A103:E103"/>
    <mergeCell ref="A105:A106"/>
    <mergeCell ref="B105:D105"/>
    <mergeCell ref="E105:E106"/>
    <mergeCell ref="A37:A38"/>
    <mergeCell ref="B37:D37"/>
    <mergeCell ref="E37:E38"/>
    <mergeCell ref="A1:E1"/>
    <mergeCell ref="A3:A4"/>
    <mergeCell ref="B3:D3"/>
    <mergeCell ref="E3:E4"/>
    <mergeCell ref="A35:E35"/>
  </mergeCells>
  <pageMargins left="0.7" right="0.7" top="0.75" bottom="0.75" header="0.3" footer="0.3"/>
  <ignoredErrors>
    <ignoredError sqref="B32:E32 B66:D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9aCN</vt:lpstr>
      <vt:lpstr>9aS_alg</vt:lpstr>
      <vt:lpstr>9aS_cad</vt:lpstr>
      <vt:lpstr>extra_Portugal</vt:lpstr>
      <vt:lpstr>extra_Total</vt:lpstr>
      <vt:lpstr>extra_PELAGO15_ALKs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Susana Garrido</cp:lastModifiedBy>
  <dcterms:created xsi:type="dcterms:W3CDTF">2015-06-15T09:43:43Z</dcterms:created>
  <dcterms:modified xsi:type="dcterms:W3CDTF">2024-02-06T10:10:47Z</dcterms:modified>
</cp:coreProperties>
</file>