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sana.garrido\Desktop\Outros\"/>
    </mc:Choice>
  </mc:AlternateContent>
  <xr:revisionPtr revIDLastSave="0" documentId="8_{FF4BBAB0-A60F-412E-9509-37A485F727DD}" xr6:coauthVersionLast="36" xr6:coauthVersionMax="36" xr10:uidLastSave="{00000000-0000-0000-0000-000000000000}"/>
  <bookViews>
    <workbookView xWindow="0" yWindow="0" windowWidth="28800" windowHeight="12330" activeTab="4" xr2:uid="{00000000-000D-0000-FFFF-FFFF00000000}"/>
  </bookViews>
  <sheets>
    <sheet name="9aCN" sheetId="3" r:id="rId1"/>
    <sheet name="9aCS" sheetId="4" r:id="rId2"/>
    <sheet name="9aS_alg" sheetId="6" r:id="rId3"/>
    <sheet name="9aS_cad" sheetId="5" r:id="rId4"/>
    <sheet name="extra_PELAGO 19 ALKs" sheetId="2" r:id="rId5"/>
  </sheets>
  <externalReferences>
    <externalReference r:id="rId6"/>
  </externalReferences>
  <calcPr calcId="191029"/>
</workbook>
</file>

<file path=xl/calcChain.xml><?xml version="1.0" encoding="utf-8"?>
<calcChain xmlns="http://schemas.openxmlformats.org/spreadsheetml/2006/main">
  <c r="AS45" i="3" l="1"/>
  <c r="AT45" i="3"/>
  <c r="AS46" i="3"/>
  <c r="AT46" i="3"/>
  <c r="AS47" i="3"/>
  <c r="AT47" i="3"/>
  <c r="AS48" i="3"/>
  <c r="AT48" i="3"/>
  <c r="AS49" i="3"/>
  <c r="AT49" i="3"/>
  <c r="AS50" i="3"/>
  <c r="AT50" i="3"/>
  <c r="AS51" i="3"/>
  <c r="AT51" i="3"/>
  <c r="AS52" i="3"/>
  <c r="AT52" i="3"/>
  <c r="AS53" i="3"/>
  <c r="AT53" i="3"/>
  <c r="AS54" i="3"/>
  <c r="AT54" i="3"/>
  <c r="AS55" i="3"/>
  <c r="AT55" i="3"/>
  <c r="AS56" i="3"/>
  <c r="AT56" i="3"/>
  <c r="AS57" i="3"/>
  <c r="AT57" i="3"/>
  <c r="AS58" i="3"/>
  <c r="AT58" i="3"/>
  <c r="AS59" i="3"/>
  <c r="AT59" i="3"/>
  <c r="AS60" i="3"/>
  <c r="AT60" i="3"/>
  <c r="AS61" i="3"/>
  <c r="AT61" i="3"/>
  <c r="AS62" i="3"/>
  <c r="AT62" i="3"/>
  <c r="AS63" i="3"/>
  <c r="AT63" i="3"/>
  <c r="AS64" i="3"/>
  <c r="AT64" i="3"/>
  <c r="AS65" i="3"/>
  <c r="AT65" i="3"/>
  <c r="AS66" i="3"/>
  <c r="AT66" i="3"/>
  <c r="AS67" i="3"/>
  <c r="AT67" i="3"/>
  <c r="AS68" i="3"/>
  <c r="AT68" i="3"/>
  <c r="AS69" i="3"/>
  <c r="AT69" i="3"/>
  <c r="AS70" i="3"/>
  <c r="AT70" i="3"/>
  <c r="AS71" i="3"/>
  <c r="AT71" i="3"/>
  <c r="AS72" i="3"/>
  <c r="AT72" i="3"/>
  <c r="AS73" i="3"/>
  <c r="AT73" i="3"/>
  <c r="AS74" i="3"/>
  <c r="AT74" i="3"/>
  <c r="AS75" i="3"/>
  <c r="AT75" i="3"/>
  <c r="AS76" i="3"/>
  <c r="AT76" i="3"/>
  <c r="AS77" i="3"/>
  <c r="AT77" i="3"/>
  <c r="AS78" i="3"/>
  <c r="AT78" i="3"/>
  <c r="AS79" i="3"/>
  <c r="AT79" i="3"/>
  <c r="AS80" i="3"/>
  <c r="AT80" i="3"/>
  <c r="AS81" i="3"/>
  <c r="AT81" i="3"/>
  <c r="AS82" i="3"/>
  <c r="AT82" i="3"/>
  <c r="AS83" i="3"/>
  <c r="AT83" i="3"/>
  <c r="AS84" i="3"/>
  <c r="AT84" i="3"/>
  <c r="AS85" i="3"/>
  <c r="AT85" i="3"/>
  <c r="AT44" i="3"/>
  <c r="AS44" i="3"/>
  <c r="U64" i="5" l="1"/>
  <c r="T64" i="5"/>
  <c r="S64" i="5"/>
  <c r="V64" i="5" s="1"/>
  <c r="Q64" i="5"/>
  <c r="U63" i="5"/>
  <c r="T63" i="5"/>
  <c r="S63" i="5"/>
  <c r="Q63" i="5"/>
  <c r="U62" i="5"/>
  <c r="T62" i="5"/>
  <c r="S62" i="5"/>
  <c r="V62" i="5" s="1"/>
  <c r="Q62" i="5"/>
  <c r="U61" i="5"/>
  <c r="T61" i="5"/>
  <c r="S61" i="5"/>
  <c r="V61" i="5" s="1"/>
  <c r="Q61" i="5"/>
  <c r="U60" i="5"/>
  <c r="T60" i="5"/>
  <c r="S60" i="5"/>
  <c r="Q60" i="5"/>
  <c r="U59" i="5"/>
  <c r="T59" i="5"/>
  <c r="S59" i="5"/>
  <c r="Q59" i="5"/>
  <c r="U58" i="5"/>
  <c r="Q58" i="5"/>
  <c r="U57" i="5"/>
  <c r="T57" i="5"/>
  <c r="Q57" i="5"/>
  <c r="U56" i="5"/>
  <c r="S56" i="5"/>
  <c r="Q56" i="5"/>
  <c r="U55" i="5"/>
  <c r="T55" i="5"/>
  <c r="Q55" i="5"/>
  <c r="U54" i="5"/>
  <c r="T54" i="5"/>
  <c r="Q54" i="5"/>
  <c r="U53" i="5"/>
  <c r="T53" i="5"/>
  <c r="Q53" i="5"/>
  <c r="U52" i="5"/>
  <c r="T52" i="5"/>
  <c r="Q52" i="5"/>
  <c r="U51" i="5"/>
  <c r="T51" i="5"/>
  <c r="Q51" i="5"/>
  <c r="U50" i="5"/>
  <c r="T50" i="5"/>
  <c r="S50" i="5"/>
  <c r="V50" i="5" s="1"/>
  <c r="Q50" i="5"/>
  <c r="U49" i="5"/>
  <c r="T49" i="5"/>
  <c r="Q49" i="5"/>
  <c r="U48" i="5"/>
  <c r="T48" i="5"/>
  <c r="S48" i="5"/>
  <c r="V48" i="5" s="1"/>
  <c r="Q48" i="5"/>
  <c r="U47" i="5"/>
  <c r="T47" i="5"/>
  <c r="Q47" i="5"/>
  <c r="U46" i="5"/>
  <c r="T46" i="5"/>
  <c r="S46" i="5"/>
  <c r="Q46" i="5"/>
  <c r="U45" i="5"/>
  <c r="T45" i="5"/>
  <c r="Q45" i="5"/>
  <c r="U44" i="5"/>
  <c r="T44" i="5"/>
  <c r="Q44" i="5"/>
  <c r="U43" i="5"/>
  <c r="T43" i="5"/>
  <c r="Q43" i="5"/>
  <c r="U42" i="5"/>
  <c r="T42" i="5"/>
  <c r="S42" i="5"/>
  <c r="Q42" i="5"/>
  <c r="U41" i="5"/>
  <c r="T41" i="5"/>
  <c r="S41" i="5"/>
  <c r="Q41" i="5"/>
  <c r="U64" i="4"/>
  <c r="T64" i="4"/>
  <c r="S64" i="4"/>
  <c r="V64" i="4" s="1"/>
  <c r="Q64" i="4"/>
  <c r="U63" i="4"/>
  <c r="S63" i="4"/>
  <c r="Q63" i="4"/>
  <c r="U62" i="4"/>
  <c r="S62" i="4"/>
  <c r="Q62" i="4"/>
  <c r="U61" i="4"/>
  <c r="S61" i="4"/>
  <c r="Q61" i="4"/>
  <c r="U60" i="4"/>
  <c r="T60" i="4"/>
  <c r="S60" i="4"/>
  <c r="V60" i="4" s="1"/>
  <c r="Q60" i="4"/>
  <c r="U59" i="4"/>
  <c r="S59" i="4"/>
  <c r="Q59" i="4"/>
  <c r="U58" i="4"/>
  <c r="Q58" i="4"/>
  <c r="U57" i="4"/>
  <c r="S57" i="4"/>
  <c r="Q57" i="4"/>
  <c r="U56" i="4"/>
  <c r="T56" i="4"/>
  <c r="Q56" i="4"/>
  <c r="U55" i="4"/>
  <c r="T55" i="4"/>
  <c r="S55" i="4"/>
  <c r="V55" i="4" s="1"/>
  <c r="Q55" i="4"/>
  <c r="U54" i="4"/>
  <c r="T54" i="4"/>
  <c r="Q54" i="4"/>
  <c r="U53" i="4"/>
  <c r="T53" i="4"/>
  <c r="S53" i="4"/>
  <c r="V53" i="4" s="1"/>
  <c r="Q53" i="4"/>
  <c r="U52" i="4"/>
  <c r="T52" i="4"/>
  <c r="Q52" i="4"/>
  <c r="U51" i="4"/>
  <c r="T51" i="4"/>
  <c r="S51" i="4"/>
  <c r="Q51" i="4"/>
  <c r="U50" i="4"/>
  <c r="T50" i="4"/>
  <c r="Q50" i="4"/>
  <c r="U49" i="4"/>
  <c r="T49" i="4"/>
  <c r="S49" i="4"/>
  <c r="V49" i="4" s="1"/>
  <c r="Q49" i="4"/>
  <c r="U48" i="4"/>
  <c r="T48" i="4"/>
  <c r="Q48" i="4"/>
  <c r="U47" i="4"/>
  <c r="T47" i="4"/>
  <c r="S47" i="4"/>
  <c r="Q47" i="4"/>
  <c r="U46" i="4"/>
  <c r="T46" i="4"/>
  <c r="S46" i="4"/>
  <c r="Q46" i="4"/>
  <c r="U45" i="4"/>
  <c r="T45" i="4"/>
  <c r="S45" i="4"/>
  <c r="Q45" i="4"/>
  <c r="U44" i="4"/>
  <c r="T44" i="4"/>
  <c r="S44" i="4"/>
  <c r="Q44" i="4"/>
  <c r="U43" i="4"/>
  <c r="T43" i="4"/>
  <c r="S43" i="4"/>
  <c r="Q43" i="4"/>
  <c r="U42" i="4"/>
  <c r="T42" i="4"/>
  <c r="S42" i="4"/>
  <c r="Q42" i="4"/>
  <c r="U41" i="4"/>
  <c r="T41" i="4"/>
  <c r="S41" i="4"/>
  <c r="Q41" i="4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9" i="3"/>
  <c r="S27" i="3"/>
  <c r="S28" i="3"/>
  <c r="S29" i="3"/>
  <c r="S30" i="3"/>
  <c r="S7" i="3"/>
  <c r="S8" i="3"/>
  <c r="S9" i="3"/>
  <c r="S10" i="3"/>
  <c r="S11" i="3"/>
  <c r="S12" i="3"/>
  <c r="S13" i="3"/>
  <c r="U63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S61" i="3"/>
  <c r="S62" i="3"/>
  <c r="S63" i="3"/>
  <c r="S64" i="3"/>
  <c r="S41" i="3"/>
  <c r="S42" i="3"/>
  <c r="S43" i="3"/>
  <c r="S44" i="3"/>
  <c r="S45" i="3"/>
  <c r="S46" i="3"/>
  <c r="S47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S11" i="5"/>
  <c r="S12" i="5"/>
  <c r="U31" i="5"/>
  <c r="V30" i="5"/>
  <c r="Q30" i="5"/>
  <c r="V29" i="5"/>
  <c r="Q29" i="5"/>
  <c r="V28" i="5"/>
  <c r="Q28" i="5"/>
  <c r="Q27" i="5"/>
  <c r="T26" i="5"/>
  <c r="V26" i="5" s="1"/>
  <c r="S26" i="5"/>
  <c r="Q26" i="5"/>
  <c r="Q25" i="5"/>
  <c r="S24" i="5"/>
  <c r="Q24" i="5"/>
  <c r="S23" i="5"/>
  <c r="Q23" i="5"/>
  <c r="T22" i="5"/>
  <c r="S22" i="5"/>
  <c r="V22" i="5" s="1"/>
  <c r="Q22" i="5"/>
  <c r="S21" i="5"/>
  <c r="Q21" i="5"/>
  <c r="Q20" i="5"/>
  <c r="S19" i="5"/>
  <c r="V19" i="5" s="1"/>
  <c r="Q19" i="5"/>
  <c r="Q18" i="5"/>
  <c r="Q17" i="5"/>
  <c r="S16" i="5"/>
  <c r="V16" i="5" s="1"/>
  <c r="Q16" i="5"/>
  <c r="S15" i="5"/>
  <c r="V15" i="5" s="1"/>
  <c r="Q15" i="5"/>
  <c r="Q14" i="5"/>
  <c r="Q13" i="5"/>
  <c r="Q12" i="5"/>
  <c r="Q11" i="5"/>
  <c r="Q10" i="5"/>
  <c r="Q9" i="5"/>
  <c r="Q8" i="5"/>
  <c r="Q7" i="5"/>
  <c r="U31" i="4"/>
  <c r="AA23" i="4" s="1"/>
  <c r="T30" i="4"/>
  <c r="V30" i="4" s="1"/>
  <c r="Q30" i="4"/>
  <c r="Q29" i="4"/>
  <c r="Q28" i="4"/>
  <c r="T27" i="4"/>
  <c r="V27" i="4" s="1"/>
  <c r="Q27" i="4"/>
  <c r="T26" i="4"/>
  <c r="Q26" i="4"/>
  <c r="S25" i="4"/>
  <c r="Q25" i="4"/>
  <c r="Q24" i="4"/>
  <c r="Q23" i="4"/>
  <c r="T22" i="4"/>
  <c r="S22" i="4"/>
  <c r="V22" i="4" s="1"/>
  <c r="Q22" i="4"/>
  <c r="T21" i="4"/>
  <c r="S21" i="4"/>
  <c r="V21" i="4" s="1"/>
  <c r="Q21" i="4"/>
  <c r="T20" i="4"/>
  <c r="Q20" i="4"/>
  <c r="S19" i="4"/>
  <c r="V19" i="4" s="1"/>
  <c r="Q19" i="4"/>
  <c r="Q18" i="4"/>
  <c r="V17" i="4"/>
  <c r="S17" i="4"/>
  <c r="Q17" i="4"/>
  <c r="S16" i="4"/>
  <c r="V16" i="4" s="1"/>
  <c r="Q16" i="4"/>
  <c r="S15" i="4"/>
  <c r="V15" i="4" s="1"/>
  <c r="Q15" i="4"/>
  <c r="Q14" i="4"/>
  <c r="Q13" i="4"/>
  <c r="Q12" i="4"/>
  <c r="Q11" i="4"/>
  <c r="Q10" i="4"/>
  <c r="Q9" i="4"/>
  <c r="Q8" i="4"/>
  <c r="Q7" i="4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7" i="3"/>
  <c r="L15" i="5"/>
  <c r="S49" i="5" s="1"/>
  <c r="V49" i="5" s="1"/>
  <c r="L16" i="5"/>
  <c r="O16" i="5" s="1"/>
  <c r="L17" i="5"/>
  <c r="S51" i="5" s="1"/>
  <c r="L18" i="5"/>
  <c r="S18" i="5" s="1"/>
  <c r="V18" i="5" s="1"/>
  <c r="L19" i="5"/>
  <c r="O19" i="5" s="1"/>
  <c r="L20" i="5"/>
  <c r="O20" i="5" s="1"/>
  <c r="L21" i="5"/>
  <c r="S55" i="5" s="1"/>
  <c r="M21" i="5"/>
  <c r="O21" i="5" s="1"/>
  <c r="M22" i="5"/>
  <c r="T56" i="5" s="1"/>
  <c r="O15" i="5"/>
  <c r="O17" i="5"/>
  <c r="O22" i="5"/>
  <c r="O23" i="5"/>
  <c r="O26" i="5"/>
  <c r="O28" i="5"/>
  <c r="O29" i="5"/>
  <c r="O30" i="5"/>
  <c r="O8" i="5"/>
  <c r="O11" i="5"/>
  <c r="O12" i="5"/>
  <c r="O13" i="5"/>
  <c r="L8" i="5"/>
  <c r="S8" i="5" s="1"/>
  <c r="L9" i="5"/>
  <c r="O9" i="5" s="1"/>
  <c r="L10" i="5"/>
  <c r="O10" i="5" s="1"/>
  <c r="L11" i="5"/>
  <c r="S45" i="5" s="1"/>
  <c r="L12" i="5"/>
  <c r="L13" i="5"/>
  <c r="S13" i="5" s="1"/>
  <c r="N31" i="5"/>
  <c r="M27" i="5"/>
  <c r="T27" i="5" s="1"/>
  <c r="V27" i="5" s="1"/>
  <c r="M25" i="5"/>
  <c r="T25" i="5" s="1"/>
  <c r="L25" i="5"/>
  <c r="O25" i="5" s="1"/>
  <c r="M24" i="5"/>
  <c r="T24" i="5" s="1"/>
  <c r="L24" i="5"/>
  <c r="O24" i="5" s="1"/>
  <c r="M23" i="5"/>
  <c r="T23" i="5" s="1"/>
  <c r="L23" i="5"/>
  <c r="S57" i="5" s="1"/>
  <c r="V57" i="5" s="1"/>
  <c r="L22" i="5"/>
  <c r="L14" i="5"/>
  <c r="S14" i="5" s="1"/>
  <c r="V14" i="5" s="1"/>
  <c r="M29" i="4"/>
  <c r="O29" i="4" s="1"/>
  <c r="M28" i="4"/>
  <c r="O28" i="4" s="1"/>
  <c r="N31" i="4"/>
  <c r="M27" i="4"/>
  <c r="O27" i="4" s="1"/>
  <c r="M26" i="4"/>
  <c r="L26" i="4"/>
  <c r="S26" i="4" s="1"/>
  <c r="V26" i="4" s="1"/>
  <c r="M25" i="4"/>
  <c r="T25" i="4" s="1"/>
  <c r="O25" i="4"/>
  <c r="M24" i="4"/>
  <c r="T58" i="4" s="1"/>
  <c r="L24" i="4"/>
  <c r="S58" i="4" s="1"/>
  <c r="V58" i="4" s="1"/>
  <c r="M23" i="4"/>
  <c r="T23" i="4" s="1"/>
  <c r="L23" i="4"/>
  <c r="O23" i="4" s="1"/>
  <c r="L22" i="4"/>
  <c r="O22" i="4" s="1"/>
  <c r="L20" i="4"/>
  <c r="O20" i="4" s="1"/>
  <c r="L18" i="4"/>
  <c r="S18" i="4" s="1"/>
  <c r="V18" i="4" s="1"/>
  <c r="L17" i="4"/>
  <c r="O17" i="4" s="1"/>
  <c r="L16" i="4"/>
  <c r="S50" i="4" s="1"/>
  <c r="V50" i="4" s="1"/>
  <c r="L14" i="4"/>
  <c r="S48" i="4" s="1"/>
  <c r="V48" i="4" s="1"/>
  <c r="O29" i="3"/>
  <c r="N28" i="3"/>
  <c r="U28" i="3" s="1"/>
  <c r="N30" i="3"/>
  <c r="U30" i="3" s="1"/>
  <c r="N27" i="3"/>
  <c r="U27" i="3" s="1"/>
  <c r="M21" i="3"/>
  <c r="T55" i="3" s="1"/>
  <c r="M22" i="3"/>
  <c r="T56" i="3" s="1"/>
  <c r="M23" i="3"/>
  <c r="T57" i="3" s="1"/>
  <c r="M24" i="3"/>
  <c r="T58" i="3" s="1"/>
  <c r="M25" i="3"/>
  <c r="T25" i="3" s="1"/>
  <c r="M26" i="3"/>
  <c r="T26" i="3" s="1"/>
  <c r="M27" i="3"/>
  <c r="T27" i="3" s="1"/>
  <c r="M28" i="3"/>
  <c r="T62" i="3" s="1"/>
  <c r="M29" i="3"/>
  <c r="T63" i="3" s="1"/>
  <c r="M30" i="3"/>
  <c r="T64" i="3" s="1"/>
  <c r="M20" i="3"/>
  <c r="T54" i="3" s="1"/>
  <c r="L15" i="3"/>
  <c r="O15" i="3" s="1"/>
  <c r="L16" i="3"/>
  <c r="S50" i="3" s="1"/>
  <c r="L17" i="3"/>
  <c r="S51" i="3" s="1"/>
  <c r="V51" i="3" s="1"/>
  <c r="L18" i="3"/>
  <c r="S52" i="3" s="1"/>
  <c r="L19" i="3"/>
  <c r="S53" i="3" s="1"/>
  <c r="L20" i="3"/>
  <c r="S20" i="3" s="1"/>
  <c r="L21" i="3"/>
  <c r="S55" i="3" s="1"/>
  <c r="L22" i="3"/>
  <c r="S56" i="3" s="1"/>
  <c r="L23" i="3"/>
  <c r="O23" i="3" s="1"/>
  <c r="L24" i="3"/>
  <c r="S58" i="3" s="1"/>
  <c r="L25" i="3"/>
  <c r="S59" i="3" s="1"/>
  <c r="L26" i="3"/>
  <c r="S60" i="3" s="1"/>
  <c r="L14" i="3"/>
  <c r="O14" i="3" s="1"/>
  <c r="V55" i="5" l="1"/>
  <c r="O18" i="4"/>
  <c r="S24" i="4"/>
  <c r="S25" i="5"/>
  <c r="V25" i="5" s="1"/>
  <c r="S44" i="5"/>
  <c r="S20" i="5"/>
  <c r="V20" i="5" s="1"/>
  <c r="M31" i="4"/>
  <c r="S9" i="5"/>
  <c r="S31" i="5" s="1"/>
  <c r="U65" i="4"/>
  <c r="AB23" i="4" s="1"/>
  <c r="V51" i="4"/>
  <c r="V56" i="5"/>
  <c r="O27" i="5"/>
  <c r="V25" i="4"/>
  <c r="T28" i="4"/>
  <c r="V28" i="4" s="1"/>
  <c r="U33" i="4"/>
  <c r="S17" i="5"/>
  <c r="V17" i="5" s="1"/>
  <c r="T57" i="4"/>
  <c r="T65" i="4" s="1"/>
  <c r="S58" i="5"/>
  <c r="V58" i="5" s="1"/>
  <c r="V60" i="5"/>
  <c r="O16" i="4"/>
  <c r="T59" i="4"/>
  <c r="V59" i="4" s="1"/>
  <c r="V61" i="4"/>
  <c r="V63" i="4"/>
  <c r="S43" i="5"/>
  <c r="S65" i="5" s="1"/>
  <c r="S67" i="5" s="1"/>
  <c r="S47" i="5"/>
  <c r="T58" i="5"/>
  <c r="V59" i="5"/>
  <c r="L31" i="4"/>
  <c r="O18" i="5"/>
  <c r="V63" i="5"/>
  <c r="O14" i="4"/>
  <c r="V23" i="5"/>
  <c r="U33" i="5"/>
  <c r="S52" i="4"/>
  <c r="V52" i="4" s="1"/>
  <c r="T61" i="4"/>
  <c r="T63" i="4"/>
  <c r="T65" i="5"/>
  <c r="S53" i="5"/>
  <c r="V53" i="5" s="1"/>
  <c r="V65" i="5" s="1"/>
  <c r="O24" i="4"/>
  <c r="T24" i="4"/>
  <c r="T31" i="4" s="1"/>
  <c r="S10" i="5"/>
  <c r="T62" i="4"/>
  <c r="S52" i="5"/>
  <c r="V52" i="5" s="1"/>
  <c r="O14" i="5"/>
  <c r="V62" i="4"/>
  <c r="S54" i="5"/>
  <c r="V54" i="5" s="1"/>
  <c r="O26" i="4"/>
  <c r="S20" i="4"/>
  <c r="V20" i="4" s="1"/>
  <c r="S14" i="4"/>
  <c r="S23" i="4"/>
  <c r="V23" i="4" s="1"/>
  <c r="T29" i="4"/>
  <c r="V29" i="4" s="1"/>
  <c r="T21" i="5"/>
  <c r="T31" i="5" s="1"/>
  <c r="V24" i="5"/>
  <c r="S54" i="4"/>
  <c r="V54" i="4" s="1"/>
  <c r="S56" i="4"/>
  <c r="V56" i="4" s="1"/>
  <c r="U65" i="5"/>
  <c r="V51" i="5"/>
  <c r="O22" i="3"/>
  <c r="U61" i="3"/>
  <c r="O27" i="3"/>
  <c r="O21" i="3"/>
  <c r="U62" i="3"/>
  <c r="V62" i="3" s="1"/>
  <c r="O19" i="3"/>
  <c r="T61" i="3"/>
  <c r="V61" i="3" s="1"/>
  <c r="V52" i="3"/>
  <c r="N31" i="3"/>
  <c r="T60" i="3"/>
  <c r="V60" i="3" s="1"/>
  <c r="O30" i="3"/>
  <c r="T24" i="3"/>
  <c r="S49" i="3"/>
  <c r="V49" i="3" s="1"/>
  <c r="S22" i="3"/>
  <c r="T20" i="3"/>
  <c r="V20" i="3" s="1"/>
  <c r="T23" i="3"/>
  <c r="O28" i="3"/>
  <c r="O20" i="3"/>
  <c r="M31" i="3"/>
  <c r="S21" i="3"/>
  <c r="T30" i="3"/>
  <c r="V30" i="3" s="1"/>
  <c r="T22" i="3"/>
  <c r="U64" i="3"/>
  <c r="T59" i="3"/>
  <c r="V59" i="3" s="1"/>
  <c r="L31" i="3"/>
  <c r="S15" i="3"/>
  <c r="S57" i="3"/>
  <c r="T21" i="3"/>
  <c r="V15" i="3"/>
  <c r="O26" i="3"/>
  <c r="O18" i="3"/>
  <c r="S14" i="3"/>
  <c r="V14" i="3" s="1"/>
  <c r="S19" i="3"/>
  <c r="V19" i="3" s="1"/>
  <c r="T28" i="3"/>
  <c r="V28" i="3" s="1"/>
  <c r="S48" i="3"/>
  <c r="V48" i="3" s="1"/>
  <c r="T29" i="3"/>
  <c r="V29" i="3" s="1"/>
  <c r="S54" i="3"/>
  <c r="V54" i="3" s="1"/>
  <c r="O25" i="3"/>
  <c r="O17" i="3"/>
  <c r="S26" i="3"/>
  <c r="V26" i="3" s="1"/>
  <c r="S18" i="3"/>
  <c r="V18" i="3" s="1"/>
  <c r="S23" i="3"/>
  <c r="O24" i="3"/>
  <c r="O16" i="3"/>
  <c r="S25" i="3"/>
  <c r="V25" i="3" s="1"/>
  <c r="S17" i="3"/>
  <c r="V17" i="3" s="1"/>
  <c r="S24" i="3"/>
  <c r="S16" i="3"/>
  <c r="V16" i="3" s="1"/>
  <c r="T67" i="5"/>
  <c r="U67" i="5"/>
  <c r="U67" i="4"/>
  <c r="U33" i="3"/>
  <c r="U31" i="3"/>
  <c r="AA23" i="3" s="1"/>
  <c r="AJ23" i="3" s="1"/>
  <c r="V53" i="3"/>
  <c r="V50" i="3"/>
  <c r="V58" i="3"/>
  <c r="V56" i="3"/>
  <c r="V63" i="3"/>
  <c r="V57" i="3"/>
  <c r="V55" i="3"/>
  <c r="T33" i="5"/>
  <c r="V14" i="4"/>
  <c r="V27" i="3"/>
  <c r="M31" i="5"/>
  <c r="L31" i="5"/>
  <c r="B46" i="4"/>
  <c r="T33" i="4" l="1"/>
  <c r="AA22" i="4"/>
  <c r="S66" i="5"/>
  <c r="T66" i="5"/>
  <c r="U66" i="5"/>
  <c r="V31" i="5"/>
  <c r="AB22" i="4"/>
  <c r="T67" i="4"/>
  <c r="V24" i="4"/>
  <c r="V31" i="4"/>
  <c r="S31" i="3"/>
  <c r="V23" i="3"/>
  <c r="S31" i="4"/>
  <c r="V57" i="4"/>
  <c r="V65" i="4" s="1"/>
  <c r="S65" i="4"/>
  <c r="V24" i="3"/>
  <c r="U65" i="3"/>
  <c r="AB23" i="3" s="1"/>
  <c r="AK23" i="3" s="1"/>
  <c r="V21" i="5"/>
  <c r="S33" i="3"/>
  <c r="S65" i="3"/>
  <c r="S67" i="3" s="1"/>
  <c r="V64" i="3"/>
  <c r="V65" i="3" s="1"/>
  <c r="V22" i="3"/>
  <c r="T65" i="3"/>
  <c r="V21" i="3"/>
  <c r="T31" i="3"/>
  <c r="V67" i="5"/>
  <c r="V66" i="5"/>
  <c r="S33" i="5"/>
  <c r="S32" i="5"/>
  <c r="T32" i="4"/>
  <c r="V33" i="4"/>
  <c r="U66" i="4" l="1"/>
  <c r="V67" i="4"/>
  <c r="T66" i="4"/>
  <c r="V66" i="4"/>
  <c r="V32" i="5"/>
  <c r="V33" i="5"/>
  <c r="U32" i="5"/>
  <c r="T32" i="5"/>
  <c r="V31" i="3"/>
  <c r="V33" i="3" s="1"/>
  <c r="V32" i="4"/>
  <c r="U32" i="4"/>
  <c r="AA21" i="3"/>
  <c r="AJ21" i="3" s="1"/>
  <c r="U67" i="3"/>
  <c r="AB21" i="3"/>
  <c r="AK21" i="3" s="1"/>
  <c r="AA21" i="4"/>
  <c r="S33" i="4"/>
  <c r="S32" i="4"/>
  <c r="AB21" i="4"/>
  <c r="S66" i="4"/>
  <c r="S67" i="4"/>
  <c r="AA22" i="3"/>
  <c r="AJ22" i="3" s="1"/>
  <c r="T33" i="3"/>
  <c r="T67" i="3"/>
  <c r="AB22" i="3"/>
  <c r="AK22" i="3" s="1"/>
  <c r="U32" i="3"/>
  <c r="V66" i="3"/>
  <c r="V67" i="3"/>
  <c r="T66" i="3"/>
  <c r="U66" i="3"/>
  <c r="S66" i="3"/>
  <c r="AN21" i="3" l="1"/>
  <c r="AK25" i="3"/>
  <c r="AN23" i="3" s="1"/>
  <c r="T32" i="3"/>
  <c r="S32" i="3"/>
  <c r="AJ25" i="3"/>
  <c r="AM23" i="3" s="1"/>
  <c r="V32" i="3"/>
  <c r="AN22" i="3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7" i="2"/>
  <c r="AH7" i="2"/>
  <c r="AH31" i="2" s="1"/>
  <c r="AG7" i="2"/>
  <c r="AG31" i="2" s="1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7" i="2"/>
  <c r="AF31" i="2" s="1"/>
  <c r="AM21" i="3" l="1"/>
  <c r="AM22" i="3"/>
</calcChain>
</file>

<file path=xl/sharedStrings.xml><?xml version="1.0" encoding="utf-8"?>
<sst xmlns="http://schemas.openxmlformats.org/spreadsheetml/2006/main" count="233" uniqueCount="36">
  <si>
    <t>AGE GROUP</t>
  </si>
  <si>
    <t>Survey Code</t>
  </si>
  <si>
    <t>Species</t>
  </si>
  <si>
    <t>Area</t>
  </si>
  <si>
    <t>PELAGO 19</t>
  </si>
  <si>
    <t>ANE</t>
  </si>
  <si>
    <t>OCN</t>
  </si>
  <si>
    <t>TOTAL</t>
  </si>
  <si>
    <t>OCS</t>
  </si>
  <si>
    <t>CAD</t>
  </si>
  <si>
    <t>L_CLASS</t>
  </si>
  <si>
    <t>PORTUGUESE COAST (OCN+OCS)</t>
  </si>
  <si>
    <t>TOTAL AREA</t>
  </si>
  <si>
    <t>L</t>
  </si>
  <si>
    <t>mil</t>
  </si>
  <si>
    <t>ton</t>
  </si>
  <si>
    <t>N/1000</t>
  </si>
  <si>
    <t>ALK</t>
  </si>
  <si>
    <t>%</t>
  </si>
  <si>
    <t>Total</t>
  </si>
  <si>
    <t>Lmed</t>
  </si>
  <si>
    <t>N (10^6)Biomass (ton)</t>
  </si>
  <si>
    <t>%N</t>
  </si>
  <si>
    <t>OCN+OCS</t>
  </si>
  <si>
    <t>%BIOMASS</t>
  </si>
  <si>
    <t>Number</t>
  </si>
  <si>
    <t>Biomass</t>
  </si>
  <si>
    <t>OCN + OCS</t>
  </si>
  <si>
    <t>9aS_alg</t>
  </si>
  <si>
    <t>9aCN</t>
  </si>
  <si>
    <t>Length_class</t>
  </si>
  <si>
    <t>thousand</t>
  </si>
  <si>
    <t>Abundance (thousands)</t>
  </si>
  <si>
    <t>Biomass (tons)</t>
  </si>
  <si>
    <t>9aCS</t>
  </si>
  <si>
    <t>9aS_cad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</si>
</sst>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7" xfId="0" applyBorder="1"/>
    <xf numFmtId="0" fontId="1" fillId="0" borderId="11" xfId="0" applyFont="1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2" xfId="0" applyBorder="1"/>
    <xf numFmtId="0" fontId="1" fillId="0" borderId="15" xfId="0" applyFont="1" applyBorder="1"/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13" xfId="0" applyFont="1" applyBorder="1"/>
    <xf numFmtId="0" fontId="0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5" xfId="0" applyNumberFormat="1" applyFont="1" applyBorder="1"/>
    <xf numFmtId="164" fontId="1" fillId="0" borderId="15" xfId="0" applyNumberFormat="1" applyFont="1" applyBorder="1"/>
    <xf numFmtId="164" fontId="1" fillId="0" borderId="6" xfId="0" applyNumberFormat="1" applyFont="1" applyBorder="1"/>
    <xf numFmtId="165" fontId="1" fillId="0" borderId="13" xfId="0" applyNumberFormat="1" applyFont="1" applyBorder="1"/>
    <xf numFmtId="164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64" fontId="1" fillId="2" borderId="0" xfId="0" applyNumberFormat="1" applyFont="1" applyFill="1"/>
    <xf numFmtId="0" fontId="1" fillId="2" borderId="13" xfId="0" applyFont="1" applyFill="1" applyBorder="1"/>
    <xf numFmtId="164" fontId="1" fillId="2" borderId="13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 CN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[1]Age!$R$25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'9aCN'!$Z$21:$Z$23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'9aCN'!$AA$21:$AA$23</c:f>
              <c:numCache>
                <c:formatCode>0</c:formatCode>
                <c:ptCount val="3"/>
                <c:pt idx="0">
                  <c:v>903.71391523539251</c:v>
                </c:pt>
                <c:pt idx="1">
                  <c:v>1379.3883169074647</c:v>
                </c:pt>
                <c:pt idx="2">
                  <c:v>7.0777678571428568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1B0-BC8F-E6B0D6AE4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585088"/>
        <c:axId val="122588544"/>
      </c:barChart>
      <c:catAx>
        <c:axId val="1225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group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22588544"/>
        <c:crosses val="autoZero"/>
        <c:auto val="1"/>
        <c:lblAlgn val="ctr"/>
        <c:lblOffset val="100"/>
        <c:noMultiLvlLbl val="0"/>
      </c:catAx>
      <c:valAx>
        <c:axId val="122588544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22585088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 CN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[1]Age!$S$25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'9aCN'!$Z$21:$Z$23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'9aCN'!$AB$21:$AB$23</c:f>
              <c:numCache>
                <c:formatCode>0</c:formatCode>
                <c:ptCount val="3"/>
                <c:pt idx="0">
                  <c:v>1227.6105558012678</c:v>
                </c:pt>
                <c:pt idx="1">
                  <c:v>2566.7644441987322</c:v>
                </c:pt>
                <c:pt idx="2">
                  <c:v>19.625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5-4D28-AB5C-8B128F75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722176"/>
        <c:axId val="122732928"/>
      </c:barChart>
      <c:catAx>
        <c:axId val="1227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group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22732928"/>
        <c:crosses val="autoZero"/>
        <c:auto val="1"/>
        <c:lblAlgn val="ctr"/>
        <c:lblOffset val="100"/>
        <c:noMultiLvlLbl val="0"/>
      </c:catAx>
      <c:valAx>
        <c:axId val="122732928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Fish biomass (t)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2272217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/>
              <a:t>PELAGO19 OCN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48157491077587"/>
          <c:y val="0.14966152668416449"/>
          <c:w val="0.74481842119830677"/>
          <c:h val="0.73160214348206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'9aCN'!$B$1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  <a:ln w="126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'9aCN'!$A$3:$A$44</c:f>
              <c:numCache>
                <c:formatCode>General</c:formatCode>
                <c:ptCount val="42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</c:numCache>
            </c:numRef>
          </c:cat>
          <c:val>
            <c:numRef>
              <c:f>'9aCN'!$B$3:$B$44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526</c:v>
                </c:pt>
                <c:pt idx="10">
                  <c:v>0</c:v>
                </c:pt>
                <c:pt idx="11">
                  <c:v>3147</c:v>
                </c:pt>
                <c:pt idx="12">
                  <c:v>5773</c:v>
                </c:pt>
                <c:pt idx="13">
                  <c:v>4720</c:v>
                </c:pt>
                <c:pt idx="14">
                  <c:v>18008</c:v>
                </c:pt>
                <c:pt idx="15">
                  <c:v>21306</c:v>
                </c:pt>
                <c:pt idx="16">
                  <c:v>28852</c:v>
                </c:pt>
                <c:pt idx="17">
                  <c:v>30514</c:v>
                </c:pt>
                <c:pt idx="18">
                  <c:v>33463</c:v>
                </c:pt>
                <c:pt idx="19">
                  <c:v>36001</c:v>
                </c:pt>
                <c:pt idx="20">
                  <c:v>20473</c:v>
                </c:pt>
                <c:pt idx="21">
                  <c:v>15785</c:v>
                </c:pt>
                <c:pt idx="22">
                  <c:v>6121</c:v>
                </c:pt>
                <c:pt idx="23">
                  <c:v>3723</c:v>
                </c:pt>
                <c:pt idx="24">
                  <c:v>303</c:v>
                </c:pt>
                <c:pt idx="25">
                  <c:v>303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7-4C84-B4DE-F578F123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3172799"/>
        <c:axId val="133168223"/>
      </c:barChart>
      <c:lineChart>
        <c:grouping val="standard"/>
        <c:varyColors val="0"/>
        <c:ser>
          <c:idx val="1"/>
          <c:order val="1"/>
          <c:tx>
            <c:strRef>
              <c:f>'9aCN'!$C$1</c:f>
              <c:strCache>
                <c:ptCount val="1"/>
                <c:pt idx="0">
                  <c:v>Biomass</c:v>
                </c:pt>
              </c:strCache>
            </c:strRef>
          </c:tx>
          <c:spPr>
            <a:ln w="252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'9aCN'!$C$3:$C$44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22</c:v>
                </c:pt>
                <c:pt idx="12">
                  <c:v>47</c:v>
                </c:pt>
                <c:pt idx="13">
                  <c:v>44</c:v>
                </c:pt>
                <c:pt idx="14">
                  <c:v>192</c:v>
                </c:pt>
                <c:pt idx="15">
                  <c:v>258</c:v>
                </c:pt>
                <c:pt idx="16">
                  <c:v>396</c:v>
                </c:pt>
                <c:pt idx="17">
                  <c:v>471</c:v>
                </c:pt>
                <c:pt idx="18">
                  <c:v>579</c:v>
                </c:pt>
                <c:pt idx="19">
                  <c:v>696</c:v>
                </c:pt>
                <c:pt idx="20">
                  <c:v>440</c:v>
                </c:pt>
                <c:pt idx="21">
                  <c:v>376</c:v>
                </c:pt>
                <c:pt idx="22">
                  <c:v>161</c:v>
                </c:pt>
                <c:pt idx="23">
                  <c:v>108</c:v>
                </c:pt>
                <c:pt idx="24">
                  <c:v>10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7-4C84-B4DE-F578F123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4479"/>
        <c:axId val="133174879"/>
      </c:lineChart>
      <c:valAx>
        <c:axId val="133168223"/>
        <c:scaling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800" b="1" i="0" u="none" strike="noStrike" kern="1200" baseline="0">
                    <a:solidFill>
                      <a:srgbClr val="000000"/>
                    </a:solidFill>
                    <a:latin typeface="Calibri"/>
                    <a:cs typeface="Arial"/>
                  </a:defRPr>
                </a:pPr>
                <a:r>
                  <a:rPr lang="pt-PT" sz="8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cs typeface="Arial"/>
                  </a:rPr>
                  <a:t>Numbers (10^3)</a:t>
                </a:r>
              </a:p>
            </c:rich>
          </c:tx>
          <c:layout>
            <c:manualLayout>
              <c:xMode val="edge"/>
              <c:yMode val="edge"/>
              <c:x val="2.6026063745500119E-2"/>
              <c:y val="0.3537994860017497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3C3C3C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cs typeface="Arial"/>
              </a:defRPr>
            </a:pPr>
            <a:endParaRPr lang="pt-PT"/>
          </a:p>
        </c:txPr>
        <c:crossAx val="133172799"/>
        <c:crossesAt val="1"/>
        <c:crossBetween val="between"/>
      </c:valAx>
      <c:catAx>
        <c:axId val="133172799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cs typeface="Arial"/>
                  </a:defRPr>
                </a:pPr>
                <a:r>
                  <a:rPr lang="pt-PT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cs typeface="Arial"/>
                  </a:rPr>
                  <a:t>Length group (0.5 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3C3C3C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  <a:cs typeface="Arial"/>
              </a:defRPr>
            </a:pPr>
            <a:endParaRPr lang="pt-PT"/>
          </a:p>
        </c:txPr>
        <c:crossAx val="133168223"/>
        <c:crossesAt val="0"/>
        <c:auto val="1"/>
        <c:lblAlgn val="ctr"/>
        <c:lblOffset val="100"/>
        <c:noMultiLvlLbl val="0"/>
      </c:catAx>
      <c:valAx>
        <c:axId val="133174879"/>
        <c:scaling>
          <c:orientation val="minMax"/>
          <c:max val="800"/>
        </c:scaling>
        <c:delete val="0"/>
        <c:axPos val="r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cs typeface="Arial"/>
                  </a:defRPr>
                </a:pPr>
                <a:r>
                  <a:rPr lang="pt-PT" sz="1000" b="1" i="0" u="none" strike="noStrike" kern="1200" cap="none" spc="0" baseline="0">
                    <a:solidFill>
                      <a:srgbClr val="FF0000"/>
                    </a:solidFill>
                    <a:uFillTx/>
                    <a:latin typeface="Calibri"/>
                    <a:cs typeface="Arial"/>
                  </a:rPr>
                  <a:t>Biomass(mt)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3C3C3C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cs typeface="Arial"/>
              </a:defRPr>
            </a:pPr>
            <a:endParaRPr lang="pt-PT"/>
          </a:p>
        </c:txPr>
        <c:crossAx val="133164479"/>
        <c:crosses val="max"/>
        <c:crossBetween val="between"/>
        <c:majorUnit val="200"/>
      </c:valAx>
      <c:catAx>
        <c:axId val="1331644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174879"/>
        <c:crossesAt val="0"/>
        <c:auto val="1"/>
        <c:lblAlgn val="ctr"/>
        <c:lblOffset val="100"/>
        <c:noMultiLvlLbl val="0"/>
      </c:cat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9110332314112"/>
          <c:y val="0.27774234424928373"/>
        </c:manualLayout>
      </c:layout>
      <c:overlay val="0"/>
      <c:spPr>
        <a:solidFill>
          <a:srgbClr val="FFFFFF"/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3C3C3C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PT" sz="1000" b="0" i="0" u="none" strike="noStrike" kern="1200" baseline="0">
          <a:solidFill>
            <a:srgbClr val="000000"/>
          </a:solidFill>
          <a:latin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/>
              <a:t>PELAGO19 9a</a:t>
            </a:r>
            <a:r>
              <a:rPr lang="en-US" sz="1800" b="1" i="0" baseline="0"/>
              <a:t> CN + 9a CS</a:t>
            </a:r>
            <a:endParaRPr lang="en-US" sz="1800" b="1" i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48157491077587"/>
          <c:y val="0.14966152668416449"/>
          <c:w val="0.74481842119830677"/>
          <c:h val="0.73160214348206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'9aCN'!$B$1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  <a:ln w="126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'9aCN'!$A$3:$A$44</c:f>
              <c:numCache>
                <c:formatCode>General</c:formatCode>
                <c:ptCount val="42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</c:numCache>
            </c:numRef>
          </c:cat>
          <c:val>
            <c:numRef>
              <c:f>'9aCN'!$AS$44:$AS$85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749</c:v>
                </c:pt>
                <c:pt idx="10">
                  <c:v>667</c:v>
                </c:pt>
                <c:pt idx="11">
                  <c:v>3147</c:v>
                </c:pt>
                <c:pt idx="12">
                  <c:v>5996</c:v>
                </c:pt>
                <c:pt idx="13">
                  <c:v>4943</c:v>
                </c:pt>
                <c:pt idx="14">
                  <c:v>18008</c:v>
                </c:pt>
                <c:pt idx="15">
                  <c:v>21529</c:v>
                </c:pt>
                <c:pt idx="16">
                  <c:v>28852</c:v>
                </c:pt>
                <c:pt idx="17">
                  <c:v>32293</c:v>
                </c:pt>
                <c:pt idx="18">
                  <c:v>33908</c:v>
                </c:pt>
                <c:pt idx="19">
                  <c:v>37335</c:v>
                </c:pt>
                <c:pt idx="20">
                  <c:v>20696</c:v>
                </c:pt>
                <c:pt idx="21">
                  <c:v>16897</c:v>
                </c:pt>
                <c:pt idx="22">
                  <c:v>6344</c:v>
                </c:pt>
                <c:pt idx="23">
                  <c:v>3946</c:v>
                </c:pt>
                <c:pt idx="24">
                  <c:v>526</c:v>
                </c:pt>
                <c:pt idx="25">
                  <c:v>303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3-4BD0-B120-E48FEBF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3172799"/>
        <c:axId val="133168223"/>
      </c:barChart>
      <c:lineChart>
        <c:grouping val="standard"/>
        <c:varyColors val="0"/>
        <c:ser>
          <c:idx val="1"/>
          <c:order val="1"/>
          <c:tx>
            <c:strRef>
              <c:f>'9aCN'!$C$1</c:f>
              <c:strCache>
                <c:ptCount val="1"/>
                <c:pt idx="0">
                  <c:v>Biomass</c:v>
                </c:pt>
              </c:strCache>
            </c:strRef>
          </c:tx>
          <c:spPr>
            <a:ln w="252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'9aCN'!$AT$44:$AT$85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22</c:v>
                </c:pt>
                <c:pt idx="12">
                  <c:v>49</c:v>
                </c:pt>
                <c:pt idx="13">
                  <c:v>46</c:v>
                </c:pt>
                <c:pt idx="14">
                  <c:v>192</c:v>
                </c:pt>
                <c:pt idx="15">
                  <c:v>261</c:v>
                </c:pt>
                <c:pt idx="16">
                  <c:v>396</c:v>
                </c:pt>
                <c:pt idx="17">
                  <c:v>498</c:v>
                </c:pt>
                <c:pt idx="18">
                  <c:v>587</c:v>
                </c:pt>
                <c:pt idx="19">
                  <c:v>722</c:v>
                </c:pt>
                <c:pt idx="20">
                  <c:v>445</c:v>
                </c:pt>
                <c:pt idx="21">
                  <c:v>402</c:v>
                </c:pt>
                <c:pt idx="22">
                  <c:v>167</c:v>
                </c:pt>
                <c:pt idx="23">
                  <c:v>114</c:v>
                </c:pt>
                <c:pt idx="24">
                  <c:v>17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3-4BD0-B120-E48FEBF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4479"/>
        <c:axId val="133174879"/>
      </c:lineChart>
      <c:valAx>
        <c:axId val="133168223"/>
        <c:scaling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800" b="1" i="0" u="none" strike="noStrike" kern="1200" baseline="0">
                    <a:solidFill>
                      <a:srgbClr val="000000"/>
                    </a:solidFill>
                    <a:latin typeface="Calibri"/>
                    <a:cs typeface="Arial"/>
                  </a:defRPr>
                </a:pPr>
                <a:r>
                  <a:rPr lang="pt-PT" sz="8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cs typeface="Arial"/>
                  </a:rPr>
                  <a:t>Numbers (10^3)</a:t>
                </a:r>
              </a:p>
            </c:rich>
          </c:tx>
          <c:layout>
            <c:manualLayout>
              <c:xMode val="edge"/>
              <c:yMode val="edge"/>
              <c:x val="2.6026063745500119E-2"/>
              <c:y val="0.3537994860017497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3C3C3C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cs typeface="Arial"/>
              </a:defRPr>
            </a:pPr>
            <a:endParaRPr lang="pt-PT"/>
          </a:p>
        </c:txPr>
        <c:crossAx val="133172799"/>
        <c:crossesAt val="1"/>
        <c:crossBetween val="between"/>
      </c:valAx>
      <c:catAx>
        <c:axId val="133172799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cs typeface="Arial"/>
                  </a:defRPr>
                </a:pPr>
                <a:r>
                  <a:rPr lang="pt-PT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cs typeface="Arial"/>
                  </a:rPr>
                  <a:t>Length group (0.5 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3C3C3C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  <a:cs typeface="Arial"/>
              </a:defRPr>
            </a:pPr>
            <a:endParaRPr lang="pt-PT"/>
          </a:p>
        </c:txPr>
        <c:crossAx val="133168223"/>
        <c:crossesAt val="0"/>
        <c:auto val="1"/>
        <c:lblAlgn val="ctr"/>
        <c:lblOffset val="100"/>
        <c:noMultiLvlLbl val="0"/>
      </c:catAx>
      <c:valAx>
        <c:axId val="133174879"/>
        <c:scaling>
          <c:orientation val="minMax"/>
          <c:max val="800"/>
        </c:scaling>
        <c:delete val="0"/>
        <c:axPos val="r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cs typeface="Arial"/>
                  </a:defRPr>
                </a:pPr>
                <a:r>
                  <a:rPr lang="pt-PT" sz="1000" b="1" i="0" u="none" strike="noStrike" kern="1200" cap="none" spc="0" baseline="0">
                    <a:solidFill>
                      <a:srgbClr val="FF0000"/>
                    </a:solidFill>
                    <a:uFillTx/>
                    <a:latin typeface="Calibri"/>
                    <a:cs typeface="Arial"/>
                  </a:rPr>
                  <a:t>Biomass(mt)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3C3C3C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cs typeface="Arial"/>
              </a:defRPr>
            </a:pPr>
            <a:endParaRPr lang="pt-PT"/>
          </a:p>
        </c:txPr>
        <c:crossAx val="133164479"/>
        <c:crosses val="max"/>
        <c:crossBetween val="between"/>
        <c:majorUnit val="200"/>
      </c:valAx>
      <c:catAx>
        <c:axId val="1331644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174879"/>
        <c:crossesAt val="0"/>
        <c:auto val="1"/>
        <c:lblAlgn val="ctr"/>
        <c:lblOffset val="100"/>
        <c:noMultiLvlLbl val="0"/>
      </c:cat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9110332314112"/>
          <c:y val="0.27774234424928373"/>
        </c:manualLayout>
      </c:layout>
      <c:overlay val="0"/>
      <c:spPr>
        <a:solidFill>
          <a:srgbClr val="FFFFFF"/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3C3C3C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PT" sz="1000" b="0" i="0" u="none" strike="noStrike" kern="1200" baseline="0">
          <a:solidFill>
            <a:srgbClr val="000000"/>
          </a:solidFill>
          <a:latin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 CS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[1]Age!$R$25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'9aCN'!$Z$21:$Z$23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'9aCS'!$AA$21:$AA$23</c:f>
              <c:numCache>
                <c:formatCode>0</c:formatCode>
                <c:ptCount val="3"/>
                <c:pt idx="0">
                  <c:v>36.161666666666662</c:v>
                </c:pt>
                <c:pt idx="1">
                  <c:v>28.37833333333333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8D0-A9C8-34763508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585088"/>
        <c:axId val="122588544"/>
      </c:barChart>
      <c:catAx>
        <c:axId val="1225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group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22588544"/>
        <c:crosses val="autoZero"/>
        <c:auto val="1"/>
        <c:lblAlgn val="ctr"/>
        <c:lblOffset val="100"/>
        <c:noMultiLvlLbl val="0"/>
      </c:catAx>
      <c:valAx>
        <c:axId val="122588544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22585088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 CS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[1]Age!$S$25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'9aCN'!$Z$21:$Z$23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'9aCN'!$AB$21:$AB$23</c:f>
              <c:numCache>
                <c:formatCode>0</c:formatCode>
                <c:ptCount val="3"/>
                <c:pt idx="0">
                  <c:v>1227.6105558012678</c:v>
                </c:pt>
                <c:pt idx="1">
                  <c:v>2566.7644441987322</c:v>
                </c:pt>
                <c:pt idx="2">
                  <c:v>19.625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21C-8AFA-AAF8DD01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722176"/>
        <c:axId val="122732928"/>
      </c:barChart>
      <c:catAx>
        <c:axId val="1227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group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22732928"/>
        <c:crosses val="autoZero"/>
        <c:auto val="1"/>
        <c:lblAlgn val="ctr"/>
        <c:lblOffset val="100"/>
        <c:noMultiLvlLbl val="0"/>
      </c:catAx>
      <c:valAx>
        <c:axId val="122732928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Fish biomass (t)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2272217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352425</xdr:colOff>
      <xdr:row>2</xdr:row>
      <xdr:rowOff>47625</xdr:rowOff>
    </xdr:from>
    <xdr:to>
      <xdr:col>30</xdr:col>
      <xdr:colOff>352425</xdr:colOff>
      <xdr:row>15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361950</xdr:colOff>
      <xdr:row>24</xdr:row>
      <xdr:rowOff>38100</xdr:rowOff>
    </xdr:from>
    <xdr:to>
      <xdr:col>30</xdr:col>
      <xdr:colOff>361950</xdr:colOff>
      <xdr:row>37</xdr:row>
      <xdr:rowOff>123825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15487650" y="7810500"/>
    <xdr:ext cx="8147179" cy="36576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5440025" y="11963400"/>
    <xdr:ext cx="8147179" cy="36576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0.24095</cdr:x>
      <cdr:y>0.34945</cdr:y>
    </cdr:from>
    <cdr:to>
      <cdr:x>0.4046</cdr:x>
      <cdr:y>0.46275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961632" y="895379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13.1 cm</a:t>
          </a:r>
        </a:p>
      </cdr:txBody>
    </cdr:sp>
  </cdr:relSizeAnchor>
  <cdr:relSizeAnchor xmlns:cdr="http://schemas.openxmlformats.org/drawingml/2006/chartDrawing">
    <cdr:from>
      <cdr:x>0.50516</cdr:x>
      <cdr:y>0.24801</cdr:y>
    </cdr:from>
    <cdr:to>
      <cdr:x>0.66882</cdr:x>
      <cdr:y>0.3613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016098" y="635460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14.3 cm</a:t>
          </a:r>
        </a:p>
      </cdr:txBody>
    </cdr:sp>
  </cdr:relSizeAnchor>
  <cdr:relSizeAnchor xmlns:cdr="http://schemas.openxmlformats.org/drawingml/2006/chartDrawing">
    <cdr:from>
      <cdr:x>0.78521</cdr:x>
      <cdr:y>0.60595</cdr:y>
    </cdr:from>
    <cdr:to>
      <cdr:x>0.94887</cdr:x>
      <cdr:y>0.71924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3133740" y="1552581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13.9 cm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31</xdr:col>
      <xdr:colOff>333375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495300</xdr:colOff>
      <xdr:row>23</xdr:row>
      <xdr:rowOff>180975</xdr:rowOff>
    </xdr:from>
    <xdr:to>
      <xdr:col>31</xdr:col>
      <xdr:colOff>219075</xdr:colOff>
      <xdr:row>37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0.21231</cdr:x>
      <cdr:y>0.2119</cdr:y>
    </cdr:from>
    <cdr:to>
      <cdr:x>0.37596</cdr:x>
      <cdr:y>0.3252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847325" y="542945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13.6 cm</a:t>
          </a:r>
        </a:p>
      </cdr:txBody>
    </cdr:sp>
  </cdr:relSizeAnchor>
  <cdr:relSizeAnchor xmlns:cdr="http://schemas.openxmlformats.org/drawingml/2006/chartDrawing">
    <cdr:from>
      <cdr:x>0.48129</cdr:x>
      <cdr:y>0.32608</cdr:y>
    </cdr:from>
    <cdr:to>
      <cdr:x>0.64495</cdr:x>
      <cdr:y>0.43937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1920831" y="835482"/>
          <a:ext cx="653163" cy="290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18.6 cm</a:t>
          </a:r>
        </a:p>
      </cdr:txBody>
    </cdr:sp>
  </cdr:relSizeAnchor>
  <cdr:relSizeAnchor xmlns:cdr="http://schemas.openxmlformats.org/drawingml/2006/chartDrawing">
    <cdr:from>
      <cdr:x>0.77566</cdr:x>
      <cdr:y>0.62825</cdr:y>
    </cdr:from>
    <cdr:to>
      <cdr:x>0.93932</cdr:x>
      <cdr:y>0.74154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3095653" y="1609730"/>
          <a:ext cx="653163" cy="290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27.7 cm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garrido/Downloads/ANE_ev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gth"/>
      <sheetName val="Age"/>
      <sheetName val="Hoja3"/>
    </sheetNames>
    <sheetDataSet>
      <sheetData sheetId="0"/>
      <sheetData sheetId="1">
        <row r="25">
          <cell r="R25" t="str">
            <v>N x106</v>
          </cell>
          <cell r="S25" t="str">
            <v>B (t)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86"/>
  <sheetViews>
    <sheetView workbookViewId="0">
      <selection activeCell="U36" sqref="U36"/>
    </sheetView>
  </sheetViews>
  <sheetFormatPr defaultRowHeight="15" x14ac:dyDescent="0.25"/>
  <cols>
    <col min="5" max="5" width="16.28515625" customWidth="1"/>
    <col min="25" max="25" width="14.140625" customWidth="1"/>
    <col min="28" max="28" width="9.140625" customWidth="1"/>
    <col min="33" max="33" width="7" customWidth="1"/>
    <col min="34" max="34" width="7.7109375" customWidth="1"/>
    <col min="36" max="36" width="6.7109375" customWidth="1"/>
    <col min="40" max="40" width="10.7109375" bestFit="1" customWidth="1"/>
  </cols>
  <sheetData>
    <row r="1" spans="1:22" x14ac:dyDescent="0.25">
      <c r="A1" s="25" t="s">
        <v>29</v>
      </c>
      <c r="B1" s="25" t="s">
        <v>25</v>
      </c>
      <c r="C1" s="25" t="s">
        <v>26</v>
      </c>
      <c r="E1" s="25" t="s">
        <v>1</v>
      </c>
      <c r="F1" s="25" t="s">
        <v>4</v>
      </c>
      <c r="G1" s="25"/>
      <c r="H1" s="25"/>
      <c r="I1" s="25"/>
      <c r="K1" s="25" t="s">
        <v>1</v>
      </c>
      <c r="L1" s="25" t="s">
        <v>4</v>
      </c>
      <c r="M1" s="25"/>
      <c r="N1" s="25"/>
      <c r="O1" s="25"/>
      <c r="R1" s="25" t="s">
        <v>1</v>
      </c>
      <c r="S1" s="25" t="s">
        <v>4</v>
      </c>
      <c r="T1" s="25"/>
      <c r="U1" s="25"/>
      <c r="V1" s="25"/>
    </row>
    <row r="2" spans="1:22" x14ac:dyDescent="0.25">
      <c r="A2" s="25" t="s">
        <v>30</v>
      </c>
      <c r="B2" s="25" t="s">
        <v>31</v>
      </c>
      <c r="C2" s="25" t="s">
        <v>15</v>
      </c>
      <c r="E2" s="25" t="s">
        <v>2</v>
      </c>
      <c r="F2" s="25" t="s">
        <v>5</v>
      </c>
      <c r="G2" s="25"/>
      <c r="H2" s="25" t="s">
        <v>17</v>
      </c>
      <c r="I2" s="25"/>
      <c r="K2" s="25" t="s">
        <v>2</v>
      </c>
      <c r="L2" s="25" t="s">
        <v>5</v>
      </c>
      <c r="M2" s="25"/>
      <c r="N2" s="25" t="s">
        <v>18</v>
      </c>
      <c r="O2" s="25"/>
      <c r="R2" s="25" t="s">
        <v>2</v>
      </c>
      <c r="S2" s="25" t="s">
        <v>5</v>
      </c>
      <c r="T2" s="25"/>
      <c r="U2" s="25" t="s">
        <v>32</v>
      </c>
      <c r="V2" s="25"/>
    </row>
    <row r="3" spans="1:22" x14ac:dyDescent="0.25">
      <c r="A3">
        <v>5</v>
      </c>
      <c r="B3">
        <v>0</v>
      </c>
      <c r="C3">
        <v>0</v>
      </c>
      <c r="E3" s="25" t="s">
        <v>3</v>
      </c>
      <c r="F3" s="25" t="s">
        <v>6</v>
      </c>
      <c r="G3" s="25"/>
      <c r="H3" s="25"/>
      <c r="I3" s="25"/>
      <c r="K3" s="25" t="s">
        <v>3</v>
      </c>
      <c r="L3" s="25" t="s">
        <v>6</v>
      </c>
      <c r="M3" s="25"/>
      <c r="N3" s="25"/>
      <c r="O3" s="25"/>
      <c r="R3" s="25" t="s">
        <v>3</v>
      </c>
      <c r="S3" s="25" t="s">
        <v>6</v>
      </c>
      <c r="T3" s="25"/>
      <c r="U3" s="25"/>
      <c r="V3" s="25"/>
    </row>
    <row r="4" spans="1:22" x14ac:dyDescent="0.25">
      <c r="A4">
        <v>5.5</v>
      </c>
      <c r="B4">
        <v>0</v>
      </c>
      <c r="C4">
        <v>0</v>
      </c>
    </row>
    <row r="5" spans="1:22" x14ac:dyDescent="0.25">
      <c r="A5">
        <v>6</v>
      </c>
      <c r="B5">
        <v>0</v>
      </c>
      <c r="C5">
        <v>0</v>
      </c>
      <c r="E5" s="46" t="s">
        <v>10</v>
      </c>
      <c r="F5" s="48" t="s">
        <v>0</v>
      </c>
      <c r="G5" s="48"/>
      <c r="H5" s="49"/>
      <c r="I5" s="46" t="s">
        <v>7</v>
      </c>
      <c r="K5" s="46" t="s">
        <v>10</v>
      </c>
      <c r="L5" s="48" t="s">
        <v>0</v>
      </c>
      <c r="M5" s="48"/>
      <c r="N5" s="49"/>
      <c r="O5" s="46" t="s">
        <v>7</v>
      </c>
      <c r="R5" s="46" t="s">
        <v>10</v>
      </c>
      <c r="S5" s="48" t="s">
        <v>0</v>
      </c>
      <c r="T5" s="48"/>
      <c r="U5" s="49"/>
      <c r="V5" s="46" t="s">
        <v>7</v>
      </c>
    </row>
    <row r="6" spans="1:22" x14ac:dyDescent="0.25">
      <c r="A6">
        <v>6.5</v>
      </c>
      <c r="B6">
        <v>0</v>
      </c>
      <c r="C6">
        <v>0</v>
      </c>
      <c r="E6" s="47"/>
      <c r="F6" s="3">
        <v>1</v>
      </c>
      <c r="G6" s="7">
        <v>2</v>
      </c>
      <c r="H6" s="8">
        <v>3</v>
      </c>
      <c r="I6" s="47"/>
      <c r="K6" s="47"/>
      <c r="L6" s="3">
        <v>1</v>
      </c>
      <c r="M6" s="7">
        <v>2</v>
      </c>
      <c r="N6" s="8">
        <v>3</v>
      </c>
      <c r="O6" s="47"/>
      <c r="R6" s="47"/>
      <c r="S6" s="3">
        <v>1</v>
      </c>
      <c r="T6" s="7">
        <v>2</v>
      </c>
      <c r="U6" s="8">
        <v>3</v>
      </c>
      <c r="V6" s="47"/>
    </row>
    <row r="7" spans="1:22" x14ac:dyDescent="0.25">
      <c r="A7">
        <v>7</v>
      </c>
      <c r="B7">
        <v>0</v>
      </c>
      <c r="C7">
        <v>0</v>
      </c>
      <c r="E7" s="34">
        <v>6</v>
      </c>
      <c r="F7" s="19"/>
      <c r="G7" s="10"/>
      <c r="H7" s="11"/>
      <c r="I7" s="11"/>
      <c r="K7" s="34">
        <v>6</v>
      </c>
      <c r="L7" s="19"/>
      <c r="M7" s="10"/>
      <c r="N7" s="11"/>
      <c r="O7" s="11"/>
      <c r="Q7" s="38">
        <f>+R7+0.25</f>
        <v>6.25</v>
      </c>
      <c r="R7" s="34">
        <v>6</v>
      </c>
      <c r="S7" s="12">
        <f t="shared" ref="S7:S13" si="0">L7*B5</f>
        <v>0</v>
      </c>
      <c r="T7" s="14">
        <f t="shared" ref="T7:T19" si="1">+M7*B5</f>
        <v>0</v>
      </c>
      <c r="U7" s="15">
        <f t="shared" ref="U7:U26" si="2">+N7*B5</f>
        <v>0</v>
      </c>
      <c r="V7" s="11"/>
    </row>
    <row r="8" spans="1:22" x14ac:dyDescent="0.25">
      <c r="A8">
        <v>7.5</v>
      </c>
      <c r="B8">
        <v>0</v>
      </c>
      <c r="C8">
        <v>0</v>
      </c>
      <c r="E8" s="35">
        <v>6.5</v>
      </c>
      <c r="F8" s="20"/>
      <c r="G8" s="6"/>
      <c r="H8" s="13"/>
      <c r="I8" s="13"/>
      <c r="K8" s="35">
        <v>6.5</v>
      </c>
      <c r="L8" s="20"/>
      <c r="M8" s="6"/>
      <c r="N8" s="13"/>
      <c r="O8" s="13"/>
      <c r="Q8" s="38">
        <f t="shared" ref="Q8:Q30" si="3">+R8+0.25</f>
        <v>6.75</v>
      </c>
      <c r="R8" s="35">
        <v>6.5</v>
      </c>
      <c r="S8" s="12">
        <f t="shared" si="0"/>
        <v>0</v>
      </c>
      <c r="T8" s="14">
        <f t="shared" si="1"/>
        <v>0</v>
      </c>
      <c r="U8" s="15">
        <f t="shared" si="2"/>
        <v>0</v>
      </c>
      <c r="V8" s="13"/>
    </row>
    <row r="9" spans="1:22" x14ac:dyDescent="0.25">
      <c r="A9">
        <v>8</v>
      </c>
      <c r="B9">
        <v>0</v>
      </c>
      <c r="C9">
        <v>0</v>
      </c>
      <c r="E9" s="35">
        <v>7</v>
      </c>
      <c r="F9" s="20"/>
      <c r="G9" s="6"/>
      <c r="H9" s="13"/>
      <c r="I9" s="13"/>
      <c r="K9" s="35">
        <v>7</v>
      </c>
      <c r="L9" s="20"/>
      <c r="M9" s="6"/>
      <c r="N9" s="13"/>
      <c r="O9" s="13"/>
      <c r="Q9" s="38">
        <f t="shared" si="3"/>
        <v>7.25</v>
      </c>
      <c r="R9" s="35">
        <v>7</v>
      </c>
      <c r="S9" s="12">
        <f t="shared" si="0"/>
        <v>0</v>
      </c>
      <c r="T9" s="14">
        <f t="shared" si="1"/>
        <v>0</v>
      </c>
      <c r="U9" s="15">
        <f t="shared" si="2"/>
        <v>0</v>
      </c>
      <c r="V9" s="13"/>
    </row>
    <row r="10" spans="1:22" x14ac:dyDescent="0.25">
      <c r="A10">
        <v>8.5</v>
      </c>
      <c r="B10">
        <v>0</v>
      </c>
      <c r="C10">
        <v>0</v>
      </c>
      <c r="E10" s="35">
        <v>7.5</v>
      </c>
      <c r="F10" s="20"/>
      <c r="G10" s="6"/>
      <c r="H10" s="13"/>
      <c r="I10" s="13"/>
      <c r="K10" s="35">
        <v>7.5</v>
      </c>
      <c r="L10" s="20"/>
      <c r="M10" s="6"/>
      <c r="N10" s="13"/>
      <c r="O10" s="13"/>
      <c r="Q10" s="38">
        <f t="shared" si="3"/>
        <v>7.75</v>
      </c>
      <c r="R10" s="35">
        <v>7.5</v>
      </c>
      <c r="S10" s="12">
        <f t="shared" si="0"/>
        <v>0</v>
      </c>
      <c r="T10" s="14">
        <f t="shared" si="1"/>
        <v>0</v>
      </c>
      <c r="U10" s="15">
        <f t="shared" si="2"/>
        <v>0</v>
      </c>
      <c r="V10" s="13"/>
    </row>
    <row r="11" spans="1:22" x14ac:dyDescent="0.25">
      <c r="A11">
        <v>9</v>
      </c>
      <c r="B11">
        <v>0</v>
      </c>
      <c r="C11">
        <v>0</v>
      </c>
      <c r="E11" s="35">
        <v>8</v>
      </c>
      <c r="F11" s="20"/>
      <c r="G11" s="6"/>
      <c r="H11" s="13"/>
      <c r="I11" s="13"/>
      <c r="K11" s="35">
        <v>8</v>
      </c>
      <c r="L11" s="20"/>
      <c r="M11" s="6"/>
      <c r="N11" s="13"/>
      <c r="O11" s="13"/>
      <c r="Q11" s="38">
        <f t="shared" si="3"/>
        <v>8.25</v>
      </c>
      <c r="R11" s="35">
        <v>8</v>
      </c>
      <c r="S11" s="12">
        <f t="shared" si="0"/>
        <v>0</v>
      </c>
      <c r="T11" s="14">
        <f t="shared" si="1"/>
        <v>0</v>
      </c>
      <c r="U11" s="15">
        <f t="shared" si="2"/>
        <v>0</v>
      </c>
      <c r="V11" s="13"/>
    </row>
    <row r="12" spans="1:22" x14ac:dyDescent="0.25">
      <c r="A12">
        <v>9.5</v>
      </c>
      <c r="B12">
        <v>526</v>
      </c>
      <c r="C12">
        <v>3</v>
      </c>
      <c r="E12" s="35">
        <v>8.5</v>
      </c>
      <c r="F12" s="20"/>
      <c r="G12" s="6"/>
      <c r="H12" s="13"/>
      <c r="I12" s="13"/>
      <c r="K12" s="35">
        <v>8.5</v>
      </c>
      <c r="L12" s="20"/>
      <c r="M12" s="6"/>
      <c r="N12" s="13"/>
      <c r="O12" s="13"/>
      <c r="Q12" s="38">
        <f t="shared" si="3"/>
        <v>8.75</v>
      </c>
      <c r="R12" s="35">
        <v>8.5</v>
      </c>
      <c r="S12" s="12">
        <f t="shared" si="0"/>
        <v>0</v>
      </c>
      <c r="T12" s="14">
        <f t="shared" si="1"/>
        <v>0</v>
      </c>
      <c r="U12" s="15">
        <f t="shared" si="2"/>
        <v>0</v>
      </c>
      <c r="V12" s="13"/>
    </row>
    <row r="13" spans="1:22" x14ac:dyDescent="0.25">
      <c r="A13">
        <v>10</v>
      </c>
      <c r="B13">
        <v>0</v>
      </c>
      <c r="C13">
        <v>0</v>
      </c>
      <c r="E13" s="35">
        <v>9</v>
      </c>
      <c r="F13" s="20"/>
      <c r="G13" s="6"/>
      <c r="H13" s="13"/>
      <c r="I13" s="13"/>
      <c r="K13" s="35">
        <v>9</v>
      </c>
      <c r="L13" s="20"/>
      <c r="M13" s="6"/>
      <c r="N13" s="13"/>
      <c r="O13" s="13"/>
      <c r="Q13" s="38">
        <f t="shared" si="3"/>
        <v>9.25</v>
      </c>
      <c r="R13" s="35">
        <v>9</v>
      </c>
      <c r="S13" s="12">
        <f t="shared" si="0"/>
        <v>0</v>
      </c>
      <c r="T13" s="14">
        <f t="shared" si="1"/>
        <v>0</v>
      </c>
      <c r="U13" s="15">
        <f t="shared" si="2"/>
        <v>0</v>
      </c>
      <c r="V13" s="13"/>
    </row>
    <row r="14" spans="1:22" x14ac:dyDescent="0.25">
      <c r="A14">
        <v>10.5</v>
      </c>
      <c r="B14">
        <v>3147</v>
      </c>
      <c r="C14">
        <v>22</v>
      </c>
      <c r="E14" s="35">
        <v>9.5</v>
      </c>
      <c r="F14" s="12">
        <v>3</v>
      </c>
      <c r="G14" s="14"/>
      <c r="H14" s="15"/>
      <c r="I14" s="15">
        <v>3</v>
      </c>
      <c r="K14" s="35">
        <v>9.5</v>
      </c>
      <c r="L14" s="12">
        <f>+F14/I14</f>
        <v>1</v>
      </c>
      <c r="M14" s="14"/>
      <c r="N14" s="15"/>
      <c r="O14" s="15">
        <f>+SUM(L14:N14)</f>
        <v>1</v>
      </c>
      <c r="Q14" s="38">
        <f t="shared" si="3"/>
        <v>9.75</v>
      </c>
      <c r="R14" s="35">
        <v>9.5</v>
      </c>
      <c r="S14" s="12">
        <f>L14*B12</f>
        <v>526</v>
      </c>
      <c r="T14" s="14">
        <f t="shared" si="1"/>
        <v>0</v>
      </c>
      <c r="U14" s="15">
        <f t="shared" si="2"/>
        <v>0</v>
      </c>
      <c r="V14" s="15">
        <f>+SUM(S14:U14)</f>
        <v>526</v>
      </c>
    </row>
    <row r="15" spans="1:22" x14ac:dyDescent="0.25">
      <c r="A15">
        <v>11</v>
      </c>
      <c r="B15">
        <v>5773</v>
      </c>
      <c r="C15">
        <v>47</v>
      </c>
      <c r="E15" s="35">
        <v>10</v>
      </c>
      <c r="F15" s="12">
        <v>1</v>
      </c>
      <c r="G15" s="14"/>
      <c r="H15" s="15"/>
      <c r="I15" s="15">
        <v>1</v>
      </c>
      <c r="K15" s="35">
        <v>10</v>
      </c>
      <c r="L15" s="12">
        <f t="shared" ref="L15:L26" si="4">+F15/I15</f>
        <v>1</v>
      </c>
      <c r="M15" s="14"/>
      <c r="N15" s="15"/>
      <c r="O15" s="15">
        <f t="shared" ref="O15:O30" si="5">+SUM(L15:N15)</f>
        <v>1</v>
      </c>
      <c r="Q15" s="38">
        <f t="shared" si="3"/>
        <v>10.25</v>
      </c>
      <c r="R15" s="35">
        <v>10</v>
      </c>
      <c r="S15" s="12">
        <f t="shared" ref="S15:S30" si="6">L15*B13</f>
        <v>0</v>
      </c>
      <c r="T15" s="14">
        <f t="shared" si="1"/>
        <v>0</v>
      </c>
      <c r="U15" s="15">
        <f t="shared" si="2"/>
        <v>0</v>
      </c>
      <c r="V15" s="15">
        <f t="shared" ref="V15:V30" si="7">+SUM(S15:U15)</f>
        <v>0</v>
      </c>
    </row>
    <row r="16" spans="1:22" x14ac:dyDescent="0.25">
      <c r="A16">
        <v>11.5</v>
      </c>
      <c r="B16">
        <v>4720</v>
      </c>
      <c r="C16">
        <v>44</v>
      </c>
      <c r="E16" s="35">
        <v>10.5</v>
      </c>
      <c r="F16" s="12">
        <v>10</v>
      </c>
      <c r="G16" s="14"/>
      <c r="H16" s="15"/>
      <c r="I16" s="15">
        <v>10</v>
      </c>
      <c r="K16" s="35">
        <v>10.5</v>
      </c>
      <c r="L16" s="12">
        <f t="shared" si="4"/>
        <v>1</v>
      </c>
      <c r="M16" s="14"/>
      <c r="N16" s="15"/>
      <c r="O16" s="15">
        <f t="shared" si="5"/>
        <v>1</v>
      </c>
      <c r="Q16" s="38">
        <f t="shared" si="3"/>
        <v>10.75</v>
      </c>
      <c r="R16" s="35">
        <v>10.5</v>
      </c>
      <c r="S16" s="12">
        <f t="shared" si="6"/>
        <v>3147</v>
      </c>
      <c r="T16" s="14">
        <f t="shared" si="1"/>
        <v>0</v>
      </c>
      <c r="U16" s="15">
        <f t="shared" si="2"/>
        <v>0</v>
      </c>
      <c r="V16" s="15">
        <f t="shared" si="7"/>
        <v>3147</v>
      </c>
    </row>
    <row r="17" spans="1:40" x14ac:dyDescent="0.25">
      <c r="A17">
        <v>12</v>
      </c>
      <c r="B17">
        <v>18008</v>
      </c>
      <c r="C17">
        <v>192</v>
      </c>
      <c r="E17" s="35">
        <v>11</v>
      </c>
      <c r="F17" s="12">
        <v>10</v>
      </c>
      <c r="G17" s="14"/>
      <c r="H17" s="15"/>
      <c r="I17" s="15">
        <v>10</v>
      </c>
      <c r="K17" s="35">
        <v>11</v>
      </c>
      <c r="L17" s="12">
        <f t="shared" si="4"/>
        <v>1</v>
      </c>
      <c r="M17" s="14"/>
      <c r="N17" s="15"/>
      <c r="O17" s="15">
        <f t="shared" si="5"/>
        <v>1</v>
      </c>
      <c r="Q17" s="38">
        <f t="shared" si="3"/>
        <v>11.25</v>
      </c>
      <c r="R17" s="35">
        <v>11</v>
      </c>
      <c r="S17" s="12">
        <f t="shared" si="6"/>
        <v>5773</v>
      </c>
      <c r="T17" s="14">
        <f t="shared" si="1"/>
        <v>0</v>
      </c>
      <c r="U17" s="15">
        <f t="shared" si="2"/>
        <v>0</v>
      </c>
      <c r="V17" s="15">
        <f t="shared" si="7"/>
        <v>5773</v>
      </c>
    </row>
    <row r="18" spans="1:40" x14ac:dyDescent="0.25">
      <c r="A18">
        <v>12.5</v>
      </c>
      <c r="B18">
        <v>21306</v>
      </c>
      <c r="C18">
        <v>258</v>
      </c>
      <c r="E18" s="35">
        <v>11.5</v>
      </c>
      <c r="F18" s="12">
        <v>10</v>
      </c>
      <c r="G18" s="14"/>
      <c r="H18" s="15"/>
      <c r="I18" s="15">
        <v>10</v>
      </c>
      <c r="K18" s="35">
        <v>11.5</v>
      </c>
      <c r="L18" s="12">
        <f t="shared" si="4"/>
        <v>1</v>
      </c>
      <c r="M18" s="14"/>
      <c r="N18" s="15"/>
      <c r="O18" s="15">
        <f t="shared" si="5"/>
        <v>1</v>
      </c>
      <c r="Q18" s="38">
        <f t="shared" si="3"/>
        <v>11.75</v>
      </c>
      <c r="R18" s="35">
        <v>11.5</v>
      </c>
      <c r="S18" s="12">
        <f t="shared" si="6"/>
        <v>4720</v>
      </c>
      <c r="T18" s="14">
        <f t="shared" si="1"/>
        <v>0</v>
      </c>
      <c r="U18" s="15">
        <f t="shared" si="2"/>
        <v>0</v>
      </c>
      <c r="V18" s="15">
        <f t="shared" si="7"/>
        <v>4720</v>
      </c>
    </row>
    <row r="19" spans="1:40" x14ac:dyDescent="0.25">
      <c r="A19">
        <v>13</v>
      </c>
      <c r="B19">
        <v>28852</v>
      </c>
      <c r="C19">
        <v>396</v>
      </c>
      <c r="E19" s="35">
        <v>12</v>
      </c>
      <c r="F19" s="12">
        <v>10</v>
      </c>
      <c r="G19" s="14"/>
      <c r="H19" s="15"/>
      <c r="I19" s="15">
        <v>10</v>
      </c>
      <c r="K19" s="35">
        <v>12</v>
      </c>
      <c r="L19" s="12">
        <f t="shared" si="4"/>
        <v>1</v>
      </c>
      <c r="M19" s="14"/>
      <c r="N19" s="15"/>
      <c r="O19" s="15">
        <f t="shared" si="5"/>
        <v>1</v>
      </c>
      <c r="Q19" s="38">
        <f t="shared" si="3"/>
        <v>12.25</v>
      </c>
      <c r="R19" s="35">
        <v>12</v>
      </c>
      <c r="S19" s="12">
        <f t="shared" si="6"/>
        <v>18008</v>
      </c>
      <c r="T19" s="14">
        <f t="shared" si="1"/>
        <v>0</v>
      </c>
      <c r="U19" s="15">
        <f t="shared" si="2"/>
        <v>0</v>
      </c>
      <c r="V19" s="15">
        <f t="shared" si="7"/>
        <v>18008</v>
      </c>
      <c r="AA19" t="s">
        <v>6</v>
      </c>
      <c r="AG19" t="s">
        <v>8</v>
      </c>
      <c r="AJ19" t="s">
        <v>23</v>
      </c>
    </row>
    <row r="20" spans="1:40" x14ac:dyDescent="0.25">
      <c r="A20">
        <v>13.5</v>
      </c>
      <c r="B20">
        <v>30514</v>
      </c>
      <c r="C20">
        <v>471</v>
      </c>
      <c r="E20" s="35">
        <v>12.5</v>
      </c>
      <c r="F20" s="12">
        <v>12</v>
      </c>
      <c r="G20" s="14">
        <v>2</v>
      </c>
      <c r="H20" s="15"/>
      <c r="I20" s="15">
        <v>14</v>
      </c>
      <c r="K20" s="35">
        <v>12.5</v>
      </c>
      <c r="L20" s="12">
        <f t="shared" si="4"/>
        <v>0.8571428571428571</v>
      </c>
      <c r="M20" s="14">
        <f>+G20/I20</f>
        <v>0.14285714285714285</v>
      </c>
      <c r="N20" s="15"/>
      <c r="O20" s="15">
        <f t="shared" si="5"/>
        <v>1</v>
      </c>
      <c r="Q20" s="38">
        <f t="shared" si="3"/>
        <v>12.75</v>
      </c>
      <c r="R20" s="35">
        <v>12.5</v>
      </c>
      <c r="S20" s="12">
        <f t="shared" si="6"/>
        <v>18262.285714285714</v>
      </c>
      <c r="T20" s="14">
        <f>+M20*B18</f>
        <v>3043.7142857142853</v>
      </c>
      <c r="U20" s="15">
        <f t="shared" si="2"/>
        <v>0</v>
      </c>
      <c r="V20" s="15">
        <f t="shared" si="7"/>
        <v>21306</v>
      </c>
      <c r="AA20" t="s">
        <v>21</v>
      </c>
      <c r="AB20" s="1"/>
      <c r="AG20" t="s">
        <v>21</v>
      </c>
      <c r="AJ20" t="s">
        <v>21</v>
      </c>
      <c r="AM20" t="s">
        <v>22</v>
      </c>
      <c r="AN20" t="s">
        <v>24</v>
      </c>
    </row>
    <row r="21" spans="1:40" x14ac:dyDescent="0.25">
      <c r="A21">
        <v>14</v>
      </c>
      <c r="B21">
        <v>33463</v>
      </c>
      <c r="C21">
        <v>579</v>
      </c>
      <c r="E21" s="35">
        <v>13</v>
      </c>
      <c r="F21" s="12">
        <v>4</v>
      </c>
      <c r="G21" s="14">
        <v>13</v>
      </c>
      <c r="H21" s="15"/>
      <c r="I21" s="15">
        <v>17</v>
      </c>
      <c r="K21" s="35">
        <v>13</v>
      </c>
      <c r="L21" s="12">
        <f t="shared" si="4"/>
        <v>0.23529411764705882</v>
      </c>
      <c r="M21" s="14">
        <f t="shared" ref="M21:M30" si="8">+G21/I21</f>
        <v>0.76470588235294112</v>
      </c>
      <c r="N21" s="15"/>
      <c r="O21" s="15">
        <f t="shared" si="5"/>
        <v>1</v>
      </c>
      <c r="Q21" s="38">
        <f t="shared" si="3"/>
        <v>13.25</v>
      </c>
      <c r="R21" s="35">
        <v>13</v>
      </c>
      <c r="S21" s="12">
        <f t="shared" si="6"/>
        <v>6788.7058823529414</v>
      </c>
      <c r="T21" s="14">
        <f t="shared" ref="T21:T30" si="9">+M21*B19</f>
        <v>22063.294117647056</v>
      </c>
      <c r="U21" s="15">
        <f t="shared" si="2"/>
        <v>0</v>
      </c>
      <c r="V21" s="15">
        <f t="shared" si="7"/>
        <v>28851.999999999996</v>
      </c>
      <c r="Y21" s="51" t="s">
        <v>0</v>
      </c>
      <c r="Z21" s="25">
        <v>1</v>
      </c>
      <c r="AA21" s="45">
        <f>+S31/100</f>
        <v>903.71391523539251</v>
      </c>
      <c r="AB21" s="45">
        <f>+S65</f>
        <v>1227.6105558012678</v>
      </c>
      <c r="AF21">
        <v>1</v>
      </c>
      <c r="AG21" s="38">
        <v>36.161666666666662</v>
      </c>
      <c r="AH21" s="38">
        <v>54.166666666666664</v>
      </c>
      <c r="AJ21" s="45">
        <f>+AA21+AG21</f>
        <v>939.87558190205914</v>
      </c>
      <c r="AK21" s="45">
        <f>+AB21+AH21</f>
        <v>1281.7772224679345</v>
      </c>
      <c r="AM21" s="38">
        <f>+AJ21/AJ$25*100</f>
        <v>39.914536840985726</v>
      </c>
      <c r="AN21" s="38">
        <f>+AK21/AK$25*100</f>
        <v>32.590318394811455</v>
      </c>
    </row>
    <row r="22" spans="1:40" x14ac:dyDescent="0.25">
      <c r="A22">
        <v>14.5</v>
      </c>
      <c r="B22">
        <v>36001</v>
      </c>
      <c r="C22">
        <v>696</v>
      </c>
      <c r="E22" s="35">
        <v>13.5</v>
      </c>
      <c r="F22" s="12">
        <v>2</v>
      </c>
      <c r="G22" s="14">
        <v>13</v>
      </c>
      <c r="H22" s="15"/>
      <c r="I22" s="15">
        <v>15</v>
      </c>
      <c r="K22" s="35">
        <v>13.5</v>
      </c>
      <c r="L22" s="12">
        <f t="shared" si="4"/>
        <v>0.13333333333333333</v>
      </c>
      <c r="M22" s="14">
        <f t="shared" si="8"/>
        <v>0.8666666666666667</v>
      </c>
      <c r="N22" s="15"/>
      <c r="O22" s="15">
        <f t="shared" si="5"/>
        <v>1</v>
      </c>
      <c r="Q22" s="38">
        <f t="shared" si="3"/>
        <v>13.75</v>
      </c>
      <c r="R22" s="35">
        <v>13.5</v>
      </c>
      <c r="S22" s="12">
        <f t="shared" si="6"/>
        <v>4068.5333333333333</v>
      </c>
      <c r="T22" s="14">
        <f t="shared" si="9"/>
        <v>26445.466666666667</v>
      </c>
      <c r="U22" s="15">
        <f t="shared" si="2"/>
        <v>0</v>
      </c>
      <c r="V22" s="15">
        <f t="shared" si="7"/>
        <v>30514</v>
      </c>
      <c r="Y22" s="51"/>
      <c r="Z22" s="25">
        <v>2</v>
      </c>
      <c r="AA22" s="45">
        <f>+T31/100</f>
        <v>1379.3883169074647</v>
      </c>
      <c r="AB22" s="45">
        <f>+T65</f>
        <v>2566.7644441987322</v>
      </c>
      <c r="AF22">
        <v>2</v>
      </c>
      <c r="AG22" s="38">
        <v>28.37833333333333</v>
      </c>
      <c r="AH22" s="38">
        <v>64.833333333333329</v>
      </c>
      <c r="AJ22" s="45">
        <f t="shared" ref="AJ22:AJ23" si="10">+AA22+AG22</f>
        <v>1407.7666502407981</v>
      </c>
      <c r="AK22" s="45">
        <f t="shared" ref="AK22:AK23" si="11">+AB22+AH22</f>
        <v>2631.5977775320657</v>
      </c>
      <c r="AM22" s="38">
        <f t="shared" ref="AM22:AM23" si="12">+AJ22/AJ$25*100</f>
        <v>59.784885261975859</v>
      </c>
      <c r="AN22" s="38">
        <f t="shared" ref="AN22:AN23" si="13">+AK22/AK$25*100</f>
        <v>66.910698640530526</v>
      </c>
    </row>
    <row r="23" spans="1:40" x14ac:dyDescent="0.25">
      <c r="A23">
        <v>15</v>
      </c>
      <c r="B23">
        <v>20473</v>
      </c>
      <c r="C23">
        <v>440</v>
      </c>
      <c r="E23" s="35">
        <v>14</v>
      </c>
      <c r="F23" s="12">
        <v>7</v>
      </c>
      <c r="G23" s="14">
        <v>11</v>
      </c>
      <c r="H23" s="15"/>
      <c r="I23" s="15">
        <v>18</v>
      </c>
      <c r="K23" s="35">
        <v>14</v>
      </c>
      <c r="L23" s="12">
        <f t="shared" si="4"/>
        <v>0.3888888888888889</v>
      </c>
      <c r="M23" s="14">
        <f t="shared" si="8"/>
        <v>0.61111111111111116</v>
      </c>
      <c r="N23" s="15"/>
      <c r="O23" s="15">
        <f t="shared" si="5"/>
        <v>1</v>
      </c>
      <c r="Q23" s="38">
        <f t="shared" si="3"/>
        <v>14.25</v>
      </c>
      <c r="R23" s="35">
        <v>14</v>
      </c>
      <c r="S23" s="12">
        <f t="shared" si="6"/>
        <v>13013.388888888889</v>
      </c>
      <c r="T23" s="14">
        <f t="shared" si="9"/>
        <v>20449.611111111113</v>
      </c>
      <c r="U23" s="15">
        <f t="shared" si="2"/>
        <v>0</v>
      </c>
      <c r="V23" s="15">
        <f t="shared" si="7"/>
        <v>33463</v>
      </c>
      <c r="Y23" s="51"/>
      <c r="Z23" s="25">
        <v>3</v>
      </c>
      <c r="AA23" s="45">
        <f>+U31/100</f>
        <v>7.0777678571428568</v>
      </c>
      <c r="AB23" s="45">
        <f>+U65</f>
        <v>19.625</v>
      </c>
      <c r="AF23">
        <v>3</v>
      </c>
      <c r="AG23">
        <v>0</v>
      </c>
      <c r="AH23">
        <v>0</v>
      </c>
      <c r="AJ23" s="45">
        <f t="shared" si="10"/>
        <v>7.0777678571428568</v>
      </c>
      <c r="AK23" s="45">
        <f t="shared" si="11"/>
        <v>19.625</v>
      </c>
      <c r="AM23" s="38">
        <f t="shared" si="12"/>
        <v>0.30057789703841037</v>
      </c>
      <c r="AN23" s="38">
        <f t="shared" si="13"/>
        <v>0.49898296465802183</v>
      </c>
    </row>
    <row r="24" spans="1:40" x14ac:dyDescent="0.25">
      <c r="A24">
        <v>15.5</v>
      </c>
      <c r="B24">
        <v>15785</v>
      </c>
      <c r="C24">
        <v>376</v>
      </c>
      <c r="E24" s="35">
        <v>14.5</v>
      </c>
      <c r="F24" s="12">
        <v>7</v>
      </c>
      <c r="G24" s="14">
        <v>11</v>
      </c>
      <c r="H24" s="15"/>
      <c r="I24" s="15">
        <v>18</v>
      </c>
      <c r="K24" s="35">
        <v>14.5</v>
      </c>
      <c r="L24" s="12">
        <f t="shared" si="4"/>
        <v>0.3888888888888889</v>
      </c>
      <c r="M24" s="14">
        <f t="shared" si="8"/>
        <v>0.61111111111111116</v>
      </c>
      <c r="N24" s="15"/>
      <c r="O24" s="15">
        <f t="shared" si="5"/>
        <v>1</v>
      </c>
      <c r="Q24" s="38">
        <f t="shared" si="3"/>
        <v>14.75</v>
      </c>
      <c r="R24" s="35">
        <v>14.5</v>
      </c>
      <c r="S24" s="12">
        <f t="shared" si="6"/>
        <v>14000.388888888889</v>
      </c>
      <c r="T24" s="14">
        <f t="shared" si="9"/>
        <v>22000.611111111113</v>
      </c>
      <c r="U24" s="15">
        <f t="shared" si="2"/>
        <v>0</v>
      </c>
      <c r="V24" s="15">
        <f t="shared" si="7"/>
        <v>36001</v>
      </c>
    </row>
    <row r="25" spans="1:40" x14ac:dyDescent="0.25">
      <c r="A25">
        <v>16</v>
      </c>
      <c r="B25">
        <v>6121</v>
      </c>
      <c r="C25">
        <v>161</v>
      </c>
      <c r="E25" s="35">
        <v>15</v>
      </c>
      <c r="F25" s="12">
        <v>1</v>
      </c>
      <c r="G25" s="14">
        <v>18</v>
      </c>
      <c r="H25" s="15"/>
      <c r="I25" s="15">
        <v>19</v>
      </c>
      <c r="K25" s="35">
        <v>15</v>
      </c>
      <c r="L25" s="12">
        <f t="shared" si="4"/>
        <v>5.2631578947368418E-2</v>
      </c>
      <c r="M25" s="14">
        <f t="shared" si="8"/>
        <v>0.94736842105263153</v>
      </c>
      <c r="N25" s="15"/>
      <c r="O25" s="15">
        <f t="shared" si="5"/>
        <v>1</v>
      </c>
      <c r="Q25" s="38">
        <f t="shared" si="3"/>
        <v>15.25</v>
      </c>
      <c r="R25" s="35">
        <v>15</v>
      </c>
      <c r="S25" s="12">
        <f t="shared" si="6"/>
        <v>1077.5263157894735</v>
      </c>
      <c r="T25" s="14">
        <f t="shared" si="9"/>
        <v>19395.473684210527</v>
      </c>
      <c r="U25" s="15">
        <f t="shared" si="2"/>
        <v>0</v>
      </c>
      <c r="V25" s="15">
        <f t="shared" si="7"/>
        <v>20473</v>
      </c>
      <c r="AI25" t="s">
        <v>7</v>
      </c>
      <c r="AJ25" s="45">
        <f>+SUM(AJ21:AJ23)</f>
        <v>2354.7200000000003</v>
      </c>
      <c r="AK25" s="45">
        <f>+SUM(AK21:AK23)</f>
        <v>3933</v>
      </c>
    </row>
    <row r="26" spans="1:40" x14ac:dyDescent="0.25">
      <c r="A26">
        <v>16.5</v>
      </c>
      <c r="B26">
        <v>3723</v>
      </c>
      <c r="C26">
        <v>108</v>
      </c>
      <c r="E26" s="35">
        <v>15.5</v>
      </c>
      <c r="F26" s="12">
        <v>1</v>
      </c>
      <c r="G26" s="14">
        <v>15</v>
      </c>
      <c r="H26" s="15"/>
      <c r="I26" s="15">
        <v>16</v>
      </c>
      <c r="K26" s="35">
        <v>15.5</v>
      </c>
      <c r="L26" s="12">
        <f t="shared" si="4"/>
        <v>6.25E-2</v>
      </c>
      <c r="M26" s="14">
        <f t="shared" si="8"/>
        <v>0.9375</v>
      </c>
      <c r="N26" s="15"/>
      <c r="O26" s="15">
        <f t="shared" si="5"/>
        <v>1</v>
      </c>
      <c r="Q26" s="38">
        <f t="shared" si="3"/>
        <v>15.75</v>
      </c>
      <c r="R26" s="35">
        <v>15.5</v>
      </c>
      <c r="S26" s="12">
        <f t="shared" si="6"/>
        <v>986.5625</v>
      </c>
      <c r="T26" s="14">
        <f t="shared" si="9"/>
        <v>14798.4375</v>
      </c>
      <c r="U26" s="15">
        <f t="shared" si="2"/>
        <v>0</v>
      </c>
      <c r="V26" s="15">
        <f t="shared" si="7"/>
        <v>15785</v>
      </c>
    </row>
    <row r="27" spans="1:40" x14ac:dyDescent="0.25">
      <c r="A27">
        <v>17</v>
      </c>
      <c r="B27">
        <v>303</v>
      </c>
      <c r="C27">
        <v>10</v>
      </c>
      <c r="E27" s="35">
        <v>16</v>
      </c>
      <c r="F27" s="12"/>
      <c r="G27" s="14">
        <v>13</v>
      </c>
      <c r="H27" s="15">
        <v>1</v>
      </c>
      <c r="I27" s="15">
        <v>14</v>
      </c>
      <c r="K27" s="35">
        <v>16</v>
      </c>
      <c r="L27" s="12"/>
      <c r="M27" s="14">
        <f t="shared" si="8"/>
        <v>0.9285714285714286</v>
      </c>
      <c r="N27" s="15">
        <f>+H27/I27</f>
        <v>7.1428571428571425E-2</v>
      </c>
      <c r="O27" s="15">
        <f t="shared" si="5"/>
        <v>1</v>
      </c>
      <c r="Q27" s="38">
        <f t="shared" si="3"/>
        <v>16.25</v>
      </c>
      <c r="R27" s="35">
        <v>16</v>
      </c>
      <c r="S27" s="12">
        <f t="shared" si="6"/>
        <v>0</v>
      </c>
      <c r="T27" s="14">
        <f t="shared" si="9"/>
        <v>5683.7857142857147</v>
      </c>
      <c r="U27" s="15">
        <f>+N27*B25</f>
        <v>437.21428571428567</v>
      </c>
      <c r="V27" s="15">
        <f t="shared" si="7"/>
        <v>6121</v>
      </c>
    </row>
    <row r="28" spans="1:40" x14ac:dyDescent="0.25">
      <c r="A28">
        <v>17.5</v>
      </c>
      <c r="B28">
        <v>303</v>
      </c>
      <c r="C28">
        <v>11</v>
      </c>
      <c r="E28" s="35">
        <v>16.5</v>
      </c>
      <c r="F28" s="12"/>
      <c r="G28" s="14">
        <v>15</v>
      </c>
      <c r="H28" s="15">
        <v>1</v>
      </c>
      <c r="I28" s="15">
        <v>16</v>
      </c>
      <c r="K28" s="35">
        <v>16.5</v>
      </c>
      <c r="L28" s="12"/>
      <c r="M28" s="14">
        <f t="shared" si="8"/>
        <v>0.9375</v>
      </c>
      <c r="N28" s="15">
        <f t="shared" ref="N28:N30" si="14">+H28/I28</f>
        <v>6.25E-2</v>
      </c>
      <c r="O28" s="15">
        <f t="shared" si="5"/>
        <v>1</v>
      </c>
      <c r="Q28" s="38">
        <f t="shared" si="3"/>
        <v>16.75</v>
      </c>
      <c r="R28" s="35">
        <v>16.5</v>
      </c>
      <c r="S28" s="12">
        <f t="shared" si="6"/>
        <v>0</v>
      </c>
      <c r="T28" s="14">
        <f t="shared" si="9"/>
        <v>3490.3125</v>
      </c>
      <c r="U28" s="15">
        <f>+N28*B26</f>
        <v>232.6875</v>
      </c>
      <c r="V28" s="15">
        <f t="shared" si="7"/>
        <v>3723</v>
      </c>
    </row>
    <row r="29" spans="1:40" x14ac:dyDescent="0.25">
      <c r="A29">
        <v>18</v>
      </c>
      <c r="B29">
        <v>0</v>
      </c>
      <c r="C29">
        <v>0</v>
      </c>
      <c r="E29" s="35">
        <v>17</v>
      </c>
      <c r="F29" s="12"/>
      <c r="G29" s="14">
        <v>3</v>
      </c>
      <c r="H29" s="15"/>
      <c r="I29" s="15">
        <v>3</v>
      </c>
      <c r="K29" s="35">
        <v>17</v>
      </c>
      <c r="L29" s="12"/>
      <c r="M29" s="14">
        <f t="shared" si="8"/>
        <v>1</v>
      </c>
      <c r="N29" s="15"/>
      <c r="O29" s="15">
        <f t="shared" si="5"/>
        <v>1</v>
      </c>
      <c r="Q29" s="38">
        <f t="shared" si="3"/>
        <v>17.25</v>
      </c>
      <c r="R29" s="35">
        <v>17</v>
      </c>
      <c r="S29" s="12">
        <f t="shared" si="6"/>
        <v>0</v>
      </c>
      <c r="T29" s="14">
        <f t="shared" si="9"/>
        <v>303</v>
      </c>
      <c r="U29" s="15">
        <f>+N29*B27</f>
        <v>0</v>
      </c>
      <c r="V29" s="15">
        <f t="shared" si="7"/>
        <v>303</v>
      </c>
    </row>
    <row r="30" spans="1:40" x14ac:dyDescent="0.25">
      <c r="A30">
        <v>18.5</v>
      </c>
      <c r="B30">
        <v>0</v>
      </c>
      <c r="C30">
        <v>0</v>
      </c>
      <c r="E30" s="36">
        <v>17.5</v>
      </c>
      <c r="F30" s="21"/>
      <c r="G30" s="16">
        <v>7</v>
      </c>
      <c r="H30" s="17">
        <v>1</v>
      </c>
      <c r="I30" s="15">
        <v>8</v>
      </c>
      <c r="K30" s="36">
        <v>17.5</v>
      </c>
      <c r="L30" s="21"/>
      <c r="M30" s="14">
        <f t="shared" si="8"/>
        <v>0.875</v>
      </c>
      <c r="N30" s="15">
        <f t="shared" si="14"/>
        <v>0.125</v>
      </c>
      <c r="O30" s="15">
        <f t="shared" si="5"/>
        <v>1</v>
      </c>
      <c r="Q30" s="38">
        <f t="shared" si="3"/>
        <v>17.75</v>
      </c>
      <c r="R30" s="36">
        <v>17.5</v>
      </c>
      <c r="S30" s="12">
        <f t="shared" si="6"/>
        <v>0</v>
      </c>
      <c r="T30" s="14">
        <f t="shared" si="9"/>
        <v>265.125</v>
      </c>
      <c r="U30" s="15">
        <f>+N30*B28</f>
        <v>37.875</v>
      </c>
      <c r="V30" s="15">
        <f t="shared" si="7"/>
        <v>303</v>
      </c>
    </row>
    <row r="31" spans="1:40" x14ac:dyDescent="0.25">
      <c r="A31">
        <v>19</v>
      </c>
      <c r="B31">
        <v>0</v>
      </c>
      <c r="C31">
        <v>0</v>
      </c>
      <c r="E31" s="23" t="s">
        <v>7</v>
      </c>
      <c r="F31" s="28">
        <v>78</v>
      </c>
      <c r="G31" s="28">
        <v>121</v>
      </c>
      <c r="H31" s="28">
        <v>3</v>
      </c>
      <c r="I31" s="26">
        <v>202</v>
      </c>
      <c r="K31" s="23" t="s">
        <v>7</v>
      </c>
      <c r="L31" s="28">
        <f>+SUM(L14:L30)</f>
        <v>8.1186796648483952</v>
      </c>
      <c r="M31" s="28">
        <f t="shared" ref="M31:N31" si="15">+SUM(M14:M30)</f>
        <v>8.6223917637230336</v>
      </c>
      <c r="N31" s="28">
        <f t="shared" si="15"/>
        <v>0.2589285714285714</v>
      </c>
      <c r="O31" s="28"/>
      <c r="R31" s="39" t="s">
        <v>19</v>
      </c>
      <c r="S31" s="40">
        <f>SUM(S7:S30)</f>
        <v>90371.391523539249</v>
      </c>
      <c r="T31" s="40">
        <f t="shared" ref="T31:V31" si="16">SUM(T7:T30)</f>
        <v>137938.83169074648</v>
      </c>
      <c r="U31" s="40">
        <f t="shared" si="16"/>
        <v>707.77678571428567</v>
      </c>
      <c r="V31" s="40">
        <f t="shared" si="16"/>
        <v>229018</v>
      </c>
    </row>
    <row r="32" spans="1:40" x14ac:dyDescent="0.25">
      <c r="A32">
        <v>19.5</v>
      </c>
      <c r="B32">
        <v>0</v>
      </c>
      <c r="C32">
        <v>0</v>
      </c>
      <c r="R32" s="39" t="s">
        <v>18</v>
      </c>
      <c r="S32" s="41">
        <f>+S31/$V$31*100</f>
        <v>39.460388058379365</v>
      </c>
      <c r="T32" s="41">
        <f>+T31/$V$31*100</f>
        <v>60.230563401455981</v>
      </c>
      <c r="U32" s="41">
        <f>+U31/$V$31*100</f>
        <v>0.30904854016465327</v>
      </c>
      <c r="V32" s="41">
        <f>+V31/$V$31*100</f>
        <v>100</v>
      </c>
    </row>
    <row r="33" spans="1:46" x14ac:dyDescent="0.25">
      <c r="A33">
        <v>20</v>
      </c>
      <c r="B33">
        <v>0</v>
      </c>
      <c r="C33">
        <v>0</v>
      </c>
      <c r="R33" s="42" t="s">
        <v>20</v>
      </c>
      <c r="S33" s="43">
        <f>SUMPRODUCT(Q7:Q30,$S$7:$S$30)/S$31</f>
        <v>13.086187704569989</v>
      </c>
      <c r="T33" s="43">
        <f>SUMPRODUCT(R7:R30,$T$7:$T$30)/T$31</f>
        <v>14.251358709971672</v>
      </c>
      <c r="U33" s="43">
        <f>SUMPRODUCT(U7:U30,$Q$7:$Q$30)/U$31</f>
        <v>16.494648105864691</v>
      </c>
      <c r="V33" s="43">
        <f>SUMPRODUCT(V7:V30,$Q$7:$Q$30)/V$31</f>
        <v>13.949086971329764</v>
      </c>
    </row>
    <row r="34" spans="1:46" x14ac:dyDescent="0.25">
      <c r="A34">
        <v>20.5</v>
      </c>
      <c r="B34">
        <v>0</v>
      </c>
      <c r="C34">
        <v>0</v>
      </c>
    </row>
    <row r="35" spans="1:46" x14ac:dyDescent="0.25">
      <c r="A35">
        <v>21</v>
      </c>
      <c r="B35">
        <v>0</v>
      </c>
      <c r="C35">
        <v>0</v>
      </c>
      <c r="R35" s="25" t="s">
        <v>1</v>
      </c>
      <c r="S35" s="25" t="s">
        <v>4</v>
      </c>
      <c r="T35" s="25"/>
      <c r="U35" s="25"/>
      <c r="V35" s="25"/>
    </row>
    <row r="36" spans="1:46" x14ac:dyDescent="0.25">
      <c r="A36">
        <v>21.5</v>
      </c>
      <c r="B36">
        <v>0</v>
      </c>
      <c r="C36">
        <v>0</v>
      </c>
      <c r="R36" s="25" t="s">
        <v>2</v>
      </c>
      <c r="S36" s="25" t="s">
        <v>5</v>
      </c>
      <c r="T36" s="25"/>
      <c r="U36" s="25" t="s">
        <v>33</v>
      </c>
      <c r="V36" s="25"/>
    </row>
    <row r="37" spans="1:46" x14ac:dyDescent="0.25">
      <c r="A37">
        <v>22</v>
      </c>
      <c r="B37">
        <v>0</v>
      </c>
      <c r="C37">
        <v>0</v>
      </c>
      <c r="R37" s="25" t="s">
        <v>3</v>
      </c>
      <c r="S37" s="25" t="s">
        <v>6</v>
      </c>
      <c r="T37" s="25"/>
      <c r="U37" s="25"/>
      <c r="V37" s="25"/>
    </row>
    <row r="38" spans="1:46" x14ac:dyDescent="0.25">
      <c r="A38">
        <v>22.5</v>
      </c>
      <c r="B38">
        <v>0</v>
      </c>
      <c r="C38">
        <v>0</v>
      </c>
    </row>
    <row r="39" spans="1:46" x14ac:dyDescent="0.25">
      <c r="A39">
        <v>23</v>
      </c>
      <c r="B39">
        <v>0</v>
      </c>
      <c r="C39">
        <v>0</v>
      </c>
      <c r="R39" s="46" t="s">
        <v>10</v>
      </c>
      <c r="S39" s="48" t="s">
        <v>0</v>
      </c>
      <c r="T39" s="48"/>
      <c r="U39" s="49"/>
      <c r="V39" s="46" t="s">
        <v>7</v>
      </c>
    </row>
    <row r="40" spans="1:46" x14ac:dyDescent="0.25">
      <c r="A40">
        <v>23.5</v>
      </c>
      <c r="B40">
        <v>0</v>
      </c>
      <c r="C40">
        <v>0</v>
      </c>
      <c r="R40" s="47"/>
      <c r="S40" s="3">
        <v>1</v>
      </c>
      <c r="T40" s="7">
        <v>2</v>
      </c>
      <c r="U40" s="8">
        <v>3</v>
      </c>
      <c r="V40" s="47"/>
    </row>
    <row r="41" spans="1:46" x14ac:dyDescent="0.25">
      <c r="A41">
        <v>24</v>
      </c>
      <c r="B41">
        <v>0</v>
      </c>
      <c r="C41">
        <v>0</v>
      </c>
      <c r="Q41" s="38">
        <f>+R41+0.25</f>
        <v>6.25</v>
      </c>
      <c r="R41" s="34">
        <v>6</v>
      </c>
      <c r="S41" s="12">
        <f t="shared" ref="S41:S47" si="17">L7*C5</f>
        <v>0</v>
      </c>
      <c r="T41" s="14">
        <f t="shared" ref="T41:T53" si="18">+M7*C5</f>
        <v>0</v>
      </c>
      <c r="U41" s="15">
        <f t="shared" ref="U41:U60" si="19">+N7*C5</f>
        <v>0</v>
      </c>
      <c r="V41" s="11"/>
    </row>
    <row r="42" spans="1:46" x14ac:dyDescent="0.25">
      <c r="A42">
        <v>24.5</v>
      </c>
      <c r="B42">
        <v>0</v>
      </c>
      <c r="C42">
        <v>0</v>
      </c>
      <c r="Q42" s="38">
        <f t="shared" ref="Q42:Q64" si="20">+R42+0.25</f>
        <v>6.75</v>
      </c>
      <c r="R42" s="35">
        <v>6.5</v>
      </c>
      <c r="S42" s="12">
        <f t="shared" si="17"/>
        <v>0</v>
      </c>
      <c r="T42" s="14">
        <f t="shared" si="18"/>
        <v>0</v>
      </c>
      <c r="U42" s="15">
        <f t="shared" si="19"/>
        <v>0</v>
      </c>
      <c r="V42" s="13"/>
      <c r="AN42" t="s">
        <v>8</v>
      </c>
      <c r="AR42" t="s">
        <v>27</v>
      </c>
    </row>
    <row r="43" spans="1:46" x14ac:dyDescent="0.25">
      <c r="A43">
        <v>25</v>
      </c>
      <c r="B43">
        <v>0</v>
      </c>
      <c r="C43">
        <v>0</v>
      </c>
      <c r="Q43" s="38">
        <f t="shared" si="20"/>
        <v>7.25</v>
      </c>
      <c r="R43" s="35">
        <v>7</v>
      </c>
      <c r="S43" s="12">
        <f t="shared" si="17"/>
        <v>0</v>
      </c>
      <c r="T43" s="14">
        <f t="shared" si="18"/>
        <v>0</v>
      </c>
      <c r="U43" s="15">
        <f t="shared" si="19"/>
        <v>0</v>
      </c>
      <c r="V43" s="13"/>
      <c r="AN43" t="s">
        <v>13</v>
      </c>
      <c r="AO43" t="s">
        <v>14</v>
      </c>
      <c r="AP43" t="s">
        <v>15</v>
      </c>
      <c r="AR43" t="s">
        <v>13</v>
      </c>
      <c r="AS43" t="s">
        <v>14</v>
      </c>
      <c r="AT43" t="s">
        <v>15</v>
      </c>
    </row>
    <row r="44" spans="1:46" x14ac:dyDescent="0.25">
      <c r="A44">
        <v>25.5</v>
      </c>
      <c r="B44">
        <v>0</v>
      </c>
      <c r="C44">
        <v>0</v>
      </c>
      <c r="Q44" s="38">
        <f t="shared" si="20"/>
        <v>7.75</v>
      </c>
      <c r="R44" s="35">
        <v>7.5</v>
      </c>
      <c r="S44" s="12">
        <f t="shared" si="17"/>
        <v>0</v>
      </c>
      <c r="T44" s="14">
        <f t="shared" si="18"/>
        <v>0</v>
      </c>
      <c r="U44" s="15">
        <f t="shared" si="19"/>
        <v>0</v>
      </c>
      <c r="V44" s="13"/>
      <c r="AN44">
        <v>5</v>
      </c>
      <c r="AO44">
        <v>0</v>
      </c>
      <c r="AP44">
        <v>0</v>
      </c>
      <c r="AR44">
        <v>5</v>
      </c>
      <c r="AS44">
        <f>+B3+AO44</f>
        <v>0</v>
      </c>
      <c r="AT44">
        <f>+C3+AP44</f>
        <v>0</v>
      </c>
    </row>
    <row r="45" spans="1:46" x14ac:dyDescent="0.25">
      <c r="B45">
        <v>229018</v>
      </c>
      <c r="C45">
        <v>3814</v>
      </c>
      <c r="Q45" s="38">
        <f t="shared" si="20"/>
        <v>8.25</v>
      </c>
      <c r="R45" s="35">
        <v>8</v>
      </c>
      <c r="S45" s="12">
        <f t="shared" si="17"/>
        <v>0</v>
      </c>
      <c r="T45" s="14">
        <f t="shared" si="18"/>
        <v>0</v>
      </c>
      <c r="U45" s="15">
        <f t="shared" si="19"/>
        <v>0</v>
      </c>
      <c r="V45" s="13"/>
      <c r="AN45">
        <v>5.5</v>
      </c>
      <c r="AO45">
        <v>0</v>
      </c>
      <c r="AP45">
        <v>0</v>
      </c>
      <c r="AR45">
        <v>5.5</v>
      </c>
      <c r="AS45">
        <f t="shared" ref="AS45:AT45" si="21">+B4+AO45</f>
        <v>0</v>
      </c>
      <c r="AT45">
        <f t="shared" si="21"/>
        <v>0</v>
      </c>
    </row>
    <row r="46" spans="1:46" x14ac:dyDescent="0.25">
      <c r="A46" t="s">
        <v>16</v>
      </c>
      <c r="B46">
        <v>229.018</v>
      </c>
      <c r="Q46" s="38">
        <f t="shared" si="20"/>
        <v>8.75</v>
      </c>
      <c r="R46" s="35">
        <v>8.5</v>
      </c>
      <c r="S46" s="12">
        <f t="shared" si="17"/>
        <v>0</v>
      </c>
      <c r="T46" s="14">
        <f t="shared" si="18"/>
        <v>0</v>
      </c>
      <c r="U46" s="15">
        <f t="shared" si="19"/>
        <v>0</v>
      </c>
      <c r="V46" s="13"/>
      <c r="AN46">
        <v>6</v>
      </c>
      <c r="AO46">
        <v>0</v>
      </c>
      <c r="AP46">
        <v>0</v>
      </c>
      <c r="AR46">
        <v>6</v>
      </c>
      <c r="AS46">
        <f t="shared" ref="AS46:AT46" si="22">+B5+AO46</f>
        <v>0</v>
      </c>
      <c r="AT46">
        <f t="shared" si="22"/>
        <v>0</v>
      </c>
    </row>
    <row r="47" spans="1:46" x14ac:dyDescent="0.25">
      <c r="Q47" s="38">
        <f t="shared" si="20"/>
        <v>9.25</v>
      </c>
      <c r="R47" s="35">
        <v>9</v>
      </c>
      <c r="S47" s="12">
        <f t="shared" si="17"/>
        <v>0</v>
      </c>
      <c r="T47" s="14">
        <f t="shared" si="18"/>
        <v>0</v>
      </c>
      <c r="U47" s="15">
        <f t="shared" si="19"/>
        <v>0</v>
      </c>
      <c r="V47" s="13"/>
      <c r="AN47">
        <v>6.5</v>
      </c>
      <c r="AO47">
        <v>0</v>
      </c>
      <c r="AP47">
        <v>0</v>
      </c>
      <c r="AR47">
        <v>6.5</v>
      </c>
      <c r="AS47">
        <f t="shared" ref="AS47:AT47" si="23">+B6+AO47</f>
        <v>0</v>
      </c>
      <c r="AT47">
        <f t="shared" si="23"/>
        <v>0</v>
      </c>
    </row>
    <row r="48" spans="1:46" x14ac:dyDescent="0.25">
      <c r="Q48" s="38">
        <f t="shared" si="20"/>
        <v>9.75</v>
      </c>
      <c r="R48" s="35">
        <v>9.5</v>
      </c>
      <c r="S48" s="12">
        <f>L14*C12</f>
        <v>3</v>
      </c>
      <c r="T48" s="14">
        <f t="shared" si="18"/>
        <v>0</v>
      </c>
      <c r="U48" s="15">
        <f t="shared" si="19"/>
        <v>0</v>
      </c>
      <c r="V48" s="15">
        <f>+SUM(S48:U48)</f>
        <v>3</v>
      </c>
      <c r="AN48">
        <v>7</v>
      </c>
      <c r="AO48">
        <v>0</v>
      </c>
      <c r="AP48">
        <v>0</v>
      </c>
      <c r="AR48">
        <v>7</v>
      </c>
      <c r="AS48">
        <f t="shared" ref="AS48:AT48" si="24">+B7+AO48</f>
        <v>0</v>
      </c>
      <c r="AT48">
        <f t="shared" si="24"/>
        <v>0</v>
      </c>
    </row>
    <row r="49" spans="17:46" x14ac:dyDescent="0.25">
      <c r="Q49" s="38">
        <f t="shared" si="20"/>
        <v>10.25</v>
      </c>
      <c r="R49" s="35">
        <v>10</v>
      </c>
      <c r="S49" s="12">
        <f t="shared" ref="S49:S64" si="25">L15*C13</f>
        <v>0</v>
      </c>
      <c r="T49" s="14">
        <f t="shared" si="18"/>
        <v>0</v>
      </c>
      <c r="U49" s="15">
        <f t="shared" si="19"/>
        <v>0</v>
      </c>
      <c r="V49" s="15">
        <f t="shared" ref="V49:V64" si="26">+SUM(S49:U49)</f>
        <v>0</v>
      </c>
      <c r="AN49">
        <v>7.5</v>
      </c>
      <c r="AO49">
        <v>0</v>
      </c>
      <c r="AP49">
        <v>0</v>
      </c>
      <c r="AR49">
        <v>7.5</v>
      </c>
      <c r="AS49">
        <f t="shared" ref="AS49:AT49" si="27">+B8+AO49</f>
        <v>0</v>
      </c>
      <c r="AT49">
        <f t="shared" si="27"/>
        <v>0</v>
      </c>
    </row>
    <row r="50" spans="17:46" x14ac:dyDescent="0.25">
      <c r="Q50" s="38">
        <f t="shared" si="20"/>
        <v>10.75</v>
      </c>
      <c r="R50" s="35">
        <v>10.5</v>
      </c>
      <c r="S50" s="12">
        <f t="shared" si="25"/>
        <v>22</v>
      </c>
      <c r="T50" s="14">
        <f t="shared" si="18"/>
        <v>0</v>
      </c>
      <c r="U50" s="15">
        <f t="shared" si="19"/>
        <v>0</v>
      </c>
      <c r="V50" s="15">
        <f t="shared" si="26"/>
        <v>22</v>
      </c>
      <c r="AN50">
        <v>8</v>
      </c>
      <c r="AO50">
        <v>0</v>
      </c>
      <c r="AP50">
        <v>0</v>
      </c>
      <c r="AR50">
        <v>8</v>
      </c>
      <c r="AS50">
        <f t="shared" ref="AS50:AT50" si="28">+B9+AO50</f>
        <v>0</v>
      </c>
      <c r="AT50">
        <f t="shared" si="28"/>
        <v>0</v>
      </c>
    </row>
    <row r="51" spans="17:46" x14ac:dyDescent="0.25">
      <c r="Q51" s="38">
        <f t="shared" si="20"/>
        <v>11.25</v>
      </c>
      <c r="R51" s="35">
        <v>11</v>
      </c>
      <c r="S51" s="12">
        <f t="shared" si="25"/>
        <v>47</v>
      </c>
      <c r="T51" s="14">
        <f t="shared" si="18"/>
        <v>0</v>
      </c>
      <c r="U51" s="15">
        <f t="shared" si="19"/>
        <v>0</v>
      </c>
      <c r="V51" s="15">
        <f t="shared" si="26"/>
        <v>47</v>
      </c>
      <c r="AN51">
        <v>8.5</v>
      </c>
      <c r="AO51">
        <v>0</v>
      </c>
      <c r="AP51">
        <v>0</v>
      </c>
      <c r="AR51">
        <v>8.5</v>
      </c>
      <c r="AS51">
        <f t="shared" ref="AS51:AT51" si="29">+B10+AO51</f>
        <v>0</v>
      </c>
      <c r="AT51">
        <f t="shared" si="29"/>
        <v>0</v>
      </c>
    </row>
    <row r="52" spans="17:46" x14ac:dyDescent="0.25">
      <c r="Q52" s="38">
        <f t="shared" si="20"/>
        <v>11.75</v>
      </c>
      <c r="R52" s="35">
        <v>11.5</v>
      </c>
      <c r="S52" s="12">
        <f t="shared" si="25"/>
        <v>44</v>
      </c>
      <c r="T52" s="14">
        <f t="shared" si="18"/>
        <v>0</v>
      </c>
      <c r="U52" s="15">
        <f t="shared" si="19"/>
        <v>0</v>
      </c>
      <c r="V52" s="15">
        <f t="shared" si="26"/>
        <v>44</v>
      </c>
      <c r="AN52">
        <v>9</v>
      </c>
      <c r="AO52">
        <v>0</v>
      </c>
      <c r="AP52">
        <v>0</v>
      </c>
      <c r="AR52">
        <v>9</v>
      </c>
      <c r="AS52">
        <f t="shared" ref="AS52:AT52" si="30">+B11+AO52</f>
        <v>0</v>
      </c>
      <c r="AT52">
        <f t="shared" si="30"/>
        <v>0</v>
      </c>
    </row>
    <row r="53" spans="17:46" x14ac:dyDescent="0.25">
      <c r="Q53" s="38">
        <f t="shared" si="20"/>
        <v>12.25</v>
      </c>
      <c r="R53" s="35">
        <v>12</v>
      </c>
      <c r="S53" s="12">
        <f t="shared" si="25"/>
        <v>192</v>
      </c>
      <c r="T53" s="14">
        <f t="shared" si="18"/>
        <v>0</v>
      </c>
      <c r="U53" s="15">
        <f t="shared" si="19"/>
        <v>0</v>
      </c>
      <c r="V53" s="15">
        <f t="shared" si="26"/>
        <v>192</v>
      </c>
      <c r="AN53">
        <v>9.5</v>
      </c>
      <c r="AO53">
        <v>223</v>
      </c>
      <c r="AP53">
        <v>1</v>
      </c>
      <c r="AR53">
        <v>9.5</v>
      </c>
      <c r="AS53">
        <f t="shared" ref="AS53:AT53" si="31">+B12+AO53</f>
        <v>749</v>
      </c>
      <c r="AT53">
        <f t="shared" si="31"/>
        <v>4</v>
      </c>
    </row>
    <row r="54" spans="17:46" x14ac:dyDescent="0.25">
      <c r="Q54" s="38">
        <f t="shared" si="20"/>
        <v>12.75</v>
      </c>
      <c r="R54" s="35">
        <v>12.5</v>
      </c>
      <c r="S54" s="12">
        <f t="shared" si="25"/>
        <v>221.14285714285714</v>
      </c>
      <c r="T54" s="14">
        <f>+M20*C18</f>
        <v>36.857142857142854</v>
      </c>
      <c r="U54" s="15">
        <f t="shared" si="19"/>
        <v>0</v>
      </c>
      <c r="V54" s="15">
        <f t="shared" si="26"/>
        <v>258</v>
      </c>
      <c r="AN54">
        <v>10</v>
      </c>
      <c r="AO54">
        <v>667</v>
      </c>
      <c r="AP54">
        <v>4</v>
      </c>
      <c r="AR54">
        <v>10</v>
      </c>
      <c r="AS54">
        <f t="shared" ref="AS54:AT54" si="32">+B13+AO54</f>
        <v>667</v>
      </c>
      <c r="AT54">
        <f t="shared" si="32"/>
        <v>4</v>
      </c>
    </row>
    <row r="55" spans="17:46" x14ac:dyDescent="0.25">
      <c r="Q55" s="38">
        <f t="shared" si="20"/>
        <v>13.25</v>
      </c>
      <c r="R55" s="35">
        <v>13</v>
      </c>
      <c r="S55" s="12">
        <f t="shared" si="25"/>
        <v>93.17647058823529</v>
      </c>
      <c r="T55" s="14">
        <f t="shared" ref="T55:T64" si="33">+M21*C19</f>
        <v>302.8235294117647</v>
      </c>
      <c r="U55" s="15">
        <f t="shared" si="19"/>
        <v>0</v>
      </c>
      <c r="V55" s="15">
        <f t="shared" si="26"/>
        <v>396</v>
      </c>
      <c r="AN55">
        <v>10.5</v>
      </c>
      <c r="AO55">
        <v>0</v>
      </c>
      <c r="AP55">
        <v>0</v>
      </c>
      <c r="AR55">
        <v>10.5</v>
      </c>
      <c r="AS55">
        <f t="shared" ref="AS55:AT55" si="34">+B14+AO55</f>
        <v>3147</v>
      </c>
      <c r="AT55">
        <f t="shared" si="34"/>
        <v>22</v>
      </c>
    </row>
    <row r="56" spans="17:46" x14ac:dyDescent="0.25">
      <c r="Q56" s="38">
        <f t="shared" si="20"/>
        <v>13.75</v>
      </c>
      <c r="R56" s="35">
        <v>13.5</v>
      </c>
      <c r="S56" s="12">
        <f t="shared" si="25"/>
        <v>62.8</v>
      </c>
      <c r="T56" s="14">
        <f t="shared" si="33"/>
        <v>408.2</v>
      </c>
      <c r="U56" s="15">
        <f t="shared" si="19"/>
        <v>0</v>
      </c>
      <c r="V56" s="15">
        <f t="shared" si="26"/>
        <v>471</v>
      </c>
      <c r="AN56">
        <v>11</v>
      </c>
      <c r="AO56">
        <v>223</v>
      </c>
      <c r="AP56">
        <v>2</v>
      </c>
      <c r="AR56">
        <v>11</v>
      </c>
      <c r="AS56">
        <f t="shared" ref="AS56:AT56" si="35">+B15+AO56</f>
        <v>5996</v>
      </c>
      <c r="AT56">
        <f t="shared" si="35"/>
        <v>49</v>
      </c>
    </row>
    <row r="57" spans="17:46" x14ac:dyDescent="0.25">
      <c r="Q57" s="38">
        <f t="shared" si="20"/>
        <v>14.25</v>
      </c>
      <c r="R57" s="35">
        <v>14</v>
      </c>
      <c r="S57" s="12">
        <f t="shared" si="25"/>
        <v>225.16666666666666</v>
      </c>
      <c r="T57" s="14">
        <f t="shared" si="33"/>
        <v>353.83333333333337</v>
      </c>
      <c r="U57" s="15">
        <f t="shared" si="19"/>
        <v>0</v>
      </c>
      <c r="V57" s="15">
        <f t="shared" si="26"/>
        <v>579</v>
      </c>
      <c r="AN57">
        <v>11.5</v>
      </c>
      <c r="AO57">
        <v>223</v>
      </c>
      <c r="AP57">
        <v>2</v>
      </c>
      <c r="AR57">
        <v>11.5</v>
      </c>
      <c r="AS57">
        <f t="shared" ref="AS57:AT57" si="36">+B16+AO57</f>
        <v>4943</v>
      </c>
      <c r="AT57">
        <f t="shared" si="36"/>
        <v>46</v>
      </c>
    </row>
    <row r="58" spans="17:46" x14ac:dyDescent="0.25">
      <c r="Q58" s="38">
        <f t="shared" si="20"/>
        <v>14.75</v>
      </c>
      <c r="R58" s="35">
        <v>14.5</v>
      </c>
      <c r="S58" s="12">
        <f t="shared" si="25"/>
        <v>270.66666666666669</v>
      </c>
      <c r="T58" s="14">
        <f t="shared" si="33"/>
        <v>425.33333333333337</v>
      </c>
      <c r="U58" s="15">
        <f t="shared" si="19"/>
        <v>0</v>
      </c>
      <c r="V58" s="15">
        <f t="shared" si="26"/>
        <v>696</v>
      </c>
      <c r="AN58">
        <v>12</v>
      </c>
      <c r="AO58">
        <v>0</v>
      </c>
      <c r="AP58">
        <v>0</v>
      </c>
      <c r="AR58">
        <v>12</v>
      </c>
      <c r="AS58">
        <f t="shared" ref="AS58:AT58" si="37">+B17+AO58</f>
        <v>18008</v>
      </c>
      <c r="AT58">
        <f t="shared" si="37"/>
        <v>192</v>
      </c>
    </row>
    <row r="59" spans="17:46" x14ac:dyDescent="0.25">
      <c r="Q59" s="38">
        <f t="shared" si="20"/>
        <v>15.25</v>
      </c>
      <c r="R59" s="35">
        <v>15</v>
      </c>
      <c r="S59" s="12">
        <f t="shared" si="25"/>
        <v>23.157894736842103</v>
      </c>
      <c r="T59" s="14">
        <f t="shared" si="33"/>
        <v>416.84210526315786</v>
      </c>
      <c r="U59" s="15">
        <f t="shared" si="19"/>
        <v>0</v>
      </c>
      <c r="V59" s="15">
        <f t="shared" si="26"/>
        <v>439.99999999999994</v>
      </c>
      <c r="AN59">
        <v>12.5</v>
      </c>
      <c r="AO59">
        <v>223</v>
      </c>
      <c r="AP59">
        <v>3</v>
      </c>
      <c r="AR59">
        <v>12.5</v>
      </c>
      <c r="AS59">
        <f t="shared" ref="AS59:AT59" si="38">+B18+AO59</f>
        <v>21529</v>
      </c>
      <c r="AT59">
        <f t="shared" si="38"/>
        <v>261</v>
      </c>
    </row>
    <row r="60" spans="17:46" x14ac:dyDescent="0.25">
      <c r="Q60" s="38">
        <f t="shared" si="20"/>
        <v>15.75</v>
      </c>
      <c r="R60" s="35">
        <v>15.5</v>
      </c>
      <c r="S60" s="12">
        <f t="shared" si="25"/>
        <v>23.5</v>
      </c>
      <c r="T60" s="14">
        <f t="shared" si="33"/>
        <v>352.5</v>
      </c>
      <c r="U60" s="15">
        <f t="shared" si="19"/>
        <v>0</v>
      </c>
      <c r="V60" s="15">
        <f t="shared" si="26"/>
        <v>376</v>
      </c>
      <c r="AN60">
        <v>13</v>
      </c>
      <c r="AO60">
        <v>0</v>
      </c>
      <c r="AP60">
        <v>0</v>
      </c>
      <c r="AR60">
        <v>13</v>
      </c>
      <c r="AS60">
        <f t="shared" ref="AS60:AT60" si="39">+B19+AO60</f>
        <v>28852</v>
      </c>
      <c r="AT60">
        <f t="shared" si="39"/>
        <v>396</v>
      </c>
    </row>
    <row r="61" spans="17:46" x14ac:dyDescent="0.25">
      <c r="Q61" s="38">
        <f t="shared" si="20"/>
        <v>16.25</v>
      </c>
      <c r="R61" s="35">
        <v>16</v>
      </c>
      <c r="S61" s="12">
        <f t="shared" si="25"/>
        <v>0</v>
      </c>
      <c r="T61" s="14">
        <f t="shared" si="33"/>
        <v>149.5</v>
      </c>
      <c r="U61" s="15">
        <f>+N27*C25</f>
        <v>11.5</v>
      </c>
      <c r="V61" s="15">
        <f t="shared" si="26"/>
        <v>161</v>
      </c>
      <c r="AN61">
        <v>13.5</v>
      </c>
      <c r="AO61">
        <v>1779</v>
      </c>
      <c r="AP61">
        <v>27</v>
      </c>
      <c r="AR61">
        <v>13.5</v>
      </c>
      <c r="AS61">
        <f t="shared" ref="AS61:AT61" si="40">+B20+AO61</f>
        <v>32293</v>
      </c>
      <c r="AT61">
        <f t="shared" si="40"/>
        <v>498</v>
      </c>
    </row>
    <row r="62" spans="17:46" x14ac:dyDescent="0.25">
      <c r="Q62" s="38">
        <f t="shared" si="20"/>
        <v>16.75</v>
      </c>
      <c r="R62" s="35">
        <v>16.5</v>
      </c>
      <c r="S62" s="12">
        <f t="shared" si="25"/>
        <v>0</v>
      </c>
      <c r="T62" s="14">
        <f t="shared" si="33"/>
        <v>101.25</v>
      </c>
      <c r="U62" s="15">
        <f t="shared" ref="U62:U64" si="41">+N28*C26</f>
        <v>6.75</v>
      </c>
      <c r="V62" s="15">
        <f t="shared" si="26"/>
        <v>108</v>
      </c>
      <c r="AN62">
        <v>14</v>
      </c>
      <c r="AO62">
        <v>445</v>
      </c>
      <c r="AP62">
        <v>8</v>
      </c>
      <c r="AR62">
        <v>14</v>
      </c>
      <c r="AS62">
        <f t="shared" ref="AS62:AT62" si="42">+B21+AO62</f>
        <v>33908</v>
      </c>
      <c r="AT62">
        <f t="shared" si="42"/>
        <v>587</v>
      </c>
    </row>
    <row r="63" spans="17:46" x14ac:dyDescent="0.25">
      <c r="Q63" s="38">
        <f t="shared" si="20"/>
        <v>17.25</v>
      </c>
      <c r="R63" s="35">
        <v>17</v>
      </c>
      <c r="S63" s="12">
        <f t="shared" si="25"/>
        <v>0</v>
      </c>
      <c r="T63" s="14">
        <f t="shared" si="33"/>
        <v>10</v>
      </c>
      <c r="U63" s="15">
        <f t="shared" si="41"/>
        <v>0</v>
      </c>
      <c r="V63" s="15">
        <f t="shared" si="26"/>
        <v>10</v>
      </c>
      <c r="AN63">
        <v>14.5</v>
      </c>
      <c r="AO63">
        <v>1334</v>
      </c>
      <c r="AP63">
        <v>26</v>
      </c>
      <c r="AR63">
        <v>14.5</v>
      </c>
      <c r="AS63">
        <f t="shared" ref="AS63:AT63" si="43">+B22+AO63</f>
        <v>37335</v>
      </c>
      <c r="AT63">
        <f t="shared" si="43"/>
        <v>722</v>
      </c>
    </row>
    <row r="64" spans="17:46" x14ac:dyDescent="0.25">
      <c r="Q64" s="38">
        <f t="shared" si="20"/>
        <v>17.75</v>
      </c>
      <c r="R64" s="36">
        <v>17.5</v>
      </c>
      <c r="S64" s="12">
        <f t="shared" si="25"/>
        <v>0</v>
      </c>
      <c r="T64" s="14">
        <f t="shared" si="33"/>
        <v>9.625</v>
      </c>
      <c r="U64" s="15">
        <f t="shared" si="41"/>
        <v>1.375</v>
      </c>
      <c r="V64" s="15">
        <f t="shared" si="26"/>
        <v>11</v>
      </c>
      <c r="AN64">
        <v>15</v>
      </c>
      <c r="AO64">
        <v>223</v>
      </c>
      <c r="AP64">
        <v>5</v>
      </c>
      <c r="AR64">
        <v>15</v>
      </c>
      <c r="AS64">
        <f t="shared" ref="AS64:AT64" si="44">+B23+AO64</f>
        <v>20696</v>
      </c>
      <c r="AT64">
        <f t="shared" si="44"/>
        <v>445</v>
      </c>
    </row>
    <row r="65" spans="18:46" x14ac:dyDescent="0.25">
      <c r="R65" s="39" t="s">
        <v>19</v>
      </c>
      <c r="S65" s="40">
        <f>SUM(S41:S64)</f>
        <v>1227.6105558012678</v>
      </c>
      <c r="T65" s="40">
        <f t="shared" ref="T65" si="45">SUM(T41:T64)</f>
        <v>2566.7644441987322</v>
      </c>
      <c r="U65" s="40">
        <f t="shared" ref="U65" si="46">SUM(U41:U64)</f>
        <v>19.625</v>
      </c>
      <c r="V65" s="40">
        <f t="shared" ref="V65" si="47">SUM(V41:V64)</f>
        <v>3814</v>
      </c>
      <c r="AN65">
        <v>15.5</v>
      </c>
      <c r="AO65">
        <v>1112</v>
      </c>
      <c r="AP65">
        <v>26</v>
      </c>
      <c r="AR65">
        <v>15.5</v>
      </c>
      <c r="AS65">
        <f t="shared" ref="AS65:AT65" si="48">+B24+AO65</f>
        <v>16897</v>
      </c>
      <c r="AT65">
        <f t="shared" si="48"/>
        <v>402</v>
      </c>
    </row>
    <row r="66" spans="18:46" x14ac:dyDescent="0.25">
      <c r="R66" s="39" t="s">
        <v>18</v>
      </c>
      <c r="S66" s="41">
        <f>+S65/$V$65*100</f>
        <v>32.186957414820867</v>
      </c>
      <c r="T66" s="41">
        <f t="shared" ref="T66:V66" si="49">+T65/$V$65*100</f>
        <v>67.298490933370019</v>
      </c>
      <c r="U66" s="41">
        <f t="shared" si="49"/>
        <v>0.51455165180912432</v>
      </c>
      <c r="V66" s="41">
        <f t="shared" si="49"/>
        <v>100</v>
      </c>
      <c r="AN66">
        <v>16</v>
      </c>
      <c r="AO66">
        <v>223</v>
      </c>
      <c r="AP66">
        <v>6</v>
      </c>
      <c r="AR66">
        <v>16</v>
      </c>
      <c r="AS66">
        <f t="shared" ref="AS66:AT66" si="50">+B25+AO66</f>
        <v>6344</v>
      </c>
      <c r="AT66">
        <f t="shared" si="50"/>
        <v>167</v>
      </c>
    </row>
    <row r="67" spans="18:46" x14ac:dyDescent="0.25">
      <c r="R67" s="42" t="s">
        <v>20</v>
      </c>
      <c r="S67" s="43">
        <f>+S65/S31*1000</f>
        <v>13.58406167156903</v>
      </c>
      <c r="T67" s="43">
        <f t="shared" ref="T67:V67" si="51">+T65/T31*1000</f>
        <v>18.607990315253062</v>
      </c>
      <c r="U67" s="43">
        <f t="shared" si="51"/>
        <v>27.727668378095395</v>
      </c>
      <c r="V67" s="43">
        <f t="shared" si="51"/>
        <v>16.653712808600197</v>
      </c>
      <c r="AN67">
        <v>16.5</v>
      </c>
      <c r="AO67">
        <v>223</v>
      </c>
      <c r="AP67">
        <v>6</v>
      </c>
      <c r="AR67">
        <v>16.5</v>
      </c>
      <c r="AS67">
        <f t="shared" ref="AS67:AT67" si="52">+B26+AO67</f>
        <v>3946</v>
      </c>
      <c r="AT67">
        <f t="shared" si="52"/>
        <v>114</v>
      </c>
    </row>
    <row r="68" spans="18:46" x14ac:dyDescent="0.25">
      <c r="AN68">
        <v>17</v>
      </c>
      <c r="AO68">
        <v>223</v>
      </c>
      <c r="AP68">
        <v>7</v>
      </c>
      <c r="AR68">
        <v>17</v>
      </c>
      <c r="AS68">
        <f t="shared" ref="AS68:AT68" si="53">+B27+AO68</f>
        <v>526</v>
      </c>
      <c r="AT68">
        <f t="shared" si="53"/>
        <v>17</v>
      </c>
    </row>
    <row r="69" spans="18:46" x14ac:dyDescent="0.25">
      <c r="AN69">
        <v>17.5</v>
      </c>
      <c r="AO69">
        <v>0</v>
      </c>
      <c r="AP69">
        <v>0</v>
      </c>
      <c r="AR69">
        <v>17.5</v>
      </c>
      <c r="AS69">
        <f t="shared" ref="AS69:AT69" si="54">+B28+AO69</f>
        <v>303</v>
      </c>
      <c r="AT69">
        <f t="shared" si="54"/>
        <v>11</v>
      </c>
    </row>
    <row r="70" spans="18:46" x14ac:dyDescent="0.25">
      <c r="AN70">
        <v>18</v>
      </c>
      <c r="AO70">
        <v>0</v>
      </c>
      <c r="AP70">
        <v>0</v>
      </c>
      <c r="AR70">
        <v>18</v>
      </c>
      <c r="AS70">
        <f t="shared" ref="AS70:AT70" si="55">+B29+AO70</f>
        <v>0</v>
      </c>
      <c r="AT70">
        <f t="shared" si="55"/>
        <v>0</v>
      </c>
    </row>
    <row r="71" spans="18:46" x14ac:dyDescent="0.25">
      <c r="AN71">
        <v>18.5</v>
      </c>
      <c r="AO71">
        <v>0</v>
      </c>
      <c r="AP71">
        <v>0</v>
      </c>
      <c r="AR71">
        <v>18.5</v>
      </c>
      <c r="AS71">
        <f t="shared" ref="AS71:AT71" si="56">+B30+AO71</f>
        <v>0</v>
      </c>
      <c r="AT71">
        <f t="shared" si="56"/>
        <v>0</v>
      </c>
    </row>
    <row r="72" spans="18:46" x14ac:dyDescent="0.25">
      <c r="AN72">
        <v>19</v>
      </c>
      <c r="AO72">
        <v>0</v>
      </c>
      <c r="AP72">
        <v>0</v>
      </c>
      <c r="AR72">
        <v>19</v>
      </c>
      <c r="AS72">
        <f t="shared" ref="AS72:AT72" si="57">+B31+AO72</f>
        <v>0</v>
      </c>
      <c r="AT72">
        <f t="shared" si="57"/>
        <v>0</v>
      </c>
    </row>
    <row r="73" spans="18:46" x14ac:dyDescent="0.25">
      <c r="AN73">
        <v>19.5</v>
      </c>
      <c r="AO73">
        <v>0</v>
      </c>
      <c r="AP73">
        <v>0</v>
      </c>
      <c r="AR73">
        <v>19.5</v>
      </c>
      <c r="AS73">
        <f t="shared" ref="AS73:AT73" si="58">+B32+AO73</f>
        <v>0</v>
      </c>
      <c r="AT73">
        <f t="shared" si="58"/>
        <v>0</v>
      </c>
    </row>
    <row r="74" spans="18:46" x14ac:dyDescent="0.25">
      <c r="AN74">
        <v>20</v>
      </c>
      <c r="AO74">
        <v>0</v>
      </c>
      <c r="AP74">
        <v>0</v>
      </c>
      <c r="AR74">
        <v>20</v>
      </c>
      <c r="AS74">
        <f t="shared" ref="AS74:AT74" si="59">+B33+AO74</f>
        <v>0</v>
      </c>
      <c r="AT74">
        <f t="shared" si="59"/>
        <v>0</v>
      </c>
    </row>
    <row r="75" spans="18:46" x14ac:dyDescent="0.25">
      <c r="AN75">
        <v>20.5</v>
      </c>
      <c r="AO75">
        <v>0</v>
      </c>
      <c r="AP75">
        <v>0</v>
      </c>
      <c r="AR75">
        <v>20.5</v>
      </c>
      <c r="AS75">
        <f t="shared" ref="AS75:AT75" si="60">+B34+AO75</f>
        <v>0</v>
      </c>
      <c r="AT75">
        <f t="shared" si="60"/>
        <v>0</v>
      </c>
    </row>
    <row r="76" spans="18:46" x14ac:dyDescent="0.25">
      <c r="AN76">
        <v>21</v>
      </c>
      <c r="AO76">
        <v>0</v>
      </c>
      <c r="AP76">
        <v>0</v>
      </c>
      <c r="AR76">
        <v>21</v>
      </c>
      <c r="AS76">
        <f t="shared" ref="AS76:AT76" si="61">+B35+AO76</f>
        <v>0</v>
      </c>
      <c r="AT76">
        <f t="shared" si="61"/>
        <v>0</v>
      </c>
    </row>
    <row r="77" spans="18:46" x14ac:dyDescent="0.25">
      <c r="AN77">
        <v>21.5</v>
      </c>
      <c r="AO77">
        <v>0</v>
      </c>
      <c r="AP77">
        <v>0</v>
      </c>
      <c r="AR77">
        <v>21.5</v>
      </c>
      <c r="AS77">
        <f t="shared" ref="AS77:AT77" si="62">+B36+AO77</f>
        <v>0</v>
      </c>
      <c r="AT77">
        <f t="shared" si="62"/>
        <v>0</v>
      </c>
    </row>
    <row r="78" spans="18:46" x14ac:dyDescent="0.25">
      <c r="AN78">
        <v>22</v>
      </c>
      <c r="AO78">
        <v>0</v>
      </c>
      <c r="AP78">
        <v>0</v>
      </c>
      <c r="AR78">
        <v>22</v>
      </c>
      <c r="AS78">
        <f t="shared" ref="AS78:AT78" si="63">+B37+AO78</f>
        <v>0</v>
      </c>
      <c r="AT78">
        <f t="shared" si="63"/>
        <v>0</v>
      </c>
    </row>
    <row r="79" spans="18:46" x14ac:dyDescent="0.25">
      <c r="AN79">
        <v>22.5</v>
      </c>
      <c r="AO79">
        <v>0</v>
      </c>
      <c r="AP79">
        <v>0</v>
      </c>
      <c r="AR79">
        <v>22.5</v>
      </c>
      <c r="AS79">
        <f t="shared" ref="AS79:AT79" si="64">+B38+AO79</f>
        <v>0</v>
      </c>
      <c r="AT79">
        <f t="shared" si="64"/>
        <v>0</v>
      </c>
    </row>
    <row r="80" spans="18:46" x14ac:dyDescent="0.25">
      <c r="AN80">
        <v>23</v>
      </c>
      <c r="AO80">
        <v>0</v>
      </c>
      <c r="AP80">
        <v>0</v>
      </c>
      <c r="AR80">
        <v>23</v>
      </c>
      <c r="AS80">
        <f t="shared" ref="AS80:AT80" si="65">+B39+AO80</f>
        <v>0</v>
      </c>
      <c r="AT80">
        <f t="shared" si="65"/>
        <v>0</v>
      </c>
    </row>
    <row r="81" spans="40:46" x14ac:dyDescent="0.25">
      <c r="AN81">
        <v>23.5</v>
      </c>
      <c r="AO81">
        <v>0</v>
      </c>
      <c r="AP81">
        <v>0</v>
      </c>
      <c r="AR81">
        <v>23.5</v>
      </c>
      <c r="AS81">
        <f t="shared" ref="AS81:AT81" si="66">+B40+AO81</f>
        <v>0</v>
      </c>
      <c r="AT81">
        <f t="shared" si="66"/>
        <v>0</v>
      </c>
    </row>
    <row r="82" spans="40:46" x14ac:dyDescent="0.25">
      <c r="AN82">
        <v>24</v>
      </c>
      <c r="AO82">
        <v>0</v>
      </c>
      <c r="AP82">
        <v>0</v>
      </c>
      <c r="AR82">
        <v>24</v>
      </c>
      <c r="AS82">
        <f t="shared" ref="AS82:AT82" si="67">+B41+AO82</f>
        <v>0</v>
      </c>
      <c r="AT82">
        <f t="shared" si="67"/>
        <v>0</v>
      </c>
    </row>
    <row r="83" spans="40:46" x14ac:dyDescent="0.25">
      <c r="AN83">
        <v>24.5</v>
      </c>
      <c r="AO83">
        <v>0</v>
      </c>
      <c r="AP83">
        <v>0</v>
      </c>
      <c r="AR83">
        <v>24.5</v>
      </c>
      <c r="AS83">
        <f t="shared" ref="AS83:AT83" si="68">+B42+AO83</f>
        <v>0</v>
      </c>
      <c r="AT83">
        <f t="shared" si="68"/>
        <v>0</v>
      </c>
    </row>
    <row r="84" spans="40:46" x14ac:dyDescent="0.25">
      <c r="AN84">
        <v>25</v>
      </c>
      <c r="AO84">
        <v>0</v>
      </c>
      <c r="AP84">
        <v>0</v>
      </c>
      <c r="AR84">
        <v>25</v>
      </c>
      <c r="AS84">
        <f t="shared" ref="AS84:AT84" si="69">+B43+AO84</f>
        <v>0</v>
      </c>
      <c r="AT84">
        <f t="shared" si="69"/>
        <v>0</v>
      </c>
    </row>
    <row r="85" spans="40:46" x14ac:dyDescent="0.25">
      <c r="AN85">
        <v>25.5</v>
      </c>
      <c r="AO85">
        <v>0</v>
      </c>
      <c r="AP85">
        <v>0</v>
      </c>
      <c r="AR85">
        <v>25.5</v>
      </c>
      <c r="AS85">
        <f t="shared" ref="AS85:AT85" si="70">+B44+AO85</f>
        <v>0</v>
      </c>
      <c r="AT85">
        <f t="shared" si="70"/>
        <v>0</v>
      </c>
    </row>
    <row r="86" spans="40:46" x14ac:dyDescent="0.25">
      <c r="AO86">
        <v>7121</v>
      </c>
      <c r="AP86">
        <v>123</v>
      </c>
    </row>
  </sheetData>
  <mergeCells count="13">
    <mergeCell ref="E5:E6"/>
    <mergeCell ref="F5:H5"/>
    <mergeCell ref="I5:I6"/>
    <mergeCell ref="K5:K6"/>
    <mergeCell ref="L5:N5"/>
    <mergeCell ref="R39:R40"/>
    <mergeCell ref="S39:U39"/>
    <mergeCell ref="V39:V40"/>
    <mergeCell ref="O5:O6"/>
    <mergeCell ref="Y21:Y23"/>
    <mergeCell ref="R5:R6"/>
    <mergeCell ref="S5:U5"/>
    <mergeCell ref="V5:V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7"/>
  <sheetViews>
    <sheetView workbookViewId="0">
      <selection activeCell="N34" sqref="N34"/>
    </sheetView>
  </sheetViews>
  <sheetFormatPr defaultRowHeight="15" x14ac:dyDescent="0.25"/>
  <cols>
    <col min="5" max="5" width="12.5703125" customWidth="1"/>
    <col min="14" max="14" width="9.5703125" bestFit="1" customWidth="1"/>
    <col min="18" max="18" width="20.140625" customWidth="1"/>
    <col min="30" max="30" width="14.7109375" bestFit="1" customWidth="1"/>
    <col min="32" max="32" width="11.5703125" bestFit="1" customWidth="1"/>
  </cols>
  <sheetData>
    <row r="1" spans="1:22" x14ac:dyDescent="0.25">
      <c r="A1" t="s">
        <v>34</v>
      </c>
      <c r="E1" s="25" t="s">
        <v>1</v>
      </c>
      <c r="F1" s="25" t="s">
        <v>4</v>
      </c>
      <c r="G1" s="25"/>
      <c r="H1" s="25"/>
      <c r="I1" s="25"/>
      <c r="K1" s="25" t="s">
        <v>1</v>
      </c>
      <c r="L1" s="25" t="s">
        <v>4</v>
      </c>
      <c r="M1" s="25"/>
      <c r="N1" s="25"/>
      <c r="O1" s="25"/>
      <c r="R1" s="25" t="s">
        <v>1</v>
      </c>
      <c r="S1" s="25" t="s">
        <v>4</v>
      </c>
      <c r="T1" s="25"/>
      <c r="U1" s="25"/>
      <c r="V1" s="25"/>
    </row>
    <row r="2" spans="1:22" x14ac:dyDescent="0.25">
      <c r="A2" t="s">
        <v>13</v>
      </c>
      <c r="B2" t="s">
        <v>14</v>
      </c>
      <c r="C2" t="s">
        <v>15</v>
      </c>
      <c r="E2" s="25" t="s">
        <v>2</v>
      </c>
      <c r="F2" s="25" t="s">
        <v>5</v>
      </c>
      <c r="G2" s="25"/>
      <c r="H2" s="25"/>
      <c r="I2" s="25"/>
      <c r="K2" s="25" t="s">
        <v>2</v>
      </c>
      <c r="L2" s="25" t="s">
        <v>5</v>
      </c>
      <c r="M2" s="25"/>
      <c r="N2" s="25" t="s">
        <v>18</v>
      </c>
      <c r="O2" s="25"/>
      <c r="R2" s="25" t="s">
        <v>2</v>
      </c>
      <c r="S2" s="25" t="s">
        <v>5</v>
      </c>
      <c r="T2" s="25"/>
      <c r="U2" s="25" t="s">
        <v>32</v>
      </c>
      <c r="V2" s="25"/>
    </row>
    <row r="3" spans="1:22" x14ac:dyDescent="0.25">
      <c r="A3">
        <v>5</v>
      </c>
      <c r="B3">
        <v>0</v>
      </c>
      <c r="C3">
        <v>0</v>
      </c>
      <c r="E3" s="25" t="s">
        <v>3</v>
      </c>
      <c r="F3" t="s">
        <v>34</v>
      </c>
      <c r="G3" s="25"/>
      <c r="H3" s="25"/>
      <c r="I3" s="25"/>
      <c r="K3" s="25" t="s">
        <v>3</v>
      </c>
      <c r="L3" t="s">
        <v>34</v>
      </c>
      <c r="M3" s="25"/>
      <c r="N3" s="25"/>
      <c r="O3" s="25"/>
      <c r="R3" s="25" t="s">
        <v>3</v>
      </c>
      <c r="S3" t="s">
        <v>34</v>
      </c>
      <c r="T3" s="25"/>
      <c r="U3" s="25"/>
      <c r="V3" s="25"/>
    </row>
    <row r="4" spans="1:22" x14ac:dyDescent="0.25">
      <c r="A4">
        <v>5.5</v>
      </c>
      <c r="B4">
        <v>0</v>
      </c>
      <c r="C4">
        <v>0</v>
      </c>
    </row>
    <row r="5" spans="1:22" x14ac:dyDescent="0.25">
      <c r="A5">
        <v>6</v>
      </c>
      <c r="B5">
        <v>0</v>
      </c>
      <c r="C5">
        <v>0</v>
      </c>
      <c r="E5" s="46" t="s">
        <v>10</v>
      </c>
      <c r="F5" s="48" t="s">
        <v>0</v>
      </c>
      <c r="G5" s="48"/>
      <c r="H5" s="49"/>
      <c r="I5" s="46" t="s">
        <v>7</v>
      </c>
      <c r="K5" s="46" t="s">
        <v>10</v>
      </c>
      <c r="L5" s="48" t="s">
        <v>0</v>
      </c>
      <c r="M5" s="48"/>
      <c r="N5" s="49"/>
      <c r="O5" s="46" t="s">
        <v>7</v>
      </c>
      <c r="R5" s="46" t="s">
        <v>10</v>
      </c>
      <c r="S5" s="48" t="s">
        <v>0</v>
      </c>
      <c r="T5" s="48"/>
      <c r="U5" s="49"/>
      <c r="V5" s="46" t="s">
        <v>7</v>
      </c>
    </row>
    <row r="6" spans="1:22" x14ac:dyDescent="0.25">
      <c r="A6">
        <v>6.5</v>
      </c>
      <c r="B6">
        <v>0</v>
      </c>
      <c r="C6">
        <v>0</v>
      </c>
      <c r="E6" s="47"/>
      <c r="F6" s="3">
        <v>1</v>
      </c>
      <c r="G6" s="7">
        <v>2</v>
      </c>
      <c r="H6" s="8">
        <v>3</v>
      </c>
      <c r="I6" s="47"/>
      <c r="K6" s="47"/>
      <c r="L6" s="3">
        <v>1</v>
      </c>
      <c r="M6" s="7">
        <v>2</v>
      </c>
      <c r="N6" s="8">
        <v>3</v>
      </c>
      <c r="O6" s="47"/>
      <c r="R6" s="47"/>
      <c r="S6" s="3">
        <v>1</v>
      </c>
      <c r="T6" s="7">
        <v>2</v>
      </c>
      <c r="U6" s="8">
        <v>3</v>
      </c>
      <c r="V6" s="47"/>
    </row>
    <row r="7" spans="1:22" x14ac:dyDescent="0.25">
      <c r="A7">
        <v>7</v>
      </c>
      <c r="B7">
        <v>0</v>
      </c>
      <c r="C7">
        <v>0</v>
      </c>
      <c r="E7" s="34">
        <v>6</v>
      </c>
      <c r="F7" s="2"/>
      <c r="G7" s="2"/>
      <c r="H7" s="2"/>
      <c r="I7" s="9"/>
      <c r="K7" s="34">
        <v>6</v>
      </c>
      <c r="L7" s="19"/>
      <c r="M7" s="10"/>
      <c r="N7" s="11"/>
      <c r="O7" s="11"/>
      <c r="Q7" s="44">
        <f>+R7+0.25</f>
        <v>6.25</v>
      </c>
      <c r="R7" s="34">
        <v>6</v>
      </c>
      <c r="S7" s="19"/>
      <c r="T7" s="10"/>
      <c r="U7" s="11"/>
      <c r="V7" s="11"/>
    </row>
    <row r="8" spans="1:22" x14ac:dyDescent="0.25">
      <c r="A8">
        <v>7.5</v>
      </c>
      <c r="B8">
        <v>0</v>
      </c>
      <c r="C8">
        <v>0</v>
      </c>
      <c r="E8" s="35">
        <v>6.5</v>
      </c>
      <c r="F8" s="2"/>
      <c r="G8" s="2"/>
      <c r="H8" s="2"/>
      <c r="I8" s="31"/>
      <c r="K8" s="35">
        <v>6.5</v>
      </c>
      <c r="L8" s="20"/>
      <c r="M8" s="6"/>
      <c r="N8" s="13"/>
      <c r="O8" s="13"/>
      <c r="Q8" s="44">
        <f t="shared" ref="Q8:Q30" si="0">+R8+0.25</f>
        <v>6.75</v>
      </c>
      <c r="R8" s="35">
        <v>6.5</v>
      </c>
      <c r="S8" s="20"/>
      <c r="T8" s="6"/>
      <c r="U8" s="13"/>
      <c r="V8" s="13"/>
    </row>
    <row r="9" spans="1:22" x14ac:dyDescent="0.25">
      <c r="A9">
        <v>8</v>
      </c>
      <c r="B9">
        <v>0</v>
      </c>
      <c r="C9">
        <v>0</v>
      </c>
      <c r="E9" s="35">
        <v>7</v>
      </c>
      <c r="F9" s="2"/>
      <c r="G9" s="2"/>
      <c r="H9" s="2"/>
      <c r="I9" s="31"/>
      <c r="K9" s="35">
        <v>7</v>
      </c>
      <c r="L9" s="20"/>
      <c r="M9" s="6"/>
      <c r="N9" s="13"/>
      <c r="O9" s="13"/>
      <c r="Q9" s="44">
        <f t="shared" si="0"/>
        <v>7.25</v>
      </c>
      <c r="R9" s="35">
        <v>7</v>
      </c>
      <c r="S9" s="20"/>
      <c r="T9" s="6"/>
      <c r="U9" s="13"/>
      <c r="V9" s="13"/>
    </row>
    <row r="10" spans="1:22" x14ac:dyDescent="0.25">
      <c r="A10">
        <v>8.5</v>
      </c>
      <c r="B10">
        <v>0</v>
      </c>
      <c r="C10">
        <v>0</v>
      </c>
      <c r="E10" s="35">
        <v>7.5</v>
      </c>
      <c r="F10" s="2"/>
      <c r="G10" s="2"/>
      <c r="H10" s="2"/>
      <c r="I10" s="31"/>
      <c r="K10" s="35">
        <v>7.5</v>
      </c>
      <c r="L10" s="20"/>
      <c r="M10" s="6"/>
      <c r="N10" s="13"/>
      <c r="O10" s="13"/>
      <c r="Q10" s="44">
        <f t="shared" si="0"/>
        <v>7.75</v>
      </c>
      <c r="R10" s="35">
        <v>7.5</v>
      </c>
      <c r="S10" s="20"/>
      <c r="T10" s="6"/>
      <c r="U10" s="13"/>
      <c r="V10" s="13"/>
    </row>
    <row r="11" spans="1:22" x14ac:dyDescent="0.25">
      <c r="A11">
        <v>9</v>
      </c>
      <c r="B11">
        <v>0</v>
      </c>
      <c r="C11">
        <v>0</v>
      </c>
      <c r="E11" s="35">
        <v>8</v>
      </c>
      <c r="F11" s="2"/>
      <c r="G11" s="2"/>
      <c r="H11" s="2"/>
      <c r="I11" s="31"/>
      <c r="K11" s="35">
        <v>8</v>
      </c>
      <c r="L11" s="20"/>
      <c r="M11" s="6"/>
      <c r="N11" s="13"/>
      <c r="O11" s="13"/>
      <c r="Q11" s="44">
        <f t="shared" si="0"/>
        <v>8.25</v>
      </c>
      <c r="R11" s="35">
        <v>8</v>
      </c>
      <c r="S11" s="20"/>
      <c r="T11" s="6"/>
      <c r="U11" s="13"/>
      <c r="V11" s="13"/>
    </row>
    <row r="12" spans="1:22" x14ac:dyDescent="0.25">
      <c r="A12">
        <v>9.5</v>
      </c>
      <c r="B12">
        <v>223</v>
      </c>
      <c r="C12">
        <v>1</v>
      </c>
      <c r="E12" s="35">
        <v>8.5</v>
      </c>
      <c r="F12" s="2"/>
      <c r="G12" s="2"/>
      <c r="H12" s="2"/>
      <c r="I12" s="31"/>
      <c r="K12" s="35">
        <v>8.5</v>
      </c>
      <c r="L12" s="20"/>
      <c r="M12" s="6"/>
      <c r="N12" s="13"/>
      <c r="O12" s="13"/>
      <c r="Q12" s="44">
        <f t="shared" si="0"/>
        <v>8.75</v>
      </c>
      <c r="R12" s="35">
        <v>8.5</v>
      </c>
      <c r="S12" s="20"/>
      <c r="T12" s="6"/>
      <c r="U12" s="13"/>
      <c r="V12" s="13"/>
    </row>
    <row r="13" spans="1:22" x14ac:dyDescent="0.25">
      <c r="A13">
        <v>10</v>
      </c>
      <c r="B13">
        <v>667</v>
      </c>
      <c r="C13">
        <v>4</v>
      </c>
      <c r="E13" s="35">
        <v>9</v>
      </c>
      <c r="F13" s="2"/>
      <c r="G13" s="2"/>
      <c r="H13" s="2"/>
      <c r="I13" s="31"/>
      <c r="K13" s="35">
        <v>9</v>
      </c>
      <c r="L13" s="20"/>
      <c r="M13" s="6"/>
      <c r="N13" s="13"/>
      <c r="O13" s="13"/>
      <c r="Q13" s="44">
        <f t="shared" si="0"/>
        <v>9.25</v>
      </c>
      <c r="R13" s="35">
        <v>9</v>
      </c>
      <c r="S13" s="20"/>
      <c r="T13" s="6"/>
      <c r="U13" s="13"/>
      <c r="V13" s="13"/>
    </row>
    <row r="14" spans="1:22" x14ac:dyDescent="0.25">
      <c r="A14">
        <v>10.5</v>
      </c>
      <c r="B14">
        <v>0</v>
      </c>
      <c r="C14">
        <v>0</v>
      </c>
      <c r="E14" s="35">
        <v>9.5</v>
      </c>
      <c r="F14">
        <v>1</v>
      </c>
      <c r="I14" s="18">
        <v>1</v>
      </c>
      <c r="K14" s="35">
        <v>9.5</v>
      </c>
      <c r="L14" s="12">
        <f>+F14/I14</f>
        <v>1</v>
      </c>
      <c r="M14" s="14"/>
      <c r="N14" s="15"/>
      <c r="O14" s="15">
        <f>+SUM(L14:N14)</f>
        <v>1</v>
      </c>
      <c r="Q14" s="44">
        <f t="shared" si="0"/>
        <v>9.75</v>
      </c>
      <c r="R14" s="35">
        <v>9.5</v>
      </c>
      <c r="S14" s="12">
        <f>L14*B12</f>
        <v>223</v>
      </c>
      <c r="T14" s="14"/>
      <c r="U14" s="15"/>
      <c r="V14" s="15">
        <f>+SUM(S14:U14)</f>
        <v>223</v>
      </c>
    </row>
    <row r="15" spans="1:22" x14ac:dyDescent="0.25">
      <c r="A15">
        <v>11</v>
      </c>
      <c r="B15">
        <v>223</v>
      </c>
      <c r="C15">
        <v>2</v>
      </c>
      <c r="E15" s="35">
        <v>10</v>
      </c>
      <c r="I15" s="18"/>
      <c r="K15" s="35">
        <v>10</v>
      </c>
      <c r="L15" s="12"/>
      <c r="M15" s="14"/>
      <c r="N15" s="15"/>
      <c r="O15" s="15"/>
      <c r="Q15" s="44">
        <f t="shared" si="0"/>
        <v>10.25</v>
      </c>
      <c r="R15" s="35">
        <v>10</v>
      </c>
      <c r="S15" s="12">
        <f t="shared" ref="S15:S26" si="1">L15*B13</f>
        <v>0</v>
      </c>
      <c r="T15" s="14"/>
      <c r="U15" s="15"/>
      <c r="V15" s="15">
        <f t="shared" ref="V15:V30" si="2">+SUM(S15:U15)</f>
        <v>0</v>
      </c>
    </row>
    <row r="16" spans="1:22" x14ac:dyDescent="0.25">
      <c r="A16">
        <v>11.5</v>
      </c>
      <c r="B16">
        <v>223</v>
      </c>
      <c r="C16">
        <v>2</v>
      </c>
      <c r="E16" s="35">
        <v>10.5</v>
      </c>
      <c r="F16">
        <v>3</v>
      </c>
      <c r="I16" s="18">
        <v>3</v>
      </c>
      <c r="K16" s="35">
        <v>10.5</v>
      </c>
      <c r="L16" s="12">
        <f t="shared" ref="L16:L26" si="3">+F16/I16</f>
        <v>1</v>
      </c>
      <c r="M16" s="14"/>
      <c r="N16" s="15"/>
      <c r="O16" s="15">
        <f t="shared" ref="O16:O29" si="4">+SUM(L16:N16)</f>
        <v>1</v>
      </c>
      <c r="Q16" s="44">
        <f t="shared" si="0"/>
        <v>10.75</v>
      </c>
      <c r="R16" s="35">
        <v>10.5</v>
      </c>
      <c r="S16" s="12">
        <f t="shared" si="1"/>
        <v>0</v>
      </c>
      <c r="T16" s="14"/>
      <c r="U16" s="15"/>
      <c r="V16" s="15">
        <f t="shared" si="2"/>
        <v>0</v>
      </c>
    </row>
    <row r="17" spans="1:32" x14ac:dyDescent="0.25">
      <c r="A17">
        <v>12</v>
      </c>
      <c r="B17">
        <v>0</v>
      </c>
      <c r="C17">
        <v>0</v>
      </c>
      <c r="E17" s="35">
        <v>11</v>
      </c>
      <c r="F17">
        <v>1</v>
      </c>
      <c r="I17" s="18">
        <v>1</v>
      </c>
      <c r="K17" s="35">
        <v>11</v>
      </c>
      <c r="L17" s="12">
        <f t="shared" si="3"/>
        <v>1</v>
      </c>
      <c r="M17" s="14"/>
      <c r="N17" s="15"/>
      <c r="O17" s="15">
        <f t="shared" si="4"/>
        <v>1</v>
      </c>
      <c r="Q17" s="44">
        <f t="shared" si="0"/>
        <v>11.25</v>
      </c>
      <c r="R17" s="35">
        <v>11</v>
      </c>
      <c r="S17" s="12">
        <f t="shared" si="1"/>
        <v>223</v>
      </c>
      <c r="T17" s="14"/>
      <c r="U17" s="15"/>
      <c r="V17" s="15">
        <f t="shared" si="2"/>
        <v>223</v>
      </c>
    </row>
    <row r="18" spans="1:32" x14ac:dyDescent="0.25">
      <c r="A18">
        <v>12.5</v>
      </c>
      <c r="B18">
        <v>223</v>
      </c>
      <c r="C18">
        <v>3</v>
      </c>
      <c r="E18" s="35">
        <v>11.5</v>
      </c>
      <c r="F18">
        <v>1</v>
      </c>
      <c r="I18" s="18">
        <v>1</v>
      </c>
      <c r="K18" s="35">
        <v>11.5</v>
      </c>
      <c r="L18" s="12">
        <f t="shared" si="3"/>
        <v>1</v>
      </c>
      <c r="M18" s="14"/>
      <c r="N18" s="15"/>
      <c r="O18" s="15">
        <f t="shared" si="4"/>
        <v>1</v>
      </c>
      <c r="Q18" s="44">
        <f t="shared" si="0"/>
        <v>11.75</v>
      </c>
      <c r="R18" s="35">
        <v>11.5</v>
      </c>
      <c r="S18" s="12">
        <f t="shared" si="1"/>
        <v>223</v>
      </c>
      <c r="T18" s="14"/>
      <c r="U18" s="15"/>
      <c r="V18" s="15">
        <f t="shared" si="2"/>
        <v>223</v>
      </c>
    </row>
    <row r="19" spans="1:32" x14ac:dyDescent="0.25">
      <c r="A19">
        <v>13</v>
      </c>
      <c r="B19">
        <v>0</v>
      </c>
      <c r="C19">
        <v>0</v>
      </c>
      <c r="E19" s="35">
        <v>12</v>
      </c>
      <c r="I19" s="18"/>
      <c r="K19" s="35">
        <v>12</v>
      </c>
      <c r="L19" s="12"/>
      <c r="M19" s="14"/>
      <c r="N19" s="15"/>
      <c r="O19" s="15"/>
      <c r="Q19" s="44">
        <f t="shared" si="0"/>
        <v>12.25</v>
      </c>
      <c r="R19" s="35">
        <v>12</v>
      </c>
      <c r="S19" s="12">
        <f t="shared" si="1"/>
        <v>0</v>
      </c>
      <c r="T19" s="14"/>
      <c r="U19" s="15"/>
      <c r="V19" s="15">
        <f t="shared" si="2"/>
        <v>0</v>
      </c>
      <c r="AA19" t="s">
        <v>8</v>
      </c>
    </row>
    <row r="20" spans="1:32" x14ac:dyDescent="0.25">
      <c r="A20">
        <v>13.5</v>
      </c>
      <c r="B20">
        <v>1779</v>
      </c>
      <c r="C20">
        <v>27</v>
      </c>
      <c r="E20" s="35">
        <v>12.5</v>
      </c>
      <c r="F20">
        <v>1</v>
      </c>
      <c r="I20" s="18">
        <v>1</v>
      </c>
      <c r="K20" s="35">
        <v>12.5</v>
      </c>
      <c r="L20" s="12">
        <f t="shared" si="3"/>
        <v>1</v>
      </c>
      <c r="M20" s="14"/>
      <c r="N20" s="15"/>
      <c r="O20" s="15">
        <f t="shared" si="4"/>
        <v>1</v>
      </c>
      <c r="Q20" s="44">
        <f t="shared" si="0"/>
        <v>12.75</v>
      </c>
      <c r="R20" s="35">
        <v>12.5</v>
      </c>
      <c r="S20" s="12">
        <f t="shared" si="1"/>
        <v>223</v>
      </c>
      <c r="T20" s="14">
        <f>+M20*B18</f>
        <v>0</v>
      </c>
      <c r="U20" s="15"/>
      <c r="V20" s="15">
        <f t="shared" si="2"/>
        <v>223</v>
      </c>
      <c r="AA20" t="s">
        <v>21</v>
      </c>
      <c r="AB20" s="1"/>
    </row>
    <row r="21" spans="1:32" x14ac:dyDescent="0.25">
      <c r="A21">
        <v>14</v>
      </c>
      <c r="B21">
        <v>445</v>
      </c>
      <c r="C21">
        <v>8</v>
      </c>
      <c r="E21" s="35">
        <v>13</v>
      </c>
      <c r="I21" s="18"/>
      <c r="K21" s="35">
        <v>13</v>
      </c>
      <c r="L21" s="12"/>
      <c r="M21" s="14"/>
      <c r="N21" s="15"/>
      <c r="O21" s="15"/>
      <c r="Q21" s="44">
        <f t="shared" si="0"/>
        <v>13.25</v>
      </c>
      <c r="R21" s="35">
        <v>13</v>
      </c>
      <c r="S21" s="12">
        <f t="shared" si="1"/>
        <v>0</v>
      </c>
      <c r="T21" s="14">
        <f t="shared" ref="T21:T30" si="5">+M21*B19</f>
        <v>0</v>
      </c>
      <c r="U21" s="15"/>
      <c r="V21" s="15">
        <f t="shared" si="2"/>
        <v>0</v>
      </c>
      <c r="Y21" s="51" t="s">
        <v>0</v>
      </c>
      <c r="Z21" s="25">
        <v>1</v>
      </c>
      <c r="AA21" s="45">
        <f>+S31/100</f>
        <v>36.161666666666662</v>
      </c>
      <c r="AB21" s="45">
        <f>+S65</f>
        <v>54.166666666666664</v>
      </c>
    </row>
    <row r="22" spans="1:32" x14ac:dyDescent="0.25">
      <c r="A22">
        <v>14.5</v>
      </c>
      <c r="B22">
        <v>1334</v>
      </c>
      <c r="C22">
        <v>26</v>
      </c>
      <c r="E22" s="35">
        <v>13.5</v>
      </c>
      <c r="F22">
        <v>7</v>
      </c>
      <c r="I22" s="18">
        <v>7</v>
      </c>
      <c r="K22" s="35">
        <v>13.5</v>
      </c>
      <c r="L22" s="12">
        <f t="shared" si="3"/>
        <v>1</v>
      </c>
      <c r="M22" s="14"/>
      <c r="N22" s="15"/>
      <c r="O22" s="15">
        <f t="shared" si="4"/>
        <v>1</v>
      </c>
      <c r="Q22" s="44">
        <f t="shared" si="0"/>
        <v>13.75</v>
      </c>
      <c r="R22" s="35">
        <v>13.5</v>
      </c>
      <c r="S22" s="12">
        <f t="shared" si="1"/>
        <v>1779</v>
      </c>
      <c r="T22" s="14">
        <f t="shared" si="5"/>
        <v>0</v>
      </c>
      <c r="U22" s="15"/>
      <c r="V22" s="15">
        <f t="shared" si="2"/>
        <v>1779</v>
      </c>
      <c r="Y22" s="51"/>
      <c r="Z22" s="25">
        <v>2</v>
      </c>
      <c r="AA22" s="45">
        <f>+T31/100</f>
        <v>28.37833333333333</v>
      </c>
      <c r="AB22" s="45">
        <f>+T65</f>
        <v>64.833333333333329</v>
      </c>
      <c r="AF22" s="45"/>
    </row>
    <row r="23" spans="1:32" x14ac:dyDescent="0.25">
      <c r="A23">
        <v>15</v>
      </c>
      <c r="B23">
        <v>223</v>
      </c>
      <c r="C23">
        <v>5</v>
      </c>
      <c r="E23" s="35">
        <v>14</v>
      </c>
      <c r="F23">
        <v>1</v>
      </c>
      <c r="G23">
        <v>1</v>
      </c>
      <c r="I23" s="18">
        <v>2</v>
      </c>
      <c r="K23" s="35">
        <v>14</v>
      </c>
      <c r="L23" s="12">
        <f t="shared" si="3"/>
        <v>0.5</v>
      </c>
      <c r="M23" s="14">
        <f t="shared" ref="M23:M29" si="6">+G23/I23</f>
        <v>0.5</v>
      </c>
      <c r="N23" s="15"/>
      <c r="O23" s="15">
        <f t="shared" si="4"/>
        <v>1</v>
      </c>
      <c r="Q23" s="44">
        <f t="shared" si="0"/>
        <v>14.25</v>
      </c>
      <c r="R23" s="35">
        <v>14</v>
      </c>
      <c r="S23" s="12">
        <f t="shared" si="1"/>
        <v>222.5</v>
      </c>
      <c r="T23" s="14">
        <f t="shared" si="5"/>
        <v>222.5</v>
      </c>
      <c r="U23" s="15"/>
      <c r="V23" s="15">
        <f t="shared" si="2"/>
        <v>445</v>
      </c>
      <c r="Y23" s="51"/>
      <c r="Z23" s="25">
        <v>3</v>
      </c>
      <c r="AA23" s="45">
        <f>+U31/100</f>
        <v>0</v>
      </c>
      <c r="AB23" s="45">
        <f>+U65</f>
        <v>0</v>
      </c>
      <c r="AD23" s="45"/>
    </row>
    <row r="24" spans="1:32" x14ac:dyDescent="0.25">
      <c r="A24">
        <v>15.5</v>
      </c>
      <c r="B24">
        <v>1112</v>
      </c>
      <c r="C24">
        <v>26</v>
      </c>
      <c r="E24" s="35">
        <v>14.5</v>
      </c>
      <c r="F24">
        <v>2</v>
      </c>
      <c r="G24">
        <v>4</v>
      </c>
      <c r="I24" s="18">
        <v>6</v>
      </c>
      <c r="K24" s="35">
        <v>14.5</v>
      </c>
      <c r="L24" s="12">
        <f t="shared" si="3"/>
        <v>0.33333333333333331</v>
      </c>
      <c r="M24" s="14">
        <f t="shared" si="6"/>
        <v>0.66666666666666663</v>
      </c>
      <c r="N24" s="15"/>
      <c r="O24" s="15">
        <f t="shared" si="4"/>
        <v>1</v>
      </c>
      <c r="Q24" s="44">
        <f t="shared" si="0"/>
        <v>14.75</v>
      </c>
      <c r="R24" s="35">
        <v>14.5</v>
      </c>
      <c r="S24" s="12">
        <f t="shared" si="1"/>
        <v>444.66666666666663</v>
      </c>
      <c r="T24" s="14">
        <f t="shared" si="5"/>
        <v>889.33333333333326</v>
      </c>
      <c r="U24" s="15"/>
      <c r="V24" s="15">
        <f t="shared" si="2"/>
        <v>1334</v>
      </c>
    </row>
    <row r="25" spans="1:32" x14ac:dyDescent="0.25">
      <c r="A25">
        <v>16</v>
      </c>
      <c r="B25">
        <v>223</v>
      </c>
      <c r="C25">
        <v>6</v>
      </c>
      <c r="E25" s="35">
        <v>15</v>
      </c>
      <c r="G25">
        <v>1</v>
      </c>
      <c r="I25" s="18">
        <v>1</v>
      </c>
      <c r="K25" s="35">
        <v>15</v>
      </c>
      <c r="L25" s="12"/>
      <c r="M25" s="14">
        <f t="shared" si="6"/>
        <v>1</v>
      </c>
      <c r="N25" s="15"/>
      <c r="O25" s="15">
        <f t="shared" si="4"/>
        <v>1</v>
      </c>
      <c r="Q25" s="44">
        <f t="shared" si="0"/>
        <v>15.25</v>
      </c>
      <c r="R25" s="35">
        <v>15</v>
      </c>
      <c r="S25" s="12">
        <f t="shared" si="1"/>
        <v>0</v>
      </c>
      <c r="T25" s="14">
        <f t="shared" si="5"/>
        <v>223</v>
      </c>
      <c r="U25" s="15"/>
      <c r="V25" s="15">
        <f t="shared" si="2"/>
        <v>223</v>
      </c>
    </row>
    <row r="26" spans="1:32" x14ac:dyDescent="0.25">
      <c r="A26">
        <v>16.5</v>
      </c>
      <c r="B26">
        <v>223</v>
      </c>
      <c r="C26">
        <v>6</v>
      </c>
      <c r="E26" s="35">
        <v>15.5</v>
      </c>
      <c r="F26">
        <v>1</v>
      </c>
      <c r="G26">
        <v>3</v>
      </c>
      <c r="I26" s="18">
        <v>4</v>
      </c>
      <c r="K26" s="35">
        <v>15.5</v>
      </c>
      <c r="L26" s="12">
        <f t="shared" si="3"/>
        <v>0.25</v>
      </c>
      <c r="M26" s="14">
        <f t="shared" si="6"/>
        <v>0.75</v>
      </c>
      <c r="N26" s="15"/>
      <c r="O26" s="15">
        <f t="shared" si="4"/>
        <v>1</v>
      </c>
      <c r="Q26" s="44">
        <f t="shared" si="0"/>
        <v>15.75</v>
      </c>
      <c r="R26" s="35">
        <v>15.5</v>
      </c>
      <c r="S26" s="12">
        <f t="shared" si="1"/>
        <v>278</v>
      </c>
      <c r="T26" s="14">
        <f t="shared" si="5"/>
        <v>834</v>
      </c>
      <c r="U26" s="15"/>
      <c r="V26" s="15">
        <f t="shared" si="2"/>
        <v>1112</v>
      </c>
    </row>
    <row r="27" spans="1:32" x14ac:dyDescent="0.25">
      <c r="A27">
        <v>17</v>
      </c>
      <c r="B27">
        <v>223</v>
      </c>
      <c r="C27">
        <v>7</v>
      </c>
      <c r="E27" s="35">
        <v>16</v>
      </c>
      <c r="G27">
        <v>1</v>
      </c>
      <c r="I27" s="18">
        <v>1</v>
      </c>
      <c r="K27" s="35">
        <v>16</v>
      </c>
      <c r="L27" s="12"/>
      <c r="M27" s="14">
        <f t="shared" si="6"/>
        <v>1</v>
      </c>
      <c r="N27" s="15"/>
      <c r="O27" s="15">
        <f t="shared" si="4"/>
        <v>1</v>
      </c>
      <c r="Q27" s="44">
        <f t="shared" si="0"/>
        <v>16.25</v>
      </c>
      <c r="R27" s="35">
        <v>16</v>
      </c>
      <c r="S27" s="12"/>
      <c r="T27" s="14">
        <f t="shared" si="5"/>
        <v>223</v>
      </c>
      <c r="U27" s="15"/>
      <c r="V27" s="15">
        <f t="shared" si="2"/>
        <v>223</v>
      </c>
    </row>
    <row r="28" spans="1:32" x14ac:dyDescent="0.25">
      <c r="A28">
        <v>17.5</v>
      </c>
      <c r="B28">
        <v>0</v>
      </c>
      <c r="C28">
        <v>0</v>
      </c>
      <c r="E28" s="35">
        <v>16.5</v>
      </c>
      <c r="G28">
        <v>1</v>
      </c>
      <c r="I28" s="18">
        <v>1</v>
      </c>
      <c r="K28" s="35">
        <v>16.5</v>
      </c>
      <c r="L28" s="12"/>
      <c r="M28" s="14">
        <f t="shared" si="6"/>
        <v>1</v>
      </c>
      <c r="N28" s="15"/>
      <c r="O28" s="15">
        <f t="shared" si="4"/>
        <v>1</v>
      </c>
      <c r="Q28" s="44">
        <f t="shared" si="0"/>
        <v>16.75</v>
      </c>
      <c r="R28" s="35">
        <v>16.5</v>
      </c>
      <c r="S28" s="12"/>
      <c r="T28" s="14">
        <f t="shared" si="5"/>
        <v>223</v>
      </c>
      <c r="U28" s="15"/>
      <c r="V28" s="15">
        <f t="shared" si="2"/>
        <v>223</v>
      </c>
    </row>
    <row r="29" spans="1:32" x14ac:dyDescent="0.25">
      <c r="A29">
        <v>18</v>
      </c>
      <c r="B29">
        <v>0</v>
      </c>
      <c r="C29">
        <v>0</v>
      </c>
      <c r="E29" s="35">
        <v>17</v>
      </c>
      <c r="G29">
        <v>1</v>
      </c>
      <c r="I29" s="18">
        <v>1</v>
      </c>
      <c r="K29" s="35">
        <v>17</v>
      </c>
      <c r="L29" s="12"/>
      <c r="M29" s="14">
        <f t="shared" si="6"/>
        <v>1</v>
      </c>
      <c r="N29" s="15"/>
      <c r="O29" s="15">
        <f t="shared" si="4"/>
        <v>1</v>
      </c>
      <c r="Q29" s="44">
        <f t="shared" si="0"/>
        <v>17.25</v>
      </c>
      <c r="R29" s="35">
        <v>17</v>
      </c>
      <c r="S29" s="12"/>
      <c r="T29" s="14">
        <f t="shared" si="5"/>
        <v>223</v>
      </c>
      <c r="U29" s="15"/>
      <c r="V29" s="15">
        <f t="shared" si="2"/>
        <v>223</v>
      </c>
    </row>
    <row r="30" spans="1:32" x14ac:dyDescent="0.25">
      <c r="A30">
        <v>18.5</v>
      </c>
      <c r="B30">
        <v>0</v>
      </c>
      <c r="C30">
        <v>0</v>
      </c>
      <c r="E30" s="36">
        <v>17.5</v>
      </c>
      <c r="I30" s="18"/>
      <c r="K30" s="36">
        <v>17.5</v>
      </c>
      <c r="L30" s="21"/>
      <c r="M30" s="14"/>
      <c r="N30" s="15"/>
      <c r="O30" s="15"/>
      <c r="Q30" s="44">
        <f t="shared" si="0"/>
        <v>17.75</v>
      </c>
      <c r="R30" s="36">
        <v>17.5</v>
      </c>
      <c r="S30" s="21"/>
      <c r="T30" s="14">
        <f t="shared" si="5"/>
        <v>0</v>
      </c>
      <c r="U30" s="15"/>
      <c r="V30" s="15">
        <f t="shared" si="2"/>
        <v>0</v>
      </c>
    </row>
    <row r="31" spans="1:32" x14ac:dyDescent="0.25">
      <c r="A31">
        <v>19</v>
      </c>
      <c r="B31">
        <v>0</v>
      </c>
      <c r="C31">
        <v>0</v>
      </c>
      <c r="E31" s="23" t="s">
        <v>7</v>
      </c>
      <c r="F31" s="27">
        <v>18</v>
      </c>
      <c r="G31" s="27">
        <v>12</v>
      </c>
      <c r="H31" s="27"/>
      <c r="I31" s="26">
        <v>30</v>
      </c>
      <c r="K31" s="23" t="s">
        <v>7</v>
      </c>
      <c r="L31" s="28">
        <f>+SUM(L14:L30)</f>
        <v>7.083333333333333</v>
      </c>
      <c r="M31" s="28">
        <f t="shared" ref="M31:N31" si="7">+SUM(M14:M30)</f>
        <v>5.9166666666666661</v>
      </c>
      <c r="N31" s="37">
        <f t="shared" si="7"/>
        <v>0</v>
      </c>
      <c r="O31" s="28"/>
      <c r="R31" s="39" t="s">
        <v>19</v>
      </c>
      <c r="S31" s="40">
        <f>SUM(S7:S30)</f>
        <v>3616.1666666666665</v>
      </c>
      <c r="T31" s="40">
        <f t="shared" ref="T31:V31" si="8">SUM(T7:T30)</f>
        <v>2837.833333333333</v>
      </c>
      <c r="U31" s="40">
        <f t="shared" si="8"/>
        <v>0</v>
      </c>
      <c r="V31" s="40">
        <f t="shared" si="8"/>
        <v>6454</v>
      </c>
    </row>
    <row r="32" spans="1:32" x14ac:dyDescent="0.25">
      <c r="A32">
        <v>19.5</v>
      </c>
      <c r="B32">
        <v>0</v>
      </c>
      <c r="C32">
        <v>0</v>
      </c>
      <c r="R32" s="39" t="s">
        <v>18</v>
      </c>
      <c r="S32" s="41">
        <f>+S31/$V$31*100</f>
        <v>56.029852287986785</v>
      </c>
      <c r="T32" s="41">
        <f>+T31/$V$31*100</f>
        <v>43.970147712013215</v>
      </c>
      <c r="U32" s="41">
        <f>+U31/$V$31*100</f>
        <v>0</v>
      </c>
      <c r="V32" s="41">
        <f>+V31/$V$31*100</f>
        <v>100</v>
      </c>
    </row>
    <row r="33" spans="1:22" x14ac:dyDescent="0.25">
      <c r="A33">
        <v>20</v>
      </c>
      <c r="B33">
        <v>0</v>
      </c>
      <c r="C33">
        <v>0</v>
      </c>
      <c r="R33" s="42" t="s">
        <v>20</v>
      </c>
      <c r="S33" s="43">
        <f>SUMPRODUCT(Q7:Q30,$S$7:$S$30)/S$31</f>
        <v>13.471643545190581</v>
      </c>
      <c r="T33" s="43">
        <f>SUMPRODUCT(R7:R30,$T$7:$T$30)/T$31</f>
        <v>15.265460738826569</v>
      </c>
      <c r="U33" s="43" t="e">
        <f>SUMPRODUCT(U7:U30,$Q$7:$Q$30)/U$31</f>
        <v>#DIV/0!</v>
      </c>
      <c r="V33" s="43">
        <f>SUMPRODUCT(V7:V30,$Q$7:$Q$30)/V$31</f>
        <v>14.370312984195847</v>
      </c>
    </row>
    <row r="34" spans="1:22" x14ac:dyDescent="0.25">
      <c r="A34">
        <v>20.5</v>
      </c>
      <c r="B34">
        <v>0</v>
      </c>
      <c r="C34">
        <v>0</v>
      </c>
    </row>
    <row r="35" spans="1:22" x14ac:dyDescent="0.25">
      <c r="A35">
        <v>21</v>
      </c>
      <c r="B35">
        <v>0</v>
      </c>
      <c r="C35">
        <v>0</v>
      </c>
      <c r="R35" s="25" t="s">
        <v>1</v>
      </c>
      <c r="S35" s="25" t="s">
        <v>4</v>
      </c>
      <c r="T35" s="25"/>
      <c r="U35" s="25"/>
      <c r="V35" s="25"/>
    </row>
    <row r="36" spans="1:22" x14ac:dyDescent="0.25">
      <c r="A36">
        <v>21.5</v>
      </c>
      <c r="B36">
        <v>0</v>
      </c>
      <c r="C36">
        <v>0</v>
      </c>
      <c r="R36" s="25" t="s">
        <v>2</v>
      </c>
      <c r="S36" s="25" t="s">
        <v>5</v>
      </c>
      <c r="T36" s="25"/>
      <c r="U36" s="25" t="s">
        <v>33</v>
      </c>
      <c r="V36" s="25"/>
    </row>
    <row r="37" spans="1:22" x14ac:dyDescent="0.25">
      <c r="A37">
        <v>22</v>
      </c>
      <c r="B37">
        <v>0</v>
      </c>
      <c r="C37">
        <v>0</v>
      </c>
      <c r="R37" s="25" t="s">
        <v>3</v>
      </c>
      <c r="S37" t="s">
        <v>34</v>
      </c>
      <c r="T37" s="25"/>
      <c r="U37" s="25"/>
      <c r="V37" s="25"/>
    </row>
    <row r="38" spans="1:22" x14ac:dyDescent="0.25">
      <c r="A38">
        <v>22.5</v>
      </c>
      <c r="B38">
        <v>0</v>
      </c>
      <c r="C38">
        <v>0</v>
      </c>
    </row>
    <row r="39" spans="1:22" x14ac:dyDescent="0.25">
      <c r="A39">
        <v>23</v>
      </c>
      <c r="B39">
        <v>0</v>
      </c>
      <c r="C39">
        <v>0</v>
      </c>
      <c r="R39" s="46" t="s">
        <v>10</v>
      </c>
      <c r="S39" s="48" t="s">
        <v>0</v>
      </c>
      <c r="T39" s="48"/>
      <c r="U39" s="49"/>
      <c r="V39" s="46" t="s">
        <v>7</v>
      </c>
    </row>
    <row r="40" spans="1:22" x14ac:dyDescent="0.25">
      <c r="A40">
        <v>23.5</v>
      </c>
      <c r="B40">
        <v>0</v>
      </c>
      <c r="C40">
        <v>0</v>
      </c>
      <c r="R40" s="47"/>
      <c r="S40" s="3">
        <v>1</v>
      </c>
      <c r="T40" s="7">
        <v>2</v>
      </c>
      <c r="U40" s="8">
        <v>3</v>
      </c>
      <c r="V40" s="47"/>
    </row>
    <row r="41" spans="1:22" x14ac:dyDescent="0.25">
      <c r="A41">
        <v>24</v>
      </c>
      <c r="B41">
        <v>0</v>
      </c>
      <c r="C41">
        <v>0</v>
      </c>
      <c r="Q41" s="38">
        <f>+R41+0.25</f>
        <v>6.25</v>
      </c>
      <c r="R41" s="34">
        <v>6</v>
      </c>
      <c r="S41" s="12">
        <f t="shared" ref="S41:S47" si="9">L7*C5</f>
        <v>0</v>
      </c>
      <c r="T41" s="14">
        <f t="shared" ref="T41:T53" si="10">+M7*C5</f>
        <v>0</v>
      </c>
      <c r="U41" s="15">
        <f t="shared" ref="U41:U60" si="11">+N7*C5</f>
        <v>0</v>
      </c>
      <c r="V41" s="11"/>
    </row>
    <row r="42" spans="1:22" x14ac:dyDescent="0.25">
      <c r="A42">
        <v>24.5</v>
      </c>
      <c r="B42">
        <v>0</v>
      </c>
      <c r="C42">
        <v>0</v>
      </c>
      <c r="Q42" s="38">
        <f t="shared" ref="Q42:Q64" si="12">+R42+0.25</f>
        <v>6.75</v>
      </c>
      <c r="R42" s="35">
        <v>6.5</v>
      </c>
      <c r="S42" s="12">
        <f t="shared" si="9"/>
        <v>0</v>
      </c>
      <c r="T42" s="14">
        <f t="shared" si="10"/>
        <v>0</v>
      </c>
      <c r="U42" s="15">
        <f t="shared" si="11"/>
        <v>0</v>
      </c>
      <c r="V42" s="13"/>
    </row>
    <row r="43" spans="1:22" x14ac:dyDescent="0.25">
      <c r="A43">
        <v>25</v>
      </c>
      <c r="B43">
        <v>0</v>
      </c>
      <c r="C43">
        <v>0</v>
      </c>
      <c r="Q43" s="38">
        <f t="shared" si="12"/>
        <v>7.25</v>
      </c>
      <c r="R43" s="35">
        <v>7</v>
      </c>
      <c r="S43" s="12">
        <f t="shared" si="9"/>
        <v>0</v>
      </c>
      <c r="T43" s="14">
        <f t="shared" si="10"/>
        <v>0</v>
      </c>
      <c r="U43" s="15">
        <f t="shared" si="11"/>
        <v>0</v>
      </c>
      <c r="V43" s="13"/>
    </row>
    <row r="44" spans="1:22" x14ac:dyDescent="0.25">
      <c r="A44">
        <v>25.5</v>
      </c>
      <c r="B44">
        <v>0</v>
      </c>
      <c r="C44">
        <v>0</v>
      </c>
      <c r="Q44" s="38">
        <f t="shared" si="12"/>
        <v>7.75</v>
      </c>
      <c r="R44" s="35">
        <v>7.5</v>
      </c>
      <c r="S44" s="12">
        <f t="shared" si="9"/>
        <v>0</v>
      </c>
      <c r="T44" s="14">
        <f t="shared" si="10"/>
        <v>0</v>
      </c>
      <c r="U44" s="15">
        <f t="shared" si="11"/>
        <v>0</v>
      </c>
      <c r="V44" s="13"/>
    </row>
    <row r="45" spans="1:22" x14ac:dyDescent="0.25">
      <c r="B45">
        <v>7121</v>
      </c>
      <c r="C45">
        <v>123</v>
      </c>
      <c r="Q45" s="38">
        <f t="shared" si="12"/>
        <v>8.25</v>
      </c>
      <c r="R45" s="35">
        <v>8</v>
      </c>
      <c r="S45" s="12">
        <f t="shared" si="9"/>
        <v>0</v>
      </c>
      <c r="T45" s="14">
        <f t="shared" si="10"/>
        <v>0</v>
      </c>
      <c r="U45" s="15">
        <f t="shared" si="11"/>
        <v>0</v>
      </c>
      <c r="V45" s="13"/>
    </row>
    <row r="46" spans="1:22" x14ac:dyDescent="0.25">
      <c r="A46" t="s">
        <v>16</v>
      </c>
      <c r="B46">
        <f>B45/1000</f>
        <v>7.1210000000000004</v>
      </c>
      <c r="Q46" s="38">
        <f t="shared" si="12"/>
        <v>8.75</v>
      </c>
      <c r="R46" s="35">
        <v>8.5</v>
      </c>
      <c r="S46" s="12">
        <f t="shared" si="9"/>
        <v>0</v>
      </c>
      <c r="T46" s="14">
        <f t="shared" si="10"/>
        <v>0</v>
      </c>
      <c r="U46" s="15">
        <f t="shared" si="11"/>
        <v>0</v>
      </c>
      <c r="V46" s="13"/>
    </row>
    <row r="47" spans="1:22" x14ac:dyDescent="0.25">
      <c r="Q47" s="38">
        <f t="shared" si="12"/>
        <v>9.25</v>
      </c>
      <c r="R47" s="35">
        <v>9</v>
      </c>
      <c r="S47" s="12">
        <f t="shared" si="9"/>
        <v>0</v>
      </c>
      <c r="T47" s="14">
        <f t="shared" si="10"/>
        <v>0</v>
      </c>
      <c r="U47" s="15">
        <f t="shared" si="11"/>
        <v>0</v>
      </c>
      <c r="V47" s="13"/>
    </row>
    <row r="48" spans="1:22" x14ac:dyDescent="0.25">
      <c r="Q48" s="38">
        <f t="shared" si="12"/>
        <v>9.75</v>
      </c>
      <c r="R48" s="35">
        <v>9.5</v>
      </c>
      <c r="S48" s="12">
        <f>L14*C12</f>
        <v>1</v>
      </c>
      <c r="T48" s="14">
        <f t="shared" si="10"/>
        <v>0</v>
      </c>
      <c r="U48" s="15">
        <f t="shared" si="11"/>
        <v>0</v>
      </c>
      <c r="V48" s="15">
        <f>+SUM(S48:U48)</f>
        <v>1</v>
      </c>
    </row>
    <row r="49" spans="17:22" x14ac:dyDescent="0.25">
      <c r="Q49" s="38">
        <f t="shared" si="12"/>
        <v>10.25</v>
      </c>
      <c r="R49" s="35">
        <v>10</v>
      </c>
      <c r="S49" s="12">
        <f t="shared" ref="S49:S64" si="13">L15*C13</f>
        <v>0</v>
      </c>
      <c r="T49" s="14">
        <f t="shared" si="10"/>
        <v>0</v>
      </c>
      <c r="U49" s="15">
        <f t="shared" si="11"/>
        <v>0</v>
      </c>
      <c r="V49" s="15">
        <f t="shared" ref="V49:V64" si="14">+SUM(S49:U49)</f>
        <v>0</v>
      </c>
    </row>
    <row r="50" spans="17:22" x14ac:dyDescent="0.25">
      <c r="Q50" s="38">
        <f t="shared" si="12"/>
        <v>10.75</v>
      </c>
      <c r="R50" s="35">
        <v>10.5</v>
      </c>
      <c r="S50" s="12">
        <f t="shared" si="13"/>
        <v>0</v>
      </c>
      <c r="T50" s="14">
        <f t="shared" si="10"/>
        <v>0</v>
      </c>
      <c r="U50" s="15">
        <f t="shared" si="11"/>
        <v>0</v>
      </c>
      <c r="V50" s="15">
        <f t="shared" si="14"/>
        <v>0</v>
      </c>
    </row>
    <row r="51" spans="17:22" x14ac:dyDescent="0.25">
      <c r="Q51" s="38">
        <f t="shared" si="12"/>
        <v>11.25</v>
      </c>
      <c r="R51" s="35">
        <v>11</v>
      </c>
      <c r="S51" s="12">
        <f t="shared" si="13"/>
        <v>2</v>
      </c>
      <c r="T51" s="14">
        <f t="shared" si="10"/>
        <v>0</v>
      </c>
      <c r="U51" s="15">
        <f t="shared" si="11"/>
        <v>0</v>
      </c>
      <c r="V51" s="15">
        <f t="shared" si="14"/>
        <v>2</v>
      </c>
    </row>
    <row r="52" spans="17:22" x14ac:dyDescent="0.25">
      <c r="Q52" s="38">
        <f t="shared" si="12"/>
        <v>11.75</v>
      </c>
      <c r="R52" s="35">
        <v>11.5</v>
      </c>
      <c r="S52" s="12">
        <f t="shared" si="13"/>
        <v>2</v>
      </c>
      <c r="T52" s="14">
        <f t="shared" si="10"/>
        <v>0</v>
      </c>
      <c r="U52" s="15">
        <f t="shared" si="11"/>
        <v>0</v>
      </c>
      <c r="V52" s="15">
        <f t="shared" si="14"/>
        <v>2</v>
      </c>
    </row>
    <row r="53" spans="17:22" x14ac:dyDescent="0.25">
      <c r="Q53" s="38">
        <f t="shared" si="12"/>
        <v>12.25</v>
      </c>
      <c r="R53" s="35">
        <v>12</v>
      </c>
      <c r="S53" s="12">
        <f t="shared" si="13"/>
        <v>0</v>
      </c>
      <c r="T53" s="14">
        <f t="shared" si="10"/>
        <v>0</v>
      </c>
      <c r="U53" s="15">
        <f t="shared" si="11"/>
        <v>0</v>
      </c>
      <c r="V53" s="15">
        <f t="shared" si="14"/>
        <v>0</v>
      </c>
    </row>
    <row r="54" spans="17:22" x14ac:dyDescent="0.25">
      <c r="Q54" s="38">
        <f t="shared" si="12"/>
        <v>12.75</v>
      </c>
      <c r="R54" s="35">
        <v>12.5</v>
      </c>
      <c r="S54" s="12">
        <f t="shared" si="13"/>
        <v>3</v>
      </c>
      <c r="T54" s="14">
        <f>+M20*C18</f>
        <v>0</v>
      </c>
      <c r="U54" s="15">
        <f t="shared" si="11"/>
        <v>0</v>
      </c>
      <c r="V54" s="15">
        <f t="shared" si="14"/>
        <v>3</v>
      </c>
    </row>
    <row r="55" spans="17:22" x14ac:dyDescent="0.25">
      <c r="Q55" s="38">
        <f t="shared" si="12"/>
        <v>13.25</v>
      </c>
      <c r="R55" s="35">
        <v>13</v>
      </c>
      <c r="S55" s="12">
        <f t="shared" si="13"/>
        <v>0</v>
      </c>
      <c r="T55" s="14">
        <f t="shared" ref="T55:T64" si="15">+M21*C19</f>
        <v>0</v>
      </c>
      <c r="U55" s="15">
        <f t="shared" si="11"/>
        <v>0</v>
      </c>
      <c r="V55" s="15">
        <f t="shared" si="14"/>
        <v>0</v>
      </c>
    </row>
    <row r="56" spans="17:22" x14ac:dyDescent="0.25">
      <c r="Q56" s="38">
        <f t="shared" si="12"/>
        <v>13.75</v>
      </c>
      <c r="R56" s="35">
        <v>13.5</v>
      </c>
      <c r="S56" s="12">
        <f t="shared" si="13"/>
        <v>27</v>
      </c>
      <c r="T56" s="14">
        <f t="shared" si="15"/>
        <v>0</v>
      </c>
      <c r="U56" s="15">
        <f t="shared" si="11"/>
        <v>0</v>
      </c>
      <c r="V56" s="15">
        <f t="shared" si="14"/>
        <v>27</v>
      </c>
    </row>
    <row r="57" spans="17:22" x14ac:dyDescent="0.25">
      <c r="Q57" s="38">
        <f t="shared" si="12"/>
        <v>14.25</v>
      </c>
      <c r="R57" s="35">
        <v>14</v>
      </c>
      <c r="S57" s="12">
        <f t="shared" si="13"/>
        <v>4</v>
      </c>
      <c r="T57" s="14">
        <f t="shared" si="15"/>
        <v>4</v>
      </c>
      <c r="U57" s="15">
        <f t="shared" si="11"/>
        <v>0</v>
      </c>
      <c r="V57" s="15">
        <f t="shared" si="14"/>
        <v>8</v>
      </c>
    </row>
    <row r="58" spans="17:22" x14ac:dyDescent="0.25">
      <c r="Q58" s="38">
        <f t="shared" si="12"/>
        <v>14.75</v>
      </c>
      <c r="R58" s="35">
        <v>14.5</v>
      </c>
      <c r="S58" s="12">
        <f t="shared" si="13"/>
        <v>8.6666666666666661</v>
      </c>
      <c r="T58" s="14">
        <f t="shared" si="15"/>
        <v>17.333333333333332</v>
      </c>
      <c r="U58" s="15">
        <f t="shared" si="11"/>
        <v>0</v>
      </c>
      <c r="V58" s="15">
        <f t="shared" si="14"/>
        <v>26</v>
      </c>
    </row>
    <row r="59" spans="17:22" x14ac:dyDescent="0.25">
      <c r="Q59" s="38">
        <f t="shared" si="12"/>
        <v>15.25</v>
      </c>
      <c r="R59" s="35">
        <v>15</v>
      </c>
      <c r="S59" s="12">
        <f t="shared" si="13"/>
        <v>0</v>
      </c>
      <c r="T59" s="14">
        <f t="shared" si="15"/>
        <v>5</v>
      </c>
      <c r="U59" s="15">
        <f t="shared" si="11"/>
        <v>0</v>
      </c>
      <c r="V59" s="15">
        <f t="shared" si="14"/>
        <v>5</v>
      </c>
    </row>
    <row r="60" spans="17:22" x14ac:dyDescent="0.25">
      <c r="Q60" s="38">
        <f t="shared" si="12"/>
        <v>15.75</v>
      </c>
      <c r="R60" s="35">
        <v>15.5</v>
      </c>
      <c r="S60" s="12">
        <f t="shared" si="13"/>
        <v>6.5</v>
      </c>
      <c r="T60" s="14">
        <f t="shared" si="15"/>
        <v>19.5</v>
      </c>
      <c r="U60" s="15">
        <f t="shared" si="11"/>
        <v>0</v>
      </c>
      <c r="V60" s="15">
        <f t="shared" si="14"/>
        <v>26</v>
      </c>
    </row>
    <row r="61" spans="17:22" x14ac:dyDescent="0.25">
      <c r="Q61" s="38">
        <f t="shared" si="12"/>
        <v>16.25</v>
      </c>
      <c r="R61" s="35">
        <v>16</v>
      </c>
      <c r="S61" s="12">
        <f t="shared" si="13"/>
        <v>0</v>
      </c>
      <c r="T61" s="14">
        <f t="shared" si="15"/>
        <v>6</v>
      </c>
      <c r="U61" s="15">
        <f>+N27*C25</f>
        <v>0</v>
      </c>
      <c r="V61" s="15">
        <f t="shared" si="14"/>
        <v>6</v>
      </c>
    </row>
    <row r="62" spans="17:22" x14ac:dyDescent="0.25">
      <c r="Q62" s="38">
        <f t="shared" si="12"/>
        <v>16.75</v>
      </c>
      <c r="R62" s="35">
        <v>16.5</v>
      </c>
      <c r="S62" s="12">
        <f t="shared" si="13"/>
        <v>0</v>
      </c>
      <c r="T62" s="14">
        <f t="shared" si="15"/>
        <v>6</v>
      </c>
      <c r="U62" s="15">
        <f t="shared" ref="U62:U64" si="16">+N28*C26</f>
        <v>0</v>
      </c>
      <c r="V62" s="15">
        <f t="shared" si="14"/>
        <v>6</v>
      </c>
    </row>
    <row r="63" spans="17:22" x14ac:dyDescent="0.25">
      <c r="Q63" s="38">
        <f t="shared" si="12"/>
        <v>17.25</v>
      </c>
      <c r="R63" s="35">
        <v>17</v>
      </c>
      <c r="S63" s="12">
        <f t="shared" si="13"/>
        <v>0</v>
      </c>
      <c r="T63" s="14">
        <f t="shared" si="15"/>
        <v>7</v>
      </c>
      <c r="U63" s="15">
        <f t="shared" si="16"/>
        <v>0</v>
      </c>
      <c r="V63" s="15">
        <f t="shared" si="14"/>
        <v>7</v>
      </c>
    </row>
    <row r="64" spans="17:22" x14ac:dyDescent="0.25">
      <c r="Q64" s="38">
        <f t="shared" si="12"/>
        <v>17.75</v>
      </c>
      <c r="R64" s="36">
        <v>17.5</v>
      </c>
      <c r="S64" s="12">
        <f t="shared" si="13"/>
        <v>0</v>
      </c>
      <c r="T64" s="14">
        <f t="shared" si="15"/>
        <v>0</v>
      </c>
      <c r="U64" s="15">
        <f t="shared" si="16"/>
        <v>0</v>
      </c>
      <c r="V64" s="15">
        <f t="shared" si="14"/>
        <v>0</v>
      </c>
    </row>
    <row r="65" spans="18:22" x14ac:dyDescent="0.25">
      <c r="R65" s="39" t="s">
        <v>19</v>
      </c>
      <c r="S65" s="40">
        <f>SUM(S41:S64)</f>
        <v>54.166666666666664</v>
      </c>
      <c r="T65" s="40">
        <f t="shared" ref="T65:V65" si="17">SUM(T41:T64)</f>
        <v>64.833333333333329</v>
      </c>
      <c r="U65" s="40">
        <f t="shared" si="17"/>
        <v>0</v>
      </c>
      <c r="V65" s="40">
        <f t="shared" si="17"/>
        <v>119</v>
      </c>
    </row>
    <row r="66" spans="18:22" x14ac:dyDescent="0.25">
      <c r="R66" s="39" t="s">
        <v>18</v>
      </c>
      <c r="S66" s="41">
        <f>+S65/$V$65*100</f>
        <v>45.518207282913167</v>
      </c>
      <c r="T66" s="41">
        <f t="shared" ref="T66:V66" si="18">+T65/$V$65*100</f>
        <v>54.481792717086833</v>
      </c>
      <c r="U66" s="41">
        <f t="shared" si="18"/>
        <v>0</v>
      </c>
      <c r="V66" s="41">
        <f t="shared" si="18"/>
        <v>100</v>
      </c>
    </row>
    <row r="67" spans="18:22" x14ac:dyDescent="0.25">
      <c r="R67" s="42" t="s">
        <v>20</v>
      </c>
      <c r="S67" s="43">
        <f>+S65/S31*1000</f>
        <v>14.979029358897543</v>
      </c>
      <c r="T67" s="43">
        <f t="shared" ref="T67:V67" si="19">+T65/T31*1000</f>
        <v>22.846068009631761</v>
      </c>
      <c r="U67" s="43" t="e">
        <f t="shared" si="19"/>
        <v>#DIV/0!</v>
      </c>
      <c r="V67" s="43">
        <f t="shared" si="19"/>
        <v>18.43817787418655</v>
      </c>
    </row>
  </sheetData>
  <mergeCells count="13">
    <mergeCell ref="E5:E6"/>
    <mergeCell ref="F5:H5"/>
    <mergeCell ref="I5:I6"/>
    <mergeCell ref="K5:K6"/>
    <mergeCell ref="L5:N5"/>
    <mergeCell ref="R39:R40"/>
    <mergeCell ref="S39:U39"/>
    <mergeCell ref="V39:V40"/>
    <mergeCell ref="O5:O6"/>
    <mergeCell ref="Y21:Y23"/>
    <mergeCell ref="R5:R6"/>
    <mergeCell ref="S5:U5"/>
    <mergeCell ref="V5:V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C6FD-9233-4FDE-AEC1-227C30D1191B}">
  <dimension ref="A1:C45"/>
  <sheetViews>
    <sheetView topLeftCell="A31" workbookViewId="0">
      <selection activeCell="H60" sqref="H60"/>
    </sheetView>
  </sheetViews>
  <sheetFormatPr defaultRowHeight="15" x14ac:dyDescent="0.25"/>
  <sheetData>
    <row r="1" spans="1:3" x14ac:dyDescent="0.25">
      <c r="A1" t="s">
        <v>28</v>
      </c>
    </row>
    <row r="2" spans="1:3" x14ac:dyDescent="0.25">
      <c r="A2" t="s">
        <v>13</v>
      </c>
      <c r="B2" t="s">
        <v>14</v>
      </c>
      <c r="C2" t="s">
        <v>15</v>
      </c>
    </row>
    <row r="3" spans="1:3" x14ac:dyDescent="0.25">
      <c r="A3">
        <v>5</v>
      </c>
      <c r="B3">
        <v>0</v>
      </c>
      <c r="C3">
        <v>0</v>
      </c>
    </row>
    <row r="4" spans="1:3" x14ac:dyDescent="0.25">
      <c r="A4">
        <v>5.5</v>
      </c>
      <c r="B4">
        <v>0</v>
      </c>
      <c r="C4">
        <v>0</v>
      </c>
    </row>
    <row r="5" spans="1:3" x14ac:dyDescent="0.25">
      <c r="A5">
        <v>6</v>
      </c>
      <c r="B5">
        <v>0</v>
      </c>
      <c r="C5">
        <v>0</v>
      </c>
    </row>
    <row r="6" spans="1:3" x14ac:dyDescent="0.25">
      <c r="A6">
        <v>6.5</v>
      </c>
      <c r="B6">
        <v>0</v>
      </c>
      <c r="C6">
        <v>0</v>
      </c>
    </row>
    <row r="7" spans="1:3" x14ac:dyDescent="0.25">
      <c r="A7">
        <v>7</v>
      </c>
      <c r="B7">
        <v>0</v>
      </c>
      <c r="C7">
        <v>0</v>
      </c>
    </row>
    <row r="8" spans="1:3" x14ac:dyDescent="0.25">
      <c r="A8">
        <v>7.5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8.5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9.5</v>
      </c>
      <c r="B12">
        <v>0</v>
      </c>
      <c r="C12">
        <v>0</v>
      </c>
    </row>
    <row r="13" spans="1:3" x14ac:dyDescent="0.25">
      <c r="A13">
        <v>10</v>
      </c>
      <c r="B13">
        <v>0</v>
      </c>
      <c r="C13">
        <v>0</v>
      </c>
    </row>
    <row r="14" spans="1:3" x14ac:dyDescent="0.25">
      <c r="A14">
        <v>10.5</v>
      </c>
      <c r="B14">
        <v>0</v>
      </c>
      <c r="C14">
        <v>0</v>
      </c>
    </row>
    <row r="15" spans="1:3" x14ac:dyDescent="0.25">
      <c r="A15">
        <v>11</v>
      </c>
      <c r="B15">
        <v>0</v>
      </c>
      <c r="C15">
        <v>0</v>
      </c>
    </row>
    <row r="16" spans="1:3" x14ac:dyDescent="0.25">
      <c r="A16">
        <v>11.5</v>
      </c>
      <c r="B16">
        <v>0</v>
      </c>
      <c r="C16">
        <v>0</v>
      </c>
    </row>
    <row r="17" spans="1:3" x14ac:dyDescent="0.25">
      <c r="A17">
        <v>12</v>
      </c>
      <c r="B17">
        <v>0</v>
      </c>
      <c r="C17">
        <v>0</v>
      </c>
    </row>
    <row r="18" spans="1:3" x14ac:dyDescent="0.25">
      <c r="A18">
        <v>12.5</v>
      </c>
      <c r="B18">
        <v>0</v>
      </c>
      <c r="C18">
        <v>0</v>
      </c>
    </row>
    <row r="19" spans="1:3" x14ac:dyDescent="0.25">
      <c r="A19">
        <v>13</v>
      </c>
      <c r="B19">
        <v>0</v>
      </c>
      <c r="C19">
        <v>0</v>
      </c>
    </row>
    <row r="20" spans="1:3" x14ac:dyDescent="0.25">
      <c r="A20">
        <v>13.5</v>
      </c>
      <c r="B20">
        <v>0</v>
      </c>
      <c r="C20">
        <v>0</v>
      </c>
    </row>
    <row r="21" spans="1:3" x14ac:dyDescent="0.25">
      <c r="A21">
        <v>14</v>
      </c>
      <c r="B21">
        <v>0</v>
      </c>
      <c r="C21">
        <v>0</v>
      </c>
    </row>
    <row r="22" spans="1:3" x14ac:dyDescent="0.25">
      <c r="A22">
        <v>14.5</v>
      </c>
      <c r="B22">
        <v>0</v>
      </c>
      <c r="C22">
        <v>0</v>
      </c>
    </row>
    <row r="23" spans="1:3" x14ac:dyDescent="0.25">
      <c r="A23">
        <v>15</v>
      </c>
      <c r="B23">
        <v>0</v>
      </c>
      <c r="C23">
        <v>0</v>
      </c>
    </row>
    <row r="24" spans="1:3" x14ac:dyDescent="0.25">
      <c r="A24">
        <v>15.5</v>
      </c>
      <c r="B24">
        <v>0</v>
      </c>
      <c r="C24">
        <v>0</v>
      </c>
    </row>
    <row r="25" spans="1:3" x14ac:dyDescent="0.25">
      <c r="A25">
        <v>16</v>
      </c>
      <c r="B25">
        <v>0</v>
      </c>
      <c r="C25">
        <v>0</v>
      </c>
    </row>
    <row r="26" spans="1:3" x14ac:dyDescent="0.25">
      <c r="A26">
        <v>16.5</v>
      </c>
      <c r="B26">
        <v>0</v>
      </c>
      <c r="C26">
        <v>0</v>
      </c>
    </row>
    <row r="27" spans="1:3" x14ac:dyDescent="0.25">
      <c r="A27">
        <v>17</v>
      </c>
      <c r="B27">
        <v>0</v>
      </c>
      <c r="C27">
        <v>0</v>
      </c>
    </row>
    <row r="28" spans="1:3" x14ac:dyDescent="0.25">
      <c r="A28">
        <v>17.5</v>
      </c>
      <c r="B28">
        <v>0</v>
      </c>
      <c r="C28">
        <v>0</v>
      </c>
    </row>
    <row r="29" spans="1:3" x14ac:dyDescent="0.25">
      <c r="A29">
        <v>18</v>
      </c>
      <c r="B29">
        <v>0</v>
      </c>
      <c r="C29">
        <v>0</v>
      </c>
    </row>
    <row r="30" spans="1:3" x14ac:dyDescent="0.25">
      <c r="A30">
        <v>18.5</v>
      </c>
      <c r="B30">
        <v>0</v>
      </c>
      <c r="C30">
        <v>0</v>
      </c>
    </row>
    <row r="31" spans="1:3" x14ac:dyDescent="0.25">
      <c r="A31">
        <v>19</v>
      </c>
      <c r="B31">
        <v>0</v>
      </c>
      <c r="C31">
        <v>0</v>
      </c>
    </row>
    <row r="32" spans="1:3" x14ac:dyDescent="0.25">
      <c r="A32">
        <v>19.5</v>
      </c>
      <c r="B32">
        <v>0</v>
      </c>
      <c r="C32">
        <v>0</v>
      </c>
    </row>
    <row r="33" spans="1:3" x14ac:dyDescent="0.25">
      <c r="A33">
        <v>20</v>
      </c>
      <c r="B33">
        <v>0</v>
      </c>
      <c r="C33">
        <v>0</v>
      </c>
    </row>
    <row r="34" spans="1:3" x14ac:dyDescent="0.25">
      <c r="A34">
        <v>20.5</v>
      </c>
      <c r="B34">
        <v>0</v>
      </c>
      <c r="C34">
        <v>0</v>
      </c>
    </row>
    <row r="35" spans="1:3" x14ac:dyDescent="0.25">
      <c r="A35">
        <v>21</v>
      </c>
      <c r="B35">
        <v>0</v>
      </c>
      <c r="C35">
        <v>0</v>
      </c>
    </row>
    <row r="36" spans="1:3" x14ac:dyDescent="0.25">
      <c r="A36">
        <v>21.5</v>
      </c>
      <c r="B36">
        <v>0</v>
      </c>
      <c r="C36">
        <v>0</v>
      </c>
    </row>
    <row r="37" spans="1:3" x14ac:dyDescent="0.25">
      <c r="A37">
        <v>22</v>
      </c>
      <c r="B37">
        <v>0</v>
      </c>
      <c r="C37">
        <v>0</v>
      </c>
    </row>
    <row r="38" spans="1:3" x14ac:dyDescent="0.25">
      <c r="A38">
        <v>22.5</v>
      </c>
      <c r="B38">
        <v>0</v>
      </c>
      <c r="C38">
        <v>0</v>
      </c>
    </row>
    <row r="39" spans="1:3" x14ac:dyDescent="0.25">
      <c r="A39">
        <v>23</v>
      </c>
      <c r="B39">
        <v>0</v>
      </c>
      <c r="C39">
        <v>0</v>
      </c>
    </row>
    <row r="40" spans="1:3" x14ac:dyDescent="0.25">
      <c r="A40">
        <v>23.5</v>
      </c>
      <c r="B40">
        <v>0</v>
      </c>
      <c r="C40">
        <v>0</v>
      </c>
    </row>
    <row r="41" spans="1:3" x14ac:dyDescent="0.25">
      <c r="A41">
        <v>24</v>
      </c>
      <c r="B41">
        <v>0</v>
      </c>
      <c r="C41">
        <v>0</v>
      </c>
    </row>
    <row r="42" spans="1:3" x14ac:dyDescent="0.25">
      <c r="A42">
        <v>24.5</v>
      </c>
      <c r="B42">
        <v>0</v>
      </c>
      <c r="C42">
        <v>0</v>
      </c>
    </row>
    <row r="43" spans="1:3" x14ac:dyDescent="0.25">
      <c r="A43">
        <v>25</v>
      </c>
      <c r="B43">
        <v>0</v>
      </c>
      <c r="C43">
        <v>0</v>
      </c>
    </row>
    <row r="44" spans="1:3" x14ac:dyDescent="0.25">
      <c r="A44">
        <v>25.5</v>
      </c>
      <c r="B44">
        <v>0</v>
      </c>
      <c r="C44">
        <v>0</v>
      </c>
    </row>
    <row r="45" spans="1:3" x14ac:dyDescent="0.25">
      <c r="B45">
        <v>0</v>
      </c>
      <c r="C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7"/>
  <sheetViews>
    <sheetView workbookViewId="0">
      <selection activeCell="AB36" sqref="AB36"/>
    </sheetView>
  </sheetViews>
  <sheetFormatPr defaultRowHeight="15" x14ac:dyDescent="0.25"/>
  <cols>
    <col min="5" max="5" width="11.7109375" customWidth="1"/>
    <col min="14" max="14" width="4.140625" customWidth="1"/>
  </cols>
  <sheetData>
    <row r="1" spans="1:22" x14ac:dyDescent="0.25">
      <c r="A1" t="s">
        <v>35</v>
      </c>
      <c r="E1" s="25" t="s">
        <v>1</v>
      </c>
      <c r="F1" s="25" t="s">
        <v>4</v>
      </c>
      <c r="G1" s="25"/>
      <c r="H1" s="25"/>
      <c r="I1" s="25"/>
      <c r="K1" s="25" t="s">
        <v>1</v>
      </c>
      <c r="L1" s="25" t="s">
        <v>4</v>
      </c>
      <c r="M1" s="25"/>
      <c r="N1" s="25"/>
      <c r="O1" s="25"/>
      <c r="R1" s="25" t="s">
        <v>1</v>
      </c>
      <c r="S1" s="25" t="s">
        <v>4</v>
      </c>
      <c r="T1" s="25"/>
      <c r="U1" s="25"/>
      <c r="V1" s="25"/>
    </row>
    <row r="2" spans="1:22" x14ac:dyDescent="0.25">
      <c r="A2" t="s">
        <v>13</v>
      </c>
      <c r="B2" t="s">
        <v>14</v>
      </c>
      <c r="C2" t="s">
        <v>15</v>
      </c>
      <c r="E2" s="25" t="s">
        <v>2</v>
      </c>
      <c r="F2" s="25" t="s">
        <v>5</v>
      </c>
      <c r="G2" s="25"/>
      <c r="H2" s="25"/>
      <c r="I2" s="25"/>
      <c r="K2" s="25" t="s">
        <v>2</v>
      </c>
      <c r="L2" s="25" t="s">
        <v>5</v>
      </c>
      <c r="M2" s="25"/>
      <c r="N2" s="25" t="s">
        <v>18</v>
      </c>
      <c r="O2" s="25"/>
      <c r="R2" s="25" t="s">
        <v>2</v>
      </c>
      <c r="S2" s="25" t="s">
        <v>5</v>
      </c>
      <c r="T2" s="25"/>
      <c r="U2" s="25" t="s">
        <v>32</v>
      </c>
      <c r="V2" s="25"/>
    </row>
    <row r="3" spans="1:22" x14ac:dyDescent="0.25">
      <c r="A3">
        <v>5</v>
      </c>
      <c r="B3">
        <v>0</v>
      </c>
      <c r="C3">
        <v>0</v>
      </c>
      <c r="E3" s="25" t="s">
        <v>3</v>
      </c>
      <c r="F3" t="s">
        <v>35</v>
      </c>
      <c r="G3" s="25"/>
      <c r="H3" s="25"/>
      <c r="I3" s="25"/>
      <c r="K3" s="25" t="s">
        <v>3</v>
      </c>
      <c r="L3" t="s">
        <v>35</v>
      </c>
      <c r="M3" s="25"/>
      <c r="N3" s="25"/>
      <c r="O3" s="25"/>
      <c r="R3" s="25" t="s">
        <v>3</v>
      </c>
      <c r="S3" t="s">
        <v>35</v>
      </c>
      <c r="T3" s="25"/>
      <c r="U3" s="25"/>
      <c r="V3" s="25"/>
    </row>
    <row r="4" spans="1:22" x14ac:dyDescent="0.25">
      <c r="A4">
        <v>5.5</v>
      </c>
      <c r="B4">
        <v>0</v>
      </c>
      <c r="C4">
        <v>0</v>
      </c>
    </row>
    <row r="5" spans="1:22" x14ac:dyDescent="0.25">
      <c r="A5">
        <v>6</v>
      </c>
      <c r="B5">
        <v>0</v>
      </c>
      <c r="C5">
        <v>0</v>
      </c>
      <c r="E5" s="46" t="s">
        <v>10</v>
      </c>
      <c r="F5" s="48" t="s">
        <v>0</v>
      </c>
      <c r="G5" s="48"/>
      <c r="H5" s="49"/>
      <c r="I5" s="46" t="s">
        <v>7</v>
      </c>
      <c r="K5" s="46" t="s">
        <v>10</v>
      </c>
      <c r="L5" s="48" t="s">
        <v>0</v>
      </c>
      <c r="M5" s="48"/>
      <c r="N5" s="49"/>
      <c r="O5" s="46" t="s">
        <v>7</v>
      </c>
      <c r="R5" s="46" t="s">
        <v>10</v>
      </c>
      <c r="S5" s="48" t="s">
        <v>0</v>
      </c>
      <c r="T5" s="48"/>
      <c r="U5" s="49"/>
      <c r="V5" s="46" t="s">
        <v>7</v>
      </c>
    </row>
    <row r="6" spans="1:22" x14ac:dyDescent="0.25">
      <c r="A6">
        <v>6.5</v>
      </c>
      <c r="B6">
        <v>65758</v>
      </c>
      <c r="C6">
        <v>104</v>
      </c>
      <c r="E6" s="47"/>
      <c r="F6" s="7">
        <v>1</v>
      </c>
      <c r="G6" s="7">
        <v>2</v>
      </c>
      <c r="H6" s="8">
        <v>3</v>
      </c>
      <c r="I6" s="47"/>
      <c r="K6" s="47"/>
      <c r="L6" s="3">
        <v>1</v>
      </c>
      <c r="M6" s="7">
        <v>2</v>
      </c>
      <c r="N6" s="8">
        <v>3</v>
      </c>
      <c r="O6" s="47"/>
      <c r="R6" s="47"/>
      <c r="S6" s="3">
        <v>1</v>
      </c>
      <c r="T6" s="7">
        <v>2</v>
      </c>
      <c r="U6" s="8">
        <v>3</v>
      </c>
      <c r="V6" s="47"/>
    </row>
    <row r="7" spans="1:22" x14ac:dyDescent="0.25">
      <c r="A7">
        <v>7</v>
      </c>
      <c r="B7">
        <v>160647</v>
      </c>
      <c r="C7">
        <v>321</v>
      </c>
      <c r="E7" s="34">
        <v>6</v>
      </c>
      <c r="F7" s="6"/>
      <c r="G7" s="6"/>
      <c r="H7" s="6"/>
      <c r="I7" s="9"/>
      <c r="K7" s="34">
        <v>6</v>
      </c>
      <c r="L7" s="19"/>
      <c r="M7" s="10"/>
      <c r="N7" s="11"/>
      <c r="O7" s="11"/>
      <c r="Q7" s="44">
        <f>+R7+0.25</f>
        <v>6.25</v>
      </c>
      <c r="R7" s="34">
        <v>6</v>
      </c>
      <c r="S7" s="19"/>
      <c r="T7" s="10"/>
      <c r="U7" s="11"/>
      <c r="V7" s="11"/>
    </row>
    <row r="8" spans="1:22" x14ac:dyDescent="0.25">
      <c r="A8">
        <v>7.5</v>
      </c>
      <c r="B8">
        <v>116759</v>
      </c>
      <c r="C8">
        <v>289</v>
      </c>
      <c r="E8" s="35">
        <v>6.5</v>
      </c>
      <c r="F8">
        <v>10</v>
      </c>
      <c r="I8" s="22">
        <v>10</v>
      </c>
      <c r="K8" s="35">
        <v>6.5</v>
      </c>
      <c r="L8" s="12">
        <f t="shared" ref="L8:L13" si="0">+F8/I8</f>
        <v>1</v>
      </c>
      <c r="M8" s="6"/>
      <c r="N8" s="13"/>
      <c r="O8" s="15">
        <f t="shared" ref="O8:O13" si="1">+SUM(L8:N8)</f>
        <v>1</v>
      </c>
      <c r="Q8" s="44">
        <f t="shared" ref="Q8:Q30" si="2">+R8+0.25</f>
        <v>6.75</v>
      </c>
      <c r="R8" s="35">
        <v>6.5</v>
      </c>
      <c r="S8" s="12">
        <f t="shared" ref="S8:S13" si="3">L8*B6</f>
        <v>65758</v>
      </c>
      <c r="T8" s="6"/>
      <c r="U8" s="13"/>
      <c r="V8" s="13"/>
    </row>
    <row r="9" spans="1:22" x14ac:dyDescent="0.25">
      <c r="A9">
        <v>8</v>
      </c>
      <c r="B9">
        <v>150029</v>
      </c>
      <c r="C9">
        <v>453</v>
      </c>
      <c r="E9" s="35">
        <v>7</v>
      </c>
      <c r="F9">
        <v>10</v>
      </c>
      <c r="I9" s="22">
        <v>10</v>
      </c>
      <c r="K9" s="35">
        <v>7</v>
      </c>
      <c r="L9" s="12">
        <f t="shared" si="0"/>
        <v>1</v>
      </c>
      <c r="M9" s="6"/>
      <c r="N9" s="13"/>
      <c r="O9" s="15">
        <f t="shared" si="1"/>
        <v>1</v>
      </c>
      <c r="Q9" s="44">
        <f t="shared" si="2"/>
        <v>7.25</v>
      </c>
      <c r="R9" s="35">
        <v>7</v>
      </c>
      <c r="S9" s="12">
        <f t="shared" si="3"/>
        <v>160647</v>
      </c>
      <c r="T9" s="6"/>
      <c r="U9" s="13"/>
      <c r="V9" s="13"/>
    </row>
    <row r="10" spans="1:22" x14ac:dyDescent="0.25">
      <c r="A10">
        <v>8.5</v>
      </c>
      <c r="B10">
        <v>95673</v>
      </c>
      <c r="C10">
        <v>349</v>
      </c>
      <c r="E10" s="35">
        <v>7.5</v>
      </c>
      <c r="F10">
        <v>10</v>
      </c>
      <c r="I10" s="22">
        <v>10</v>
      </c>
      <c r="K10" s="35">
        <v>7.5</v>
      </c>
      <c r="L10" s="12">
        <f t="shared" si="0"/>
        <v>1</v>
      </c>
      <c r="M10" s="6"/>
      <c r="N10" s="13"/>
      <c r="O10" s="15">
        <f t="shared" si="1"/>
        <v>1</v>
      </c>
      <c r="Q10" s="44">
        <f t="shared" si="2"/>
        <v>7.75</v>
      </c>
      <c r="R10" s="35">
        <v>7.5</v>
      </c>
      <c r="S10" s="12">
        <f t="shared" si="3"/>
        <v>116759</v>
      </c>
      <c r="T10" s="6"/>
      <c r="U10" s="13"/>
      <c r="V10" s="13"/>
    </row>
    <row r="11" spans="1:22" x14ac:dyDescent="0.25">
      <c r="A11">
        <v>9</v>
      </c>
      <c r="B11">
        <v>134701</v>
      </c>
      <c r="C11">
        <v>587</v>
      </c>
      <c r="E11" s="35">
        <v>8</v>
      </c>
      <c r="F11">
        <v>8</v>
      </c>
      <c r="I11" s="22">
        <v>8</v>
      </c>
      <c r="K11" s="35">
        <v>8</v>
      </c>
      <c r="L11" s="12">
        <f t="shared" si="0"/>
        <v>1</v>
      </c>
      <c r="M11" s="6"/>
      <c r="N11" s="13"/>
      <c r="O11" s="15">
        <f t="shared" si="1"/>
        <v>1</v>
      </c>
      <c r="Q11" s="44">
        <f t="shared" si="2"/>
        <v>8.25</v>
      </c>
      <c r="R11" s="35">
        <v>8</v>
      </c>
      <c r="S11" s="12">
        <f t="shared" si="3"/>
        <v>150029</v>
      </c>
      <c r="T11" s="6"/>
      <c r="U11" s="13"/>
      <c r="V11" s="13"/>
    </row>
    <row r="12" spans="1:22" x14ac:dyDescent="0.25">
      <c r="A12">
        <v>9.5</v>
      </c>
      <c r="B12">
        <v>134023</v>
      </c>
      <c r="C12">
        <v>690</v>
      </c>
      <c r="E12" s="35">
        <v>8.5</v>
      </c>
      <c r="F12">
        <v>12</v>
      </c>
      <c r="I12" s="22">
        <v>12</v>
      </c>
      <c r="K12" s="35">
        <v>8.5</v>
      </c>
      <c r="L12" s="12">
        <f t="shared" si="0"/>
        <v>1</v>
      </c>
      <c r="M12" s="6"/>
      <c r="N12" s="13"/>
      <c r="O12" s="15">
        <f t="shared" si="1"/>
        <v>1</v>
      </c>
      <c r="Q12" s="44">
        <f t="shared" si="2"/>
        <v>8.75</v>
      </c>
      <c r="R12" s="35">
        <v>8.5</v>
      </c>
      <c r="S12" s="12">
        <f t="shared" si="3"/>
        <v>95673</v>
      </c>
      <c r="T12" s="6"/>
      <c r="U12" s="13"/>
      <c r="V12" s="13"/>
    </row>
    <row r="13" spans="1:22" x14ac:dyDescent="0.25">
      <c r="A13">
        <v>10</v>
      </c>
      <c r="B13">
        <v>127430</v>
      </c>
      <c r="C13">
        <v>770</v>
      </c>
      <c r="E13" s="35">
        <v>9</v>
      </c>
      <c r="F13">
        <v>10</v>
      </c>
      <c r="I13" s="22">
        <v>10</v>
      </c>
      <c r="K13" s="35">
        <v>9</v>
      </c>
      <c r="L13" s="12">
        <f t="shared" si="0"/>
        <v>1</v>
      </c>
      <c r="M13" s="6"/>
      <c r="N13" s="13"/>
      <c r="O13" s="15">
        <f t="shared" si="1"/>
        <v>1</v>
      </c>
      <c r="Q13" s="44">
        <f t="shared" si="2"/>
        <v>9.25</v>
      </c>
      <c r="R13" s="35">
        <v>9</v>
      </c>
      <c r="S13" s="12">
        <f t="shared" si="3"/>
        <v>134701</v>
      </c>
      <c r="T13" s="6"/>
      <c r="U13" s="13"/>
      <c r="V13" s="13"/>
    </row>
    <row r="14" spans="1:22" x14ac:dyDescent="0.25">
      <c r="A14">
        <v>10.5</v>
      </c>
      <c r="B14">
        <v>343875</v>
      </c>
      <c r="C14">
        <v>2419</v>
      </c>
      <c r="E14" s="35">
        <v>9.5</v>
      </c>
      <c r="F14">
        <v>10</v>
      </c>
      <c r="I14" s="22">
        <v>10</v>
      </c>
      <c r="K14" s="35">
        <v>9.5</v>
      </c>
      <c r="L14" s="12">
        <f>+F14/I14</f>
        <v>1</v>
      </c>
      <c r="M14" s="14"/>
      <c r="N14" s="15"/>
      <c r="O14" s="15">
        <f>+SUM(L14:N14)</f>
        <v>1</v>
      </c>
      <c r="Q14" s="44">
        <f t="shared" si="2"/>
        <v>9.75</v>
      </c>
      <c r="R14" s="35">
        <v>9.5</v>
      </c>
      <c r="S14" s="12">
        <f>L14*B12</f>
        <v>134023</v>
      </c>
      <c r="T14" s="14"/>
      <c r="U14" s="15"/>
      <c r="V14" s="15">
        <f>+SUM(S14:U14)</f>
        <v>134023</v>
      </c>
    </row>
    <row r="15" spans="1:22" x14ac:dyDescent="0.25">
      <c r="A15">
        <v>11</v>
      </c>
      <c r="B15">
        <v>367131</v>
      </c>
      <c r="C15">
        <v>2986</v>
      </c>
      <c r="E15" s="35">
        <v>10</v>
      </c>
      <c r="F15">
        <v>10</v>
      </c>
      <c r="I15" s="22">
        <v>10</v>
      </c>
      <c r="K15" s="35">
        <v>10</v>
      </c>
      <c r="L15" s="12">
        <f t="shared" ref="L15:L21" si="4">+F15/I15</f>
        <v>1</v>
      </c>
      <c r="M15" s="14"/>
      <c r="N15" s="15"/>
      <c r="O15" s="15">
        <f t="shared" ref="O15:O30" si="5">+SUM(L15:N15)</f>
        <v>1</v>
      </c>
      <c r="Q15" s="44">
        <f t="shared" si="2"/>
        <v>10.25</v>
      </c>
      <c r="R15" s="35">
        <v>10</v>
      </c>
      <c r="S15" s="12">
        <f t="shared" ref="S15:S26" si="6">L15*B13</f>
        <v>127430</v>
      </c>
      <c r="T15" s="14"/>
      <c r="U15" s="15"/>
      <c r="V15" s="15">
        <f t="shared" ref="V15:V30" si="7">+SUM(S15:U15)</f>
        <v>127430</v>
      </c>
    </row>
    <row r="16" spans="1:22" x14ac:dyDescent="0.25">
      <c r="A16">
        <v>11.5</v>
      </c>
      <c r="B16">
        <v>429929</v>
      </c>
      <c r="C16">
        <v>4018</v>
      </c>
      <c r="E16" s="35">
        <v>10.5</v>
      </c>
      <c r="F16">
        <v>9</v>
      </c>
      <c r="I16" s="22">
        <v>9</v>
      </c>
      <c r="K16" s="35">
        <v>10.5</v>
      </c>
      <c r="L16" s="12">
        <f t="shared" si="4"/>
        <v>1</v>
      </c>
      <c r="M16" s="14"/>
      <c r="N16" s="15"/>
      <c r="O16" s="15">
        <f t="shared" si="5"/>
        <v>1</v>
      </c>
      <c r="Q16" s="44">
        <f t="shared" si="2"/>
        <v>10.75</v>
      </c>
      <c r="R16" s="35">
        <v>10.5</v>
      </c>
      <c r="S16" s="12">
        <f t="shared" si="6"/>
        <v>343875</v>
      </c>
      <c r="T16" s="14"/>
      <c r="U16" s="15"/>
      <c r="V16" s="15">
        <f t="shared" si="7"/>
        <v>343875</v>
      </c>
    </row>
    <row r="17" spans="1:22" x14ac:dyDescent="0.25">
      <c r="A17">
        <v>12</v>
      </c>
      <c r="B17">
        <v>345633</v>
      </c>
      <c r="C17">
        <v>3690</v>
      </c>
      <c r="E17" s="35">
        <v>11</v>
      </c>
      <c r="F17">
        <v>11</v>
      </c>
      <c r="I17" s="22">
        <v>11</v>
      </c>
      <c r="K17" s="35">
        <v>11</v>
      </c>
      <c r="L17" s="12">
        <f t="shared" si="4"/>
        <v>1</v>
      </c>
      <c r="M17" s="14"/>
      <c r="N17" s="15"/>
      <c r="O17" s="15">
        <f t="shared" si="5"/>
        <v>1</v>
      </c>
      <c r="Q17" s="44">
        <f t="shared" si="2"/>
        <v>11.25</v>
      </c>
      <c r="R17" s="35">
        <v>11</v>
      </c>
      <c r="S17" s="12">
        <f t="shared" si="6"/>
        <v>367131</v>
      </c>
      <c r="T17" s="14"/>
      <c r="U17" s="15"/>
      <c r="V17" s="15">
        <f t="shared" si="7"/>
        <v>367131</v>
      </c>
    </row>
    <row r="18" spans="1:22" x14ac:dyDescent="0.25">
      <c r="A18">
        <v>12.5</v>
      </c>
      <c r="B18">
        <v>303950</v>
      </c>
      <c r="C18">
        <v>3687</v>
      </c>
      <c r="E18" s="35">
        <v>11.5</v>
      </c>
      <c r="F18">
        <v>9</v>
      </c>
      <c r="I18" s="22">
        <v>9</v>
      </c>
      <c r="K18" s="35">
        <v>11.5</v>
      </c>
      <c r="L18" s="12">
        <f t="shared" si="4"/>
        <v>1</v>
      </c>
      <c r="M18" s="14"/>
      <c r="N18" s="15"/>
      <c r="O18" s="15">
        <f t="shared" si="5"/>
        <v>1</v>
      </c>
      <c r="Q18" s="44">
        <f t="shared" si="2"/>
        <v>11.75</v>
      </c>
      <c r="R18" s="35">
        <v>11.5</v>
      </c>
      <c r="S18" s="12">
        <f t="shared" si="6"/>
        <v>429929</v>
      </c>
      <c r="T18" s="14"/>
      <c r="U18" s="15"/>
      <c r="V18" s="15">
        <f t="shared" si="7"/>
        <v>429929</v>
      </c>
    </row>
    <row r="19" spans="1:22" x14ac:dyDescent="0.25">
      <c r="A19">
        <v>13</v>
      </c>
      <c r="B19">
        <v>313880</v>
      </c>
      <c r="C19">
        <v>4305</v>
      </c>
      <c r="E19" s="35">
        <v>12</v>
      </c>
      <c r="F19">
        <v>13</v>
      </c>
      <c r="I19" s="22">
        <v>13</v>
      </c>
      <c r="K19" s="35">
        <v>12</v>
      </c>
      <c r="L19" s="12">
        <f t="shared" si="4"/>
        <v>1</v>
      </c>
      <c r="M19" s="14"/>
      <c r="N19" s="15"/>
      <c r="O19" s="15">
        <f t="shared" si="5"/>
        <v>1</v>
      </c>
      <c r="Q19" s="44">
        <f t="shared" si="2"/>
        <v>12.25</v>
      </c>
      <c r="R19" s="35">
        <v>12</v>
      </c>
      <c r="S19" s="12">
        <f t="shared" si="6"/>
        <v>345633</v>
      </c>
      <c r="T19" s="14"/>
      <c r="U19" s="15"/>
      <c r="V19" s="15">
        <f t="shared" si="7"/>
        <v>345633</v>
      </c>
    </row>
    <row r="20" spans="1:22" x14ac:dyDescent="0.25">
      <c r="A20">
        <v>13.5</v>
      </c>
      <c r="B20">
        <v>158871</v>
      </c>
      <c r="C20">
        <v>2452</v>
      </c>
      <c r="E20" s="35">
        <v>12.5</v>
      </c>
      <c r="F20">
        <v>15</v>
      </c>
      <c r="I20" s="22">
        <v>15</v>
      </c>
      <c r="K20" s="35">
        <v>12.5</v>
      </c>
      <c r="L20" s="12">
        <f t="shared" si="4"/>
        <v>1</v>
      </c>
      <c r="M20" s="14"/>
      <c r="N20" s="15"/>
      <c r="O20" s="15">
        <f t="shared" si="5"/>
        <v>1</v>
      </c>
      <c r="Q20" s="44">
        <f t="shared" si="2"/>
        <v>12.75</v>
      </c>
      <c r="R20" s="35">
        <v>12.5</v>
      </c>
      <c r="S20" s="12">
        <f t="shared" si="6"/>
        <v>303950</v>
      </c>
      <c r="T20" s="14"/>
      <c r="U20" s="15"/>
      <c r="V20" s="15">
        <f t="shared" si="7"/>
        <v>303950</v>
      </c>
    </row>
    <row r="21" spans="1:22" x14ac:dyDescent="0.25">
      <c r="A21">
        <v>14</v>
      </c>
      <c r="B21">
        <v>91471</v>
      </c>
      <c r="C21">
        <v>1582</v>
      </c>
      <c r="E21" s="35">
        <v>13</v>
      </c>
      <c r="F21">
        <v>10</v>
      </c>
      <c r="G21">
        <v>4</v>
      </c>
      <c r="I21" s="22">
        <v>14</v>
      </c>
      <c r="K21" s="35">
        <v>13</v>
      </c>
      <c r="L21" s="12">
        <f t="shared" si="4"/>
        <v>0.7142857142857143</v>
      </c>
      <c r="M21" s="14">
        <f t="shared" ref="M21:M22" si="8">+G21/I21</f>
        <v>0.2857142857142857</v>
      </c>
      <c r="N21" s="15"/>
      <c r="O21" s="15">
        <f t="shared" si="5"/>
        <v>1</v>
      </c>
      <c r="Q21" s="44">
        <f t="shared" si="2"/>
        <v>13.25</v>
      </c>
      <c r="R21" s="35">
        <v>13</v>
      </c>
      <c r="S21" s="12">
        <f t="shared" si="6"/>
        <v>224200</v>
      </c>
      <c r="T21" s="14">
        <f t="shared" ref="T21:T27" si="9">+M21*B19</f>
        <v>89680</v>
      </c>
      <c r="U21" s="15"/>
      <c r="V21" s="15">
        <f t="shared" si="7"/>
        <v>313880</v>
      </c>
    </row>
    <row r="22" spans="1:22" x14ac:dyDescent="0.25">
      <c r="A22">
        <v>14.5</v>
      </c>
      <c r="B22">
        <v>40320</v>
      </c>
      <c r="C22">
        <v>779</v>
      </c>
      <c r="E22" s="35">
        <v>13.5</v>
      </c>
      <c r="F22">
        <v>6</v>
      </c>
      <c r="G22">
        <v>7</v>
      </c>
      <c r="I22" s="22">
        <v>13</v>
      </c>
      <c r="K22" s="35">
        <v>13.5</v>
      </c>
      <c r="L22" s="12">
        <f t="shared" ref="L22:L25" si="10">+F22/I22</f>
        <v>0.46153846153846156</v>
      </c>
      <c r="M22" s="14">
        <f t="shared" si="8"/>
        <v>0.53846153846153844</v>
      </c>
      <c r="N22" s="15"/>
      <c r="O22" s="15">
        <f t="shared" si="5"/>
        <v>1</v>
      </c>
      <c r="Q22" s="44">
        <f t="shared" si="2"/>
        <v>13.75</v>
      </c>
      <c r="R22" s="35">
        <v>13.5</v>
      </c>
      <c r="S22" s="12">
        <f t="shared" si="6"/>
        <v>73325.076923076922</v>
      </c>
      <c r="T22" s="14">
        <f t="shared" si="9"/>
        <v>85545.923076923078</v>
      </c>
      <c r="U22" s="15"/>
      <c r="V22" s="15">
        <f t="shared" si="7"/>
        <v>158871</v>
      </c>
    </row>
    <row r="23" spans="1:22" x14ac:dyDescent="0.25">
      <c r="A23">
        <v>15</v>
      </c>
      <c r="B23">
        <v>13390</v>
      </c>
      <c r="C23">
        <v>288</v>
      </c>
      <c r="E23" s="35">
        <v>14</v>
      </c>
      <c r="F23">
        <v>3</v>
      </c>
      <c r="G23">
        <v>12</v>
      </c>
      <c r="I23" s="22">
        <v>15</v>
      </c>
      <c r="K23" s="35">
        <v>14</v>
      </c>
      <c r="L23" s="12">
        <f t="shared" si="10"/>
        <v>0.2</v>
      </c>
      <c r="M23" s="14">
        <f t="shared" ref="M23:M27" si="11">+G23/I23</f>
        <v>0.8</v>
      </c>
      <c r="N23" s="15"/>
      <c r="O23" s="15">
        <f t="shared" si="5"/>
        <v>1</v>
      </c>
      <c r="Q23" s="44">
        <f t="shared" si="2"/>
        <v>14.25</v>
      </c>
      <c r="R23" s="35">
        <v>14</v>
      </c>
      <c r="S23" s="12">
        <f t="shared" si="6"/>
        <v>18294.2</v>
      </c>
      <c r="T23" s="14">
        <f t="shared" si="9"/>
        <v>73176.800000000003</v>
      </c>
      <c r="U23" s="15"/>
      <c r="V23" s="15">
        <f t="shared" si="7"/>
        <v>91471</v>
      </c>
    </row>
    <row r="24" spans="1:22" x14ac:dyDescent="0.25">
      <c r="A24">
        <v>15.5</v>
      </c>
      <c r="B24">
        <v>4513</v>
      </c>
      <c r="C24">
        <v>107</v>
      </c>
      <c r="E24" s="35">
        <v>14.5</v>
      </c>
      <c r="F24">
        <v>2</v>
      </c>
      <c r="G24">
        <v>7</v>
      </c>
      <c r="I24" s="22">
        <v>9</v>
      </c>
      <c r="K24" s="35">
        <v>14.5</v>
      </c>
      <c r="L24" s="12">
        <f t="shared" si="10"/>
        <v>0.22222222222222221</v>
      </c>
      <c r="M24" s="14">
        <f t="shared" si="11"/>
        <v>0.77777777777777779</v>
      </c>
      <c r="N24" s="15"/>
      <c r="O24" s="15">
        <f t="shared" si="5"/>
        <v>1</v>
      </c>
      <c r="Q24" s="44">
        <f t="shared" si="2"/>
        <v>14.75</v>
      </c>
      <c r="R24" s="35">
        <v>14.5</v>
      </c>
      <c r="S24" s="12">
        <f t="shared" si="6"/>
        <v>8960</v>
      </c>
      <c r="T24" s="14">
        <f t="shared" si="9"/>
        <v>31360</v>
      </c>
      <c r="U24" s="15"/>
      <c r="V24" s="15">
        <f t="shared" si="7"/>
        <v>40320</v>
      </c>
    </row>
    <row r="25" spans="1:22" x14ac:dyDescent="0.25">
      <c r="A25">
        <v>16</v>
      </c>
      <c r="B25">
        <v>0</v>
      </c>
      <c r="C25">
        <v>0</v>
      </c>
      <c r="E25" s="35">
        <v>15</v>
      </c>
      <c r="F25">
        <v>1</v>
      </c>
      <c r="G25">
        <v>2</v>
      </c>
      <c r="I25" s="22">
        <v>3</v>
      </c>
      <c r="K25" s="35">
        <v>15</v>
      </c>
      <c r="L25" s="12">
        <f t="shared" si="10"/>
        <v>0.33333333333333331</v>
      </c>
      <c r="M25" s="14">
        <f t="shared" si="11"/>
        <v>0.66666666666666663</v>
      </c>
      <c r="N25" s="15"/>
      <c r="O25" s="15">
        <f t="shared" si="5"/>
        <v>1</v>
      </c>
      <c r="Q25" s="44">
        <f t="shared" si="2"/>
        <v>15.25</v>
      </c>
      <c r="R25" s="35">
        <v>15</v>
      </c>
      <c r="S25" s="12">
        <f t="shared" si="6"/>
        <v>4463.333333333333</v>
      </c>
      <c r="T25" s="14">
        <f t="shared" si="9"/>
        <v>8926.6666666666661</v>
      </c>
      <c r="U25" s="15"/>
      <c r="V25" s="15">
        <f t="shared" si="7"/>
        <v>13390</v>
      </c>
    </row>
    <row r="26" spans="1:22" x14ac:dyDescent="0.25">
      <c r="A26">
        <v>16.5</v>
      </c>
      <c r="B26">
        <v>0</v>
      </c>
      <c r="C26">
        <v>0</v>
      </c>
      <c r="E26" s="35">
        <v>15.5</v>
      </c>
      <c r="I26" s="22"/>
      <c r="K26" s="35">
        <v>15.5</v>
      </c>
      <c r="L26" s="12"/>
      <c r="M26" s="14"/>
      <c r="N26" s="15"/>
      <c r="O26" s="15">
        <f t="shared" si="5"/>
        <v>0</v>
      </c>
      <c r="Q26" s="44">
        <f t="shared" si="2"/>
        <v>15.75</v>
      </c>
      <c r="R26" s="35">
        <v>15.5</v>
      </c>
      <c r="S26" s="12">
        <f t="shared" si="6"/>
        <v>0</v>
      </c>
      <c r="T26" s="14">
        <f t="shared" si="9"/>
        <v>0</v>
      </c>
      <c r="U26" s="15"/>
      <c r="V26" s="15">
        <f t="shared" si="7"/>
        <v>0</v>
      </c>
    </row>
    <row r="27" spans="1:22" x14ac:dyDescent="0.25">
      <c r="A27">
        <v>17</v>
      </c>
      <c r="B27">
        <v>0</v>
      </c>
      <c r="C27">
        <v>0</v>
      </c>
      <c r="E27" s="35">
        <v>16</v>
      </c>
      <c r="G27">
        <v>1</v>
      </c>
      <c r="I27" s="22">
        <v>1</v>
      </c>
      <c r="K27" s="35">
        <v>16</v>
      </c>
      <c r="L27" s="12"/>
      <c r="M27" s="14">
        <f t="shared" si="11"/>
        <v>1</v>
      </c>
      <c r="N27" s="15"/>
      <c r="O27" s="15">
        <f t="shared" si="5"/>
        <v>1</v>
      </c>
      <c r="Q27" s="44">
        <f t="shared" si="2"/>
        <v>16.25</v>
      </c>
      <c r="R27" s="35">
        <v>16</v>
      </c>
      <c r="S27" s="12"/>
      <c r="T27" s="14">
        <f t="shared" si="9"/>
        <v>0</v>
      </c>
      <c r="U27" s="15"/>
      <c r="V27" s="15">
        <f t="shared" si="7"/>
        <v>0</v>
      </c>
    </row>
    <row r="28" spans="1:22" x14ac:dyDescent="0.25">
      <c r="A28">
        <v>17.5</v>
      </c>
      <c r="B28">
        <v>0</v>
      </c>
      <c r="C28">
        <v>0</v>
      </c>
      <c r="E28" s="35">
        <v>16.5</v>
      </c>
      <c r="I28" s="22"/>
      <c r="K28" s="35">
        <v>16.5</v>
      </c>
      <c r="L28" s="12"/>
      <c r="M28" s="14"/>
      <c r="N28" s="15"/>
      <c r="O28" s="15">
        <f t="shared" si="5"/>
        <v>0</v>
      </c>
      <c r="Q28" s="44">
        <f t="shared" si="2"/>
        <v>16.75</v>
      </c>
      <c r="R28" s="35">
        <v>16.5</v>
      </c>
      <c r="S28" s="12"/>
      <c r="T28" s="14"/>
      <c r="U28" s="15"/>
      <c r="V28" s="15">
        <f t="shared" si="7"/>
        <v>0</v>
      </c>
    </row>
    <row r="29" spans="1:22" x14ac:dyDescent="0.25">
      <c r="A29">
        <v>18</v>
      </c>
      <c r="B29">
        <v>0</v>
      </c>
      <c r="C29">
        <v>0</v>
      </c>
      <c r="E29" s="35">
        <v>17</v>
      </c>
      <c r="I29" s="22"/>
      <c r="K29" s="35">
        <v>17</v>
      </c>
      <c r="L29" s="12"/>
      <c r="M29" s="14"/>
      <c r="N29" s="15"/>
      <c r="O29" s="15">
        <f t="shared" si="5"/>
        <v>0</v>
      </c>
      <c r="Q29" s="44">
        <f t="shared" si="2"/>
        <v>17.25</v>
      </c>
      <c r="R29" s="35">
        <v>17</v>
      </c>
      <c r="S29" s="12"/>
      <c r="T29" s="14"/>
      <c r="U29" s="15"/>
      <c r="V29" s="15">
        <f t="shared" si="7"/>
        <v>0</v>
      </c>
    </row>
    <row r="30" spans="1:22" x14ac:dyDescent="0.25">
      <c r="A30">
        <v>18.5</v>
      </c>
      <c r="B30">
        <v>0</v>
      </c>
      <c r="C30">
        <v>0</v>
      </c>
      <c r="E30" s="36">
        <v>17.5</v>
      </c>
      <c r="I30" s="22"/>
      <c r="K30" s="36">
        <v>17.5</v>
      </c>
      <c r="L30" s="21"/>
      <c r="M30" s="14"/>
      <c r="N30" s="15"/>
      <c r="O30" s="15">
        <f t="shared" si="5"/>
        <v>0</v>
      </c>
      <c r="Q30" s="44">
        <f t="shared" si="2"/>
        <v>17.75</v>
      </c>
      <c r="R30" s="36">
        <v>17.5</v>
      </c>
      <c r="S30" s="21"/>
      <c r="T30" s="14"/>
      <c r="U30" s="15"/>
      <c r="V30" s="15">
        <f t="shared" si="7"/>
        <v>0</v>
      </c>
    </row>
    <row r="31" spans="1:22" x14ac:dyDescent="0.25">
      <c r="A31">
        <v>19</v>
      </c>
      <c r="B31">
        <v>0</v>
      </c>
      <c r="C31">
        <v>0</v>
      </c>
      <c r="E31" s="23" t="s">
        <v>7</v>
      </c>
      <c r="F31" s="27">
        <v>159</v>
      </c>
      <c r="G31" s="27">
        <v>33</v>
      </c>
      <c r="H31" s="27"/>
      <c r="I31" s="26">
        <v>192</v>
      </c>
      <c r="K31" s="23" t="s">
        <v>7</v>
      </c>
      <c r="L31" s="28">
        <f>+SUM(L14:L30)</f>
        <v>8.9313797313797298</v>
      </c>
      <c r="M31" s="28">
        <f t="shared" ref="M31:N31" si="12">+SUM(M14:M30)</f>
        <v>4.0686202686202684</v>
      </c>
      <c r="N31" s="37">
        <f t="shared" si="12"/>
        <v>0</v>
      </c>
      <c r="O31" s="28"/>
      <c r="R31" s="39" t="s">
        <v>19</v>
      </c>
      <c r="S31" s="40">
        <f>SUM(S7:S30)</f>
        <v>3104780.6102564107</v>
      </c>
      <c r="T31" s="40">
        <f t="shared" ref="T31:V31" si="13">SUM(T7:T30)</f>
        <v>288689.38974358974</v>
      </c>
      <c r="U31" s="40">
        <f t="shared" si="13"/>
        <v>0</v>
      </c>
      <c r="V31" s="40">
        <f t="shared" si="13"/>
        <v>2669903</v>
      </c>
    </row>
    <row r="32" spans="1:22" x14ac:dyDescent="0.25">
      <c r="A32">
        <v>19.5</v>
      </c>
      <c r="B32">
        <v>0</v>
      </c>
      <c r="C32">
        <v>0</v>
      </c>
      <c r="R32" s="39" t="s">
        <v>18</v>
      </c>
      <c r="S32" s="41">
        <f>+S31/$V$31*100</f>
        <v>116.28814268744634</v>
      </c>
      <c r="T32" s="41">
        <f>+T31/$V$31*100</f>
        <v>10.812729516525122</v>
      </c>
      <c r="U32" s="41">
        <f>+U31/$V$31*100</f>
        <v>0</v>
      </c>
      <c r="V32" s="41">
        <f>+V31/$V$31*100</f>
        <v>100</v>
      </c>
    </row>
    <row r="33" spans="1:22" x14ac:dyDescent="0.25">
      <c r="A33">
        <v>20</v>
      </c>
      <c r="B33">
        <v>0</v>
      </c>
      <c r="C33">
        <v>0</v>
      </c>
      <c r="R33" s="42" t="s">
        <v>20</v>
      </c>
      <c r="S33" s="43">
        <f>SUMPRODUCT(Q7:Q30,$S$7:$S$30)/S$31</f>
        <v>10.910556410692109</v>
      </c>
      <c r="T33" s="43">
        <f>SUMPRODUCT(R7:R30,$T$7:$T$30)/T$31</f>
        <v>13.626427923216776</v>
      </c>
      <c r="U33" s="43" t="e">
        <f>SUMPRODUCT(U7:U30,$Q$7:$Q$30)/U$31</f>
        <v>#DIV/0!</v>
      </c>
      <c r="V33" s="43">
        <f>SUMPRODUCT(V7:V30,$Q$7:$Q$30)/V$31</f>
        <v>12.002892895359869</v>
      </c>
    </row>
    <row r="34" spans="1:22" x14ac:dyDescent="0.25">
      <c r="A34">
        <v>20.5</v>
      </c>
      <c r="B34">
        <v>0</v>
      </c>
      <c r="C34">
        <v>0</v>
      </c>
    </row>
    <row r="35" spans="1:22" x14ac:dyDescent="0.25">
      <c r="A35">
        <v>21</v>
      </c>
      <c r="B35">
        <v>0</v>
      </c>
      <c r="C35">
        <v>0</v>
      </c>
      <c r="R35" s="25" t="s">
        <v>1</v>
      </c>
      <c r="S35" s="25" t="s">
        <v>4</v>
      </c>
      <c r="T35" s="25"/>
      <c r="U35" s="25"/>
      <c r="V35" s="25"/>
    </row>
    <row r="36" spans="1:22" x14ac:dyDescent="0.25">
      <c r="A36">
        <v>21.5</v>
      </c>
      <c r="B36">
        <v>0</v>
      </c>
      <c r="C36">
        <v>0</v>
      </c>
      <c r="R36" s="25" t="s">
        <v>2</v>
      </c>
      <c r="S36" s="25" t="s">
        <v>5</v>
      </c>
      <c r="T36" s="25"/>
      <c r="U36" s="25" t="s">
        <v>33</v>
      </c>
      <c r="V36" s="25"/>
    </row>
    <row r="37" spans="1:22" x14ac:dyDescent="0.25">
      <c r="A37">
        <v>22</v>
      </c>
      <c r="B37">
        <v>0</v>
      </c>
      <c r="C37">
        <v>0</v>
      </c>
      <c r="R37" s="25" t="s">
        <v>3</v>
      </c>
      <c r="S37" t="s">
        <v>35</v>
      </c>
      <c r="T37" s="25"/>
      <c r="U37" s="25"/>
      <c r="V37" s="25"/>
    </row>
    <row r="38" spans="1:22" x14ac:dyDescent="0.25">
      <c r="A38">
        <v>22.5</v>
      </c>
      <c r="B38">
        <v>0</v>
      </c>
      <c r="C38">
        <v>0</v>
      </c>
    </row>
    <row r="39" spans="1:22" x14ac:dyDescent="0.25">
      <c r="A39">
        <v>23</v>
      </c>
      <c r="B39">
        <v>0</v>
      </c>
      <c r="C39">
        <v>0</v>
      </c>
      <c r="R39" s="46" t="s">
        <v>10</v>
      </c>
      <c r="S39" s="48" t="s">
        <v>0</v>
      </c>
      <c r="T39" s="48"/>
      <c r="U39" s="49"/>
      <c r="V39" s="46" t="s">
        <v>7</v>
      </c>
    </row>
    <row r="40" spans="1:22" x14ac:dyDescent="0.25">
      <c r="A40">
        <v>23.5</v>
      </c>
      <c r="B40">
        <v>0</v>
      </c>
      <c r="C40">
        <v>0</v>
      </c>
      <c r="R40" s="47"/>
      <c r="S40" s="3">
        <v>1</v>
      </c>
      <c r="T40" s="7">
        <v>2</v>
      </c>
      <c r="U40" s="8">
        <v>3</v>
      </c>
      <c r="V40" s="47"/>
    </row>
    <row r="41" spans="1:22" x14ac:dyDescent="0.25">
      <c r="A41">
        <v>24</v>
      </c>
      <c r="B41">
        <v>0</v>
      </c>
      <c r="C41">
        <v>0</v>
      </c>
      <c r="Q41" s="38">
        <f>+R41+0.25</f>
        <v>6.25</v>
      </c>
      <c r="R41" s="34">
        <v>6</v>
      </c>
      <c r="S41" s="12">
        <f t="shared" ref="S41:S47" si="14">L7*C5</f>
        <v>0</v>
      </c>
      <c r="T41" s="14">
        <f t="shared" ref="T41:T53" si="15">+M7*C5</f>
        <v>0</v>
      </c>
      <c r="U41" s="15">
        <f t="shared" ref="U41:U60" si="16">+N7*C5</f>
        <v>0</v>
      </c>
      <c r="V41" s="11"/>
    </row>
    <row r="42" spans="1:22" x14ac:dyDescent="0.25">
      <c r="A42">
        <v>24.5</v>
      </c>
      <c r="B42">
        <v>0</v>
      </c>
      <c r="C42">
        <v>0</v>
      </c>
      <c r="Q42" s="38">
        <f t="shared" ref="Q42:Q64" si="17">+R42+0.25</f>
        <v>6.75</v>
      </c>
      <c r="R42" s="35">
        <v>6.5</v>
      </c>
      <c r="S42" s="12">
        <f t="shared" si="14"/>
        <v>104</v>
      </c>
      <c r="T42" s="14">
        <f t="shared" si="15"/>
        <v>0</v>
      </c>
      <c r="U42" s="15">
        <f t="shared" si="16"/>
        <v>0</v>
      </c>
      <c r="V42" s="13"/>
    </row>
    <row r="43" spans="1:22" x14ac:dyDescent="0.25">
      <c r="A43">
        <v>25</v>
      </c>
      <c r="B43">
        <v>0</v>
      </c>
      <c r="C43">
        <v>0</v>
      </c>
      <c r="Q43" s="38">
        <f t="shared" si="17"/>
        <v>7.25</v>
      </c>
      <c r="R43" s="35">
        <v>7</v>
      </c>
      <c r="S43" s="12">
        <f t="shared" si="14"/>
        <v>321</v>
      </c>
      <c r="T43" s="14">
        <f t="shared" si="15"/>
        <v>0</v>
      </c>
      <c r="U43" s="15">
        <f t="shared" si="16"/>
        <v>0</v>
      </c>
      <c r="V43" s="13"/>
    </row>
    <row r="44" spans="1:22" x14ac:dyDescent="0.25">
      <c r="A44">
        <v>25.5</v>
      </c>
      <c r="B44">
        <v>0</v>
      </c>
      <c r="C44">
        <v>0</v>
      </c>
      <c r="Q44" s="38">
        <f t="shared" si="17"/>
        <v>7.75</v>
      </c>
      <c r="R44" s="35">
        <v>7.5</v>
      </c>
      <c r="S44" s="12">
        <f t="shared" si="14"/>
        <v>289</v>
      </c>
      <c r="T44" s="14">
        <f t="shared" si="15"/>
        <v>0</v>
      </c>
      <c r="U44" s="15">
        <f t="shared" si="16"/>
        <v>0</v>
      </c>
      <c r="V44" s="13"/>
    </row>
    <row r="45" spans="1:22" x14ac:dyDescent="0.25">
      <c r="B45">
        <v>3397983</v>
      </c>
      <c r="C45">
        <v>29876</v>
      </c>
      <c r="Q45" s="38">
        <f t="shared" si="17"/>
        <v>8.25</v>
      </c>
      <c r="R45" s="35">
        <v>8</v>
      </c>
      <c r="S45" s="12">
        <f t="shared" si="14"/>
        <v>453</v>
      </c>
      <c r="T45" s="14">
        <f t="shared" si="15"/>
        <v>0</v>
      </c>
      <c r="U45" s="15">
        <f t="shared" si="16"/>
        <v>0</v>
      </c>
      <c r="V45" s="13"/>
    </row>
    <row r="46" spans="1:22" x14ac:dyDescent="0.25">
      <c r="Q46" s="38">
        <f t="shared" si="17"/>
        <v>8.75</v>
      </c>
      <c r="R46" s="35">
        <v>8.5</v>
      </c>
      <c r="S46" s="12">
        <f t="shared" si="14"/>
        <v>349</v>
      </c>
      <c r="T46" s="14">
        <f t="shared" si="15"/>
        <v>0</v>
      </c>
      <c r="U46" s="15">
        <f t="shared" si="16"/>
        <v>0</v>
      </c>
      <c r="V46" s="13"/>
    </row>
    <row r="47" spans="1:22" x14ac:dyDescent="0.25">
      <c r="Q47" s="38">
        <f t="shared" si="17"/>
        <v>9.25</v>
      </c>
      <c r="R47" s="35">
        <v>9</v>
      </c>
      <c r="S47" s="12">
        <f t="shared" si="14"/>
        <v>587</v>
      </c>
      <c r="T47" s="14">
        <f t="shared" si="15"/>
        <v>0</v>
      </c>
      <c r="U47" s="15">
        <f t="shared" si="16"/>
        <v>0</v>
      </c>
      <c r="V47" s="13"/>
    </row>
    <row r="48" spans="1:22" x14ac:dyDescent="0.25">
      <c r="Q48" s="38">
        <f t="shared" si="17"/>
        <v>9.75</v>
      </c>
      <c r="R48" s="35">
        <v>9.5</v>
      </c>
      <c r="S48" s="12">
        <f>L14*C12</f>
        <v>690</v>
      </c>
      <c r="T48" s="14">
        <f t="shared" si="15"/>
        <v>0</v>
      </c>
      <c r="U48" s="15">
        <f t="shared" si="16"/>
        <v>0</v>
      </c>
      <c r="V48" s="15">
        <f>+SUM(S48:U48)</f>
        <v>690</v>
      </c>
    </row>
    <row r="49" spans="17:22" x14ac:dyDescent="0.25">
      <c r="Q49" s="38">
        <f t="shared" si="17"/>
        <v>10.25</v>
      </c>
      <c r="R49" s="35">
        <v>10</v>
      </c>
      <c r="S49" s="12">
        <f t="shared" ref="S49:S64" si="18">L15*C13</f>
        <v>770</v>
      </c>
      <c r="T49" s="14">
        <f t="shared" si="15"/>
        <v>0</v>
      </c>
      <c r="U49" s="15">
        <f t="shared" si="16"/>
        <v>0</v>
      </c>
      <c r="V49" s="15">
        <f t="shared" ref="V49:V64" si="19">+SUM(S49:U49)</f>
        <v>770</v>
      </c>
    </row>
    <row r="50" spans="17:22" x14ac:dyDescent="0.25">
      <c r="Q50" s="38">
        <f t="shared" si="17"/>
        <v>10.75</v>
      </c>
      <c r="R50" s="35">
        <v>10.5</v>
      </c>
      <c r="S50" s="12">
        <f t="shared" si="18"/>
        <v>2419</v>
      </c>
      <c r="T50" s="14">
        <f t="shared" si="15"/>
        <v>0</v>
      </c>
      <c r="U50" s="15">
        <f t="shared" si="16"/>
        <v>0</v>
      </c>
      <c r="V50" s="15">
        <f t="shared" si="19"/>
        <v>2419</v>
      </c>
    </row>
    <row r="51" spans="17:22" x14ac:dyDescent="0.25">
      <c r="Q51" s="38">
        <f t="shared" si="17"/>
        <v>11.25</v>
      </c>
      <c r="R51" s="35">
        <v>11</v>
      </c>
      <c r="S51" s="12">
        <f t="shared" si="18"/>
        <v>2986</v>
      </c>
      <c r="T51" s="14">
        <f t="shared" si="15"/>
        <v>0</v>
      </c>
      <c r="U51" s="15">
        <f t="shared" si="16"/>
        <v>0</v>
      </c>
      <c r="V51" s="15">
        <f t="shared" si="19"/>
        <v>2986</v>
      </c>
    </row>
    <row r="52" spans="17:22" x14ac:dyDescent="0.25">
      <c r="Q52" s="38">
        <f t="shared" si="17"/>
        <v>11.75</v>
      </c>
      <c r="R52" s="35">
        <v>11.5</v>
      </c>
      <c r="S52" s="12">
        <f t="shared" si="18"/>
        <v>4018</v>
      </c>
      <c r="T52" s="14">
        <f t="shared" si="15"/>
        <v>0</v>
      </c>
      <c r="U52" s="15">
        <f t="shared" si="16"/>
        <v>0</v>
      </c>
      <c r="V52" s="15">
        <f t="shared" si="19"/>
        <v>4018</v>
      </c>
    </row>
    <row r="53" spans="17:22" x14ac:dyDescent="0.25">
      <c r="Q53" s="38">
        <f t="shared" si="17"/>
        <v>12.25</v>
      </c>
      <c r="R53" s="35">
        <v>12</v>
      </c>
      <c r="S53" s="12">
        <f t="shared" si="18"/>
        <v>3690</v>
      </c>
      <c r="T53" s="14">
        <f t="shared" si="15"/>
        <v>0</v>
      </c>
      <c r="U53" s="15">
        <f t="shared" si="16"/>
        <v>0</v>
      </c>
      <c r="V53" s="15">
        <f t="shared" si="19"/>
        <v>3690</v>
      </c>
    </row>
    <row r="54" spans="17:22" x14ac:dyDescent="0.25">
      <c r="Q54" s="38">
        <f t="shared" si="17"/>
        <v>12.75</v>
      </c>
      <c r="R54" s="35">
        <v>12.5</v>
      </c>
      <c r="S54" s="12">
        <f t="shared" si="18"/>
        <v>3687</v>
      </c>
      <c r="T54" s="14">
        <f>+M20*C18</f>
        <v>0</v>
      </c>
      <c r="U54" s="15">
        <f t="shared" si="16"/>
        <v>0</v>
      </c>
      <c r="V54" s="15">
        <f t="shared" si="19"/>
        <v>3687</v>
      </c>
    </row>
    <row r="55" spans="17:22" x14ac:dyDescent="0.25">
      <c r="Q55" s="38">
        <f t="shared" si="17"/>
        <v>13.25</v>
      </c>
      <c r="R55" s="35">
        <v>13</v>
      </c>
      <c r="S55" s="12">
        <f t="shared" si="18"/>
        <v>3075</v>
      </c>
      <c r="T55" s="14">
        <f t="shared" ref="T55:T64" si="20">+M21*C19</f>
        <v>1230</v>
      </c>
      <c r="U55" s="15">
        <f t="shared" si="16"/>
        <v>0</v>
      </c>
      <c r="V55" s="15">
        <f t="shared" si="19"/>
        <v>4305</v>
      </c>
    </row>
    <row r="56" spans="17:22" x14ac:dyDescent="0.25">
      <c r="Q56" s="38">
        <f t="shared" si="17"/>
        <v>13.75</v>
      </c>
      <c r="R56" s="35">
        <v>13.5</v>
      </c>
      <c r="S56" s="12">
        <f t="shared" si="18"/>
        <v>1131.6923076923078</v>
      </c>
      <c r="T56" s="14">
        <f t="shared" si="20"/>
        <v>1320.3076923076922</v>
      </c>
      <c r="U56" s="15">
        <f t="shared" si="16"/>
        <v>0</v>
      </c>
      <c r="V56" s="15">
        <f t="shared" si="19"/>
        <v>2452</v>
      </c>
    </row>
    <row r="57" spans="17:22" x14ac:dyDescent="0.25">
      <c r="Q57" s="38">
        <f t="shared" si="17"/>
        <v>14.25</v>
      </c>
      <c r="R57" s="35">
        <v>14</v>
      </c>
      <c r="S57" s="12">
        <f t="shared" si="18"/>
        <v>316.40000000000003</v>
      </c>
      <c r="T57" s="14">
        <f t="shared" si="20"/>
        <v>1265.6000000000001</v>
      </c>
      <c r="U57" s="15">
        <f t="shared" si="16"/>
        <v>0</v>
      </c>
      <c r="V57" s="15">
        <f t="shared" si="19"/>
        <v>1582.0000000000002</v>
      </c>
    </row>
    <row r="58" spans="17:22" x14ac:dyDescent="0.25">
      <c r="Q58" s="38">
        <f t="shared" si="17"/>
        <v>14.75</v>
      </c>
      <c r="R58" s="35">
        <v>14.5</v>
      </c>
      <c r="S58" s="12">
        <f t="shared" si="18"/>
        <v>173.11111111111111</v>
      </c>
      <c r="T58" s="14">
        <f t="shared" si="20"/>
        <v>605.88888888888891</v>
      </c>
      <c r="U58" s="15">
        <f t="shared" si="16"/>
        <v>0</v>
      </c>
      <c r="V58" s="15">
        <f t="shared" si="19"/>
        <v>779</v>
      </c>
    </row>
    <row r="59" spans="17:22" x14ac:dyDescent="0.25">
      <c r="Q59" s="38">
        <f t="shared" si="17"/>
        <v>15.25</v>
      </c>
      <c r="R59" s="35">
        <v>15</v>
      </c>
      <c r="S59" s="12">
        <f t="shared" si="18"/>
        <v>96</v>
      </c>
      <c r="T59" s="14">
        <f t="shared" si="20"/>
        <v>192</v>
      </c>
      <c r="U59" s="15">
        <f t="shared" si="16"/>
        <v>0</v>
      </c>
      <c r="V59" s="15">
        <f t="shared" si="19"/>
        <v>288</v>
      </c>
    </row>
    <row r="60" spans="17:22" x14ac:dyDescent="0.25">
      <c r="Q60" s="38">
        <f t="shared" si="17"/>
        <v>15.75</v>
      </c>
      <c r="R60" s="35">
        <v>15.5</v>
      </c>
      <c r="S60" s="12">
        <f t="shared" si="18"/>
        <v>0</v>
      </c>
      <c r="T60" s="14">
        <f t="shared" si="20"/>
        <v>0</v>
      </c>
      <c r="U60" s="15">
        <f t="shared" si="16"/>
        <v>0</v>
      </c>
      <c r="V60" s="15">
        <f t="shared" si="19"/>
        <v>0</v>
      </c>
    </row>
    <row r="61" spans="17:22" x14ac:dyDescent="0.25">
      <c r="Q61" s="38">
        <f t="shared" si="17"/>
        <v>16.25</v>
      </c>
      <c r="R61" s="35">
        <v>16</v>
      </c>
      <c r="S61" s="12">
        <f t="shared" si="18"/>
        <v>0</v>
      </c>
      <c r="T61" s="14">
        <f t="shared" si="20"/>
        <v>0</v>
      </c>
      <c r="U61" s="15">
        <f>+N27*C25</f>
        <v>0</v>
      </c>
      <c r="V61" s="15">
        <f t="shared" si="19"/>
        <v>0</v>
      </c>
    </row>
    <row r="62" spans="17:22" x14ac:dyDescent="0.25">
      <c r="Q62" s="38">
        <f t="shared" si="17"/>
        <v>16.75</v>
      </c>
      <c r="R62" s="35">
        <v>16.5</v>
      </c>
      <c r="S62" s="12">
        <f t="shared" si="18"/>
        <v>0</v>
      </c>
      <c r="T62" s="14">
        <f t="shared" si="20"/>
        <v>0</v>
      </c>
      <c r="U62" s="15">
        <f t="shared" ref="U62:U64" si="21">+N28*C26</f>
        <v>0</v>
      </c>
      <c r="V62" s="15">
        <f t="shared" si="19"/>
        <v>0</v>
      </c>
    </row>
    <row r="63" spans="17:22" x14ac:dyDescent="0.25">
      <c r="Q63" s="38">
        <f t="shared" si="17"/>
        <v>17.25</v>
      </c>
      <c r="R63" s="35">
        <v>17</v>
      </c>
      <c r="S63" s="12">
        <f t="shared" si="18"/>
        <v>0</v>
      </c>
      <c r="T63" s="14">
        <f t="shared" si="20"/>
        <v>0</v>
      </c>
      <c r="U63" s="15">
        <f t="shared" si="21"/>
        <v>0</v>
      </c>
      <c r="V63" s="15">
        <f t="shared" si="19"/>
        <v>0</v>
      </c>
    </row>
    <row r="64" spans="17:22" x14ac:dyDescent="0.25">
      <c r="Q64" s="38">
        <f t="shared" si="17"/>
        <v>17.75</v>
      </c>
      <c r="R64" s="36">
        <v>17.5</v>
      </c>
      <c r="S64" s="12">
        <f t="shared" si="18"/>
        <v>0</v>
      </c>
      <c r="T64" s="14">
        <f t="shared" si="20"/>
        <v>0</v>
      </c>
      <c r="U64" s="15">
        <f t="shared" si="21"/>
        <v>0</v>
      </c>
      <c r="V64" s="15">
        <f t="shared" si="19"/>
        <v>0</v>
      </c>
    </row>
    <row r="65" spans="18:22" x14ac:dyDescent="0.25">
      <c r="R65" s="39" t="s">
        <v>19</v>
      </c>
      <c r="S65" s="40">
        <f>SUM(S41:S64)</f>
        <v>25155.203418803419</v>
      </c>
      <c r="T65" s="40">
        <f t="shared" ref="T65:V65" si="22">SUM(T41:T64)</f>
        <v>4613.7965811965814</v>
      </c>
      <c r="U65" s="40">
        <f t="shared" si="22"/>
        <v>0</v>
      </c>
      <c r="V65" s="40">
        <f t="shared" si="22"/>
        <v>27666</v>
      </c>
    </row>
    <row r="66" spans="18:22" x14ac:dyDescent="0.25">
      <c r="R66" s="39" t="s">
        <v>18</v>
      </c>
      <c r="S66" s="41">
        <f>+S65/$V$65*100</f>
        <v>90.924612950203937</v>
      </c>
      <c r="T66" s="41">
        <f t="shared" ref="T66:V66" si="23">+T65/$V$65*100</f>
        <v>16.676775035048731</v>
      </c>
      <c r="U66" s="41">
        <f t="shared" si="23"/>
        <v>0</v>
      </c>
      <c r="V66" s="41">
        <f t="shared" si="23"/>
        <v>100</v>
      </c>
    </row>
    <row r="67" spans="18:22" x14ac:dyDescent="0.25">
      <c r="R67" s="42" t="s">
        <v>20</v>
      </c>
      <c r="S67" s="43">
        <f>+S65/S31*1000</f>
        <v>8.1020872572139506</v>
      </c>
      <c r="T67" s="43">
        <f t="shared" ref="T67:V67" si="24">+T65/T31*1000</f>
        <v>15.981870983531806</v>
      </c>
      <c r="U67" s="43" t="e">
        <f t="shared" si="24"/>
        <v>#DIV/0!</v>
      </c>
      <c r="V67" s="43">
        <f t="shared" si="24"/>
        <v>10.362174206328845</v>
      </c>
    </row>
  </sheetData>
  <mergeCells count="12">
    <mergeCell ref="O5:O6"/>
    <mergeCell ref="E5:E6"/>
    <mergeCell ref="F5:H5"/>
    <mergeCell ref="I5:I6"/>
    <mergeCell ref="K5:K6"/>
    <mergeCell ref="L5:N5"/>
    <mergeCell ref="R5:R6"/>
    <mergeCell ref="S5:U5"/>
    <mergeCell ref="V5:V6"/>
    <mergeCell ref="R39:R40"/>
    <mergeCell ref="S39:U39"/>
    <mergeCell ref="V39:V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AI31"/>
  <sheetViews>
    <sheetView tabSelected="1" zoomScale="110" zoomScaleNormal="110" workbookViewId="0">
      <selection activeCell="E21" sqref="E21"/>
    </sheetView>
  </sheetViews>
  <sheetFormatPr defaultRowHeight="15" x14ac:dyDescent="0.25"/>
  <cols>
    <col min="7" max="7" width="12" bestFit="1" customWidth="1"/>
    <col min="8" max="8" width="10.42578125" bestFit="1" customWidth="1"/>
    <col min="13" max="13" width="12" bestFit="1" customWidth="1"/>
    <col min="14" max="14" width="10.42578125" bestFit="1" customWidth="1"/>
    <col min="19" max="19" width="12" bestFit="1" customWidth="1"/>
    <col min="20" max="20" width="10.42578125" bestFit="1" customWidth="1"/>
    <col min="25" max="25" width="12" bestFit="1" customWidth="1"/>
    <col min="26" max="26" width="10.42578125" bestFit="1" customWidth="1"/>
  </cols>
  <sheetData>
    <row r="1" spans="7:35" x14ac:dyDescent="0.25">
      <c r="G1" s="25" t="s">
        <v>1</v>
      </c>
      <c r="H1" s="25" t="s">
        <v>4</v>
      </c>
      <c r="I1" s="25"/>
      <c r="J1" s="25"/>
      <c r="K1" s="25"/>
      <c r="L1" s="25"/>
      <c r="M1" s="25" t="s">
        <v>1</v>
      </c>
      <c r="N1" s="25" t="s">
        <v>4</v>
      </c>
      <c r="O1" s="25"/>
      <c r="P1" s="25"/>
      <c r="Q1" s="25"/>
      <c r="R1" s="25"/>
      <c r="S1" s="25" t="s">
        <v>1</v>
      </c>
      <c r="T1" s="25" t="s">
        <v>4</v>
      </c>
      <c r="U1" s="25"/>
      <c r="V1" s="25"/>
      <c r="W1" s="25"/>
      <c r="X1" s="25"/>
      <c r="Y1" s="25" t="s">
        <v>1</v>
      </c>
      <c r="Z1" s="25" t="s">
        <v>4</v>
      </c>
      <c r="AA1" s="25"/>
      <c r="AB1" s="25"/>
      <c r="AE1" s="25" t="s">
        <v>1</v>
      </c>
      <c r="AF1" s="25" t="s">
        <v>4</v>
      </c>
      <c r="AG1" s="25"/>
      <c r="AH1" s="25"/>
    </row>
    <row r="2" spans="7:35" x14ac:dyDescent="0.25">
      <c r="G2" s="25" t="s">
        <v>2</v>
      </c>
      <c r="H2" s="25" t="s">
        <v>5</v>
      </c>
      <c r="I2" s="25"/>
      <c r="J2" s="25"/>
      <c r="K2" s="25"/>
      <c r="L2" s="25"/>
      <c r="M2" s="25" t="s">
        <v>2</v>
      </c>
      <c r="N2" s="25" t="s">
        <v>5</v>
      </c>
      <c r="O2" s="25"/>
      <c r="P2" s="25"/>
      <c r="Q2" s="25"/>
      <c r="R2" s="25"/>
      <c r="S2" s="25" t="s">
        <v>2</v>
      </c>
      <c r="T2" s="25" t="s">
        <v>5</v>
      </c>
      <c r="U2" s="25"/>
      <c r="V2" s="25"/>
      <c r="W2" s="25"/>
      <c r="X2" s="25"/>
      <c r="Y2" s="25" t="s">
        <v>2</v>
      </c>
      <c r="Z2" s="25" t="s">
        <v>5</v>
      </c>
      <c r="AA2" s="25"/>
      <c r="AB2" s="25"/>
      <c r="AE2" s="25" t="s">
        <v>2</v>
      </c>
      <c r="AF2" s="25" t="s">
        <v>5</v>
      </c>
      <c r="AG2" s="25"/>
      <c r="AH2" s="25"/>
    </row>
    <row r="3" spans="7:35" x14ac:dyDescent="0.25">
      <c r="G3" s="25" t="s">
        <v>3</v>
      </c>
      <c r="H3" s="25" t="s">
        <v>6</v>
      </c>
      <c r="I3" s="25"/>
      <c r="J3" s="25"/>
      <c r="K3" s="25"/>
      <c r="L3" s="25"/>
      <c r="M3" s="25" t="s">
        <v>3</v>
      </c>
      <c r="N3" s="25" t="s">
        <v>8</v>
      </c>
      <c r="O3" s="25"/>
      <c r="P3" s="25"/>
      <c r="Q3" s="25"/>
      <c r="R3" s="25"/>
      <c r="S3" s="25" t="s">
        <v>3</v>
      </c>
      <c r="T3" s="25" t="s">
        <v>9</v>
      </c>
      <c r="U3" s="25"/>
      <c r="V3" s="25"/>
      <c r="W3" s="25"/>
      <c r="X3" s="25"/>
      <c r="Y3" s="25" t="s">
        <v>3</v>
      </c>
      <c r="Z3" s="25" t="s">
        <v>11</v>
      </c>
      <c r="AA3" s="25"/>
      <c r="AB3" s="25"/>
      <c r="AE3" s="25" t="s">
        <v>3</v>
      </c>
      <c r="AF3" s="25" t="s">
        <v>12</v>
      </c>
      <c r="AG3" s="25"/>
      <c r="AH3" s="25"/>
    </row>
    <row r="5" spans="7:35" x14ac:dyDescent="0.25">
      <c r="G5" s="46" t="s">
        <v>10</v>
      </c>
      <c r="H5" s="48" t="s">
        <v>0</v>
      </c>
      <c r="I5" s="48"/>
      <c r="J5" s="49"/>
      <c r="K5" s="46" t="s">
        <v>7</v>
      </c>
      <c r="M5" s="46" t="s">
        <v>10</v>
      </c>
      <c r="N5" s="48" t="s">
        <v>0</v>
      </c>
      <c r="O5" s="48"/>
      <c r="P5" s="49"/>
      <c r="Q5" s="46" t="s">
        <v>7</v>
      </c>
      <c r="S5" s="46" t="s">
        <v>10</v>
      </c>
      <c r="T5" s="48" t="s">
        <v>0</v>
      </c>
      <c r="U5" s="48"/>
      <c r="V5" s="49"/>
      <c r="W5" s="46" t="s">
        <v>7</v>
      </c>
      <c r="Y5" s="46" t="s">
        <v>10</v>
      </c>
      <c r="Z5" s="48" t="s">
        <v>0</v>
      </c>
      <c r="AA5" s="48"/>
      <c r="AB5" s="49"/>
      <c r="AC5" s="46" t="s">
        <v>7</v>
      </c>
      <c r="AE5" s="46" t="s">
        <v>10</v>
      </c>
      <c r="AF5" s="48" t="s">
        <v>0</v>
      </c>
      <c r="AG5" s="48"/>
      <c r="AH5" s="49"/>
      <c r="AI5" s="46" t="s">
        <v>7</v>
      </c>
    </row>
    <row r="6" spans="7:35" s="2" customFormat="1" x14ac:dyDescent="0.25">
      <c r="G6" s="47"/>
      <c r="H6" s="3">
        <v>1</v>
      </c>
      <c r="I6" s="4">
        <v>2</v>
      </c>
      <c r="J6" s="5">
        <v>3</v>
      </c>
      <c r="K6" s="47"/>
      <c r="M6" s="47"/>
      <c r="N6" s="3">
        <v>1</v>
      </c>
      <c r="O6" s="4">
        <v>2</v>
      </c>
      <c r="P6" s="5">
        <v>3</v>
      </c>
      <c r="Q6" s="47"/>
      <c r="S6" s="47"/>
      <c r="T6" s="4">
        <v>1</v>
      </c>
      <c r="U6" s="4">
        <v>2</v>
      </c>
      <c r="V6" s="5">
        <v>3</v>
      </c>
      <c r="W6" s="47"/>
      <c r="Y6" s="47"/>
      <c r="Z6" s="4">
        <v>1</v>
      </c>
      <c r="AA6" s="4">
        <v>2</v>
      </c>
      <c r="AB6" s="5">
        <v>3</v>
      </c>
      <c r="AC6" s="47"/>
      <c r="AE6" s="47"/>
      <c r="AF6" s="4">
        <v>1</v>
      </c>
      <c r="AG6" s="4">
        <v>2</v>
      </c>
      <c r="AH6" s="5">
        <v>3</v>
      </c>
      <c r="AI6" s="50"/>
    </row>
    <row r="7" spans="7:35" x14ac:dyDescent="0.25">
      <c r="G7" s="34">
        <v>6</v>
      </c>
      <c r="H7" s="19"/>
      <c r="I7" s="10"/>
      <c r="J7" s="11"/>
      <c r="K7" s="11"/>
      <c r="M7" s="34">
        <v>6</v>
      </c>
      <c r="N7" s="2"/>
      <c r="O7" s="2"/>
      <c r="P7" s="2"/>
      <c r="Q7" s="9"/>
      <c r="S7" s="34">
        <v>6</v>
      </c>
      <c r="T7" s="6"/>
      <c r="U7" s="6"/>
      <c r="V7" s="6"/>
      <c r="W7" s="9"/>
      <c r="Y7" s="34">
        <v>6</v>
      </c>
      <c r="Z7" s="6"/>
      <c r="AA7" s="6"/>
      <c r="AB7" s="6"/>
      <c r="AC7" s="9"/>
      <c r="AE7" s="34">
        <v>6</v>
      </c>
      <c r="AF7" s="29">
        <f>+T7+Z7</f>
        <v>0</v>
      </c>
      <c r="AG7" s="29">
        <f t="shared" ref="AG7:AG22" si="0">+U7+AA7</f>
        <v>0</v>
      </c>
      <c r="AH7" s="29">
        <f>+V7+AB7</f>
        <v>0</v>
      </c>
      <c r="AI7" s="30">
        <f>+AC7+W7</f>
        <v>0</v>
      </c>
    </row>
    <row r="8" spans="7:35" x14ac:dyDescent="0.25">
      <c r="G8" s="35">
        <v>6.5</v>
      </c>
      <c r="H8" s="20"/>
      <c r="I8" s="6"/>
      <c r="J8" s="13"/>
      <c r="K8" s="13"/>
      <c r="M8" s="35">
        <v>6.5</v>
      </c>
      <c r="N8" s="2"/>
      <c r="O8" s="2"/>
      <c r="P8" s="2"/>
      <c r="Q8" s="24"/>
      <c r="S8" s="35">
        <v>6.5</v>
      </c>
      <c r="T8">
        <v>10</v>
      </c>
      <c r="W8" s="22">
        <v>10</v>
      </c>
      <c r="Y8" s="35">
        <v>6.5</v>
      </c>
      <c r="Z8" s="6"/>
      <c r="AA8" s="6"/>
      <c r="AB8" s="6"/>
      <c r="AC8" s="24"/>
      <c r="AE8" s="35">
        <v>6.5</v>
      </c>
      <c r="AF8" s="29">
        <f t="shared" ref="AF8:AG30" si="1">+T8+Z8</f>
        <v>10</v>
      </c>
      <c r="AG8" s="29">
        <f t="shared" si="0"/>
        <v>0</v>
      </c>
      <c r="AH8" s="29">
        <f t="shared" ref="AH8:AH30" si="2">+V8+AB8</f>
        <v>0</v>
      </c>
      <c r="AI8" s="32">
        <f t="shared" ref="AI8:AI31" si="3">+AC8+W8</f>
        <v>10</v>
      </c>
    </row>
    <row r="9" spans="7:35" x14ac:dyDescent="0.25">
      <c r="G9" s="35">
        <v>7</v>
      </c>
      <c r="H9" s="20"/>
      <c r="I9" s="6"/>
      <c r="J9" s="13"/>
      <c r="K9" s="13"/>
      <c r="M9" s="35">
        <v>7</v>
      </c>
      <c r="N9" s="2"/>
      <c r="O9" s="2"/>
      <c r="P9" s="2"/>
      <c r="Q9" s="24"/>
      <c r="S9" s="35">
        <v>7</v>
      </c>
      <c r="T9">
        <v>10</v>
      </c>
      <c r="W9" s="22">
        <v>10</v>
      </c>
      <c r="Y9" s="35">
        <v>7</v>
      </c>
      <c r="Z9" s="6"/>
      <c r="AA9" s="6"/>
      <c r="AB9" s="6"/>
      <c r="AC9" s="24"/>
      <c r="AE9" s="35">
        <v>7</v>
      </c>
      <c r="AF9" s="29">
        <f t="shared" si="1"/>
        <v>10</v>
      </c>
      <c r="AG9" s="29">
        <f t="shared" si="0"/>
        <v>0</v>
      </c>
      <c r="AH9" s="29">
        <f t="shared" si="2"/>
        <v>0</v>
      </c>
      <c r="AI9" s="32">
        <f t="shared" si="3"/>
        <v>10</v>
      </c>
    </row>
    <row r="10" spans="7:35" x14ac:dyDescent="0.25">
      <c r="G10" s="35">
        <v>7.5</v>
      </c>
      <c r="H10" s="20"/>
      <c r="I10" s="6"/>
      <c r="J10" s="13"/>
      <c r="K10" s="13"/>
      <c r="M10" s="35">
        <v>7.5</v>
      </c>
      <c r="N10" s="2"/>
      <c r="O10" s="2"/>
      <c r="P10" s="2"/>
      <c r="Q10" s="24"/>
      <c r="S10" s="35">
        <v>7.5</v>
      </c>
      <c r="T10">
        <v>10</v>
      </c>
      <c r="W10" s="22">
        <v>10</v>
      </c>
      <c r="Y10" s="35">
        <v>7.5</v>
      </c>
      <c r="Z10" s="6"/>
      <c r="AA10" s="6"/>
      <c r="AB10" s="6"/>
      <c r="AC10" s="24"/>
      <c r="AE10" s="35">
        <v>7.5</v>
      </c>
      <c r="AF10" s="29">
        <f t="shared" si="1"/>
        <v>10</v>
      </c>
      <c r="AG10" s="29">
        <f t="shared" si="0"/>
        <v>0</v>
      </c>
      <c r="AH10" s="29">
        <f t="shared" si="2"/>
        <v>0</v>
      </c>
      <c r="AI10" s="32">
        <f t="shared" si="3"/>
        <v>10</v>
      </c>
    </row>
    <row r="11" spans="7:35" x14ac:dyDescent="0.25">
      <c r="G11" s="35">
        <v>8</v>
      </c>
      <c r="H11" s="20"/>
      <c r="I11" s="6"/>
      <c r="J11" s="13"/>
      <c r="K11" s="13"/>
      <c r="M11" s="35">
        <v>8</v>
      </c>
      <c r="N11" s="2"/>
      <c r="O11" s="2"/>
      <c r="P11" s="2"/>
      <c r="Q11" s="24"/>
      <c r="S11" s="35">
        <v>8</v>
      </c>
      <c r="T11">
        <v>8</v>
      </c>
      <c r="W11" s="22">
        <v>8</v>
      </c>
      <c r="Y11" s="35">
        <v>8</v>
      </c>
      <c r="Z11" s="6"/>
      <c r="AA11" s="6"/>
      <c r="AB11" s="6"/>
      <c r="AC11" s="24"/>
      <c r="AE11" s="35">
        <v>8</v>
      </c>
      <c r="AF11" s="29">
        <f t="shared" si="1"/>
        <v>8</v>
      </c>
      <c r="AG11" s="29">
        <f t="shared" si="0"/>
        <v>0</v>
      </c>
      <c r="AH11" s="29">
        <f t="shared" si="2"/>
        <v>0</v>
      </c>
      <c r="AI11" s="32">
        <f t="shared" si="3"/>
        <v>8</v>
      </c>
    </row>
    <row r="12" spans="7:35" x14ac:dyDescent="0.25">
      <c r="G12" s="35">
        <v>8.5</v>
      </c>
      <c r="H12" s="20"/>
      <c r="I12" s="6"/>
      <c r="J12" s="13"/>
      <c r="K12" s="13"/>
      <c r="M12" s="35">
        <v>8.5</v>
      </c>
      <c r="N12" s="2"/>
      <c r="O12" s="2"/>
      <c r="P12" s="2"/>
      <c r="Q12" s="24"/>
      <c r="S12" s="35">
        <v>8.5</v>
      </c>
      <c r="T12">
        <v>12</v>
      </c>
      <c r="W12" s="22">
        <v>12</v>
      </c>
      <c r="Y12" s="35">
        <v>8.5</v>
      </c>
      <c r="Z12" s="6"/>
      <c r="AA12" s="6"/>
      <c r="AB12" s="6"/>
      <c r="AC12" s="24"/>
      <c r="AE12" s="35">
        <v>8.5</v>
      </c>
      <c r="AF12" s="29">
        <f t="shared" si="1"/>
        <v>12</v>
      </c>
      <c r="AG12" s="29">
        <f t="shared" si="0"/>
        <v>0</v>
      </c>
      <c r="AH12" s="29">
        <f t="shared" si="2"/>
        <v>0</v>
      </c>
      <c r="AI12" s="32">
        <f t="shared" si="3"/>
        <v>12</v>
      </c>
    </row>
    <row r="13" spans="7:35" x14ac:dyDescent="0.25">
      <c r="G13" s="35">
        <v>9</v>
      </c>
      <c r="H13" s="20"/>
      <c r="I13" s="6"/>
      <c r="J13" s="13"/>
      <c r="K13" s="13"/>
      <c r="M13" s="35">
        <v>9</v>
      </c>
      <c r="N13" s="2"/>
      <c r="O13" s="2"/>
      <c r="P13" s="2"/>
      <c r="Q13" s="24"/>
      <c r="S13" s="35">
        <v>9</v>
      </c>
      <c r="T13">
        <v>10</v>
      </c>
      <c r="W13" s="22">
        <v>10</v>
      </c>
      <c r="Y13" s="35">
        <v>9</v>
      </c>
      <c r="Z13" s="6"/>
      <c r="AA13" s="6"/>
      <c r="AB13" s="6"/>
      <c r="AC13" s="24"/>
      <c r="AE13" s="35">
        <v>9</v>
      </c>
      <c r="AF13" s="29">
        <f t="shared" si="1"/>
        <v>10</v>
      </c>
      <c r="AG13" s="29">
        <f t="shared" si="0"/>
        <v>0</v>
      </c>
      <c r="AH13" s="29">
        <f t="shared" si="2"/>
        <v>0</v>
      </c>
      <c r="AI13" s="32">
        <f t="shared" si="3"/>
        <v>10</v>
      </c>
    </row>
    <row r="14" spans="7:35" x14ac:dyDescent="0.25">
      <c r="G14" s="35">
        <v>9.5</v>
      </c>
      <c r="H14" s="12">
        <v>3</v>
      </c>
      <c r="I14" s="14"/>
      <c r="J14" s="15"/>
      <c r="K14" s="15">
        <v>3</v>
      </c>
      <c r="M14" s="35">
        <v>9.5</v>
      </c>
      <c r="N14">
        <v>1</v>
      </c>
      <c r="Q14" s="18">
        <v>1</v>
      </c>
      <c r="S14" s="35">
        <v>9.5</v>
      </c>
      <c r="T14">
        <v>10</v>
      </c>
      <c r="W14" s="22">
        <v>10</v>
      </c>
      <c r="Y14" s="35">
        <v>9.5</v>
      </c>
      <c r="Z14">
        <v>4</v>
      </c>
      <c r="AC14" s="22">
        <v>4</v>
      </c>
      <c r="AE14" s="35">
        <v>9.5</v>
      </c>
      <c r="AF14" s="29">
        <f t="shared" si="1"/>
        <v>14</v>
      </c>
      <c r="AG14" s="29">
        <f t="shared" si="0"/>
        <v>0</v>
      </c>
      <c r="AH14" s="29">
        <f t="shared" si="2"/>
        <v>0</v>
      </c>
      <c r="AI14" s="32">
        <f t="shared" si="3"/>
        <v>14</v>
      </c>
    </row>
    <row r="15" spans="7:35" x14ac:dyDescent="0.25">
      <c r="G15" s="35">
        <v>10</v>
      </c>
      <c r="H15" s="12">
        <v>1</v>
      </c>
      <c r="I15" s="14"/>
      <c r="J15" s="15"/>
      <c r="K15" s="15">
        <v>1</v>
      </c>
      <c r="M15" s="35">
        <v>10</v>
      </c>
      <c r="Q15" s="18"/>
      <c r="S15" s="35">
        <v>10</v>
      </c>
      <c r="T15">
        <v>10</v>
      </c>
      <c r="W15" s="22">
        <v>10</v>
      </c>
      <c r="Y15" s="35">
        <v>10</v>
      </c>
      <c r="Z15">
        <v>1</v>
      </c>
      <c r="AC15" s="22">
        <v>1</v>
      </c>
      <c r="AE15" s="35">
        <v>10</v>
      </c>
      <c r="AF15" s="29">
        <f t="shared" si="1"/>
        <v>11</v>
      </c>
      <c r="AG15" s="29">
        <f t="shared" si="0"/>
        <v>0</v>
      </c>
      <c r="AH15" s="29">
        <f t="shared" si="2"/>
        <v>0</v>
      </c>
      <c r="AI15" s="32">
        <f t="shared" si="3"/>
        <v>11</v>
      </c>
    </row>
    <row r="16" spans="7:35" x14ac:dyDescent="0.25">
      <c r="G16" s="35">
        <v>10.5</v>
      </c>
      <c r="H16" s="12">
        <v>10</v>
      </c>
      <c r="I16" s="14"/>
      <c r="J16" s="15"/>
      <c r="K16" s="15">
        <v>10</v>
      </c>
      <c r="M16" s="35">
        <v>10.5</v>
      </c>
      <c r="N16">
        <v>3</v>
      </c>
      <c r="Q16" s="18">
        <v>3</v>
      </c>
      <c r="S16" s="35">
        <v>10.5</v>
      </c>
      <c r="T16">
        <v>9</v>
      </c>
      <c r="W16" s="22">
        <v>9</v>
      </c>
      <c r="Y16" s="35">
        <v>10.5</v>
      </c>
      <c r="Z16">
        <v>13</v>
      </c>
      <c r="AC16" s="22">
        <v>13</v>
      </c>
      <c r="AE16" s="35">
        <v>10.5</v>
      </c>
      <c r="AF16" s="29">
        <f t="shared" si="1"/>
        <v>22</v>
      </c>
      <c r="AG16" s="29">
        <f t="shared" si="0"/>
        <v>0</v>
      </c>
      <c r="AH16" s="29">
        <f t="shared" si="2"/>
        <v>0</v>
      </c>
      <c r="AI16" s="32">
        <f t="shared" si="3"/>
        <v>22</v>
      </c>
    </row>
    <row r="17" spans="7:35" x14ac:dyDescent="0.25">
      <c r="G17" s="35">
        <v>11</v>
      </c>
      <c r="H17" s="12">
        <v>10</v>
      </c>
      <c r="I17" s="14"/>
      <c r="J17" s="15"/>
      <c r="K17" s="15">
        <v>10</v>
      </c>
      <c r="M17" s="35">
        <v>11</v>
      </c>
      <c r="N17">
        <v>1</v>
      </c>
      <c r="Q17" s="18">
        <v>1</v>
      </c>
      <c r="S17" s="35">
        <v>11</v>
      </c>
      <c r="T17">
        <v>11</v>
      </c>
      <c r="W17" s="22">
        <v>11</v>
      </c>
      <c r="Y17" s="35">
        <v>11</v>
      </c>
      <c r="Z17">
        <v>11</v>
      </c>
      <c r="AC17" s="22">
        <v>11</v>
      </c>
      <c r="AE17" s="35">
        <v>11</v>
      </c>
      <c r="AF17" s="29">
        <f t="shared" si="1"/>
        <v>22</v>
      </c>
      <c r="AG17" s="29">
        <f t="shared" si="0"/>
        <v>0</v>
      </c>
      <c r="AH17" s="29">
        <f t="shared" si="2"/>
        <v>0</v>
      </c>
      <c r="AI17" s="32">
        <f t="shared" si="3"/>
        <v>22</v>
      </c>
    </row>
    <row r="18" spans="7:35" x14ac:dyDescent="0.25">
      <c r="G18" s="35">
        <v>11.5</v>
      </c>
      <c r="H18" s="12">
        <v>10</v>
      </c>
      <c r="I18" s="14"/>
      <c r="J18" s="15"/>
      <c r="K18" s="15">
        <v>10</v>
      </c>
      <c r="M18" s="35">
        <v>11.5</v>
      </c>
      <c r="N18">
        <v>1</v>
      </c>
      <c r="Q18" s="18">
        <v>1</v>
      </c>
      <c r="S18" s="35">
        <v>11.5</v>
      </c>
      <c r="T18">
        <v>9</v>
      </c>
      <c r="W18" s="22">
        <v>9</v>
      </c>
      <c r="Y18" s="35">
        <v>11.5</v>
      </c>
      <c r="Z18">
        <v>11</v>
      </c>
      <c r="AC18" s="22">
        <v>11</v>
      </c>
      <c r="AE18" s="35">
        <v>11.5</v>
      </c>
      <c r="AF18" s="29">
        <f t="shared" si="1"/>
        <v>20</v>
      </c>
      <c r="AG18" s="29">
        <f t="shared" si="0"/>
        <v>0</v>
      </c>
      <c r="AH18" s="29">
        <f t="shared" si="2"/>
        <v>0</v>
      </c>
      <c r="AI18" s="32">
        <f t="shared" si="3"/>
        <v>20</v>
      </c>
    </row>
    <row r="19" spans="7:35" x14ac:dyDescent="0.25">
      <c r="G19" s="35">
        <v>12</v>
      </c>
      <c r="H19" s="12">
        <v>10</v>
      </c>
      <c r="I19" s="14"/>
      <c r="J19" s="15"/>
      <c r="K19" s="15">
        <v>10</v>
      </c>
      <c r="M19" s="35">
        <v>12</v>
      </c>
      <c r="Q19" s="18"/>
      <c r="S19" s="35">
        <v>12</v>
      </c>
      <c r="T19">
        <v>13</v>
      </c>
      <c r="W19" s="22">
        <v>13</v>
      </c>
      <c r="Y19" s="35">
        <v>12</v>
      </c>
      <c r="Z19">
        <v>10</v>
      </c>
      <c r="AC19" s="22">
        <v>10</v>
      </c>
      <c r="AE19" s="35">
        <v>12</v>
      </c>
      <c r="AF19" s="29">
        <f t="shared" si="1"/>
        <v>23</v>
      </c>
      <c r="AG19" s="29">
        <f t="shared" si="0"/>
        <v>0</v>
      </c>
      <c r="AH19" s="29">
        <f t="shared" si="2"/>
        <v>0</v>
      </c>
      <c r="AI19" s="32">
        <f t="shared" si="3"/>
        <v>23</v>
      </c>
    </row>
    <row r="20" spans="7:35" x14ac:dyDescent="0.25">
      <c r="G20" s="35">
        <v>12.5</v>
      </c>
      <c r="H20" s="12">
        <v>12</v>
      </c>
      <c r="I20" s="14">
        <v>2</v>
      </c>
      <c r="J20" s="15"/>
      <c r="K20" s="15">
        <v>14</v>
      </c>
      <c r="M20" s="35">
        <v>12.5</v>
      </c>
      <c r="N20">
        <v>1</v>
      </c>
      <c r="Q20" s="18">
        <v>1</v>
      </c>
      <c r="S20" s="35">
        <v>12.5</v>
      </c>
      <c r="T20">
        <v>15</v>
      </c>
      <c r="W20" s="22">
        <v>15</v>
      </c>
      <c r="Y20" s="35">
        <v>12.5</v>
      </c>
      <c r="Z20">
        <v>13</v>
      </c>
      <c r="AA20">
        <v>2</v>
      </c>
      <c r="AC20" s="22">
        <v>15</v>
      </c>
      <c r="AE20" s="35">
        <v>12.5</v>
      </c>
      <c r="AF20" s="29">
        <f t="shared" si="1"/>
        <v>28</v>
      </c>
      <c r="AG20" s="29">
        <f t="shared" si="0"/>
        <v>2</v>
      </c>
      <c r="AH20" s="29">
        <f t="shared" si="2"/>
        <v>0</v>
      </c>
      <c r="AI20" s="32">
        <f t="shared" si="3"/>
        <v>30</v>
      </c>
    </row>
    <row r="21" spans="7:35" x14ac:dyDescent="0.25">
      <c r="G21" s="35">
        <v>13</v>
      </c>
      <c r="H21" s="12">
        <v>4</v>
      </c>
      <c r="I21" s="14">
        <v>13</v>
      </c>
      <c r="J21" s="15"/>
      <c r="K21" s="15">
        <v>17</v>
      </c>
      <c r="M21" s="35">
        <v>13</v>
      </c>
      <c r="Q21" s="18"/>
      <c r="S21" s="35">
        <v>13</v>
      </c>
      <c r="T21">
        <v>10</v>
      </c>
      <c r="U21">
        <v>4</v>
      </c>
      <c r="W21" s="22">
        <v>14</v>
      </c>
      <c r="Y21" s="35">
        <v>13</v>
      </c>
      <c r="Z21">
        <v>4</v>
      </c>
      <c r="AA21">
        <v>13</v>
      </c>
      <c r="AC21" s="22">
        <v>17</v>
      </c>
      <c r="AE21" s="35">
        <v>13</v>
      </c>
      <c r="AF21" s="29">
        <f t="shared" si="1"/>
        <v>14</v>
      </c>
      <c r="AG21" s="29">
        <f t="shared" si="0"/>
        <v>17</v>
      </c>
      <c r="AH21" s="29">
        <f t="shared" si="2"/>
        <v>0</v>
      </c>
      <c r="AI21" s="32">
        <f t="shared" si="3"/>
        <v>31</v>
      </c>
    </row>
    <row r="22" spans="7:35" x14ac:dyDescent="0.25">
      <c r="G22" s="35">
        <v>13.5</v>
      </c>
      <c r="H22" s="12">
        <v>2</v>
      </c>
      <c r="I22" s="14">
        <v>13</v>
      </c>
      <c r="J22" s="15"/>
      <c r="K22" s="15">
        <v>15</v>
      </c>
      <c r="M22" s="35">
        <v>13.5</v>
      </c>
      <c r="N22">
        <v>7</v>
      </c>
      <c r="Q22" s="18">
        <v>7</v>
      </c>
      <c r="S22" s="35">
        <v>13.5</v>
      </c>
      <c r="T22">
        <v>6</v>
      </c>
      <c r="U22">
        <v>7</v>
      </c>
      <c r="W22" s="22">
        <v>13</v>
      </c>
      <c r="Y22" s="35">
        <v>13.5</v>
      </c>
      <c r="Z22">
        <v>9</v>
      </c>
      <c r="AA22">
        <v>13</v>
      </c>
      <c r="AC22" s="22">
        <v>22</v>
      </c>
      <c r="AE22" s="35">
        <v>13.5</v>
      </c>
      <c r="AF22" s="29">
        <f t="shared" si="1"/>
        <v>15</v>
      </c>
      <c r="AG22" s="29">
        <f t="shared" si="0"/>
        <v>20</v>
      </c>
      <c r="AH22" s="29">
        <f t="shared" si="2"/>
        <v>0</v>
      </c>
      <c r="AI22" s="32">
        <f t="shared" si="3"/>
        <v>35</v>
      </c>
    </row>
    <row r="23" spans="7:35" x14ac:dyDescent="0.25">
      <c r="G23" s="35">
        <v>14</v>
      </c>
      <c r="H23" s="12">
        <v>7</v>
      </c>
      <c r="I23" s="14">
        <v>11</v>
      </c>
      <c r="J23" s="15"/>
      <c r="K23" s="15">
        <v>18</v>
      </c>
      <c r="M23" s="35">
        <v>14</v>
      </c>
      <c r="N23">
        <v>1</v>
      </c>
      <c r="O23">
        <v>1</v>
      </c>
      <c r="Q23" s="18">
        <v>2</v>
      </c>
      <c r="S23" s="35">
        <v>14</v>
      </c>
      <c r="T23">
        <v>3</v>
      </c>
      <c r="U23">
        <v>12</v>
      </c>
      <c r="W23" s="22">
        <v>15</v>
      </c>
      <c r="Y23" s="35">
        <v>14</v>
      </c>
      <c r="Z23">
        <v>8</v>
      </c>
      <c r="AA23">
        <v>12</v>
      </c>
      <c r="AC23" s="22">
        <v>20</v>
      </c>
      <c r="AE23" s="35">
        <v>14</v>
      </c>
      <c r="AF23" s="29">
        <f t="shared" si="1"/>
        <v>11</v>
      </c>
      <c r="AG23" s="29">
        <f t="shared" si="1"/>
        <v>24</v>
      </c>
      <c r="AH23" s="29">
        <f t="shared" si="2"/>
        <v>0</v>
      </c>
      <c r="AI23" s="32">
        <f t="shared" si="3"/>
        <v>35</v>
      </c>
    </row>
    <row r="24" spans="7:35" x14ac:dyDescent="0.25">
      <c r="G24" s="35">
        <v>14.5</v>
      </c>
      <c r="H24" s="12">
        <v>7</v>
      </c>
      <c r="I24" s="14">
        <v>11</v>
      </c>
      <c r="J24" s="15"/>
      <c r="K24" s="15">
        <v>18</v>
      </c>
      <c r="M24" s="35">
        <v>14.5</v>
      </c>
      <c r="N24">
        <v>2</v>
      </c>
      <c r="O24">
        <v>4</v>
      </c>
      <c r="Q24" s="18">
        <v>6</v>
      </c>
      <c r="S24" s="35">
        <v>14.5</v>
      </c>
      <c r="T24">
        <v>2</v>
      </c>
      <c r="U24">
        <v>7</v>
      </c>
      <c r="W24" s="22">
        <v>9</v>
      </c>
      <c r="Y24" s="35">
        <v>14.5</v>
      </c>
      <c r="Z24">
        <v>9</v>
      </c>
      <c r="AA24">
        <v>15</v>
      </c>
      <c r="AC24" s="22">
        <v>24</v>
      </c>
      <c r="AE24" s="35">
        <v>14.5</v>
      </c>
      <c r="AF24" s="29">
        <f t="shared" si="1"/>
        <v>11</v>
      </c>
      <c r="AG24" s="29">
        <f t="shared" si="1"/>
        <v>22</v>
      </c>
      <c r="AH24" s="29">
        <f t="shared" si="2"/>
        <v>0</v>
      </c>
      <c r="AI24" s="32">
        <f t="shared" si="3"/>
        <v>33</v>
      </c>
    </row>
    <row r="25" spans="7:35" x14ac:dyDescent="0.25">
      <c r="G25" s="35">
        <v>15</v>
      </c>
      <c r="H25" s="12">
        <v>1</v>
      </c>
      <c r="I25" s="14">
        <v>18</v>
      </c>
      <c r="J25" s="15"/>
      <c r="K25" s="15">
        <v>19</v>
      </c>
      <c r="M25" s="35">
        <v>15</v>
      </c>
      <c r="O25">
        <v>1</v>
      </c>
      <c r="Q25" s="18">
        <v>1</v>
      </c>
      <c r="S25" s="35">
        <v>15</v>
      </c>
      <c r="T25">
        <v>1</v>
      </c>
      <c r="U25">
        <v>2</v>
      </c>
      <c r="W25" s="22">
        <v>3</v>
      </c>
      <c r="Y25" s="35">
        <v>15</v>
      </c>
      <c r="Z25">
        <v>1</v>
      </c>
      <c r="AA25">
        <v>19</v>
      </c>
      <c r="AC25" s="22">
        <v>20</v>
      </c>
      <c r="AE25" s="35">
        <v>15</v>
      </c>
      <c r="AF25" s="29">
        <f t="shared" si="1"/>
        <v>2</v>
      </c>
      <c r="AG25" s="29">
        <f t="shared" si="1"/>
        <v>21</v>
      </c>
      <c r="AH25" s="29">
        <f t="shared" si="2"/>
        <v>0</v>
      </c>
      <c r="AI25" s="32">
        <f t="shared" si="3"/>
        <v>23</v>
      </c>
    </row>
    <row r="26" spans="7:35" x14ac:dyDescent="0.25">
      <c r="G26" s="35">
        <v>15.5</v>
      </c>
      <c r="H26" s="12">
        <v>1</v>
      </c>
      <c r="I26" s="14">
        <v>15</v>
      </c>
      <c r="J26" s="15"/>
      <c r="K26" s="15">
        <v>16</v>
      </c>
      <c r="M26" s="35">
        <v>15.5</v>
      </c>
      <c r="N26">
        <v>1</v>
      </c>
      <c r="O26">
        <v>3</v>
      </c>
      <c r="Q26" s="18">
        <v>4</v>
      </c>
      <c r="S26" s="35">
        <v>15.5</v>
      </c>
      <c r="W26" s="22"/>
      <c r="Y26" s="35">
        <v>15.5</v>
      </c>
      <c r="Z26">
        <v>2</v>
      </c>
      <c r="AA26">
        <v>18</v>
      </c>
      <c r="AC26" s="22">
        <v>20</v>
      </c>
      <c r="AE26" s="35">
        <v>15.5</v>
      </c>
      <c r="AF26" s="29">
        <f t="shared" si="1"/>
        <v>2</v>
      </c>
      <c r="AG26" s="29">
        <f t="shared" si="1"/>
        <v>18</v>
      </c>
      <c r="AH26" s="29">
        <f t="shared" si="2"/>
        <v>0</v>
      </c>
      <c r="AI26" s="32">
        <f t="shared" si="3"/>
        <v>20</v>
      </c>
    </row>
    <row r="27" spans="7:35" x14ac:dyDescent="0.25">
      <c r="G27" s="35">
        <v>16</v>
      </c>
      <c r="H27" s="12"/>
      <c r="I27" s="14">
        <v>13</v>
      </c>
      <c r="J27" s="15">
        <v>1</v>
      </c>
      <c r="K27" s="15">
        <v>14</v>
      </c>
      <c r="M27" s="35">
        <v>16</v>
      </c>
      <c r="O27">
        <v>1</v>
      </c>
      <c r="Q27" s="18">
        <v>1</v>
      </c>
      <c r="S27" s="35">
        <v>16</v>
      </c>
      <c r="U27">
        <v>1</v>
      </c>
      <c r="W27" s="22">
        <v>1</v>
      </c>
      <c r="Y27" s="35">
        <v>16</v>
      </c>
      <c r="AA27">
        <v>14</v>
      </c>
      <c r="AB27">
        <v>1</v>
      </c>
      <c r="AC27" s="22">
        <v>15</v>
      </c>
      <c r="AE27" s="35">
        <v>16</v>
      </c>
      <c r="AF27" s="29">
        <f t="shared" si="1"/>
        <v>0</v>
      </c>
      <c r="AG27" s="29">
        <f t="shared" si="1"/>
        <v>15</v>
      </c>
      <c r="AH27" s="29">
        <f t="shared" si="2"/>
        <v>1</v>
      </c>
      <c r="AI27" s="32">
        <f t="shared" si="3"/>
        <v>16</v>
      </c>
    </row>
    <row r="28" spans="7:35" x14ac:dyDescent="0.25">
      <c r="G28" s="35">
        <v>16.5</v>
      </c>
      <c r="H28" s="12"/>
      <c r="I28" s="14">
        <v>15</v>
      </c>
      <c r="J28" s="15">
        <v>1</v>
      </c>
      <c r="K28" s="15">
        <v>16</v>
      </c>
      <c r="M28" s="35">
        <v>16.5</v>
      </c>
      <c r="O28">
        <v>1</v>
      </c>
      <c r="Q28" s="18">
        <v>1</v>
      </c>
      <c r="S28" s="35">
        <v>16.5</v>
      </c>
      <c r="W28" s="22"/>
      <c r="Y28" s="35">
        <v>16.5</v>
      </c>
      <c r="AA28">
        <v>16</v>
      </c>
      <c r="AB28">
        <v>1</v>
      </c>
      <c r="AC28" s="22">
        <v>17</v>
      </c>
      <c r="AE28" s="35">
        <v>16.5</v>
      </c>
      <c r="AF28" s="29">
        <f t="shared" si="1"/>
        <v>0</v>
      </c>
      <c r="AG28" s="29">
        <f t="shared" si="1"/>
        <v>16</v>
      </c>
      <c r="AH28" s="29">
        <f t="shared" si="2"/>
        <v>1</v>
      </c>
      <c r="AI28" s="32">
        <f t="shared" si="3"/>
        <v>17</v>
      </c>
    </row>
    <row r="29" spans="7:35" x14ac:dyDescent="0.25">
      <c r="G29" s="35">
        <v>17</v>
      </c>
      <c r="H29" s="12"/>
      <c r="I29" s="14">
        <v>3</v>
      </c>
      <c r="J29" s="15"/>
      <c r="K29" s="15">
        <v>3</v>
      </c>
      <c r="M29" s="35">
        <v>17</v>
      </c>
      <c r="O29">
        <v>1</v>
      </c>
      <c r="Q29" s="18">
        <v>1</v>
      </c>
      <c r="S29" s="35">
        <v>17</v>
      </c>
      <c r="W29" s="22"/>
      <c r="Y29" s="35">
        <v>17</v>
      </c>
      <c r="AA29">
        <v>4</v>
      </c>
      <c r="AC29" s="22">
        <v>4</v>
      </c>
      <c r="AE29" s="35">
        <v>17</v>
      </c>
      <c r="AF29" s="29">
        <f t="shared" si="1"/>
        <v>0</v>
      </c>
      <c r="AG29" s="29">
        <f t="shared" si="1"/>
        <v>4</v>
      </c>
      <c r="AH29" s="29">
        <f t="shared" si="2"/>
        <v>0</v>
      </c>
      <c r="AI29" s="32">
        <f t="shared" si="3"/>
        <v>4</v>
      </c>
    </row>
    <row r="30" spans="7:35" x14ac:dyDescent="0.25">
      <c r="G30" s="36">
        <v>17.5</v>
      </c>
      <c r="H30" s="21"/>
      <c r="I30" s="16">
        <v>7</v>
      </c>
      <c r="J30" s="17">
        <v>1</v>
      </c>
      <c r="K30" s="15">
        <v>8</v>
      </c>
      <c r="M30" s="36">
        <v>17.5</v>
      </c>
      <c r="Q30" s="18"/>
      <c r="S30" s="36">
        <v>17.5</v>
      </c>
      <c r="W30" s="22"/>
      <c r="Y30" s="36">
        <v>17.5</v>
      </c>
      <c r="AA30">
        <v>7</v>
      </c>
      <c r="AB30">
        <v>1</v>
      </c>
      <c r="AC30" s="22">
        <v>8</v>
      </c>
      <c r="AE30" s="36">
        <v>17.5</v>
      </c>
      <c r="AF30" s="29">
        <f t="shared" si="1"/>
        <v>0</v>
      </c>
      <c r="AG30" s="29">
        <f t="shared" si="1"/>
        <v>7</v>
      </c>
      <c r="AH30" s="29">
        <f t="shared" si="2"/>
        <v>1</v>
      </c>
      <c r="AI30" s="32">
        <f t="shared" si="3"/>
        <v>8</v>
      </c>
    </row>
    <row r="31" spans="7:35" x14ac:dyDescent="0.25">
      <c r="G31" s="23" t="s">
        <v>7</v>
      </c>
      <c r="H31" s="28">
        <v>78</v>
      </c>
      <c r="I31" s="28">
        <v>121</v>
      </c>
      <c r="J31" s="28">
        <v>3</v>
      </c>
      <c r="K31" s="26">
        <v>202</v>
      </c>
      <c r="M31" s="23" t="s">
        <v>7</v>
      </c>
      <c r="N31" s="27">
        <v>18</v>
      </c>
      <c r="O31" s="27">
        <v>12</v>
      </c>
      <c r="P31" s="27"/>
      <c r="Q31" s="26">
        <v>30</v>
      </c>
      <c r="S31" s="23" t="s">
        <v>7</v>
      </c>
      <c r="T31" s="27">
        <v>159</v>
      </c>
      <c r="U31" s="27">
        <v>33</v>
      </c>
      <c r="V31" s="27"/>
      <c r="W31" s="26">
        <v>192</v>
      </c>
      <c r="Y31" s="23" t="s">
        <v>7</v>
      </c>
      <c r="Z31" s="27">
        <v>96</v>
      </c>
      <c r="AA31" s="27">
        <v>133</v>
      </c>
      <c r="AB31" s="27">
        <v>3</v>
      </c>
      <c r="AC31" s="26">
        <v>232</v>
      </c>
      <c r="AE31" s="23" t="s">
        <v>7</v>
      </c>
      <c r="AF31" s="27">
        <f>SUM(AF7:AF30)</f>
        <v>255</v>
      </c>
      <c r="AG31" s="27">
        <f t="shared" ref="AG31:AH31" si="4">SUM(AG7:AG30)</f>
        <v>166</v>
      </c>
      <c r="AH31" s="27">
        <f t="shared" si="4"/>
        <v>3</v>
      </c>
      <c r="AI31" s="33">
        <f t="shared" si="3"/>
        <v>424</v>
      </c>
    </row>
  </sheetData>
  <mergeCells count="15">
    <mergeCell ref="AE5:AE6"/>
    <mergeCell ref="AF5:AH5"/>
    <mergeCell ref="AI5:AI6"/>
    <mergeCell ref="S5:S6"/>
    <mergeCell ref="T5:V5"/>
    <mergeCell ref="W5:W6"/>
    <mergeCell ref="Y5:Y6"/>
    <mergeCell ref="Z5:AB5"/>
    <mergeCell ref="AC5:AC6"/>
    <mergeCell ref="Q5:Q6"/>
    <mergeCell ref="G5:G6"/>
    <mergeCell ref="H5:J5"/>
    <mergeCell ref="K5:K6"/>
    <mergeCell ref="M5:M6"/>
    <mergeCell ref="N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9aS_alg</vt:lpstr>
      <vt:lpstr>9aS_cad</vt:lpstr>
      <vt:lpstr>extra_PELAGO 19 ALKs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esoares</dc:creator>
  <cp:lastModifiedBy>Susana Garrido</cp:lastModifiedBy>
  <dcterms:created xsi:type="dcterms:W3CDTF">2019-05-29T06:29:17Z</dcterms:created>
  <dcterms:modified xsi:type="dcterms:W3CDTF">2024-02-06T18:53:56Z</dcterms:modified>
</cp:coreProperties>
</file>