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AUSTRAL_LAGOS/PRIMER_INFORME/Datos_a_Junio/"/>
    </mc:Choice>
  </mc:AlternateContent>
  <xr:revisionPtr revIDLastSave="0" documentId="13_ncr:1_{01F1DFFA-6341-4943-AAA8-FD37B6104FBF}" xr6:coauthVersionLast="47" xr6:coauthVersionMax="47" xr10:uidLastSave="{00000000-0000-0000-0000-000000000000}"/>
  <bookViews>
    <workbookView xWindow="27560" yWindow="3580" windowWidth="23300" windowHeight="22440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S21" i="3"/>
  <c r="P19" i="3"/>
  <c r="P24" i="3"/>
  <c r="O22" i="3"/>
  <c r="P22" i="3" s="1"/>
  <c r="O20" i="3"/>
  <c r="P20" i="3" s="1"/>
  <c r="O21" i="3"/>
  <c r="P21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AI6" i="3" l="1"/>
  <c r="AI5" i="3"/>
  <c r="N18" i="3" l="1"/>
  <c r="P18" i="3" s="1"/>
  <c r="O23" i="3" s="1"/>
  <c r="P23" i="3" s="1"/>
  <c r="F21" i="1"/>
  <c r="G21" i="1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4" i="3"/>
  <c r="P4" i="3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V20" i="3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W21" i="3" l="1"/>
  <c r="W20" i="3"/>
</calcChain>
</file>

<file path=xl/sharedStrings.xml><?xml version="1.0" encoding="utf-8"?>
<sst xmlns="http://schemas.openxmlformats.org/spreadsheetml/2006/main" count="112" uniqueCount="39">
  <si>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</si>
  <si>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</si>
  <si>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</si>
  <si>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</si>
  <si>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</si>
  <si>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</si>
  <si>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</si>
  <si>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</si>
  <si>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</si>
  <si>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</si>
  <si>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</si>
  <si>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</si>
  <si>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</si>
  <si>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</si>
  <si>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</si>
  <si>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</si>
  <si>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</si>
  <si>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</si>
  <si>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</si>
  <si>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</si>
  <si>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</si>
  <si>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</si>
  <si>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</si>
  <si>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</si>
  <si>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</si>
  <si>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</si>
  <si>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</si>
  <si>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</si>
  <si>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</si>
  <si>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</si>
  <si>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</si>
  <si>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SARDINA AUSTRAL LOS LAGOS </t>
  </si>
  <si>
    <t>SARDINA AUSTRAL AYSÉN</t>
  </si>
  <si>
    <r>
      <t xml:space="preserve">2021     </t>
    </r>
    <r>
      <rPr>
        <sz val="8"/>
        <rFont val="Arial"/>
        <family val="2"/>
      </rPr>
      <t>(a JULIO)</t>
    </r>
  </si>
  <si>
    <t>s1</t>
  </si>
  <si>
    <t>s2</t>
  </si>
  <si>
    <t>s3</t>
  </si>
  <si>
    <t>s4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</si>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</sst>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6" xfId="1" quotePrefix="1" applyFont="1" applyBorder="1" applyAlignment="1">
      <alignment horizontal="center" vertical="center" wrapText="1"/>
    </xf>
    <xf numFmtId="0" fontId="2" fillId="0" borderId="14" xfId="1" quotePrefix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1"/>
          <c:order val="3"/>
          <c:tx>
            <c:strRef>
              <c:f>'XI Region 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'!$B$6:$B$22</c:f>
              <c:strCach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     (a JULIO)</c:v>
                </c:pt>
              </c:strCache>
            </c:strRef>
          </c:cat>
          <c:val>
            <c:numRef>
              <c:f>'XI Region '!$C$6:$C$22</c:f>
              <c:numCache>
                <c:formatCode>#,##0</c:formatCode>
                <c:ptCount val="17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1296</c:v>
                </c:pt>
                <c:pt idx="15">
                  <c:v>1838.85</c:v>
                </c:pt>
                <c:pt idx="16">
                  <c:v>2384.8290000000002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'[1]Capt XI Region 05-19 jul B-N'!$F$5</c15:sqref>
                        </c15:formulaRef>
                      </c:ext>
                    </c:extLst>
                    <c:strCache>
                      <c:ptCount val="1"/>
                      <c:pt idx="0">
                        <c:v>Jurel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'[1]Capt XI Region 05-19 jul B-N'!$F$6:$F$20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28-4BDE-B98C-A5BAC88C1A9A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B-N'!$E$5</c15:sqref>
                        </c15:formulaRef>
                      </c:ext>
                    </c:extLst>
                    <c:strCache>
                      <c:ptCount val="1"/>
                      <c:pt idx="0">
                        <c:v>Anchoveta</c:v>
                      </c:pt>
                    </c:strCache>
                  </c:strRef>
                </c:tx>
                <c:spPr>
                  <a:solidFill>
                    <a:srgbClr val="CC99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8-4BDE-B98C-A5BAC88C1A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B-N'!$D$5</c15:sqref>
                        </c15:formulaRef>
                      </c:ext>
                    </c:extLst>
                    <c:strCache>
                      <c:ptCount val="1"/>
                      <c:pt idx="0">
                        <c:v>Sardina Común</c:v>
                      </c:pt>
                    </c:strCache>
                  </c:strRef>
                </c:tx>
                <c:spPr>
                  <a:solidFill>
                    <a:srgbClr val="3366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F79646"/>
                    </a:solidFill>
                    <a:ln w="12700">
                      <a:solidFill>
                        <a:srgbClr val="000000"/>
                      </a:solidFill>
                      <a:prstDash val="solid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C428-4BDE-B98C-A5BAC88C1A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8-4BDE-B98C-A5BAC88C1A9A}"/>
                  </c:ext>
                </c:extLst>
              </c15:ser>
            </c15:filteredBarSeries>
          </c:ext>
        </c:extLst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Proporción de captura entre septiembre -</a:t>
            </a:r>
            <a:r>
              <a:rPr lang="es-MX" baseline="0"/>
              <a:t> diciembre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MES!$P$4:$P$18</c:f>
              <c:numCache>
                <c:formatCode>0.00</c:formatCode>
                <c:ptCount val="15"/>
                <c:pt idx="0">
                  <c:v>0.21981379550654226</c:v>
                </c:pt>
                <c:pt idx="1">
                  <c:v>0.13337089896920104</c:v>
                </c:pt>
                <c:pt idx="2">
                  <c:v>0.4008378943324119</c:v>
                </c:pt>
                <c:pt idx="3">
                  <c:v>8.6516555354968327E-2</c:v>
                </c:pt>
                <c:pt idx="4">
                  <c:v>9.4269521472853723E-2</c:v>
                </c:pt>
                <c:pt idx="5">
                  <c:v>0.33406635940309887</c:v>
                </c:pt>
                <c:pt idx="6">
                  <c:v>3.2939079969552421E-2</c:v>
                </c:pt>
                <c:pt idx="7">
                  <c:v>0.22765846036014198</c:v>
                </c:pt>
                <c:pt idx="8">
                  <c:v>0.29065058853071896</c:v>
                </c:pt>
                <c:pt idx="9">
                  <c:v>0.13778150229874828</c:v>
                </c:pt>
                <c:pt idx="10">
                  <c:v>0.20850375034805702</c:v>
                </c:pt>
                <c:pt idx="11">
                  <c:v>0.25215975615450908</c:v>
                </c:pt>
                <c:pt idx="12">
                  <c:v>0.61210621180604585</c:v>
                </c:pt>
                <c:pt idx="13">
                  <c:v>0.24218130370437152</c:v>
                </c:pt>
                <c:pt idx="14">
                  <c:v>0.55759969642951002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F049-AA4F-13D105F8A9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MES!$Q$4:$Q$19</c:f>
              <c:numCache>
                <c:formatCode>0.00</c:formatCode>
                <c:ptCount val="16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F049-AA4F-13D105F8A9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MES!$R$4:$R$19</c:f>
              <c:numCache>
                <c:formatCode>0.00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3-F049-AA4F-13D105F8A9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MES!$S$4:$S$19</c:f>
              <c:numCache>
                <c:formatCode>0.00</c:formatCode>
                <c:ptCount val="1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3-F049-AA4F-13D105F8A9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MES!$U$4:$U$19</c:f>
              <c:numCache>
                <c:formatCode>0.00</c:formatCode>
                <c:ptCount val="16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3-F049-AA4F-13D105F8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20767"/>
        <c:axId val="226472319"/>
      </c:lineChart>
      <c:catAx>
        <c:axId val="2261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472319"/>
        <c:crosses val="autoZero"/>
        <c:auto val="1"/>
        <c:lblAlgn val="ctr"/>
        <c:lblOffset val="100"/>
        <c:noMultiLvlLbl val="0"/>
      </c:catAx>
      <c:valAx>
        <c:axId val="2264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1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22</xdr:row>
      <xdr:rowOff>1</xdr:rowOff>
    </xdr:from>
    <xdr:to>
      <xdr:col>6</xdr:col>
      <xdr:colOff>1425223</xdr:colOff>
      <xdr:row>42</xdr:row>
      <xdr:rowOff>190501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6350</xdr:rowOff>
    </xdr:from>
    <xdr:to>
      <xdr:col>6</xdr:col>
      <xdr:colOff>825500</xdr:colOff>
      <xdr:row>40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9CE1AB-AD6E-A749-AAF0-D0E7ADA8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D6" t="str">
            <v>-</v>
          </cell>
          <cell r="E6" t="str">
            <v>-</v>
          </cell>
          <cell r="F6" t="str">
            <v>-</v>
          </cell>
        </row>
        <row r="7">
          <cell r="D7" t="str">
            <v>-</v>
          </cell>
          <cell r="E7" t="str">
            <v>-</v>
          </cell>
          <cell r="F7" t="str">
            <v>-</v>
          </cell>
        </row>
        <row r="8">
          <cell r="D8" t="str">
            <v>-</v>
          </cell>
          <cell r="E8" t="str">
            <v>-</v>
          </cell>
          <cell r="F8" t="str">
            <v>-</v>
          </cell>
        </row>
        <row r="9">
          <cell r="D9" t="str">
            <v>-</v>
          </cell>
          <cell r="E9" t="str">
            <v>-</v>
          </cell>
          <cell r="F9" t="str">
            <v>-</v>
          </cell>
        </row>
        <row r="10">
          <cell r="D10" t="str">
            <v>-</v>
          </cell>
          <cell r="E10" t="str">
            <v>-</v>
          </cell>
          <cell r="F10" t="str">
            <v>-</v>
          </cell>
        </row>
        <row r="11">
          <cell r="D11" t="str">
            <v>-</v>
          </cell>
          <cell r="E11" t="str">
            <v>-</v>
          </cell>
          <cell r="F11" t="str">
            <v>-</v>
          </cell>
        </row>
        <row r="12">
          <cell r="D12" t="str">
            <v>-</v>
          </cell>
          <cell r="E12" t="str">
            <v>-</v>
          </cell>
          <cell r="F12" t="str">
            <v>-</v>
          </cell>
        </row>
        <row r="13">
          <cell r="D13" t="str">
            <v>-</v>
          </cell>
          <cell r="E13" t="str">
            <v>-</v>
          </cell>
          <cell r="F13" t="str">
            <v>-</v>
          </cell>
        </row>
        <row r="14">
          <cell r="D14" t="str">
            <v>-</v>
          </cell>
          <cell r="E14" t="str">
            <v>-</v>
          </cell>
          <cell r="F14" t="str">
            <v>-</v>
          </cell>
        </row>
        <row r="15">
          <cell r="D15" t="str">
            <v>-</v>
          </cell>
          <cell r="E15" t="str">
            <v>-</v>
          </cell>
          <cell r="F15" t="str">
            <v>-</v>
          </cell>
        </row>
        <row r="16">
          <cell r="D16" t="str">
            <v>-</v>
          </cell>
          <cell r="E16" t="str">
            <v>-</v>
          </cell>
          <cell r="F16" t="str">
            <v>-</v>
          </cell>
        </row>
        <row r="17">
          <cell r="D17" t="str">
            <v>-</v>
          </cell>
          <cell r="E17" t="str">
            <v>-</v>
          </cell>
          <cell r="F17" t="str">
            <v>-</v>
          </cell>
        </row>
        <row r="18">
          <cell r="D18" t="str">
            <v>-</v>
          </cell>
          <cell r="E18" t="str">
            <v>-</v>
          </cell>
          <cell r="F18" t="str">
            <v>-</v>
          </cell>
        </row>
        <row r="19">
          <cell r="D19" t="str">
            <v>-</v>
          </cell>
          <cell r="E19" t="str">
            <v>-</v>
          </cell>
          <cell r="F19" t="str">
            <v>-</v>
          </cell>
        </row>
        <row r="20"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tabSelected="1" zoomScale="90" zoomScaleNormal="90" workbookViewId="0">
      <selection activeCell="C22" sqref="C22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6" width="18.6640625" style="4" customWidth="1"/>
    <col min="7" max="7" width="27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38">
        <v>2020</v>
      </c>
      <c r="C21" s="15">
        <v>1838.85</v>
      </c>
      <c r="D21" s="15" t="s">
        <v>8</v>
      </c>
      <c r="E21" s="15" t="s">
        <v>8</v>
      </c>
      <c r="F21" s="15" t="s">
        <v>8</v>
      </c>
      <c r="G21" s="16">
        <v>1838.85</v>
      </c>
    </row>
    <row r="22" spans="2:7" ht="18" customHeight="1" x14ac:dyDescent="0.15">
      <c r="B22" s="39" t="s">
        <v>33</v>
      </c>
      <c r="C22" s="40">
        <v>2384.8290000000002</v>
      </c>
      <c r="D22" s="40"/>
      <c r="E22" s="40"/>
      <c r="F22" s="40"/>
      <c r="G22" s="41">
        <v>2384.8290000000002</v>
      </c>
    </row>
    <row r="44" spans="2:7" ht="18" customHeight="1" x14ac:dyDescent="0.15">
      <c r="B44" s="49" t="s">
        <v>13</v>
      </c>
      <c r="C44" s="49"/>
      <c r="D44" s="49"/>
      <c r="E44" s="49"/>
      <c r="F44" s="49"/>
      <c r="G44" s="49"/>
    </row>
    <row r="66" spans="2:2" s="2" customFormat="1" ht="8.5" customHeight="1" x14ac:dyDescent="0.15">
      <c r="B66" s="25"/>
    </row>
  </sheetData>
  <mergeCells count="3">
    <mergeCell ref="B2:G2"/>
    <mergeCell ref="B3:G3"/>
    <mergeCell ref="B44:G44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A2:Q64"/>
  <sheetViews>
    <sheetView showGridLines="0" topLeftCell="A17" zoomScaleNormal="100" workbookViewId="0">
      <selection activeCell="S33" sqref="S33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1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1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1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1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</row>
    <row r="21" spans="2:1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</row>
    <row r="22" spans="2:15" ht="9.75" customHeight="1" x14ac:dyDescent="0.15">
      <c r="B22" s="21"/>
      <c r="C22" s="22"/>
      <c r="D22" s="22"/>
      <c r="E22" s="22"/>
      <c r="F22" s="22"/>
      <c r="G22" s="23"/>
      <c r="H22" s="23"/>
    </row>
    <row r="23" spans="2:15" ht="18" customHeight="1" x14ac:dyDescent="0.15">
      <c r="K23" s="4">
        <v>2001</v>
      </c>
      <c r="M23" s="4">
        <v>5921.0780000000004</v>
      </c>
      <c r="N23" s="4">
        <v>361.048</v>
      </c>
      <c r="O23" s="4">
        <v>6018.9989999999998</v>
      </c>
    </row>
    <row r="24" spans="2:15" ht="18" customHeight="1" x14ac:dyDescent="0.15">
      <c r="K24" s="4">
        <v>2002</v>
      </c>
      <c r="M24" s="4">
        <v>6396.3639999999996</v>
      </c>
      <c r="N24" s="4">
        <v>3026.1770000000001</v>
      </c>
      <c r="O24" s="4">
        <v>5276.5309999999999</v>
      </c>
    </row>
    <row r="25" spans="2:15" ht="18" customHeight="1" x14ac:dyDescent="0.15">
      <c r="K25" s="4">
        <v>2003</v>
      </c>
      <c r="M25" s="4">
        <v>19703.317999999999</v>
      </c>
      <c r="N25" s="4">
        <v>5382.94</v>
      </c>
      <c r="O25" s="4">
        <v>4521.817</v>
      </c>
    </row>
    <row r="26" spans="2:15" ht="18" customHeight="1" x14ac:dyDescent="0.15">
      <c r="K26" s="4">
        <v>2004</v>
      </c>
      <c r="M26" s="4">
        <v>19234.650000000001</v>
      </c>
      <c r="N26" s="4">
        <v>8590.5159999999996</v>
      </c>
      <c r="O26" s="4">
        <v>4289.7179999999998</v>
      </c>
    </row>
    <row r="27" spans="2:15" ht="18" customHeight="1" x14ac:dyDescent="0.15">
      <c r="K27" s="4">
        <v>2005</v>
      </c>
      <c r="M27" s="4">
        <v>18049.284</v>
      </c>
      <c r="N27" s="4">
        <v>5127.1589999999997</v>
      </c>
      <c r="O27" s="4">
        <v>1841.71</v>
      </c>
    </row>
    <row r="28" spans="2:15" ht="18" customHeight="1" x14ac:dyDescent="0.15">
      <c r="K28" s="4">
        <v>2006</v>
      </c>
      <c r="L28" s="4">
        <v>35959.404000000002</v>
      </c>
      <c r="M28" s="4">
        <v>1417.2090000000001</v>
      </c>
      <c r="N28" s="4">
        <v>4468.2460000000001</v>
      </c>
      <c r="O28" s="4">
        <v>327.48</v>
      </c>
    </row>
    <row r="29" spans="2:15" ht="18" customHeight="1" x14ac:dyDescent="0.15">
      <c r="K29" s="4">
        <v>2007</v>
      </c>
      <c r="L29" s="4">
        <v>44473.264999999999</v>
      </c>
      <c r="M29" s="4">
        <v>4215.8500000000004</v>
      </c>
      <c r="N29" s="4">
        <v>8161.2539999999999</v>
      </c>
      <c r="O29" s="4">
        <v>45.496000000000002</v>
      </c>
    </row>
    <row r="30" spans="2:15" ht="18" customHeight="1" x14ac:dyDescent="0.15">
      <c r="K30" s="4">
        <v>2008</v>
      </c>
      <c r="L30" s="4">
        <v>45079.665000000001</v>
      </c>
      <c r="M30" s="4">
        <v>14420.11</v>
      </c>
      <c r="N30" s="4">
        <v>10440.206</v>
      </c>
      <c r="O30" s="4">
        <v>1146.76</v>
      </c>
    </row>
    <row r="31" spans="2:15" ht="18" customHeight="1" x14ac:dyDescent="0.15">
      <c r="K31" s="4">
        <v>2009</v>
      </c>
      <c r="L31" s="4">
        <v>49222.15</v>
      </c>
      <c r="M31" s="4">
        <v>18551.712</v>
      </c>
      <c r="N31" s="4">
        <v>9688.0450000000001</v>
      </c>
      <c r="O31" s="4">
        <v>295.654</v>
      </c>
    </row>
    <row r="32" spans="2:15" ht="18" customHeight="1" x14ac:dyDescent="0.15">
      <c r="K32" s="4">
        <v>2010</v>
      </c>
      <c r="L32" s="4">
        <v>20224.114000000001</v>
      </c>
      <c r="M32" s="4">
        <v>11233.092000000001</v>
      </c>
      <c r="N32" s="4">
        <v>2804.5709999999999</v>
      </c>
      <c r="O32" s="4">
        <v>686.46699999999998</v>
      </c>
    </row>
    <row r="33" spans="1:17" ht="18" customHeight="1" x14ac:dyDescent="0.15">
      <c r="K33" s="4">
        <v>2011</v>
      </c>
      <c r="L33" s="4">
        <v>16793.392</v>
      </c>
      <c r="M33" s="4">
        <v>7213.6980000000003</v>
      </c>
      <c r="N33" s="4">
        <v>1766.722</v>
      </c>
      <c r="O33" s="4">
        <v>695.03</v>
      </c>
    </row>
    <row r="34" spans="1:17" ht="18" customHeight="1" x14ac:dyDescent="0.15">
      <c r="K34" s="4">
        <v>2012</v>
      </c>
      <c r="L34" s="4">
        <v>19719.138999999999</v>
      </c>
      <c r="M34" s="4">
        <v>19181.367999999999</v>
      </c>
      <c r="N34" s="4">
        <v>962.83399999999995</v>
      </c>
      <c r="O34" s="4">
        <v>544.351</v>
      </c>
    </row>
    <row r="35" spans="1:17" ht="18" customHeight="1" x14ac:dyDescent="0.15">
      <c r="K35" s="4">
        <v>2013</v>
      </c>
      <c r="L35" s="4">
        <v>21751.952000000001</v>
      </c>
      <c r="M35" s="4">
        <v>4295.9210000000003</v>
      </c>
      <c r="N35" s="4">
        <v>618.69799999999998</v>
      </c>
      <c r="O35" s="4">
        <v>349.02499999999998</v>
      </c>
    </row>
    <row r="36" spans="1:17" ht="18" customHeight="1" x14ac:dyDescent="0.15">
      <c r="K36" s="4">
        <v>2014</v>
      </c>
      <c r="L36" s="4">
        <v>22778.775000000001</v>
      </c>
      <c r="M36" s="4">
        <v>1283.7760000000001</v>
      </c>
      <c r="N36" s="4">
        <v>292.34699999999998</v>
      </c>
      <c r="O36" s="4">
        <v>43.912999999999997</v>
      </c>
    </row>
    <row r="37" spans="1:17" ht="18" customHeight="1" x14ac:dyDescent="0.15">
      <c r="K37" s="4">
        <v>2015</v>
      </c>
      <c r="L37" s="4">
        <v>23710.723000000002</v>
      </c>
      <c r="M37" s="4">
        <v>1026.7139999999999</v>
      </c>
      <c r="N37" s="4">
        <v>642.73400000000004</v>
      </c>
      <c r="O37" s="4">
        <v>27.45</v>
      </c>
    </row>
    <row r="38" spans="1:17" ht="18" customHeight="1" x14ac:dyDescent="0.15">
      <c r="K38" s="4">
        <v>2016</v>
      </c>
      <c r="L38" s="4">
        <v>18473.806</v>
      </c>
      <c r="M38" s="4">
        <v>2832.0250000000001</v>
      </c>
      <c r="N38" s="4">
        <v>1658.192</v>
      </c>
      <c r="O38" s="4">
        <v>243.53200000000001</v>
      </c>
    </row>
    <row r="39" spans="1:17" ht="18" customHeight="1" x14ac:dyDescent="0.15">
      <c r="K39" s="4">
        <v>2017</v>
      </c>
      <c r="L39" s="4">
        <v>14133.52</v>
      </c>
      <c r="M39" s="4">
        <v>6012.82</v>
      </c>
      <c r="N39" s="4">
        <v>1474.9010000000001</v>
      </c>
      <c r="O39" s="4">
        <v>16.792999999999999</v>
      </c>
    </row>
    <row r="40" spans="1:17" ht="18" customHeight="1" x14ac:dyDescent="0.15">
      <c r="K40" s="4">
        <v>2018</v>
      </c>
      <c r="L40" s="4">
        <v>8355.3649999999998</v>
      </c>
      <c r="M40" s="4">
        <v>669.31799999999998</v>
      </c>
      <c r="N40" s="4">
        <v>395.56099999999998</v>
      </c>
      <c r="O40" s="4">
        <v>82.227000000000004</v>
      </c>
    </row>
    <row r="41" spans="1:17" ht="18" customHeight="1" x14ac:dyDescent="0.15">
      <c r="K41" s="4">
        <v>2019</v>
      </c>
      <c r="L41" s="4">
        <v>8017.7120000000004</v>
      </c>
      <c r="M41" s="4">
        <v>530.82399999999996</v>
      </c>
      <c r="N41" s="4">
        <v>1061.5229999999999</v>
      </c>
      <c r="O41" s="4">
        <v>121.89700000000001</v>
      </c>
    </row>
    <row r="42" spans="1:17" ht="18" customHeight="1" x14ac:dyDescent="0.15">
      <c r="K42" s="4">
        <v>2020</v>
      </c>
      <c r="L42" s="4">
        <v>14193.737999999999</v>
      </c>
      <c r="M42" s="4">
        <v>1731.075</v>
      </c>
      <c r="N42" s="4">
        <v>2615.7930000000001</v>
      </c>
      <c r="O42" s="4">
        <v>2.5</v>
      </c>
    </row>
    <row r="44" spans="1:17" ht="18" customHeight="1" x14ac:dyDescent="0.15">
      <c r="K44" s="29"/>
      <c r="L44" s="29"/>
      <c r="M44" s="29"/>
      <c r="N44" s="29"/>
      <c r="O44" s="29"/>
      <c r="P44" s="29"/>
      <c r="Q44" s="29"/>
    </row>
    <row r="45" spans="1:17" ht="18" customHeight="1" x14ac:dyDescent="0.15">
      <c r="K45" s="30"/>
      <c r="L45" s="30"/>
      <c r="M45" s="30"/>
      <c r="N45" s="31"/>
      <c r="O45" s="31"/>
      <c r="P45" s="31"/>
      <c r="Q45" s="31"/>
    </row>
    <row r="46" spans="1:17" ht="18" customHeight="1" x14ac:dyDescent="0.15">
      <c r="A46" s="50" t="s">
        <v>14</v>
      </c>
      <c r="B46" s="51"/>
      <c r="C46" s="51"/>
      <c r="D46" s="51"/>
      <c r="E46" s="51"/>
      <c r="F46" s="51"/>
      <c r="K46" s="31"/>
      <c r="L46" s="31"/>
      <c r="M46" s="31"/>
      <c r="N46" s="31"/>
      <c r="O46" s="31"/>
      <c r="P46" s="31"/>
      <c r="Q46" s="31"/>
    </row>
    <row r="62" spans="2:8" ht="18" customHeight="1" x14ac:dyDescent="0.15">
      <c r="H62" s="24"/>
    </row>
    <row r="63" spans="2:8" ht="6.75" customHeight="1" x14ac:dyDescent="0.15">
      <c r="B63" s="24"/>
      <c r="C63" s="24"/>
      <c r="D63" s="24"/>
      <c r="E63" s="24"/>
      <c r="F63" s="24"/>
      <c r="G63" s="24"/>
      <c r="H63" s="24"/>
    </row>
    <row r="64" spans="2:8" s="2" customFormat="1" ht="8.5" customHeight="1" x14ac:dyDescent="0.15">
      <c r="B64" s="25"/>
    </row>
  </sheetData>
  <mergeCells count="3">
    <mergeCell ref="B2:G2"/>
    <mergeCell ref="B3:G3"/>
    <mergeCell ref="A46:F46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2:AI24"/>
  <sheetViews>
    <sheetView workbookViewId="0">
      <selection activeCell="Q29" sqref="Q29"/>
    </sheetView>
  </sheetViews>
  <sheetFormatPr baseColWidth="10" defaultColWidth="11.5" defaultRowHeight="13" x14ac:dyDescent="0.15"/>
  <cols>
    <col min="1" max="16384" width="11.5" style="28"/>
  </cols>
  <sheetData>
    <row r="2" spans="1:35" x14ac:dyDescent="0.15">
      <c r="A2" s="52" t="s">
        <v>31</v>
      </c>
      <c r="B2" s="52"/>
      <c r="C2" s="52"/>
      <c r="D2" s="52"/>
    </row>
    <row r="3" spans="1:35" ht="23.25" customHeight="1" x14ac:dyDescent="0.15">
      <c r="A3" s="34" t="s">
        <v>2</v>
      </c>
      <c r="B3" s="35" t="s">
        <v>18</v>
      </c>
      <c r="C3" s="35" t="s">
        <v>19</v>
      </c>
      <c r="D3" s="35" t="s">
        <v>20</v>
      </c>
      <c r="E3" s="35" t="s">
        <v>21</v>
      </c>
      <c r="F3" s="35" t="s">
        <v>22</v>
      </c>
      <c r="G3" s="35" t="s">
        <v>23</v>
      </c>
      <c r="H3" s="35" t="s">
        <v>24</v>
      </c>
      <c r="I3" s="35" t="s">
        <v>25</v>
      </c>
      <c r="J3" s="35" t="s">
        <v>26</v>
      </c>
      <c r="K3" s="35" t="s">
        <v>27</v>
      </c>
      <c r="L3" s="35" t="s">
        <v>28</v>
      </c>
      <c r="M3" s="35" t="s">
        <v>29</v>
      </c>
      <c r="N3" s="36" t="s">
        <v>30</v>
      </c>
      <c r="V3" s="53" t="s">
        <v>32</v>
      </c>
      <c r="W3" s="52"/>
      <c r="X3" s="52"/>
      <c r="Y3" s="52"/>
    </row>
    <row r="4" spans="1:35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3">
        <f>SUM(B4:M4)</f>
        <v>35959.39</v>
      </c>
      <c r="O4" s="42">
        <f>+SUM(J4:M4)</f>
        <v>7904.3700000000008</v>
      </c>
      <c r="P4" s="43">
        <f>+O4/N4</f>
        <v>0.21981379550654226</v>
      </c>
      <c r="Q4" s="43">
        <v>0.26</v>
      </c>
      <c r="R4" s="43">
        <v>0.09</v>
      </c>
      <c r="S4" s="43">
        <v>0.42</v>
      </c>
      <c r="T4" s="43">
        <v>0.56000000000000005</v>
      </c>
      <c r="U4" s="43">
        <v>0.52</v>
      </c>
      <c r="V4" s="34" t="s">
        <v>2</v>
      </c>
      <c r="W4" s="35" t="s">
        <v>18</v>
      </c>
      <c r="X4" s="35" t="s">
        <v>19</v>
      </c>
      <c r="Y4" s="35" t="s">
        <v>20</v>
      </c>
      <c r="Z4" s="35" t="s">
        <v>21</v>
      </c>
      <c r="AA4" s="35" t="s">
        <v>22</v>
      </c>
      <c r="AB4" s="35" t="s">
        <v>23</v>
      </c>
      <c r="AC4" s="35" t="s">
        <v>24</v>
      </c>
      <c r="AD4" s="35" t="s">
        <v>25</v>
      </c>
      <c r="AE4" s="35" t="s">
        <v>26</v>
      </c>
      <c r="AF4" s="35" t="s">
        <v>27</v>
      </c>
      <c r="AG4" s="35" t="s">
        <v>28</v>
      </c>
      <c r="AH4" s="35" t="s">
        <v>29</v>
      </c>
      <c r="AI4" s="36" t="s">
        <v>30</v>
      </c>
    </row>
    <row r="5" spans="1:35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3">
        <f t="shared" ref="N5:N17" si="0">SUM(B5:M5)</f>
        <v>44473.270000000004</v>
      </c>
      <c r="O5" s="42">
        <f t="shared" ref="O5:O18" si="1">+SUM(J5:M5)</f>
        <v>5931.4400000000005</v>
      </c>
      <c r="P5" s="43">
        <f t="shared" ref="P5:P18" si="2">+O5/N5</f>
        <v>0.13337089896920104</v>
      </c>
      <c r="Q5" s="43">
        <v>0.26</v>
      </c>
      <c r="R5" s="43">
        <v>0.09</v>
      </c>
      <c r="S5" s="43">
        <v>0.42</v>
      </c>
      <c r="T5" s="43">
        <v>0.56000000000000005</v>
      </c>
      <c r="U5" s="43">
        <v>0.52</v>
      </c>
      <c r="V5" s="37">
        <v>2020</v>
      </c>
      <c r="W5" s="33">
        <v>514.66999999999996</v>
      </c>
      <c r="X5" s="33">
        <v>449.26</v>
      </c>
      <c r="Y5" s="33"/>
      <c r="Z5" s="33"/>
      <c r="AA5" s="33"/>
      <c r="AB5" s="33"/>
      <c r="AC5" s="33"/>
      <c r="AD5" s="33"/>
      <c r="AE5" s="33"/>
      <c r="AF5" s="33"/>
      <c r="AG5" s="33">
        <v>426.89</v>
      </c>
      <c r="AH5" s="33">
        <v>448.03000000000003</v>
      </c>
      <c r="AI5" s="33">
        <f>SUM(W5:AH5)</f>
        <v>1838.85</v>
      </c>
    </row>
    <row r="6" spans="1:35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3">
        <f t="shared" si="0"/>
        <v>45079.67</v>
      </c>
      <c r="O6" s="42">
        <f t="shared" si="1"/>
        <v>18069.64</v>
      </c>
      <c r="P6" s="43">
        <f t="shared" si="2"/>
        <v>0.4008378943324119</v>
      </c>
      <c r="Q6" s="43">
        <v>0.26</v>
      </c>
      <c r="R6" s="43">
        <v>0.09</v>
      </c>
      <c r="S6" s="43">
        <v>0.42</v>
      </c>
      <c r="T6" s="43">
        <v>0.56000000000000005</v>
      </c>
      <c r="U6" s="43">
        <v>0.52</v>
      </c>
      <c r="V6" s="37">
        <v>2021</v>
      </c>
      <c r="W6" s="33">
        <v>246.46</v>
      </c>
      <c r="X6" s="33">
        <v>580.90899999999999</v>
      </c>
      <c r="Y6" s="33">
        <v>152</v>
      </c>
      <c r="Z6" s="33">
        <v>180.77</v>
      </c>
      <c r="AA6" s="33">
        <v>387.97</v>
      </c>
      <c r="AB6" s="33">
        <v>594.41999999999985</v>
      </c>
      <c r="AC6" s="33">
        <v>242.29999999999998</v>
      </c>
      <c r="AD6" s="33"/>
      <c r="AE6" s="33"/>
      <c r="AF6" s="33"/>
      <c r="AG6" s="33"/>
      <c r="AH6" s="33"/>
      <c r="AI6" s="33">
        <f>SUM(W6:AH6)</f>
        <v>2384.8290000000002</v>
      </c>
    </row>
    <row r="7" spans="1:35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3">
        <f t="shared" si="0"/>
        <v>49222.139999999992</v>
      </c>
      <c r="O7" s="42">
        <f t="shared" si="1"/>
        <v>4258.53</v>
      </c>
      <c r="P7" s="43">
        <f t="shared" si="2"/>
        <v>8.6516555354968327E-2</v>
      </c>
      <c r="Q7" s="43">
        <v>0.26</v>
      </c>
      <c r="R7" s="43">
        <v>0.09</v>
      </c>
      <c r="S7" s="43">
        <v>0.42</v>
      </c>
      <c r="T7" s="43">
        <v>0.56000000000000005</v>
      </c>
      <c r="U7" s="43">
        <v>0.52</v>
      </c>
    </row>
    <row r="8" spans="1:35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3">
        <f t="shared" si="0"/>
        <v>20224.14</v>
      </c>
      <c r="O8" s="42">
        <f t="shared" si="1"/>
        <v>1906.52</v>
      </c>
      <c r="P8" s="43">
        <f t="shared" si="2"/>
        <v>9.4269521472853723E-2</v>
      </c>
      <c r="Q8" s="43">
        <v>0.26</v>
      </c>
      <c r="R8" s="43">
        <v>0.09</v>
      </c>
      <c r="S8" s="43">
        <v>0.42</v>
      </c>
      <c r="T8" s="43">
        <v>0.56000000000000005</v>
      </c>
      <c r="U8" s="43">
        <v>0.52</v>
      </c>
    </row>
    <row r="9" spans="1:35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3">
        <f t="shared" si="0"/>
        <v>16793.400000000001</v>
      </c>
      <c r="O9" s="42">
        <f t="shared" si="1"/>
        <v>5610.1100000000006</v>
      </c>
      <c r="P9" s="43">
        <f t="shared" si="2"/>
        <v>0.33406635940309887</v>
      </c>
      <c r="Q9" s="43">
        <v>0.26</v>
      </c>
      <c r="R9" s="43">
        <v>0.09</v>
      </c>
      <c r="S9" s="43">
        <v>0.42</v>
      </c>
      <c r="T9" s="43">
        <v>0.56000000000000005</v>
      </c>
      <c r="U9" s="43">
        <v>0.52</v>
      </c>
    </row>
    <row r="10" spans="1:35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3">
        <f t="shared" si="0"/>
        <v>19719.129999999997</v>
      </c>
      <c r="O10" s="42">
        <f t="shared" si="1"/>
        <v>649.53000000000009</v>
      </c>
      <c r="P10" s="43">
        <f t="shared" si="2"/>
        <v>3.2939079969552421E-2</v>
      </c>
      <c r="Q10" s="43">
        <v>0.26</v>
      </c>
      <c r="R10" s="43">
        <v>0.09</v>
      </c>
      <c r="S10" s="43">
        <v>0.42</v>
      </c>
      <c r="T10" s="43">
        <v>0.56000000000000005</v>
      </c>
      <c r="U10" s="43">
        <v>0.52</v>
      </c>
    </row>
    <row r="11" spans="1:35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3">
        <f t="shared" si="0"/>
        <v>21751.970000000008</v>
      </c>
      <c r="O11" s="42">
        <f t="shared" si="1"/>
        <v>4952.0199999999995</v>
      </c>
      <c r="P11" s="43">
        <f t="shared" si="2"/>
        <v>0.22765846036014198</v>
      </c>
      <c r="Q11" s="43">
        <v>0.26</v>
      </c>
      <c r="R11" s="43">
        <v>0.09</v>
      </c>
      <c r="S11" s="43">
        <v>0.42</v>
      </c>
      <c r="T11" s="43">
        <v>0.56000000000000005</v>
      </c>
      <c r="U11" s="43">
        <v>0.52</v>
      </c>
    </row>
    <row r="12" spans="1:35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3">
        <f t="shared" si="0"/>
        <v>22778.760000000002</v>
      </c>
      <c r="O12" s="42">
        <f t="shared" si="1"/>
        <v>6620.66</v>
      </c>
      <c r="P12" s="43">
        <f t="shared" si="2"/>
        <v>0.29065058853071896</v>
      </c>
      <c r="Q12" s="43">
        <v>0.26</v>
      </c>
      <c r="R12" s="43">
        <v>0.09</v>
      </c>
      <c r="S12" s="43">
        <v>0.42</v>
      </c>
      <c r="T12" s="43">
        <v>0.56000000000000005</v>
      </c>
      <c r="U12" s="43">
        <v>0.52</v>
      </c>
    </row>
    <row r="13" spans="1:35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3">
        <f t="shared" si="0"/>
        <v>23710.73</v>
      </c>
      <c r="O13" s="42">
        <f t="shared" si="1"/>
        <v>3266.8999999999996</v>
      </c>
      <c r="P13" s="43">
        <f t="shared" si="2"/>
        <v>0.13778150229874828</v>
      </c>
      <c r="Q13" s="43">
        <v>0.26</v>
      </c>
      <c r="R13" s="43">
        <v>0.09</v>
      </c>
      <c r="S13" s="43">
        <v>0.42</v>
      </c>
      <c r="T13" s="43">
        <v>0.56000000000000005</v>
      </c>
      <c r="U13" s="43">
        <v>0.52</v>
      </c>
    </row>
    <row r="14" spans="1:35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3">
        <f t="shared" si="0"/>
        <v>18459.62</v>
      </c>
      <c r="O14" s="42">
        <f t="shared" si="1"/>
        <v>3848.9</v>
      </c>
      <c r="P14" s="43">
        <f t="shared" si="2"/>
        <v>0.20850375034805702</v>
      </c>
      <c r="Q14" s="43">
        <v>0.26</v>
      </c>
      <c r="R14" s="43">
        <v>0.09</v>
      </c>
      <c r="S14" s="43">
        <v>0.42</v>
      </c>
      <c r="T14" s="43">
        <v>0.56000000000000005</v>
      </c>
      <c r="U14" s="43">
        <v>0.52</v>
      </c>
    </row>
    <row r="15" spans="1:35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3">
        <f t="shared" si="0"/>
        <v>14133.539999999999</v>
      </c>
      <c r="O15" s="42">
        <f t="shared" si="1"/>
        <v>3563.91</v>
      </c>
      <c r="P15" s="43">
        <f t="shared" si="2"/>
        <v>0.25215975615450908</v>
      </c>
      <c r="Q15" s="43">
        <v>0.26</v>
      </c>
      <c r="R15" s="43">
        <v>0.09</v>
      </c>
      <c r="S15" s="43">
        <v>0.42</v>
      </c>
      <c r="T15" s="43">
        <v>0.56000000000000005</v>
      </c>
      <c r="U15" s="43">
        <v>0.52</v>
      </c>
    </row>
    <row r="16" spans="1:35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3">
        <f t="shared" si="0"/>
        <v>8355.3799999999992</v>
      </c>
      <c r="O16" s="42">
        <f t="shared" si="1"/>
        <v>5114.3799999999992</v>
      </c>
      <c r="P16" s="43">
        <f t="shared" si="2"/>
        <v>0.61210621180604585</v>
      </c>
      <c r="Q16" s="43">
        <v>0.26</v>
      </c>
      <c r="R16" s="43">
        <v>0.09</v>
      </c>
      <c r="S16" s="43">
        <v>0.42</v>
      </c>
      <c r="T16" s="43">
        <v>0.56000000000000005</v>
      </c>
      <c r="U16" s="43">
        <v>0.52</v>
      </c>
    </row>
    <row r="17" spans="1:23" ht="14" x14ac:dyDescent="0.15">
      <c r="A17" s="32">
        <v>2019</v>
      </c>
      <c r="B17" s="33">
        <v>2220.8750000000005</v>
      </c>
      <c r="C17" s="33">
        <v>1356.5709999999999</v>
      </c>
      <c r="D17" s="33">
        <v>1613.2360000000001</v>
      </c>
      <c r="E17" s="33">
        <v>152.57</v>
      </c>
      <c r="F17" s="33">
        <v>483.08899999999994</v>
      </c>
      <c r="G17" s="33">
        <v>734.3610000000001</v>
      </c>
      <c r="H17" s="33">
        <v>1390.0409999999999</v>
      </c>
      <c r="I17" s="33">
        <v>589.36900000000014</v>
      </c>
      <c r="J17" s="33">
        <v>25.931000000000001</v>
      </c>
      <c r="K17" s="33">
        <v>183.73900000000003</v>
      </c>
      <c r="L17" s="33">
        <v>782.12700000000007</v>
      </c>
      <c r="M17" s="33">
        <v>1737.425</v>
      </c>
      <c r="N17" s="33">
        <f t="shared" si="0"/>
        <v>11269.334000000001</v>
      </c>
      <c r="O17" s="42">
        <f t="shared" si="1"/>
        <v>2729.2220000000002</v>
      </c>
      <c r="P17" s="43">
        <f t="shared" si="2"/>
        <v>0.24218130370437152</v>
      </c>
      <c r="Q17" s="43">
        <v>0.26</v>
      </c>
      <c r="R17" s="43">
        <v>0.09</v>
      </c>
      <c r="S17" s="43">
        <v>0.42</v>
      </c>
      <c r="T17" s="43">
        <v>0.56000000000000005</v>
      </c>
      <c r="U17" s="43">
        <v>0.52</v>
      </c>
    </row>
    <row r="18" spans="1:23" ht="14" x14ac:dyDescent="0.15">
      <c r="A18" s="32">
        <v>2020</v>
      </c>
      <c r="B18" s="33">
        <v>1898.518</v>
      </c>
      <c r="C18" s="33">
        <v>1808.4099999999996</v>
      </c>
      <c r="D18" s="33">
        <v>1319.288</v>
      </c>
      <c r="E18" s="33">
        <v>15.2</v>
      </c>
      <c r="F18" s="33">
        <v>326.11</v>
      </c>
      <c r="G18" s="33">
        <v>109.767</v>
      </c>
      <c r="H18" s="33">
        <v>464.81199999999995</v>
      </c>
      <c r="I18" s="33">
        <v>337.209</v>
      </c>
      <c r="J18" s="33">
        <v>72.695000000000007</v>
      </c>
      <c r="K18" s="33">
        <v>94.414999999999992</v>
      </c>
      <c r="L18" s="33">
        <v>2907.2559999999999</v>
      </c>
      <c r="M18" s="33">
        <v>4840.0579999999991</v>
      </c>
      <c r="N18" s="33">
        <f>SUM(B18:M18)</f>
        <v>14193.737999999998</v>
      </c>
      <c r="O18" s="42">
        <f t="shared" si="1"/>
        <v>7914.4239999999991</v>
      </c>
      <c r="P18" s="43">
        <f t="shared" si="2"/>
        <v>0.55759969642951002</v>
      </c>
      <c r="Q18" s="43">
        <v>0.26</v>
      </c>
      <c r="R18" s="43">
        <v>0.09</v>
      </c>
      <c r="S18" s="43">
        <v>0.42</v>
      </c>
      <c r="T18" s="43">
        <v>0.56000000000000005</v>
      </c>
      <c r="U18" s="43">
        <v>0.52</v>
      </c>
    </row>
    <row r="19" spans="1:23" ht="14" x14ac:dyDescent="0.15">
      <c r="A19" s="32">
        <v>2021</v>
      </c>
      <c r="B19" s="33">
        <v>704.52999999999986</v>
      </c>
      <c r="C19" s="33">
        <v>3446.0840000000007</v>
      </c>
      <c r="D19" s="33">
        <v>1958.6200000000001</v>
      </c>
      <c r="E19" s="33">
        <v>92.527000000000015</v>
      </c>
      <c r="F19" s="33">
        <v>222.49199999999999</v>
      </c>
      <c r="G19" s="33">
        <v>630.98700000000008</v>
      </c>
      <c r="H19" s="33">
        <v>327.41399999999999</v>
      </c>
      <c r="I19" s="33">
        <v>122.758</v>
      </c>
      <c r="J19" s="33"/>
      <c r="K19" s="33"/>
      <c r="L19" s="33"/>
      <c r="M19" s="33"/>
      <c r="N19" s="33">
        <v>15765</v>
      </c>
      <c r="P19" s="43">
        <f t="shared" ref="P19" si="3">+O19/N19</f>
        <v>0</v>
      </c>
      <c r="Q19" s="43">
        <v>0.26</v>
      </c>
      <c r="R19" s="43">
        <v>0.09</v>
      </c>
      <c r="S19" s="43">
        <v>0.42</v>
      </c>
      <c r="T19" s="43">
        <v>0.56000000000000005</v>
      </c>
      <c r="U19" s="43">
        <v>0.52</v>
      </c>
    </row>
    <row r="20" spans="1:23" x14ac:dyDescent="0.15">
      <c r="O20" s="44">
        <f>+N19*Q4</f>
        <v>4098.9000000000005</v>
      </c>
      <c r="P20" s="45">
        <f>+SUM($B$19:$I$19)+O20</f>
        <v>11604.312000000002</v>
      </c>
      <c r="R20" s="46" t="s">
        <v>34</v>
      </c>
      <c r="T20" s="43"/>
      <c r="U20" s="43"/>
      <c r="V20" s="28">
        <f>+STDEV(P4:P18)</f>
        <v>0.16567315590631818</v>
      </c>
      <c r="W20" s="43">
        <f>+S21+V20</f>
        <v>0.42103684754903359</v>
      </c>
    </row>
    <row r="21" spans="1:23" x14ac:dyDescent="0.15">
      <c r="O21" s="44">
        <f>+N19*R4</f>
        <v>1418.85</v>
      </c>
      <c r="P21" s="45">
        <f>+SUM($B$19:$I$19)+O21</f>
        <v>8924.2620000000006</v>
      </c>
      <c r="R21" s="46" t="s">
        <v>35</v>
      </c>
      <c r="S21" s="43">
        <f>+AVERAGE(P4:P18)</f>
        <v>0.25536369164271538</v>
      </c>
      <c r="W21" s="43">
        <f>+S21-V20</f>
        <v>8.9690535736397209E-2</v>
      </c>
    </row>
    <row r="22" spans="1:23" x14ac:dyDescent="0.15">
      <c r="O22" s="44">
        <f>+N19*S4</f>
        <v>6621.3</v>
      </c>
      <c r="P22" s="45">
        <f t="shared" ref="P22:P23" si="4">+SUM($B$19:$I$19)+O22</f>
        <v>14126.712</v>
      </c>
      <c r="R22" s="46" t="s">
        <v>36</v>
      </c>
    </row>
    <row r="23" spans="1:23" x14ac:dyDescent="0.15">
      <c r="O23" s="44">
        <f>+N19*P18</f>
        <v>8790.5592142112255</v>
      </c>
      <c r="P23" s="45">
        <f t="shared" si="4"/>
        <v>16295.971214211226</v>
      </c>
      <c r="R23" s="46" t="s">
        <v>37</v>
      </c>
    </row>
    <row r="24" spans="1:23" x14ac:dyDescent="0.15">
      <c r="O24" s="42">
        <f>+N19-SUM(B19:I19)</f>
        <v>8259.5879999999997</v>
      </c>
      <c r="P24" s="45">
        <f>+SUM($B$19:$I$19)+O24</f>
        <v>15765</v>
      </c>
      <c r="R24" s="46" t="s">
        <v>38</v>
      </c>
    </row>
  </sheetData>
  <mergeCells count="2">
    <mergeCell ref="A2:D2"/>
    <mergeCell ref="V3:Y3"/>
  </mergeCells>
  <pageMargins left="0.7" right="0.7" top="0.75" bottom="0.75" header="0.3" footer="0.3"/>
  <ignoredErrors>
    <ignoredError sqref="N4:N18 AI5:AI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2021-09-06T14:49:27Z</dcterms:modified>
</cp:coreProperties>
</file>