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INFORME_FINAL/Datos_2020_2021/"/>
    </mc:Choice>
  </mc:AlternateContent>
  <xr:revisionPtr revIDLastSave="0" documentId="8_{1840F1A9-FAC0-CF4A-B55D-46794E03EA4D}" xr6:coauthVersionLast="47" xr6:coauthVersionMax="47" xr10:uidLastSave="{00000000-0000-0000-0000-000000000000}"/>
  <bookViews>
    <workbookView xWindow="21960" yWindow="560" windowWidth="28460" windowHeight="22160" activeTab="1" xr2:uid="{CE91A28B-B59E-AD44-B768-15F078088232}"/>
  </bookViews>
  <sheets>
    <sheet name="Anchoveta" sheetId="1" r:id="rId1"/>
    <sheet name="SardinaComú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0" i="2" l="1"/>
  <c r="X31" i="2"/>
  <c r="Z32" i="2"/>
  <c r="W32" i="2"/>
  <c r="W30" i="2"/>
  <c r="W31" i="2"/>
  <c r="X30" i="2" l="1"/>
  <c r="X22" i="2"/>
  <c r="AD15" i="2"/>
  <c r="AC15" i="2"/>
  <c r="AB15" i="2"/>
  <c r="AA15" i="2"/>
  <c r="Z15" i="2"/>
  <c r="P15" i="2"/>
  <c r="Q15" i="2"/>
  <c r="R15" i="2"/>
  <c r="S15" i="2"/>
  <c r="O15" i="2"/>
  <c r="P19" i="2"/>
  <c r="Q19" i="2"/>
  <c r="R19" i="2"/>
  <c r="S19" i="2"/>
  <c r="AA19" i="2"/>
  <c r="AB19" i="2"/>
  <c r="AC19" i="2"/>
  <c r="AD19" i="2"/>
  <c r="O19" i="2"/>
  <c r="Z19" i="2"/>
  <c r="P21" i="2"/>
  <c r="Q21" i="2"/>
  <c r="R21" i="2"/>
  <c r="S21" i="2"/>
  <c r="O21" i="2"/>
  <c r="AA21" i="2"/>
  <c r="AB21" i="2"/>
  <c r="AC21" i="2"/>
  <c r="AD21" i="2"/>
  <c r="Z21" i="2"/>
  <c r="P30" i="2"/>
  <c r="AA11" i="2"/>
  <c r="AB11" i="2"/>
  <c r="AC11" i="2"/>
  <c r="AD11" i="2"/>
  <c r="Z11" i="2"/>
  <c r="AF4" i="2"/>
  <c r="AF3" i="2"/>
  <c r="AG3" i="2" s="1"/>
  <c r="U4" i="2"/>
  <c r="U3" i="2"/>
  <c r="V3" i="2" s="1"/>
  <c r="K4" i="2"/>
  <c r="J5" i="2"/>
  <c r="J4" i="2"/>
  <c r="AE4" i="2"/>
  <c r="AE6" i="2"/>
  <c r="AE7" i="2"/>
  <c r="AE3" i="2"/>
  <c r="T4" i="2"/>
  <c r="T6" i="2"/>
  <c r="T7" i="2"/>
  <c r="T3" i="2"/>
  <c r="I4" i="2"/>
  <c r="I5" i="2"/>
  <c r="I6" i="2"/>
  <c r="I7" i="2"/>
  <c r="I8" i="2"/>
  <c r="I3" i="2"/>
  <c r="D60" i="1"/>
  <c r="E60" i="1"/>
  <c r="F60" i="1"/>
  <c r="G60" i="1"/>
  <c r="H60" i="1"/>
  <c r="E51" i="1"/>
  <c r="F51" i="1"/>
  <c r="G51" i="1"/>
  <c r="H51" i="1"/>
  <c r="D51" i="1"/>
  <c r="I51" i="1"/>
  <c r="E50" i="1"/>
  <c r="F50" i="1"/>
  <c r="G50" i="1"/>
  <c r="H50" i="1"/>
  <c r="D50" i="1"/>
  <c r="I50" i="1" s="1"/>
  <c r="I16" i="1"/>
  <c r="G26" i="1" s="1"/>
  <c r="I15" i="1"/>
  <c r="H25" i="1" s="1"/>
  <c r="I14" i="1"/>
  <c r="J14" i="1" s="1"/>
  <c r="I10" i="1"/>
  <c r="E23" i="1" s="1"/>
  <c r="I9" i="1"/>
  <c r="F22" i="1" s="1"/>
  <c r="I5" i="1"/>
  <c r="J5" i="1" s="1"/>
  <c r="I4" i="1"/>
  <c r="J4" i="1" s="1"/>
  <c r="D19" i="1" l="1"/>
  <c r="H19" i="1"/>
  <c r="G19" i="1"/>
  <c r="E25" i="1"/>
  <c r="D22" i="1"/>
  <c r="H22" i="1"/>
  <c r="J9" i="1"/>
  <c r="G25" i="1"/>
  <c r="D23" i="1"/>
  <c r="J15" i="1"/>
  <c r="E22" i="1"/>
  <c r="F25" i="1"/>
  <c r="H23" i="1"/>
  <c r="H20" i="1"/>
  <c r="J16" i="1"/>
  <c r="E26" i="1"/>
  <c r="G20" i="1"/>
  <c r="G23" i="1"/>
  <c r="F19" i="1"/>
  <c r="E20" i="1"/>
  <c r="D25" i="1"/>
  <c r="H26" i="1"/>
  <c r="G22" i="1"/>
  <c r="F23" i="1"/>
  <c r="D20" i="1"/>
  <c r="F26" i="1"/>
  <c r="J10" i="1"/>
  <c r="F20" i="1"/>
  <c r="D26" i="1"/>
  <c r="J6" i="1"/>
  <c r="E19" i="1"/>
  <c r="J17" i="1" l="1"/>
  <c r="J11" i="1"/>
</calcChain>
</file>

<file path=xl/sharedStrings.xml><?xml version="1.0" encoding="utf-8"?>
<sst xmlns="http://schemas.openxmlformats.org/spreadsheetml/2006/main" count="107" uniqueCount="34">
  <si>
    <t>YTP_r0W_actual</t>
  </si>
  <si>
    <t>YTP_p0W_proyectada</t>
  </si>
  <si>
    <t>Reclutamiento reciente</t>
  </si>
  <si>
    <t>2020/21</t>
  </si>
  <si>
    <t>2021/22</t>
  </si>
  <si>
    <t>2019/20</t>
  </si>
  <si>
    <t>Captura 2021</t>
  </si>
  <si>
    <t>Captura biologica</t>
  </si>
  <si>
    <t xml:space="preserve">asesoria </t>
  </si>
  <si>
    <t>julio</t>
  </si>
  <si>
    <t>marzo</t>
  </si>
  <si>
    <t xml:space="preserve">asesoría </t>
  </si>
  <si>
    <t>septiembre</t>
  </si>
  <si>
    <t>CTP_r0_actual</t>
  </si>
  <si>
    <t>CTP_p0_proyectada</t>
  </si>
  <si>
    <t>Wmedp</t>
  </si>
  <si>
    <t>Wmed last</t>
  </si>
  <si>
    <t>SEPTIEMBRE</t>
  </si>
  <si>
    <t>MARZO</t>
  </si>
  <si>
    <t>JULIO</t>
  </si>
  <si>
    <t>Total</t>
  </si>
  <si>
    <t>Rreciente</t>
  </si>
  <si>
    <t>Wactual</t>
  </si>
  <si>
    <t>Fref</t>
  </si>
  <si>
    <t>Nvult_r0</t>
  </si>
  <si>
    <t>CTP_r0</t>
  </si>
  <si>
    <t>YTP_r0</t>
  </si>
  <si>
    <t>Np</t>
  </si>
  <si>
    <t>Nvult_p0</t>
  </si>
  <si>
    <t>CTP_p0</t>
  </si>
  <si>
    <t>YTP_p0</t>
  </si>
  <si>
    <t>CBA_c0</t>
  </si>
  <si>
    <t>frms2020/21</t>
  </si>
  <si>
    <t>Zrms2020/21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</si>
</sst>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2" fontId="0" fillId="0" borderId="0" xfId="0" applyNumberFormat="1"/>
    <xf numFmtId="1" fontId="0" fillId="0" borderId="0" xfId="0" applyNumberFormat="1"/>
    <xf numFmtId="17" fontId="1" fillId="2" borderId="0" xfId="0" applyNumberFormat="1" applyFont="1" applyFill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1" fillId="2" borderId="0" xfId="0" applyNumberFormat="1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7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/>
    <xf numFmtId="2" fontId="0" fillId="0" borderId="1" xfId="0" applyNumberFormat="1" applyBorder="1" applyAlignment="1">
      <alignment horizontal="center"/>
    </xf>
    <xf numFmtId="0" fontId="2" fillId="0" borderId="0" xfId="0" applyFont="1"/>
    <xf numFmtId="17" fontId="1" fillId="2" borderId="2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7" fontId="0" fillId="0" borderId="0" xfId="0" applyNumberFormat="1" applyFill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1" fontId="0" fillId="0" borderId="5" xfId="0" applyNumberFormat="1" applyBorder="1"/>
    <xf numFmtId="1" fontId="0" fillId="0" borderId="12" xfId="0" applyNumberFormat="1" applyBorder="1"/>
    <xf numFmtId="1" fontId="0" fillId="0" borderId="0" xfId="0" applyNumberFormat="1" applyBorder="1"/>
    <xf numFmtId="1" fontId="0" fillId="0" borderId="13" xfId="0" applyNumberFormat="1" applyBorder="1"/>
    <xf numFmtId="1" fontId="0" fillId="0" borderId="10" xfId="0" applyNumberFormat="1" applyBorder="1"/>
    <xf numFmtId="1" fontId="0" fillId="0" borderId="14" xfId="0" applyNumberFormat="1" applyBorder="1"/>
    <xf numFmtId="1" fontId="0" fillId="0" borderId="6" xfId="0" applyNumberFormat="1" applyBorder="1"/>
    <xf numFmtId="1" fontId="0" fillId="0" borderId="8" xfId="0" applyNumberFormat="1" applyBorder="1"/>
    <xf numFmtId="1" fontId="0" fillId="0" borderId="11" xfId="0" applyNumberFormat="1" applyBorder="1"/>
    <xf numFmtId="0" fontId="1" fillId="0" borderId="0" xfId="0" applyFont="1" applyAlignment="1">
      <alignment horizontal="center"/>
    </xf>
    <xf numFmtId="1" fontId="0" fillId="0" borderId="4" xfId="0" applyNumberFormat="1" applyBorder="1"/>
    <xf numFmtId="1" fontId="0" fillId="0" borderId="7" xfId="0" applyNumberFormat="1" applyBorder="1"/>
    <xf numFmtId="1" fontId="0" fillId="0" borderId="9" xfId="0" applyNumberForma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0" xfId="0" applyFont="1" applyFill="1"/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" fontId="0" fillId="6" borderId="7" xfId="0" applyNumberFormat="1" applyFill="1" applyBorder="1"/>
    <xf numFmtId="1" fontId="0" fillId="6" borderId="0" xfId="0" applyNumberFormat="1" applyFill="1" applyBorder="1"/>
    <xf numFmtId="1" fontId="0" fillId="6" borderId="8" xfId="0" applyNumberFormat="1" applyFill="1" applyBorder="1"/>
    <xf numFmtId="0" fontId="0" fillId="6" borderId="0" xfId="0" applyFill="1" applyBorder="1"/>
    <xf numFmtId="0" fontId="0" fillId="4" borderId="10" xfId="0" applyFill="1" applyBorder="1"/>
    <xf numFmtId="1" fontId="0" fillId="4" borderId="9" xfId="0" applyNumberFormat="1" applyFill="1" applyBorder="1"/>
    <xf numFmtId="1" fontId="0" fillId="4" borderId="10" xfId="0" applyNumberFormat="1" applyFill="1" applyBorder="1"/>
    <xf numFmtId="1" fontId="0" fillId="4" borderId="11" xfId="0" applyNumberFormat="1" applyFill="1" applyBorder="1"/>
    <xf numFmtId="1" fontId="0" fillId="4" borderId="7" xfId="0" applyNumberFormat="1" applyFill="1" applyBorder="1"/>
    <xf numFmtId="1" fontId="0" fillId="4" borderId="0" xfId="0" applyNumberFormat="1" applyFill="1" applyBorder="1"/>
    <xf numFmtId="1" fontId="0" fillId="4" borderId="8" xfId="0" applyNumberFormat="1" applyFill="1" applyBorder="1"/>
    <xf numFmtId="0" fontId="0" fillId="4" borderId="0" xfId="0" applyFill="1" applyBorder="1"/>
    <xf numFmtId="0" fontId="0" fillId="6" borderId="5" xfId="0" applyFill="1" applyBorder="1"/>
    <xf numFmtId="1" fontId="0" fillId="6" borderId="4" xfId="0" applyNumberFormat="1" applyFill="1" applyBorder="1"/>
    <xf numFmtId="1" fontId="0" fillId="6" borderId="5" xfId="0" applyNumberFormat="1" applyFill="1" applyBorder="1"/>
    <xf numFmtId="1" fontId="0" fillId="6" borderId="6" xfId="0" applyNumberFormat="1" applyFill="1" applyBorder="1"/>
    <xf numFmtId="0" fontId="0" fillId="0" borderId="0" xfId="0" applyFill="1" applyBorder="1"/>
    <xf numFmtId="165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Anchoveta!$D$4:$H$4</c:f>
              <c:numCache>
                <c:formatCode>General</c:formatCode>
                <c:ptCount val="5"/>
                <c:pt idx="0">
                  <c:v>8386.0499999999993</c:v>
                </c:pt>
                <c:pt idx="1">
                  <c:v>105595</c:v>
                </c:pt>
                <c:pt idx="2">
                  <c:v>69329.399999999994</c:v>
                </c:pt>
                <c:pt idx="3">
                  <c:v>19052.7</c:v>
                </c:pt>
                <c:pt idx="4">
                  <c:v>7146.29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9-DA41-A504-CCD90C9EA5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Anchoveta!$D$5:$H$5</c:f>
              <c:numCache>
                <c:formatCode>General</c:formatCode>
                <c:ptCount val="5"/>
                <c:pt idx="0">
                  <c:v>7121.56</c:v>
                </c:pt>
                <c:pt idx="1">
                  <c:v>50501.1</c:v>
                </c:pt>
                <c:pt idx="2">
                  <c:v>91887.1</c:v>
                </c:pt>
                <c:pt idx="3">
                  <c:v>34586</c:v>
                </c:pt>
                <c:pt idx="4">
                  <c:v>11081.9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09-DA41-A504-CCD90C9EA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62208"/>
        <c:axId val="109587824"/>
      </c:scatterChart>
      <c:valAx>
        <c:axId val="10966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587824"/>
        <c:crosses val="autoZero"/>
        <c:crossBetween val="midCat"/>
      </c:valAx>
      <c:valAx>
        <c:axId val="1095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966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Pesos a la edad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SardinaComún!$D$2:$H$2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SardinaComún!$D$9:$H$9</c:f>
              <c:numCache>
                <c:formatCode>General</c:formatCode>
                <c:ptCount val="5"/>
                <c:pt idx="0">
                  <c:v>7.5</c:v>
                </c:pt>
                <c:pt idx="1">
                  <c:v>15.8</c:v>
                </c:pt>
                <c:pt idx="2">
                  <c:v>21.9</c:v>
                </c:pt>
                <c:pt idx="3">
                  <c:v>28.5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4B-6E4F-A568-F0C0124EEA89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SardinaComún!$O$2:$S$2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SardinaComún!$O$9:$S$9</c:f>
              <c:numCache>
                <c:formatCode>General</c:formatCode>
                <c:ptCount val="5"/>
                <c:pt idx="0">
                  <c:v>7.5</c:v>
                </c:pt>
                <c:pt idx="1">
                  <c:v>15.8</c:v>
                </c:pt>
                <c:pt idx="2">
                  <c:v>21.9</c:v>
                </c:pt>
                <c:pt idx="3">
                  <c:v>28.5</c:v>
                </c:pt>
                <c:pt idx="4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4B-6E4F-A568-F0C0124EEA89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SardinaComún!$Z$10:$AD$10</c:f>
              <c:numCache>
                <c:formatCode>General</c:formatCode>
                <c:ptCount val="5"/>
                <c:pt idx="0">
                  <c:v>8.5</c:v>
                </c:pt>
                <c:pt idx="1">
                  <c:v>16.3</c:v>
                </c:pt>
                <c:pt idx="2">
                  <c:v>28.9</c:v>
                </c:pt>
                <c:pt idx="3">
                  <c:v>34.799999999999997</c:v>
                </c:pt>
                <c:pt idx="4">
                  <c:v>38.200000000000003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4B-6E4F-A568-F0C0124EE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141487"/>
        <c:axId val="612211567"/>
      </c:scatterChart>
      <c:valAx>
        <c:axId val="64214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2211567"/>
        <c:crosses val="autoZero"/>
        <c:crossBetween val="midCat"/>
      </c:valAx>
      <c:valAx>
        <c:axId val="6122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4214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SardinaComún!$Z$3:$AD$3</c:f>
              <c:numCache>
                <c:formatCode>0</c:formatCode>
                <c:ptCount val="5"/>
                <c:pt idx="0">
                  <c:v>244998</c:v>
                </c:pt>
                <c:pt idx="1">
                  <c:v>49904.6</c:v>
                </c:pt>
                <c:pt idx="2">
                  <c:v>36655.4</c:v>
                </c:pt>
                <c:pt idx="3">
                  <c:v>44283.3</c:v>
                </c:pt>
                <c:pt idx="4">
                  <c:v>15455.1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B-504B-A1F0-E346F48CC3F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SardinaComún!$Z$4:$AD$4</c:f>
              <c:numCache>
                <c:formatCode>0</c:formatCode>
                <c:ptCount val="5"/>
                <c:pt idx="0">
                  <c:v>159527</c:v>
                </c:pt>
                <c:pt idx="1">
                  <c:v>171455</c:v>
                </c:pt>
                <c:pt idx="2">
                  <c:v>18124.3</c:v>
                </c:pt>
                <c:pt idx="3">
                  <c:v>9242.08</c:v>
                </c:pt>
                <c:pt idx="4">
                  <c:v>13507.4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0B-504B-A1F0-E346F48CC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714623"/>
        <c:axId val="637716271"/>
      </c:scatterChart>
      <c:valAx>
        <c:axId val="63771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7716271"/>
        <c:crosses val="autoZero"/>
        <c:crossBetween val="midCat"/>
      </c:valAx>
      <c:valAx>
        <c:axId val="63771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3771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Anchoveta!$D$25:$H$25</c:f>
              <c:numCache>
                <c:formatCode>0.00</c:formatCode>
                <c:ptCount val="5"/>
                <c:pt idx="0">
                  <c:v>2.9320498229270547E-2</c:v>
                </c:pt>
                <c:pt idx="1">
                  <c:v>0.49144767397592842</c:v>
                </c:pt>
                <c:pt idx="2">
                  <c:v>0.34041903421275177</c:v>
                </c:pt>
                <c:pt idx="3">
                  <c:v>9.7951825741131177E-2</c:v>
                </c:pt>
                <c:pt idx="4">
                  <c:v>4.0860967840918014E-2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A-1B45-93F0-96441AA84ED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Anchoveta!$D$22:$H$22</c:f>
              <c:numCache>
                <c:formatCode>0.00</c:formatCode>
                <c:ptCount val="5"/>
                <c:pt idx="0">
                  <c:v>2.6808770528755008E-2</c:v>
                </c:pt>
                <c:pt idx="1">
                  <c:v>0.53925730849543763</c:v>
                </c:pt>
                <c:pt idx="2">
                  <c:v>0.3060008363726211</c:v>
                </c:pt>
                <c:pt idx="3">
                  <c:v>8.9888855626651165E-2</c:v>
                </c:pt>
                <c:pt idx="4">
                  <c:v>3.8044228976535019E-2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A-1B45-93F0-96441AA84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Anchoveta!$D$15:$H$15</c:f>
              <c:numCache>
                <c:formatCode>General</c:formatCode>
                <c:ptCount val="5"/>
                <c:pt idx="0">
                  <c:v>7058.61</c:v>
                </c:pt>
                <c:pt idx="1">
                  <c:v>118311</c:v>
                </c:pt>
                <c:pt idx="2">
                  <c:v>81952.399999999994</c:v>
                </c:pt>
                <c:pt idx="3">
                  <c:v>23580.9</c:v>
                </c:pt>
                <c:pt idx="4">
                  <c:v>9836.86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124D-857B-CAE4F10F5A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Anchoveta!$D$9:$H$9</c:f>
              <c:numCache>
                <c:formatCode>General</c:formatCode>
                <c:ptCount val="5"/>
                <c:pt idx="0">
                  <c:v>5374.11</c:v>
                </c:pt>
                <c:pt idx="1">
                  <c:v>108100</c:v>
                </c:pt>
                <c:pt idx="2">
                  <c:v>61341.2</c:v>
                </c:pt>
                <c:pt idx="3">
                  <c:v>18019.2</c:v>
                </c:pt>
                <c:pt idx="4">
                  <c:v>7626.38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124D-857B-CAE4F10F5A1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Anchoveta!$D$4:$H$4</c:f>
              <c:numCache>
                <c:formatCode>General</c:formatCode>
                <c:ptCount val="5"/>
                <c:pt idx="0">
                  <c:v>8386.0499999999993</c:v>
                </c:pt>
                <c:pt idx="1">
                  <c:v>105595</c:v>
                </c:pt>
                <c:pt idx="2">
                  <c:v>69329.399999999994</c:v>
                </c:pt>
                <c:pt idx="3">
                  <c:v>19052.7</c:v>
                </c:pt>
                <c:pt idx="4">
                  <c:v>7146.29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E3-124D-857B-CAE4F10F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Anchoveta!$D$49:$H$49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22</c:v>
                </c:pt>
                <c:pt idx="2">
                  <c:v>31.6</c:v>
                </c:pt>
                <c:pt idx="3">
                  <c:v>41.5</c:v>
                </c:pt>
                <c:pt idx="4">
                  <c:v>47.9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C4-A041-BE2A-784767C0B8A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Anchoveta!$D$58:$H$58</c:f>
              <c:numCache>
                <c:formatCode>General</c:formatCode>
                <c:ptCount val="5"/>
                <c:pt idx="0">
                  <c:v>11.3</c:v>
                </c:pt>
                <c:pt idx="1">
                  <c:v>20.2</c:v>
                </c:pt>
                <c:pt idx="2">
                  <c:v>30.9</c:v>
                </c:pt>
                <c:pt idx="3">
                  <c:v>39.299999999999997</c:v>
                </c:pt>
                <c:pt idx="4">
                  <c:v>40.4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C4-A041-BE2A-784767C0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4880"/>
        <c:axId val="127566528"/>
      </c:scatterChart>
      <c:valAx>
        <c:axId val="12756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66528"/>
        <c:crosses val="autoZero"/>
        <c:crossBetween val="midCat"/>
      </c:valAx>
      <c:valAx>
        <c:axId val="1275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756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Anchoveta!$D$55:$H$55</c:f>
              <c:numCache>
                <c:formatCode>0</c:formatCode>
                <c:ptCount val="5"/>
                <c:pt idx="0">
                  <c:v>742.12800000000004</c:v>
                </c:pt>
                <c:pt idx="1">
                  <c:v>5227.4799999999996</c:v>
                </c:pt>
                <c:pt idx="2">
                  <c:v>2243.67</c:v>
                </c:pt>
                <c:pt idx="3">
                  <c:v>484.80099999999999</c:v>
                </c:pt>
                <c:pt idx="4">
                  <c:v>176.88800000000001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B-4D4F-B76A-D8E085434C0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Anchoveta!$D$47:$H$47</c:f>
              <c:numCache>
                <c:formatCode>0</c:formatCode>
                <c:ptCount val="5"/>
                <c:pt idx="0">
                  <c:v>860.80700000000002</c:v>
                </c:pt>
                <c:pt idx="1">
                  <c:v>5377.76</c:v>
                </c:pt>
                <c:pt idx="2">
                  <c:v>2593.4299999999998</c:v>
                </c:pt>
                <c:pt idx="3">
                  <c:v>568.21299999999997</c:v>
                </c:pt>
                <c:pt idx="4">
                  <c:v>205.36199999999999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B-4D4F-B76A-D8E085434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9568"/>
        <c:axId val="118294496"/>
      </c:scatterChart>
      <c:valAx>
        <c:axId val="11808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294496"/>
        <c:crosses val="autoZero"/>
        <c:crossBetween val="midCat"/>
      </c:valAx>
      <c:valAx>
        <c:axId val="11829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808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2020/21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Anchoveta!$D$16:$H$16</c:f>
              <c:numCache>
                <c:formatCode>General</c:formatCode>
                <c:ptCount val="5"/>
                <c:pt idx="0">
                  <c:v>7058.61</c:v>
                </c:pt>
                <c:pt idx="1">
                  <c:v>51809.9</c:v>
                </c:pt>
                <c:pt idx="2">
                  <c:v>82669.5</c:v>
                </c:pt>
                <c:pt idx="3">
                  <c:v>35304.9</c:v>
                </c:pt>
                <c:pt idx="4">
                  <c:v>11474.3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9-0649-AB07-381AE415613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Anchoveta!$D$10:$H$10</c:f>
              <c:numCache>
                <c:formatCode>General</c:formatCode>
                <c:ptCount val="5"/>
                <c:pt idx="0">
                  <c:v>7036.15</c:v>
                </c:pt>
                <c:pt idx="1">
                  <c:v>51684</c:v>
                </c:pt>
                <c:pt idx="2">
                  <c:v>101608</c:v>
                </c:pt>
                <c:pt idx="3">
                  <c:v>35906</c:v>
                </c:pt>
                <c:pt idx="4">
                  <c:v>12216.1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9-0649-AB07-381AE415613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Anchoveta!$D$3:$H$3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Anchoveta!$D$5:$H$5</c:f>
              <c:numCache>
                <c:formatCode>General</c:formatCode>
                <c:ptCount val="5"/>
                <c:pt idx="0">
                  <c:v>7121.56</c:v>
                </c:pt>
                <c:pt idx="1">
                  <c:v>50501.1</c:v>
                </c:pt>
                <c:pt idx="2">
                  <c:v>91887.1</c:v>
                </c:pt>
                <c:pt idx="3">
                  <c:v>34586</c:v>
                </c:pt>
                <c:pt idx="4">
                  <c:v>11081.9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9-0649-AB07-381AE4156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9570383"/>
        <c:axId val="2049670223"/>
      </c:barChart>
      <c:catAx>
        <c:axId val="204957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670223"/>
        <c:crosses val="autoZero"/>
        <c:auto val="1"/>
        <c:lblAlgn val="ctr"/>
        <c:lblOffset val="100"/>
        <c:noMultiLvlLbl val="0"/>
      </c:catAx>
      <c:valAx>
        <c:axId val="2049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957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</a:t>
            </a:r>
            <a:r>
              <a:rPr lang="es-MX" baseline="0"/>
              <a:t> a la edad 2020/21. (70%)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SardinaComún!$D$4:$H$4</c:f>
              <c:numCache>
                <c:formatCode>0</c:formatCode>
                <c:ptCount val="5"/>
                <c:pt idx="0">
                  <c:v>167207</c:v>
                </c:pt>
                <c:pt idx="1">
                  <c:v>44235.7</c:v>
                </c:pt>
                <c:pt idx="2">
                  <c:v>23710.2</c:v>
                </c:pt>
                <c:pt idx="3">
                  <c:v>32794.699999999997</c:v>
                </c:pt>
                <c:pt idx="4">
                  <c:v>12548.3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E5-B44A-A7F6-87DC99B75E6D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SardinaComún!$O$3:$S$3</c:f>
              <c:numCache>
                <c:formatCode>0</c:formatCode>
                <c:ptCount val="5"/>
                <c:pt idx="0">
                  <c:v>148733</c:v>
                </c:pt>
                <c:pt idx="1">
                  <c:v>27366.5</c:v>
                </c:pt>
                <c:pt idx="2">
                  <c:v>14963.1</c:v>
                </c:pt>
                <c:pt idx="3">
                  <c:v>20604.8</c:v>
                </c:pt>
                <c:pt idx="4">
                  <c:v>7596.43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E5-B44A-A7F6-87DC99B75E6D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SardinaComún!$Z$3:$AD$3</c:f>
              <c:numCache>
                <c:formatCode>0</c:formatCode>
                <c:ptCount val="5"/>
                <c:pt idx="0">
                  <c:v>244998</c:v>
                </c:pt>
                <c:pt idx="1">
                  <c:v>49904.6</c:v>
                </c:pt>
                <c:pt idx="2">
                  <c:v>36655.4</c:v>
                </c:pt>
                <c:pt idx="3">
                  <c:v>44283.3</c:v>
                </c:pt>
                <c:pt idx="4">
                  <c:v>15455.1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E5-B44A-A7F6-87DC99B7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Captura a la edad 2021/22 (30%)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SardinaComún!$D$5:$H$5</c:f>
              <c:numCache>
                <c:formatCode>0</c:formatCode>
                <c:ptCount val="5"/>
                <c:pt idx="0">
                  <c:v>167207</c:v>
                </c:pt>
                <c:pt idx="1">
                  <c:v>142194</c:v>
                </c:pt>
                <c:pt idx="2">
                  <c:v>17166.5</c:v>
                </c:pt>
                <c:pt idx="3">
                  <c:v>8434.66</c:v>
                </c:pt>
                <c:pt idx="4">
                  <c:v>13197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A-0441-8375-17E400A03076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SardinaComún!$O$4:$S$4</c:f>
              <c:numCache>
                <c:formatCode>0</c:formatCode>
                <c:ptCount val="5"/>
                <c:pt idx="0">
                  <c:v>161620</c:v>
                </c:pt>
                <c:pt idx="1">
                  <c:v>215947</c:v>
                </c:pt>
                <c:pt idx="2">
                  <c:v>18537.599999999999</c:v>
                </c:pt>
                <c:pt idx="3">
                  <c:v>9307.0400000000009</c:v>
                </c:pt>
                <c:pt idx="4">
                  <c:v>14879.3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9A-0441-8375-17E400A03076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SardinaComún!$Z$4:$AD$4</c:f>
              <c:numCache>
                <c:formatCode>0</c:formatCode>
                <c:ptCount val="5"/>
                <c:pt idx="0">
                  <c:v>159527</c:v>
                </c:pt>
                <c:pt idx="1">
                  <c:v>171455</c:v>
                </c:pt>
                <c:pt idx="2">
                  <c:v>18124.3</c:v>
                </c:pt>
                <c:pt idx="3">
                  <c:v>9242.08</c:v>
                </c:pt>
                <c:pt idx="4">
                  <c:v>13507.4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9A-0441-8375-17E400A0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abundancia</a:t>
            </a:r>
            <a:r>
              <a:rPr lang="es-MX" baseline="0"/>
              <a:t> vulnerable 2020/21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SardinaComún!$C$1</c:f>
              <c:strCache>
                <c:ptCount val="1"/>
                <c:pt idx="0">
                  <c:v>SEPTIEMBRE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SardinaComún!$D$7:$H$7</c:f>
              <c:numCache>
                <c:formatCode>0</c:formatCode>
                <c:ptCount val="5"/>
                <c:pt idx="0">
                  <c:v>22294.3</c:v>
                </c:pt>
                <c:pt idx="1">
                  <c:v>2799.73</c:v>
                </c:pt>
                <c:pt idx="2">
                  <c:v>1082.6600000000001</c:v>
                </c:pt>
                <c:pt idx="3">
                  <c:v>1150.69</c:v>
                </c:pt>
                <c:pt idx="4">
                  <c:v>380.25200000000001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4-1846-A4B8-FF01B71AA568}"/>
            </c:ext>
          </c:extLst>
        </c:ser>
        <c:ser>
          <c:idx val="1"/>
          <c:order val="1"/>
          <c:tx>
            <c:strRef>
              <c:f>SardinaComún!$N$1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SardinaComún!$O$6:$S$6</c:f>
              <c:numCache>
                <c:formatCode>0</c:formatCode>
                <c:ptCount val="5"/>
                <c:pt idx="0">
                  <c:v>19831</c:v>
                </c:pt>
                <c:pt idx="1">
                  <c:v>1732.06</c:v>
                </c:pt>
                <c:pt idx="2">
                  <c:v>683.24699999999996</c:v>
                </c:pt>
                <c:pt idx="3">
                  <c:v>722.976</c:v>
                </c:pt>
                <c:pt idx="4">
                  <c:v>230.19499999999999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4-1846-A4B8-FF01B71AA568}"/>
            </c:ext>
          </c:extLst>
        </c:ser>
        <c:ser>
          <c:idx val="2"/>
          <c:order val="2"/>
          <c:tx>
            <c:strRef>
              <c:f>SardinaComún!$Y$1</c:f>
              <c:strCache>
                <c:ptCount val="1"/>
                <c:pt idx="0">
                  <c:v>JULIO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SardinaComún!$Z$2:$AD$2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SardinaComún!$Z$6:$AD$6</c:f>
              <c:numCache>
                <c:formatCode>0</c:formatCode>
                <c:ptCount val="5"/>
                <c:pt idx="0">
                  <c:v>28823.3</c:v>
                </c:pt>
                <c:pt idx="1">
                  <c:v>3061.63</c:v>
                </c:pt>
                <c:pt idx="2">
                  <c:v>1268.3499999999999</c:v>
                </c:pt>
                <c:pt idx="3">
                  <c:v>1272.51</c:v>
                </c:pt>
                <c:pt idx="4">
                  <c:v>404.584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F4-1846-A4B8-FF01B71AA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899407"/>
        <c:axId val="475901055"/>
      </c:barChart>
      <c:catAx>
        <c:axId val="4758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901055"/>
        <c:crosses val="autoZero"/>
        <c:auto val="1"/>
        <c:lblAlgn val="ctr"/>
        <c:lblOffset val="100"/>
        <c:noMultiLvlLbl val="0"/>
      </c:catAx>
      <c:valAx>
        <c:axId val="4759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758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</xdr:row>
      <xdr:rowOff>57150</xdr:rowOff>
    </xdr:from>
    <xdr:to>
      <xdr:col>15</xdr:col>
      <xdr:colOff>590550</xdr:colOff>
      <xdr:row>12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64896-16D5-6041-9BC0-2D1F6E84B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146050</xdr:colOff>
      <xdr:row>13</xdr:row>
      <xdr:rowOff>177800</xdr:rowOff>
    </xdr:from>
    <xdr:to>
      <xdr:col>15</xdr:col>
      <xdr:colOff>590550</xdr:colOff>
      <xdr:row>25</xdr:row>
      <xdr:rowOff>6350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08E4D5B-92B9-F847-A99E-E5B83E00C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50800</xdr:colOff>
      <xdr:row>27</xdr:row>
      <xdr:rowOff>38100</xdr:rowOff>
    </xdr:from>
    <xdr:to>
      <xdr:col>5</xdr:col>
      <xdr:colOff>889000</xdr:colOff>
      <xdr:row>39</xdr:row>
      <xdr:rowOff>139700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F9E607E-E13B-4E4A-8F81-AE4FA44BA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539750</xdr:colOff>
      <xdr:row>40</xdr:row>
      <xdr:rowOff>19050</xdr:rowOff>
    </xdr:from>
    <xdr:to>
      <xdr:col>18</xdr:col>
      <xdr:colOff>158750</xdr:colOff>
      <xdr:row>53</xdr:row>
      <xdr:rowOff>120650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2CD8E1-5050-2F41-BAEB-53CEDAA54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476250</xdr:colOff>
      <xdr:row>53</xdr:row>
      <xdr:rowOff>184150</xdr:rowOff>
    </xdr:from>
    <xdr:to>
      <xdr:col>18</xdr:col>
      <xdr:colOff>95250</xdr:colOff>
      <xdr:row>67</xdr:row>
      <xdr:rowOff>82550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AC07A1B-7891-FD41-9433-B56C8F2C1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10</xdr:col>
      <xdr:colOff>12700</xdr:colOff>
      <xdr:row>39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C6D7105-D182-004F-8182-CC881A9B5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12</xdr:row>
      <xdr:rowOff>31750</xdr:rowOff>
    </xdr:from>
    <xdr:to>
      <xdr:col>6</xdr:col>
      <xdr:colOff>285750</xdr:colOff>
      <xdr:row>25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7859E3-D32D-174C-AB5C-29E9757DE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50800</xdr:colOff>
      <xdr:row>26</xdr:row>
      <xdr:rowOff>25400</xdr:rowOff>
    </xdr:from>
    <xdr:to>
      <xdr:col>6</xdr:col>
      <xdr:colOff>292100</xdr:colOff>
      <xdr:row>39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E09C8B-77C5-C04F-B53D-03E3FED84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406400</xdr:colOff>
      <xdr:row>12</xdr:row>
      <xdr:rowOff>50800</xdr:rowOff>
    </xdr:from>
    <xdr:to>
      <xdr:col>12</xdr:col>
      <xdr:colOff>25400</xdr:colOff>
      <xdr:row>25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6DB4A0-9E7A-2B4A-B98B-7C7AEC27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412750</xdr:colOff>
      <xdr:row>26</xdr:row>
      <xdr:rowOff>6350</xdr:rowOff>
    </xdr:from>
    <xdr:to>
      <xdr:col>12</xdr:col>
      <xdr:colOff>31750</xdr:colOff>
      <xdr:row>39</xdr:row>
      <xdr:rowOff>107950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0805537-713A-8F47-AE42-8D07FA310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615950</xdr:colOff>
      <xdr:row>0</xdr:row>
      <xdr:rowOff>146050</xdr:rowOff>
    </xdr:from>
    <xdr:to>
      <xdr:col>39</xdr:col>
      <xdr:colOff>234950</xdr:colOff>
      <xdr:row>13</xdr:row>
      <xdr:rowOff>184150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415F4C1-E980-D943-96D7-0DEB458DC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9551-1E51-DF41-AF28-1AFB1A9F79BB}">
  <dimension ref="A2:K60"/>
  <sheetViews>
    <sheetView workbookViewId="0">
      <selection activeCell="M28" sqref="M28"/>
    </sheetView>
  </sheetViews>
  <sheetFormatPr baseColWidth="10" defaultRowHeight="16" x14ac:dyDescent="0.2"/>
  <cols>
    <col min="4" max="8" width="13.6640625" bestFit="1" customWidth="1"/>
    <col min="9" max="9" width="17.6640625" customWidth="1"/>
    <col min="10" max="10" width="14.83203125" customWidth="1"/>
  </cols>
  <sheetData>
    <row r="2" spans="1:11" ht="16" customHeight="1" x14ac:dyDescent="0.2">
      <c r="C2" s="3">
        <v>44378</v>
      </c>
      <c r="J2" s="6" t="s">
        <v>2</v>
      </c>
    </row>
    <row r="3" spans="1:11" ht="17" x14ac:dyDescent="0.2">
      <c r="C3" s="8"/>
      <c r="D3" s="8">
        <v>0</v>
      </c>
      <c r="E3" s="8">
        <v>1</v>
      </c>
      <c r="F3" s="8">
        <v>2</v>
      </c>
      <c r="G3" s="8">
        <v>3</v>
      </c>
      <c r="H3" s="8">
        <v>4</v>
      </c>
      <c r="I3" s="8" t="s">
        <v>7</v>
      </c>
      <c r="J3" s="7" t="s">
        <v>6</v>
      </c>
    </row>
    <row r="4" spans="1:11" x14ac:dyDescent="0.2">
      <c r="A4" t="s">
        <v>0</v>
      </c>
      <c r="C4" s="9" t="s">
        <v>3</v>
      </c>
      <c r="D4" s="10">
        <v>8386.0499999999993</v>
      </c>
      <c r="E4" s="10">
        <v>105595</v>
      </c>
      <c r="F4" s="10">
        <v>69329.399999999994</v>
      </c>
      <c r="G4" s="10">
        <v>19052.7</v>
      </c>
      <c r="H4" s="10">
        <v>7146.29</v>
      </c>
      <c r="I4" s="11">
        <f>+SUM(D4:H4)</f>
        <v>209509.44000000003</v>
      </c>
      <c r="J4" s="12">
        <f>+I4*0.7</f>
        <v>146656.60800000001</v>
      </c>
      <c r="K4" s="2"/>
    </row>
    <row r="5" spans="1:11" x14ac:dyDescent="0.2">
      <c r="A5" t="s">
        <v>1</v>
      </c>
      <c r="C5" s="13" t="s">
        <v>4</v>
      </c>
      <c r="D5" s="14">
        <v>7121.56</v>
      </c>
      <c r="E5" s="14">
        <v>50501.1</v>
      </c>
      <c r="F5" s="14">
        <v>91887.1</v>
      </c>
      <c r="G5" s="14">
        <v>34586</v>
      </c>
      <c r="H5" s="14">
        <v>11081.9</v>
      </c>
      <c r="I5" s="11">
        <f>+SUM(D5:H5)</f>
        <v>195177.66</v>
      </c>
      <c r="J5" s="12">
        <f>+I5*0.3</f>
        <v>58553.298000000003</v>
      </c>
      <c r="K5" s="2"/>
    </row>
    <row r="6" spans="1:11" x14ac:dyDescent="0.2">
      <c r="C6" s="8"/>
      <c r="D6" s="8"/>
      <c r="E6" s="8"/>
      <c r="F6" s="8"/>
      <c r="G6" s="8"/>
      <c r="H6" s="8"/>
      <c r="I6" s="8"/>
      <c r="J6" s="15">
        <f>+J4+J5</f>
        <v>205209.90600000002</v>
      </c>
      <c r="K6" s="2"/>
    </row>
    <row r="7" spans="1:11" x14ac:dyDescent="0.2">
      <c r="C7" s="16"/>
      <c r="D7" s="16"/>
      <c r="E7" s="16"/>
      <c r="F7" s="16"/>
      <c r="G7" s="16"/>
      <c r="H7" s="16"/>
      <c r="I7" s="16"/>
      <c r="J7" s="16"/>
    </row>
    <row r="8" spans="1:11" ht="17" x14ac:dyDescent="0.2">
      <c r="C8" s="17">
        <v>44256</v>
      </c>
      <c r="D8" s="8">
        <v>0</v>
      </c>
      <c r="E8" s="8">
        <v>1</v>
      </c>
      <c r="F8" s="8">
        <v>2</v>
      </c>
      <c r="G8" s="8">
        <v>3</v>
      </c>
      <c r="H8" s="8">
        <v>4</v>
      </c>
      <c r="I8" s="8" t="s">
        <v>7</v>
      </c>
      <c r="J8" s="7" t="s">
        <v>6</v>
      </c>
    </row>
    <row r="9" spans="1:11" x14ac:dyDescent="0.2">
      <c r="A9" t="s">
        <v>0</v>
      </c>
      <c r="C9" s="9" t="s">
        <v>3</v>
      </c>
      <c r="D9" s="10">
        <v>5374.11</v>
      </c>
      <c r="E9" s="10">
        <v>108100</v>
      </c>
      <c r="F9" s="10">
        <v>61341.2</v>
      </c>
      <c r="G9" s="10">
        <v>18019.2</v>
      </c>
      <c r="H9" s="10">
        <v>7626.38</v>
      </c>
      <c r="I9" s="11">
        <f>+SUM(D9:H9)</f>
        <v>200460.89</v>
      </c>
      <c r="J9" s="12">
        <f>+I9*0.7</f>
        <v>140322.62299999999</v>
      </c>
    </row>
    <row r="10" spans="1:11" x14ac:dyDescent="0.2">
      <c r="A10" t="s">
        <v>1</v>
      </c>
      <c r="C10" s="13" t="s">
        <v>4</v>
      </c>
      <c r="D10" s="14">
        <v>7036.15</v>
      </c>
      <c r="E10" s="14">
        <v>51684</v>
      </c>
      <c r="F10" s="14">
        <v>101608</v>
      </c>
      <c r="G10" s="14">
        <v>35906</v>
      </c>
      <c r="H10" s="14">
        <v>12216.1</v>
      </c>
      <c r="I10" s="11">
        <f>+SUM(D10:H10)</f>
        <v>208450.25</v>
      </c>
      <c r="J10" s="12">
        <f>+I10*0.3</f>
        <v>62535.074999999997</v>
      </c>
    </row>
    <row r="11" spans="1:11" x14ac:dyDescent="0.2">
      <c r="C11" s="8"/>
      <c r="D11" s="8"/>
      <c r="E11" s="8"/>
      <c r="F11" s="8"/>
      <c r="G11" s="8"/>
      <c r="H11" s="8"/>
      <c r="I11" s="8"/>
      <c r="J11" s="15">
        <f>+J9+J10</f>
        <v>202857.69799999997</v>
      </c>
    </row>
    <row r="12" spans="1:11" x14ac:dyDescent="0.2">
      <c r="C12" s="18"/>
      <c r="D12" s="18"/>
      <c r="E12" s="18"/>
      <c r="F12" s="18"/>
      <c r="G12" s="18"/>
      <c r="H12" s="18"/>
      <c r="I12" s="18"/>
      <c r="J12" s="19"/>
    </row>
    <row r="13" spans="1:11" ht="17" x14ac:dyDescent="0.2">
      <c r="C13" s="20">
        <v>44440</v>
      </c>
      <c r="D13" s="8">
        <v>0</v>
      </c>
      <c r="E13" s="8">
        <v>1</v>
      </c>
      <c r="F13" s="8">
        <v>2</v>
      </c>
      <c r="G13" s="8">
        <v>3</v>
      </c>
      <c r="H13" s="8">
        <v>4</v>
      </c>
      <c r="I13" s="8" t="s">
        <v>7</v>
      </c>
      <c r="J13" s="7" t="s">
        <v>6</v>
      </c>
    </row>
    <row r="14" spans="1:11" x14ac:dyDescent="0.2">
      <c r="A14" t="s">
        <v>0</v>
      </c>
      <c r="C14" s="8" t="s">
        <v>5</v>
      </c>
      <c r="D14" s="8">
        <v>13658.1</v>
      </c>
      <c r="E14" s="8">
        <v>86270.2</v>
      </c>
      <c r="F14" s="8">
        <v>40176.699999999997</v>
      </c>
      <c r="G14" s="8">
        <v>14573.5</v>
      </c>
      <c r="H14" s="8">
        <v>6128.21</v>
      </c>
      <c r="I14" s="11">
        <f>+SUM(D14:H14)</f>
        <v>160806.71</v>
      </c>
      <c r="J14" s="12">
        <f>+I14*0.7</f>
        <v>112564.69699999999</v>
      </c>
    </row>
    <row r="15" spans="1:11" x14ac:dyDescent="0.2">
      <c r="A15" t="s">
        <v>1</v>
      </c>
      <c r="C15" s="9" t="s">
        <v>3</v>
      </c>
      <c r="D15" s="10">
        <v>7058.61</v>
      </c>
      <c r="E15" s="10">
        <v>118311</v>
      </c>
      <c r="F15" s="10">
        <v>81952.399999999994</v>
      </c>
      <c r="G15" s="10">
        <v>23580.9</v>
      </c>
      <c r="H15" s="10">
        <v>9836.86</v>
      </c>
      <c r="I15" s="11">
        <f>+SUM(D15:H15)</f>
        <v>240739.77000000002</v>
      </c>
      <c r="J15" s="12">
        <f>+I15*0.7</f>
        <v>168517.83900000001</v>
      </c>
    </row>
    <row r="16" spans="1:11" x14ac:dyDescent="0.2">
      <c r="C16" s="13" t="s">
        <v>4</v>
      </c>
      <c r="D16" s="14">
        <v>7058.61</v>
      </c>
      <c r="E16" s="14">
        <v>51809.9</v>
      </c>
      <c r="F16" s="14">
        <v>82669.5</v>
      </c>
      <c r="G16" s="14">
        <v>35304.9</v>
      </c>
      <c r="H16" s="14">
        <v>11474.3</v>
      </c>
      <c r="I16" s="11">
        <f>+SUM(D16:H16)</f>
        <v>188317.21</v>
      </c>
      <c r="J16" s="12">
        <f>+I16*0.3</f>
        <v>56495.162999999993</v>
      </c>
    </row>
    <row r="17" spans="2:10" x14ac:dyDescent="0.2">
      <c r="C17" s="8"/>
      <c r="D17" s="8"/>
      <c r="E17" s="8"/>
      <c r="F17" s="8"/>
      <c r="G17" s="8"/>
      <c r="H17" s="8"/>
      <c r="I17" s="8"/>
      <c r="J17" s="15">
        <f>+J16+J15</f>
        <v>225013.00200000001</v>
      </c>
    </row>
    <row r="19" spans="2:10" x14ac:dyDescent="0.2">
      <c r="B19" s="4" t="s">
        <v>8</v>
      </c>
      <c r="C19" s="21" t="s">
        <v>3</v>
      </c>
      <c r="D19" s="22">
        <f>+D4/$I$4</f>
        <v>4.002707467501225E-2</v>
      </c>
      <c r="E19" s="22">
        <f>+E4/$I$4</f>
        <v>0.50401070233398548</v>
      </c>
      <c r="F19" s="22">
        <f>+F4/$I$4</f>
        <v>0.33091301279789581</v>
      </c>
      <c r="G19" s="22">
        <f>+G4/$I$4</f>
        <v>9.0939577710674985E-2</v>
      </c>
      <c r="H19" s="22">
        <f>+H4/$I$4</f>
        <v>3.4109632482431332E-2</v>
      </c>
    </row>
    <row r="20" spans="2:10" x14ac:dyDescent="0.2">
      <c r="B20" s="4" t="s">
        <v>9</v>
      </c>
      <c r="C20" s="21" t="s">
        <v>4</v>
      </c>
      <c r="D20" s="22">
        <f>+D5/$I$5</f>
        <v>3.6487577522960363E-2</v>
      </c>
      <c r="E20" s="22">
        <f>+E5/$I$5</f>
        <v>0.25874426407202544</v>
      </c>
      <c r="F20" s="22">
        <f>+F5/$I$5</f>
        <v>0.47078697428793853</v>
      </c>
      <c r="G20" s="22">
        <f>+G5/$I$5</f>
        <v>0.17720265731231741</v>
      </c>
      <c r="H20" s="22">
        <f>+H5/$I$5</f>
        <v>5.6778526804758291E-2</v>
      </c>
    </row>
    <row r="21" spans="2:10" x14ac:dyDescent="0.2">
      <c r="B21" s="4"/>
      <c r="C21" s="4"/>
      <c r="D21" s="4"/>
      <c r="E21" s="4"/>
      <c r="F21" s="4"/>
      <c r="G21" s="4"/>
      <c r="H21" s="4"/>
    </row>
    <row r="22" spans="2:10" x14ac:dyDescent="0.2">
      <c r="B22" s="4" t="s">
        <v>8</v>
      </c>
      <c r="C22" s="21" t="s">
        <v>3</v>
      </c>
      <c r="D22" s="22">
        <f>+D9/$I$9</f>
        <v>2.6808770528755008E-2</v>
      </c>
      <c r="E22" s="22">
        <f>+E9/$I$9</f>
        <v>0.53925730849543763</v>
      </c>
      <c r="F22" s="22">
        <f>+F9/$I$9</f>
        <v>0.3060008363726211</v>
      </c>
      <c r="G22" s="22">
        <f>+G9/$I$9</f>
        <v>8.9888855626651165E-2</v>
      </c>
      <c r="H22" s="22">
        <f>+H9/$I$9</f>
        <v>3.8044228976535019E-2</v>
      </c>
    </row>
    <row r="23" spans="2:10" x14ac:dyDescent="0.2">
      <c r="B23" s="4" t="s">
        <v>10</v>
      </c>
      <c r="C23" s="21" t="s">
        <v>4</v>
      </c>
      <c r="D23" s="22">
        <f>+D10/$I$10</f>
        <v>3.3754576931426084E-2</v>
      </c>
      <c r="E23" s="22">
        <f t="shared" ref="E23:H23" si="0">+E10/$I$10</f>
        <v>0.24794405379700912</v>
      </c>
      <c r="F23" s="22">
        <f t="shared" si="0"/>
        <v>0.48744484595245147</v>
      </c>
      <c r="G23" s="22">
        <f t="shared" si="0"/>
        <v>0.17225213210346355</v>
      </c>
      <c r="H23" s="22">
        <f t="shared" si="0"/>
        <v>5.8604391215649781E-2</v>
      </c>
    </row>
    <row r="24" spans="2:10" x14ac:dyDescent="0.2">
      <c r="B24" s="4"/>
      <c r="C24" s="4"/>
      <c r="D24" s="4"/>
      <c r="E24" s="4"/>
      <c r="F24" s="4"/>
      <c r="G24" s="4"/>
      <c r="H24" s="4"/>
    </row>
    <row r="25" spans="2:10" x14ac:dyDescent="0.2">
      <c r="B25" s="4" t="s">
        <v>11</v>
      </c>
      <c r="C25" s="21" t="s">
        <v>3</v>
      </c>
      <c r="D25" s="22">
        <f>+D15/$I$15</f>
        <v>2.9320498229270547E-2</v>
      </c>
      <c r="E25" s="22">
        <f>+E15/$I$15</f>
        <v>0.49144767397592842</v>
      </c>
      <c r="F25" s="22">
        <f>+F15/$I$15</f>
        <v>0.34041903421275177</v>
      </c>
      <c r="G25" s="22">
        <f>+G15/$I$15</f>
        <v>9.7951825741131177E-2</v>
      </c>
      <c r="H25" s="22">
        <f>+H15/$I$15</f>
        <v>4.0860967840918014E-2</v>
      </c>
    </row>
    <row r="26" spans="2:10" x14ac:dyDescent="0.2">
      <c r="B26" s="4" t="s">
        <v>12</v>
      </c>
      <c r="C26" s="21" t="s">
        <v>4</v>
      </c>
      <c r="D26" s="22">
        <f>+D16/$I$16</f>
        <v>3.7482554037413789E-2</v>
      </c>
      <c r="E26" s="22">
        <f>+E16/$I$16</f>
        <v>0.2751203673843724</v>
      </c>
      <c r="F26" s="22">
        <f>+F16/$I$16</f>
        <v>0.43899067960915522</v>
      </c>
      <c r="G26" s="22">
        <f>+G16/$I$16</f>
        <v>0.18747569592816293</v>
      </c>
      <c r="H26" s="22">
        <f>+H16/$I$16</f>
        <v>6.0930703040895727E-2</v>
      </c>
    </row>
    <row r="44" spans="1:8" x14ac:dyDescent="0.2">
      <c r="C44" s="26"/>
    </row>
    <row r="45" spans="1:8" x14ac:dyDescent="0.2">
      <c r="C45" s="24">
        <v>44075</v>
      </c>
    </row>
    <row r="46" spans="1:8" x14ac:dyDescent="0.2">
      <c r="A46" s="4" t="s">
        <v>13</v>
      </c>
      <c r="B46" s="4"/>
      <c r="C46" s="8" t="s">
        <v>5</v>
      </c>
      <c r="D46" s="5">
        <v>1707.26</v>
      </c>
      <c r="E46" s="5">
        <v>4540.54</v>
      </c>
      <c r="F46" s="5">
        <v>1460.97</v>
      </c>
      <c r="G46" s="5">
        <v>404.81799999999998</v>
      </c>
      <c r="H46" s="5">
        <v>139.27799999999999</v>
      </c>
    </row>
    <row r="47" spans="1:8" x14ac:dyDescent="0.2">
      <c r="A47" s="4" t="s">
        <v>14</v>
      </c>
      <c r="B47" s="4"/>
      <c r="C47" s="9" t="s">
        <v>3</v>
      </c>
      <c r="D47" s="5">
        <v>860.80700000000002</v>
      </c>
      <c r="E47" s="5">
        <v>5377.76</v>
      </c>
      <c r="F47" s="5">
        <v>2593.4299999999998</v>
      </c>
      <c r="G47" s="5">
        <v>568.21299999999997</v>
      </c>
      <c r="H47" s="5">
        <v>205.36199999999999</v>
      </c>
    </row>
    <row r="48" spans="1:8" x14ac:dyDescent="0.2">
      <c r="A48" s="4"/>
      <c r="B48" s="4"/>
      <c r="C48" s="13" t="s">
        <v>4</v>
      </c>
      <c r="D48" s="5">
        <v>860.80700000000002</v>
      </c>
      <c r="E48" s="5">
        <v>2355</v>
      </c>
      <c r="F48" s="5">
        <v>2616.12</v>
      </c>
      <c r="G48" s="5">
        <v>850.71900000000005</v>
      </c>
      <c r="H48" s="5">
        <v>239.54599999999999</v>
      </c>
    </row>
    <row r="49" spans="1:9" x14ac:dyDescent="0.2">
      <c r="C49" s="4" t="s">
        <v>15</v>
      </c>
      <c r="D49" s="25">
        <v>8.1999999999999993</v>
      </c>
      <c r="E49" s="25">
        <v>22</v>
      </c>
      <c r="F49" s="25">
        <v>31.6</v>
      </c>
      <c r="G49" s="25">
        <v>41.5</v>
      </c>
      <c r="H49" s="25">
        <v>47.9</v>
      </c>
    </row>
    <row r="50" spans="1:9" x14ac:dyDescent="0.2">
      <c r="D50" s="2">
        <f>+D47*D49</f>
        <v>7058.6173999999992</v>
      </c>
      <c r="E50" s="2">
        <f>+E47*E49</f>
        <v>118310.72</v>
      </c>
      <c r="F50" s="2">
        <f>+F47*F49</f>
        <v>81952.387999999992</v>
      </c>
      <c r="G50" s="2">
        <f>+G47*G49</f>
        <v>23580.839499999998</v>
      </c>
      <c r="H50" s="2">
        <f>+H47*H49</f>
        <v>9836.8397999999997</v>
      </c>
      <c r="I50" s="2">
        <f>+SUM(D50:H50)</f>
        <v>240739.40469999998</v>
      </c>
    </row>
    <row r="51" spans="1:9" ht="20" customHeight="1" x14ac:dyDescent="0.2">
      <c r="D51" s="2">
        <f>+D48*D49</f>
        <v>7058.6173999999992</v>
      </c>
      <c r="E51" s="2">
        <f>+E48*E49</f>
        <v>51810</v>
      </c>
      <c r="F51" s="2">
        <f>+F48*F49</f>
        <v>82669.392000000007</v>
      </c>
      <c r="G51" s="2">
        <f>+G48*G49</f>
        <v>35304.838500000005</v>
      </c>
      <c r="H51" s="2">
        <f>+H48*H49</f>
        <v>11474.2534</v>
      </c>
      <c r="I51" s="2">
        <f>+SUM(D51:H51)</f>
        <v>188317.10130000001</v>
      </c>
    </row>
    <row r="53" spans="1:9" ht="14" customHeight="1" x14ac:dyDescent="0.2">
      <c r="C53" s="3">
        <v>44378</v>
      </c>
    </row>
    <row r="54" spans="1:9" x14ac:dyDescent="0.2">
      <c r="C54" s="8"/>
    </row>
    <row r="55" spans="1:9" x14ac:dyDescent="0.2">
      <c r="A55" t="s">
        <v>13</v>
      </c>
      <c r="C55" s="9" t="s">
        <v>3</v>
      </c>
      <c r="D55" s="2">
        <v>742.12800000000004</v>
      </c>
      <c r="E55" s="2">
        <v>5227.4799999999996</v>
      </c>
      <c r="F55" s="2">
        <v>2243.67</v>
      </c>
      <c r="G55" s="2">
        <v>484.80099999999999</v>
      </c>
      <c r="H55" s="2">
        <v>176.88800000000001</v>
      </c>
    </row>
    <row r="56" spans="1:9" x14ac:dyDescent="0.2">
      <c r="A56" t="s">
        <v>14</v>
      </c>
      <c r="C56" s="13" t="s">
        <v>4</v>
      </c>
      <c r="D56" s="2">
        <v>837.83100000000002</v>
      </c>
      <c r="E56" s="2">
        <v>2393.42</v>
      </c>
      <c r="F56" s="2">
        <v>2993.07</v>
      </c>
      <c r="G56" s="2">
        <v>858.21400000000006</v>
      </c>
      <c r="H56" s="2">
        <v>240.91</v>
      </c>
    </row>
    <row r="57" spans="1:9" x14ac:dyDescent="0.2">
      <c r="C57" t="s">
        <v>15</v>
      </c>
      <c r="D57" s="23">
        <v>8.5</v>
      </c>
      <c r="E57" s="23">
        <v>21.1</v>
      </c>
      <c r="F57" s="23">
        <v>30.7</v>
      </c>
      <c r="G57" s="23">
        <v>40.299999999999997</v>
      </c>
      <c r="H57" s="23">
        <v>46</v>
      </c>
    </row>
    <row r="58" spans="1:9" x14ac:dyDescent="0.2">
      <c r="C58" t="s">
        <v>16</v>
      </c>
      <c r="D58" s="23">
        <v>11.3</v>
      </c>
      <c r="E58" s="23">
        <v>20.2</v>
      </c>
      <c r="F58" s="23">
        <v>30.9</v>
      </c>
      <c r="G58" s="23">
        <v>39.299999999999997</v>
      </c>
      <c r="H58" s="23">
        <v>40.4</v>
      </c>
    </row>
    <row r="60" spans="1:9" x14ac:dyDescent="0.2">
      <c r="D60" s="1">
        <f>1-(D55/D47)</f>
        <v>0.13786946435147485</v>
      </c>
      <c r="E60" s="1">
        <f t="shared" ref="E60:H60" si="1">1-(E55/E47)</f>
        <v>2.7944720478414897E-2</v>
      </c>
      <c r="F60" s="1">
        <f t="shared" si="1"/>
        <v>0.13486386754221236</v>
      </c>
      <c r="G60" s="1">
        <f t="shared" si="1"/>
        <v>0.14679706377713986</v>
      </c>
      <c r="H60" s="1">
        <f t="shared" si="1"/>
        <v>0.13865272056173972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2A72-5416-4A4C-83E7-4BDB1B491C12}">
  <dimension ref="A1:AG32"/>
  <sheetViews>
    <sheetView tabSelected="1" topLeftCell="S1" workbookViewId="0">
      <selection activeCell="W12" sqref="W12"/>
    </sheetView>
  </sheetViews>
  <sheetFormatPr baseColWidth="10" defaultRowHeight="16" x14ac:dyDescent="0.2"/>
  <cols>
    <col min="3" max="3" width="13.5" customWidth="1"/>
    <col min="13" max="13" width="19.33203125" customWidth="1"/>
    <col min="24" max="24" width="20.1640625" customWidth="1"/>
    <col min="25" max="25" width="17" customWidth="1"/>
  </cols>
  <sheetData>
    <row r="1" spans="1:33" ht="17" thickBot="1" x14ac:dyDescent="0.25">
      <c r="C1" s="50" t="s">
        <v>17</v>
      </c>
      <c r="N1" s="50" t="s">
        <v>18</v>
      </c>
      <c r="Y1" s="50" t="s">
        <v>19</v>
      </c>
    </row>
    <row r="2" spans="1:33" ht="17" thickBot="1" x14ac:dyDescent="0.25">
      <c r="D2" s="51">
        <v>0</v>
      </c>
      <c r="E2" s="52">
        <v>1</v>
      </c>
      <c r="F2" s="52">
        <v>2</v>
      </c>
      <c r="G2" s="52">
        <v>3</v>
      </c>
      <c r="H2" s="53">
        <v>4</v>
      </c>
      <c r="I2" s="54" t="s">
        <v>20</v>
      </c>
      <c r="J2" s="43"/>
      <c r="K2" s="43"/>
      <c r="O2" s="51">
        <v>0</v>
      </c>
      <c r="P2" s="52">
        <v>1</v>
      </c>
      <c r="Q2" s="52">
        <v>2</v>
      </c>
      <c r="R2" s="52">
        <v>3</v>
      </c>
      <c r="S2" s="53">
        <v>4</v>
      </c>
      <c r="T2" s="54" t="s">
        <v>20</v>
      </c>
      <c r="U2" s="43"/>
      <c r="V2" s="43" t="s">
        <v>21</v>
      </c>
      <c r="Z2" s="51">
        <v>0</v>
      </c>
      <c r="AA2" s="52">
        <v>1</v>
      </c>
      <c r="AB2" s="52">
        <v>2</v>
      </c>
      <c r="AC2" s="52">
        <v>3</v>
      </c>
      <c r="AD2" s="53">
        <v>4</v>
      </c>
      <c r="AE2" s="54" t="s">
        <v>20</v>
      </c>
      <c r="AG2" t="s">
        <v>21</v>
      </c>
    </row>
    <row r="3" spans="1:33" x14ac:dyDescent="0.2">
      <c r="A3" s="27" t="s">
        <v>0</v>
      </c>
      <c r="B3" s="28"/>
      <c r="C3" s="28" t="s">
        <v>5</v>
      </c>
      <c r="D3" s="44">
        <v>54513.7</v>
      </c>
      <c r="E3" s="34">
        <v>66432.5</v>
      </c>
      <c r="F3" s="34">
        <v>120559</v>
      </c>
      <c r="G3" s="34">
        <v>37646.6</v>
      </c>
      <c r="H3" s="40">
        <v>10634.4</v>
      </c>
      <c r="I3" s="40">
        <f>+SUM(D3:H3)</f>
        <v>289786.2</v>
      </c>
      <c r="J3" s="36"/>
      <c r="K3" s="36" t="s">
        <v>21</v>
      </c>
      <c r="M3" s="27" t="s">
        <v>0</v>
      </c>
      <c r="N3" s="67" t="s">
        <v>3</v>
      </c>
      <c r="O3" s="68">
        <v>148733</v>
      </c>
      <c r="P3" s="69">
        <v>27366.5</v>
      </c>
      <c r="Q3" s="69">
        <v>14963.1</v>
      </c>
      <c r="R3" s="69">
        <v>20604.8</v>
      </c>
      <c r="S3" s="70">
        <v>7596.43</v>
      </c>
      <c r="T3" s="40">
        <f>+SUM(O3:S3)</f>
        <v>219263.83</v>
      </c>
      <c r="U3" s="36">
        <f>+T3*0.7</f>
        <v>153484.68099999998</v>
      </c>
      <c r="V3" s="36">
        <f>+U3+U4</f>
        <v>279571.96299999999</v>
      </c>
      <c r="X3" s="27" t="s">
        <v>0</v>
      </c>
      <c r="Y3" s="67" t="s">
        <v>3</v>
      </c>
      <c r="Z3" s="69">
        <v>244998</v>
      </c>
      <c r="AA3" s="69">
        <v>49904.6</v>
      </c>
      <c r="AB3" s="69">
        <v>36655.4</v>
      </c>
      <c r="AC3" s="69">
        <v>44283.3</v>
      </c>
      <c r="AD3" s="70">
        <v>15455.1</v>
      </c>
      <c r="AE3" s="35">
        <f>+SUM(Z3:AD3)</f>
        <v>391296.39999999997</v>
      </c>
      <c r="AF3" s="36">
        <f>+AE3*0.7</f>
        <v>273907.48</v>
      </c>
      <c r="AG3" s="36">
        <f>+AF3+AF4</f>
        <v>385464.21399999998</v>
      </c>
    </row>
    <row r="4" spans="1:33" x14ac:dyDescent="0.2">
      <c r="A4" s="29" t="s">
        <v>1</v>
      </c>
      <c r="B4" s="30"/>
      <c r="C4" s="58" t="s">
        <v>3</v>
      </c>
      <c r="D4" s="55">
        <v>167207</v>
      </c>
      <c r="E4" s="56">
        <v>44235.7</v>
      </c>
      <c r="F4" s="56">
        <v>23710.2</v>
      </c>
      <c r="G4" s="56">
        <v>32794.699999999997</v>
      </c>
      <c r="H4" s="57">
        <v>12548.3</v>
      </c>
      <c r="I4" s="41">
        <f t="shared" ref="I4:I8" si="0">+SUM(D4:H4)</f>
        <v>280495.90000000002</v>
      </c>
      <c r="J4" s="36">
        <f>+I4*0.7</f>
        <v>196347.13</v>
      </c>
      <c r="K4" s="36">
        <f>+J4+J5</f>
        <v>300806.87800000003</v>
      </c>
      <c r="M4" s="29" t="s">
        <v>1</v>
      </c>
      <c r="N4" s="66" t="s">
        <v>4</v>
      </c>
      <c r="O4" s="63">
        <v>161620</v>
      </c>
      <c r="P4" s="64">
        <v>215947</v>
      </c>
      <c r="Q4" s="64">
        <v>18537.599999999999</v>
      </c>
      <c r="R4" s="64">
        <v>9307.0400000000009</v>
      </c>
      <c r="S4" s="65">
        <v>14879.3</v>
      </c>
      <c r="T4" s="41">
        <f t="shared" ref="T4:T7" si="1">+SUM(O4:S4)</f>
        <v>420290.93999999994</v>
      </c>
      <c r="U4" s="36">
        <f>+T4*0.3</f>
        <v>126087.28199999998</v>
      </c>
      <c r="V4" s="36"/>
      <c r="X4" s="29" t="s">
        <v>1</v>
      </c>
      <c r="Y4" s="66" t="s">
        <v>4</v>
      </c>
      <c r="Z4" s="64">
        <v>159527</v>
      </c>
      <c r="AA4" s="64">
        <v>171455</v>
      </c>
      <c r="AB4" s="64">
        <v>18124.3</v>
      </c>
      <c r="AC4" s="64">
        <v>9242.08</v>
      </c>
      <c r="AD4" s="65">
        <v>13507.4</v>
      </c>
      <c r="AE4" s="37">
        <f>+SUM(Z4:AD4)</f>
        <v>371855.78</v>
      </c>
      <c r="AF4" s="36">
        <f>+AE4*0.3</f>
        <v>111556.73400000001</v>
      </c>
      <c r="AG4" s="36"/>
    </row>
    <row r="5" spans="1:33" ht="17" thickBot="1" x14ac:dyDescent="0.25">
      <c r="A5" s="29" t="s">
        <v>1</v>
      </c>
      <c r="B5" s="32"/>
      <c r="C5" s="59" t="s">
        <v>4</v>
      </c>
      <c r="D5" s="60">
        <v>167207</v>
      </c>
      <c r="E5" s="61">
        <v>142194</v>
      </c>
      <c r="F5" s="61">
        <v>17166.5</v>
      </c>
      <c r="G5" s="61">
        <v>8434.66</v>
      </c>
      <c r="H5" s="62">
        <v>13197</v>
      </c>
      <c r="I5" s="42">
        <f t="shared" si="0"/>
        <v>348199.16</v>
      </c>
      <c r="J5" s="36">
        <f>+I5*0.3</f>
        <v>104459.74799999999</v>
      </c>
      <c r="K5" s="36"/>
      <c r="M5" s="29"/>
      <c r="N5" s="30"/>
      <c r="O5" s="45"/>
      <c r="P5" s="36"/>
      <c r="Q5" s="36"/>
      <c r="R5" s="36"/>
      <c r="S5" s="41"/>
      <c r="T5" s="42"/>
      <c r="U5" s="36"/>
      <c r="V5" s="36"/>
      <c r="X5" s="29"/>
      <c r="Y5" s="30"/>
      <c r="Z5" s="36"/>
      <c r="AA5" s="36"/>
      <c r="AB5" s="36"/>
      <c r="AC5" s="36"/>
      <c r="AD5" s="41"/>
      <c r="AE5" s="39"/>
    </row>
    <row r="6" spans="1:33" x14ac:dyDescent="0.2">
      <c r="A6" s="27" t="s">
        <v>13</v>
      </c>
      <c r="B6" s="28"/>
      <c r="C6" s="28" t="s">
        <v>5</v>
      </c>
      <c r="D6" s="44">
        <v>7467.64</v>
      </c>
      <c r="E6" s="34">
        <v>4178.1400000000003</v>
      </c>
      <c r="F6" s="34">
        <v>4549.41</v>
      </c>
      <c r="G6" s="34">
        <v>1187.5899999999999</v>
      </c>
      <c r="H6" s="40">
        <v>294.58199999999999</v>
      </c>
      <c r="I6" s="40">
        <f t="shared" si="0"/>
        <v>17677.361999999997</v>
      </c>
      <c r="J6" s="36"/>
      <c r="K6" s="36"/>
      <c r="M6" s="27" t="s">
        <v>13</v>
      </c>
      <c r="N6" s="67" t="s">
        <v>3</v>
      </c>
      <c r="O6" s="68">
        <v>19831</v>
      </c>
      <c r="P6" s="69">
        <v>1732.06</v>
      </c>
      <c r="Q6" s="69">
        <v>683.24699999999996</v>
      </c>
      <c r="R6" s="69">
        <v>722.976</v>
      </c>
      <c r="S6" s="70">
        <v>230.19499999999999</v>
      </c>
      <c r="T6" s="41">
        <f t="shared" si="1"/>
        <v>23199.477999999999</v>
      </c>
      <c r="U6" s="36"/>
      <c r="V6" s="36"/>
      <c r="X6" s="27" t="s">
        <v>13</v>
      </c>
      <c r="Y6" s="67" t="s">
        <v>3</v>
      </c>
      <c r="Z6" s="69">
        <v>28823.3</v>
      </c>
      <c r="AA6" s="69">
        <v>3061.63</v>
      </c>
      <c r="AB6" s="69">
        <v>1268.3499999999999</v>
      </c>
      <c r="AC6" s="69">
        <v>1272.51</v>
      </c>
      <c r="AD6" s="70">
        <v>404.584</v>
      </c>
      <c r="AE6" s="37">
        <f t="shared" ref="AE6:AE7" si="2">+SUM(Z6:AD6)</f>
        <v>34830.374000000003</v>
      </c>
    </row>
    <row r="7" spans="1:33" x14ac:dyDescent="0.2">
      <c r="A7" s="29" t="s">
        <v>14</v>
      </c>
      <c r="B7" s="30"/>
      <c r="C7" s="58" t="s">
        <v>3</v>
      </c>
      <c r="D7" s="55">
        <v>22294.3</v>
      </c>
      <c r="E7" s="56">
        <v>2799.73</v>
      </c>
      <c r="F7" s="56">
        <v>1082.6600000000001</v>
      </c>
      <c r="G7" s="56">
        <v>1150.69</v>
      </c>
      <c r="H7" s="57">
        <v>380.25200000000001</v>
      </c>
      <c r="I7" s="41">
        <f t="shared" si="0"/>
        <v>27707.631999999998</v>
      </c>
      <c r="J7" s="36"/>
      <c r="K7" s="36"/>
      <c r="M7" s="29" t="s">
        <v>14</v>
      </c>
      <c r="N7" s="66" t="s">
        <v>4</v>
      </c>
      <c r="O7" s="63">
        <v>21549.3</v>
      </c>
      <c r="P7" s="64">
        <v>13667.5</v>
      </c>
      <c r="Q7" s="64">
        <v>846.46400000000006</v>
      </c>
      <c r="R7" s="64">
        <v>326.56299999999999</v>
      </c>
      <c r="S7" s="65">
        <v>450.88799999999998</v>
      </c>
      <c r="T7" s="41">
        <f t="shared" si="1"/>
        <v>36840.715000000004</v>
      </c>
      <c r="U7" s="36"/>
      <c r="V7" s="36"/>
      <c r="X7" s="29" t="s">
        <v>14</v>
      </c>
      <c r="Y7" s="66" t="s">
        <v>4</v>
      </c>
      <c r="Z7" s="64">
        <v>21213.7</v>
      </c>
      <c r="AA7" s="64">
        <v>10636.2</v>
      </c>
      <c r="AB7" s="64">
        <v>775.20600000000002</v>
      </c>
      <c r="AC7" s="64">
        <v>313.291</v>
      </c>
      <c r="AD7" s="65">
        <v>397.27600000000001</v>
      </c>
      <c r="AE7" s="37">
        <f t="shared" si="2"/>
        <v>33335.672999999995</v>
      </c>
    </row>
    <row r="8" spans="1:33" ht="17" thickBot="1" x14ac:dyDescent="0.25">
      <c r="A8" s="31" t="s">
        <v>14</v>
      </c>
      <c r="B8" s="32"/>
      <c r="C8" s="59" t="s">
        <v>4</v>
      </c>
      <c r="D8" s="60">
        <v>22294.3</v>
      </c>
      <c r="E8" s="61">
        <v>8999.61</v>
      </c>
      <c r="F8" s="61">
        <v>783.85699999999997</v>
      </c>
      <c r="G8" s="61">
        <v>295.95299999999997</v>
      </c>
      <c r="H8" s="62">
        <v>399.91</v>
      </c>
      <c r="I8" s="42">
        <f t="shared" si="0"/>
        <v>32773.630000000005</v>
      </c>
      <c r="J8" s="36"/>
      <c r="K8" s="36"/>
      <c r="M8" s="31"/>
      <c r="N8" s="32"/>
      <c r="O8" s="46"/>
      <c r="P8" s="38"/>
      <c r="Q8" s="38"/>
      <c r="R8" s="38"/>
      <c r="S8" s="42"/>
      <c r="T8" s="42"/>
      <c r="U8" s="36"/>
      <c r="V8" s="36"/>
      <c r="X8" s="31"/>
      <c r="Y8" s="32"/>
      <c r="Z8" s="38"/>
      <c r="AA8" s="38"/>
      <c r="AB8" s="38"/>
      <c r="AC8" s="38"/>
      <c r="AD8" s="42"/>
      <c r="AE8" s="39"/>
    </row>
    <row r="9" spans="1:33" ht="17" thickBot="1" x14ac:dyDescent="0.25">
      <c r="A9" s="23" t="s">
        <v>15</v>
      </c>
      <c r="B9" s="23"/>
      <c r="C9" s="23"/>
      <c r="D9" s="47">
        <v>7.5</v>
      </c>
      <c r="E9" s="48">
        <v>15.8</v>
      </c>
      <c r="F9" s="48">
        <v>21.9</v>
      </c>
      <c r="G9" s="48">
        <v>28.5</v>
      </c>
      <c r="H9" s="49">
        <v>33</v>
      </c>
      <c r="I9" s="23"/>
      <c r="J9" s="23"/>
      <c r="K9" s="23"/>
      <c r="M9" s="23" t="s">
        <v>15</v>
      </c>
      <c r="N9" s="23"/>
      <c r="O9" s="47">
        <v>7.5</v>
      </c>
      <c r="P9" s="48">
        <v>15.8</v>
      </c>
      <c r="Q9" s="48">
        <v>21.9</v>
      </c>
      <c r="R9" s="48">
        <v>28.5</v>
      </c>
      <c r="S9" s="49">
        <v>33</v>
      </c>
      <c r="T9" s="23"/>
      <c r="U9" s="23"/>
      <c r="V9" s="23"/>
      <c r="X9" s="23" t="s">
        <v>15</v>
      </c>
      <c r="Y9" s="23"/>
      <c r="Z9" s="23">
        <v>7.52</v>
      </c>
      <c r="AA9" s="23">
        <v>16.12</v>
      </c>
      <c r="AB9" s="23">
        <v>23.38</v>
      </c>
      <c r="AC9" s="23">
        <v>29.5</v>
      </c>
      <c r="AD9" s="23">
        <v>34</v>
      </c>
    </row>
    <row r="10" spans="1:33" x14ac:dyDescent="0.2">
      <c r="M10" s="71" t="s">
        <v>22</v>
      </c>
      <c r="O10" s="33"/>
      <c r="P10" s="33"/>
      <c r="Q10" s="33"/>
      <c r="R10" s="33"/>
      <c r="S10" s="33"/>
      <c r="Z10" s="33">
        <v>8.5</v>
      </c>
      <c r="AA10" s="33">
        <v>16.3</v>
      </c>
      <c r="AB10" s="33">
        <v>28.9</v>
      </c>
      <c r="AC10" s="33">
        <v>34.799999999999997</v>
      </c>
      <c r="AD10" s="33">
        <v>38.200000000000003</v>
      </c>
    </row>
    <row r="11" spans="1:33" x14ac:dyDescent="0.2">
      <c r="O11">
        <v>174353</v>
      </c>
      <c r="P11" s="1">
        <v>11413</v>
      </c>
      <c r="Q11" s="1">
        <v>4422.88</v>
      </c>
      <c r="R11" s="1">
        <v>4675.6400000000003</v>
      </c>
      <c r="S11" s="1">
        <v>1488.65</v>
      </c>
      <c r="Z11" s="1">
        <f>+Z10-Z9</f>
        <v>0.98000000000000043</v>
      </c>
      <c r="AA11" s="1">
        <f t="shared" ref="AA11:AD11" si="3">+AA10-AA9</f>
        <v>0.17999999999999972</v>
      </c>
      <c r="AB11" s="1">
        <f t="shared" si="3"/>
        <v>5.52</v>
      </c>
      <c r="AC11" s="1">
        <f t="shared" si="3"/>
        <v>5.2999999999999972</v>
      </c>
      <c r="AD11" s="1">
        <f t="shared" si="3"/>
        <v>4.2000000000000028</v>
      </c>
    </row>
    <row r="13" spans="1:33" x14ac:dyDescent="0.2">
      <c r="O13" s="1"/>
      <c r="P13" s="1"/>
      <c r="Q13" s="1"/>
      <c r="R13" s="1"/>
      <c r="S13" s="1"/>
      <c r="Z13" s="1"/>
      <c r="AA13" s="1"/>
      <c r="AB13" s="1"/>
      <c r="AC13" s="1"/>
      <c r="AD13" s="1"/>
    </row>
    <row r="14" spans="1:33" x14ac:dyDescent="0.2">
      <c r="N14" t="s">
        <v>32</v>
      </c>
      <c r="O14" s="1">
        <v>0.12833800000000001</v>
      </c>
      <c r="P14" s="1">
        <v>0.17891499999999999</v>
      </c>
      <c r="Q14" s="1">
        <v>0.18270400000000001</v>
      </c>
      <c r="R14" s="1">
        <v>0.18290799999999999</v>
      </c>
      <c r="S14" s="1">
        <v>0.182919</v>
      </c>
      <c r="Y14" t="s">
        <v>32</v>
      </c>
      <c r="Z14" s="74">
        <v>0.22657099999999999</v>
      </c>
      <c r="AA14" s="74">
        <v>0.318413</v>
      </c>
      <c r="AB14" s="74">
        <v>0.32535500000000001</v>
      </c>
      <c r="AC14" s="74">
        <v>0.32572800000000002</v>
      </c>
      <c r="AD14" s="74">
        <v>0.32574799999999998</v>
      </c>
    </row>
    <row r="15" spans="1:33" x14ac:dyDescent="0.2">
      <c r="N15" t="s">
        <v>33</v>
      </c>
      <c r="O15" s="1">
        <f>+O14+1</f>
        <v>1.1283380000000001</v>
      </c>
      <c r="P15" s="1">
        <f t="shared" ref="P15:S15" si="4">+P14+1</f>
        <v>1.1789149999999999</v>
      </c>
      <c r="Q15" s="1">
        <f t="shared" si="4"/>
        <v>1.182704</v>
      </c>
      <c r="R15" s="1">
        <f t="shared" si="4"/>
        <v>1.1829080000000001</v>
      </c>
      <c r="S15" s="1">
        <f t="shared" si="4"/>
        <v>1.1829190000000001</v>
      </c>
      <c r="Y15" t="s">
        <v>33</v>
      </c>
      <c r="Z15" s="1">
        <f>+Z14+1</f>
        <v>1.2265710000000001</v>
      </c>
      <c r="AA15" s="1">
        <f t="shared" ref="AA15" si="5">+AA14+1</f>
        <v>1.3184130000000001</v>
      </c>
      <c r="AB15" s="1">
        <f t="shared" ref="AB15" si="6">+AB14+1</f>
        <v>1.3253550000000001</v>
      </c>
      <c r="AC15" s="1">
        <f t="shared" ref="AC15" si="7">+AC14+1</f>
        <v>1.325728</v>
      </c>
      <c r="AD15" s="1">
        <f t="shared" ref="AD15" si="8">+AD14+1</f>
        <v>1.3257479999999999</v>
      </c>
    </row>
    <row r="16" spans="1:33" x14ac:dyDescent="0.2">
      <c r="M16" t="s">
        <v>23</v>
      </c>
      <c r="N16" s="72">
        <v>0.3</v>
      </c>
      <c r="O16" s="74"/>
      <c r="P16" s="74"/>
      <c r="Q16" s="74"/>
      <c r="R16" s="74"/>
      <c r="S16" s="74"/>
      <c r="X16" t="s">
        <v>23</v>
      </c>
      <c r="Y16" s="73"/>
      <c r="Z16" s="74"/>
      <c r="AA16" s="74"/>
      <c r="AB16" s="74"/>
      <c r="AC16" s="74"/>
      <c r="AD16" s="74"/>
    </row>
    <row r="17" spans="14:30" x14ac:dyDescent="0.2">
      <c r="N17" t="s">
        <v>24</v>
      </c>
      <c r="Y17" t="s">
        <v>24</v>
      </c>
    </row>
    <row r="18" spans="14:30" x14ac:dyDescent="0.2">
      <c r="O18" s="2">
        <v>174353</v>
      </c>
      <c r="P18" s="2">
        <v>11413</v>
      </c>
      <c r="Q18" s="2">
        <v>4422.88</v>
      </c>
      <c r="R18" s="2">
        <v>4675.6400000000003</v>
      </c>
      <c r="S18" s="2">
        <v>1488.65</v>
      </c>
      <c r="Z18" s="2">
        <v>156038</v>
      </c>
      <c r="AA18" s="2">
        <v>12676.9</v>
      </c>
      <c r="AB18" s="2">
        <v>5166.72</v>
      </c>
      <c r="AC18" s="2">
        <v>5179.17</v>
      </c>
      <c r="AD18" s="2">
        <v>1646.6</v>
      </c>
    </row>
    <row r="19" spans="14:30" x14ac:dyDescent="0.2">
      <c r="N19" t="s">
        <v>25</v>
      </c>
      <c r="O19" s="74">
        <f>+O20/O18</f>
        <v>0.11374051493234989</v>
      </c>
      <c r="P19" s="74">
        <f t="shared" ref="P19:S19" si="9">+P20/P18</f>
        <v>0.15176202576009812</v>
      </c>
      <c r="Q19" s="74">
        <f t="shared" si="9"/>
        <v>0.15448011250587851</v>
      </c>
      <c r="R19" s="74">
        <f t="shared" si="9"/>
        <v>0.15462610466160781</v>
      </c>
      <c r="S19" s="74">
        <f t="shared" si="9"/>
        <v>0.15463339267121215</v>
      </c>
      <c r="Y19" t="s">
        <v>25</v>
      </c>
      <c r="Z19" s="74">
        <f>+Z20/Z18</f>
        <v>0.1847197477537523</v>
      </c>
      <c r="AA19" s="74">
        <f t="shared" ref="AA19:AD19" si="10">+AA20/AA18</f>
        <v>0.24151251488928682</v>
      </c>
      <c r="AB19" s="74">
        <f t="shared" si="10"/>
        <v>0.2454845627399975</v>
      </c>
      <c r="AC19" s="74">
        <f t="shared" si="10"/>
        <v>0.24569766970383286</v>
      </c>
      <c r="AD19" s="74">
        <f t="shared" si="10"/>
        <v>0.24570873314709099</v>
      </c>
    </row>
    <row r="20" spans="14:30" x14ac:dyDescent="0.2">
      <c r="O20">
        <v>19831</v>
      </c>
      <c r="P20">
        <v>1732.06</v>
      </c>
      <c r="Q20">
        <v>683.24699999999996</v>
      </c>
      <c r="R20">
        <v>722.976</v>
      </c>
      <c r="S20">
        <v>230.19499999999999</v>
      </c>
      <c r="X20" s="2"/>
      <c r="Z20" s="2">
        <v>28823.3</v>
      </c>
      <c r="AA20" s="2">
        <v>3061.63</v>
      </c>
      <c r="AB20" s="2">
        <v>1268.3499999999999</v>
      </c>
      <c r="AC20" s="2">
        <v>1272.51</v>
      </c>
      <c r="AD20" s="2">
        <v>404.584</v>
      </c>
    </row>
    <row r="21" spans="14:30" x14ac:dyDescent="0.2">
      <c r="N21" s="33" t="s">
        <v>26</v>
      </c>
      <c r="O21" s="1">
        <f>+O20/$T$6</f>
        <v>0.85480371584222714</v>
      </c>
      <c r="P21" s="1">
        <f t="shared" ref="P21:S21" si="11">+P20/$T$6</f>
        <v>7.4659438458054964E-2</v>
      </c>
      <c r="Q21" s="1">
        <f t="shared" si="11"/>
        <v>2.9450964370836274E-2</v>
      </c>
      <c r="R21" s="1">
        <f t="shared" si="11"/>
        <v>3.1163459798535124E-2</v>
      </c>
      <c r="S21" s="1">
        <f t="shared" si="11"/>
        <v>9.9224215303465018E-3</v>
      </c>
      <c r="Y21" s="33" t="s">
        <v>26</v>
      </c>
      <c r="Z21" s="1">
        <f>+Z20/$AE$6</f>
        <v>0.8275334626036458</v>
      </c>
      <c r="AA21" s="1">
        <f t="shared" ref="AA21:AD21" si="12">+AA20/$AE$6</f>
        <v>8.7901152023231219E-2</v>
      </c>
      <c r="AB21" s="1">
        <f t="shared" si="12"/>
        <v>3.6415055434087497E-2</v>
      </c>
      <c r="AC21" s="1">
        <f t="shared" si="12"/>
        <v>3.6534491418323552E-2</v>
      </c>
      <c r="AD21" s="1">
        <f t="shared" si="12"/>
        <v>1.1615838520711835E-2</v>
      </c>
    </row>
    <row r="22" spans="14:30" x14ac:dyDescent="0.2">
      <c r="N22" s="33">
        <v>219263</v>
      </c>
      <c r="O22" s="1"/>
      <c r="W22" s="33">
        <v>306406</v>
      </c>
      <c r="X22">
        <f>+Y22*0.7</f>
        <v>273907.20000000001</v>
      </c>
      <c r="Y22" s="33">
        <v>391296</v>
      </c>
      <c r="Z22" s="1"/>
    </row>
    <row r="23" spans="14:30" x14ac:dyDescent="0.2">
      <c r="N23" t="s">
        <v>27</v>
      </c>
      <c r="W23" s="75">
        <v>0.81</v>
      </c>
      <c r="Y23" t="s">
        <v>27</v>
      </c>
    </row>
    <row r="24" spans="14:30" x14ac:dyDescent="0.2">
      <c r="O24">
        <v>177392</v>
      </c>
      <c r="P24">
        <v>83401.899999999994</v>
      </c>
      <c r="Q24">
        <v>5070.53</v>
      </c>
      <c r="R24">
        <v>1954.27</v>
      </c>
      <c r="S24">
        <v>2698.14</v>
      </c>
      <c r="Z24">
        <v>175515</v>
      </c>
      <c r="AA24">
        <v>64759.1</v>
      </c>
      <c r="AB24">
        <v>4630.8500000000004</v>
      </c>
      <c r="AC24">
        <v>1869.61</v>
      </c>
      <c r="AD24">
        <v>2370.69</v>
      </c>
    </row>
    <row r="25" spans="14:30" x14ac:dyDescent="0.2">
      <c r="N25" t="s">
        <v>28</v>
      </c>
      <c r="Y25" t="s">
        <v>28</v>
      </c>
    </row>
    <row r="26" spans="14:30" x14ac:dyDescent="0.2">
      <c r="O26">
        <v>124462</v>
      </c>
      <c r="P26">
        <v>60487.7</v>
      </c>
      <c r="Q26">
        <v>3686.02</v>
      </c>
      <c r="R26">
        <v>1420.83</v>
      </c>
      <c r="S26">
        <v>1961.67</v>
      </c>
      <c r="Z26">
        <v>123084</v>
      </c>
      <c r="AA26">
        <v>46980</v>
      </c>
      <c r="AB26">
        <v>3367.58</v>
      </c>
      <c r="AC26">
        <v>1359.77</v>
      </c>
      <c r="AD26">
        <v>1724.21</v>
      </c>
    </row>
    <row r="27" spans="14:30" x14ac:dyDescent="0.2">
      <c r="N27" t="s">
        <v>29</v>
      </c>
      <c r="Y27" t="s">
        <v>29</v>
      </c>
    </row>
    <row r="28" spans="14:30" x14ac:dyDescent="0.2">
      <c r="O28">
        <v>21549.3</v>
      </c>
      <c r="P28">
        <v>13667.5</v>
      </c>
      <c r="Q28">
        <v>846.46400000000006</v>
      </c>
      <c r="R28">
        <v>326.56299999999999</v>
      </c>
      <c r="S28">
        <v>450.88799999999998</v>
      </c>
      <c r="Z28">
        <v>21213.7</v>
      </c>
      <c r="AA28">
        <v>10636.2</v>
      </c>
      <c r="AB28">
        <v>775.20600000000002</v>
      </c>
      <c r="AC28">
        <v>313.291</v>
      </c>
      <c r="AD28">
        <v>397.27600000000001</v>
      </c>
    </row>
    <row r="29" spans="14:30" x14ac:dyDescent="0.2">
      <c r="N29" s="33" t="s">
        <v>30</v>
      </c>
      <c r="O29" s="33"/>
      <c r="Y29" s="33" t="s">
        <v>30</v>
      </c>
      <c r="Z29" s="33"/>
    </row>
    <row r="30" spans="14:30" x14ac:dyDescent="0.2">
      <c r="N30" s="33"/>
      <c r="O30" s="33">
        <v>420290</v>
      </c>
      <c r="P30">
        <f>+O30-Z30</f>
        <v>48434</v>
      </c>
      <c r="W30" s="2">
        <f>+Z30*(1-W23)</f>
        <v>70652.639999999985</v>
      </c>
      <c r="X30" s="2">
        <f>+Z30*0.3</f>
        <v>111556.8</v>
      </c>
      <c r="Y30" s="33"/>
      <c r="Z30" s="33">
        <v>371856</v>
      </c>
      <c r="AA30" s="2">
        <f>+Z30-X30</f>
        <v>260299.2</v>
      </c>
    </row>
    <row r="31" spans="14:30" x14ac:dyDescent="0.2">
      <c r="N31" s="23" t="s">
        <v>31</v>
      </c>
      <c r="W31" s="76">
        <f>+W22+W30</f>
        <v>377058.64</v>
      </c>
      <c r="X31" s="2">
        <f>+X30+W22</f>
        <v>417962.8</v>
      </c>
      <c r="Y31" s="23" t="s">
        <v>31</v>
      </c>
    </row>
    <row r="32" spans="14:30" x14ac:dyDescent="0.2">
      <c r="N32" s="23">
        <v>279571</v>
      </c>
      <c r="W32" s="2">
        <f>+Y32-W31</f>
        <v>8405.359999999986</v>
      </c>
      <c r="Y32" s="23">
        <v>385464</v>
      </c>
      <c r="Z32" s="2">
        <f>+Y32*0.96</f>
        <v>370045.44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Anchoveta</vt:lpstr>
      <vt:lpstr>SardinaComún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2021-07-28T20:16:39Z</dcterms:created>
  <dcterms:modified xsi:type="dcterms:W3CDTF">2021-07-30T16:29:02Z</dcterms:modified>
</cp:coreProperties>
</file>