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1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CTP2021/SARDINA_COMUN/INFORME_FINAL/Datos_2020_2021/"/>
    </mc:Choice>
  </mc:AlternateContent>
  <xr:revisionPtr revIDLastSave="0" documentId="13_ncr:1_{BD348F07-CBAC-0A46-96CD-9FE5512E5C01}" xr6:coauthVersionLast="47" xr6:coauthVersionMax="47" xr10:uidLastSave="{00000000-0000-0000-0000-000000000000}"/>
  <bookViews>
    <workbookView xWindow="19800" yWindow="1080" windowWidth="32680" windowHeight="27140" tabRatio="658" activeTab="5" xr2:uid="{00000000-000D-0000-FFFF-FFFF00000000}"/>
  </bookViews>
  <sheets>
    <sheet name="AÑO_2020-2021" sheetId="11" r:id="rId1"/>
    <sheet name="CS3_2020" sheetId="12520" r:id="rId2"/>
    <sheet name="CS4_2020" sheetId="12521" r:id="rId3"/>
    <sheet name="CS1_2021" sheetId="20" r:id="rId4"/>
    <sheet name="CS2_2021" sheetId="12531" r:id="rId5"/>
    <sheet name="comparación año previo" sheetId="12532" r:id="rId6"/>
  </sheets>
  <externalReferences>
    <externalReference r:id="rId7"/>
  </externalReferences>
  <definedNames>
    <definedName name="_Fill" hidden="1">#REF!</definedName>
    <definedName name="A_IMPRESIÓN_IM">#REF!</definedName>
    <definedName name="_xlnm.Print_Area" localSheetId="0">'AÑO_2020-2021'!$B$1:$J$49</definedName>
    <definedName name="_xlnm.Print_Area" localSheetId="3">CS1_2021!$B$1:$J$49</definedName>
    <definedName name="_xlnm.Print_Area" localSheetId="4">CS2_2021!$B$1:$J$49</definedName>
    <definedName name="_xlnm.Print_Area" localSheetId="1">CS3_2020!$B$1:$J$49</definedName>
    <definedName name="_xlnm.Print_Area" localSheetId="2">CS4_2020!$B$1:$J$49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" i="20" l="1"/>
  <c r="E50" i="20"/>
  <c r="F50" i="20"/>
  <c r="G50" i="20"/>
  <c r="H50" i="20"/>
  <c r="D52" i="11"/>
  <c r="D55" i="12531"/>
  <c r="D56" i="11" l="1"/>
  <c r="E55" i="12531" l="1"/>
  <c r="F55" i="12531"/>
  <c r="G55" i="12531"/>
  <c r="H55" i="12531"/>
  <c r="I55" i="12531"/>
  <c r="D56" i="12531"/>
  <c r="E56" i="12531"/>
  <c r="F56" i="12531"/>
  <c r="G56" i="12531"/>
  <c r="H56" i="12531"/>
  <c r="I56" i="12531"/>
  <c r="T9" i="12531"/>
  <c r="U9" i="12531" s="1"/>
  <c r="S8" i="12531"/>
  <c r="T10" i="12531"/>
  <c r="U10" i="12531" s="1"/>
  <c r="T11" i="12531"/>
  <c r="U11" i="12531" s="1"/>
  <c r="L18" i="12531"/>
  <c r="L19" i="12531"/>
  <c r="L20" i="12531"/>
  <c r="E52" i="12531"/>
  <c r="F52" i="12531"/>
  <c r="G52" i="12531"/>
  <c r="H52" i="12531"/>
  <c r="I52" i="12531"/>
  <c r="D54" i="12531"/>
  <c r="E54" i="12531"/>
  <c r="F54" i="12531"/>
  <c r="G54" i="12531"/>
  <c r="H54" i="12531"/>
  <c r="I54" i="12531"/>
  <c r="E56" i="11"/>
  <c r="F56" i="11"/>
  <c r="G56" i="11"/>
  <c r="H56" i="11"/>
  <c r="I56" i="11"/>
  <c r="E55" i="11"/>
  <c r="F55" i="11"/>
  <c r="G55" i="11"/>
  <c r="H55" i="11"/>
  <c r="I55" i="11"/>
  <c r="D55" i="11"/>
  <c r="E51" i="11"/>
  <c r="T11" i="11"/>
  <c r="U11" i="11" s="1"/>
  <c r="T10" i="11"/>
  <c r="U10" i="11" s="1"/>
  <c r="T9" i="11"/>
  <c r="U9" i="11" s="1"/>
  <c r="C60" i="11"/>
  <c r="S8" i="11"/>
  <c r="L19" i="11"/>
  <c r="L18" i="11"/>
  <c r="L20" i="11"/>
  <c r="D54" i="11"/>
  <c r="E54" i="11"/>
  <c r="F54" i="11"/>
  <c r="G54" i="11"/>
  <c r="H54" i="11"/>
  <c r="I54" i="11"/>
  <c r="E52" i="11"/>
  <c r="F52" i="11"/>
  <c r="G52" i="11"/>
  <c r="H52" i="11"/>
  <c r="I52" i="11"/>
  <c r="E55" i="20"/>
  <c r="F55" i="20"/>
  <c r="G55" i="20"/>
  <c r="H55" i="20"/>
  <c r="I55" i="20"/>
  <c r="E56" i="20"/>
  <c r="F56" i="20"/>
  <c r="G56" i="20"/>
  <c r="H56" i="20"/>
  <c r="I56" i="20"/>
  <c r="D56" i="20"/>
  <c r="D55" i="20"/>
  <c r="M61" i="20"/>
  <c r="C60" i="20"/>
  <c r="T9" i="20"/>
  <c r="T8" i="20" s="1"/>
  <c r="U8" i="20" s="1"/>
  <c r="T10" i="20"/>
  <c r="U10" i="20" s="1"/>
  <c r="T11" i="20"/>
  <c r="U11" i="20" s="1"/>
  <c r="S8" i="20"/>
  <c r="L19" i="20"/>
  <c r="L18" i="20"/>
  <c r="L20" i="20"/>
  <c r="D54" i="20"/>
  <c r="E54" i="20"/>
  <c r="F54" i="20"/>
  <c r="G54" i="20"/>
  <c r="H54" i="20"/>
  <c r="I54" i="20"/>
  <c r="E52" i="20"/>
  <c r="F52" i="20"/>
  <c r="G52" i="20"/>
  <c r="H52" i="20"/>
  <c r="I52" i="20"/>
  <c r="T9" i="12520"/>
  <c r="U9" i="12520" s="1"/>
  <c r="T10" i="12520"/>
  <c r="U10" i="12520" s="1"/>
  <c r="T11" i="12520"/>
  <c r="U11" i="12520" s="1"/>
  <c r="S8" i="12520"/>
  <c r="D55" i="12520"/>
  <c r="E55" i="12520"/>
  <c r="F55" i="12520"/>
  <c r="G55" i="12520"/>
  <c r="H55" i="12520"/>
  <c r="I55" i="12520"/>
  <c r="D56" i="12520"/>
  <c r="E56" i="12520"/>
  <c r="F56" i="12520"/>
  <c r="G56" i="12520"/>
  <c r="H56" i="12520"/>
  <c r="I56" i="12520"/>
  <c r="L18" i="12520"/>
  <c r="L19" i="12520"/>
  <c r="L20" i="12520"/>
  <c r="D52" i="12520"/>
  <c r="E52" i="12520"/>
  <c r="F52" i="12520"/>
  <c r="G52" i="12520"/>
  <c r="H52" i="12520"/>
  <c r="I52" i="12520"/>
  <c r="D54" i="12520"/>
  <c r="E54" i="12520"/>
  <c r="F54" i="12520"/>
  <c r="G54" i="12520"/>
  <c r="H54" i="12520"/>
  <c r="I54" i="12520"/>
  <c r="C60" i="12520"/>
  <c r="T9" i="12521"/>
  <c r="U9" i="12521" s="1"/>
  <c r="T10" i="12521"/>
  <c r="U10" i="12521" s="1"/>
  <c r="T11" i="12521"/>
  <c r="U11" i="12521" s="1"/>
  <c r="S8" i="12521"/>
  <c r="D55" i="12521"/>
  <c r="E55" i="12521"/>
  <c r="F55" i="12521"/>
  <c r="G55" i="12521"/>
  <c r="H55" i="12521"/>
  <c r="I55" i="12521"/>
  <c r="D56" i="12521"/>
  <c r="E56" i="12521"/>
  <c r="F56" i="12521"/>
  <c r="G56" i="12521"/>
  <c r="H56" i="12521"/>
  <c r="I56" i="12521"/>
  <c r="L18" i="12521"/>
  <c r="L19" i="12521"/>
  <c r="L20" i="12521"/>
  <c r="D52" i="12521"/>
  <c r="E52" i="12521"/>
  <c r="F52" i="12521"/>
  <c r="G52" i="12521"/>
  <c r="H52" i="12521"/>
  <c r="I52" i="12521"/>
  <c r="D54" i="12521"/>
  <c r="E54" i="12521"/>
  <c r="F54" i="12521"/>
  <c r="G54" i="12521"/>
  <c r="H54" i="12521"/>
  <c r="I54" i="12521"/>
  <c r="C60" i="12521"/>
  <c r="M61" i="12521"/>
  <c r="U9" i="20" l="1"/>
  <c r="T8" i="12531"/>
  <c r="U8" i="12531" s="1"/>
  <c r="V10" i="12531" s="1"/>
  <c r="R10" i="12531" s="1"/>
  <c r="T8" i="12521"/>
  <c r="U8" i="12521" s="1"/>
  <c r="V10" i="12521" s="1"/>
  <c r="R10" i="12521" s="1"/>
  <c r="J56" i="12531"/>
  <c r="J56" i="12520"/>
  <c r="V10" i="20"/>
  <c r="R10" i="20" s="1"/>
  <c r="V11" i="20"/>
  <c r="R11" i="20" s="1"/>
  <c r="V9" i="20"/>
  <c r="J55" i="12520"/>
  <c r="J56" i="20"/>
  <c r="J56" i="12521"/>
  <c r="J55" i="12521"/>
  <c r="T8" i="12520"/>
  <c r="U8" i="12520" s="1"/>
  <c r="V10" i="12520" s="1"/>
  <c r="R10" i="12520" s="1"/>
  <c r="T8" i="11"/>
  <c r="U8" i="11" s="1"/>
  <c r="V9" i="11" s="1"/>
  <c r="J55" i="12531"/>
  <c r="J55" i="20"/>
  <c r="J56" i="11"/>
  <c r="J55" i="11"/>
  <c r="V11" i="12531" l="1"/>
  <c r="R11" i="12531" s="1"/>
  <c r="V9" i="12531"/>
  <c r="R9" i="12531" s="1"/>
  <c r="J57" i="20"/>
  <c r="K57" i="20" s="1"/>
  <c r="V11" i="12521"/>
  <c r="R11" i="12521" s="1"/>
  <c r="V9" i="12520"/>
  <c r="V8" i="12520" s="1"/>
  <c r="R8" i="12520" s="1"/>
  <c r="V9" i="12521"/>
  <c r="R9" i="12521" s="1"/>
  <c r="J57" i="12531"/>
  <c r="K57" i="12531" s="1"/>
  <c r="V10" i="11"/>
  <c r="R10" i="11" s="1"/>
  <c r="J57" i="12521"/>
  <c r="K56" i="12521" s="1"/>
  <c r="J57" i="12520"/>
  <c r="K57" i="12520" s="1"/>
  <c r="J57" i="11"/>
  <c r="K56" i="11" s="1"/>
  <c r="V11" i="11"/>
  <c r="R11" i="11" s="1"/>
  <c r="V8" i="20"/>
  <c r="R8" i="20" s="1"/>
  <c r="R9" i="20"/>
  <c r="V8" i="12531"/>
  <c r="R8" i="12531" s="1"/>
  <c r="V11" i="12520"/>
  <c r="R11" i="12520" s="1"/>
  <c r="C60" i="12531"/>
  <c r="K55" i="20"/>
  <c r="L55" i="20" s="1"/>
  <c r="C53" i="20" s="1"/>
  <c r="C55" i="20" s="1"/>
  <c r="R9" i="11"/>
  <c r="V8" i="11"/>
  <c r="R8" i="11" s="1"/>
  <c r="K56" i="20" l="1"/>
  <c r="V8" i="12521"/>
  <c r="R8" i="12521" s="1"/>
  <c r="K56" i="12520"/>
  <c r="K55" i="12520"/>
  <c r="L55" i="12520" s="1"/>
  <c r="C53" i="12520" s="1"/>
  <c r="C55" i="12520" s="1"/>
  <c r="K55" i="12521"/>
  <c r="M55" i="12521" s="1"/>
  <c r="K57" i="12521"/>
  <c r="R9" i="12520"/>
  <c r="K55" i="12531"/>
  <c r="C54" i="12531" s="1"/>
  <c r="K56" i="12531"/>
  <c r="C54" i="20"/>
  <c r="L17" i="20"/>
  <c r="M55" i="20"/>
  <c r="K55" i="11"/>
  <c r="K57" i="11" s="1"/>
  <c r="C54" i="12521" l="1"/>
  <c r="M55" i="12531"/>
  <c r="L55" i="12531"/>
  <c r="C53" i="12531" s="1"/>
  <c r="C55" i="12531" s="1"/>
  <c r="L55" i="12521"/>
  <c r="C53" i="12521" s="1"/>
  <c r="C55" i="12521" s="1"/>
  <c r="L17" i="12520"/>
  <c r="M55" i="12520"/>
  <c r="C54" i="12520"/>
  <c r="L17" i="12521"/>
  <c r="L17" i="12531"/>
  <c r="L17" i="11"/>
  <c r="C54" i="11"/>
  <c r="L55" i="11"/>
  <c r="C53" i="11" s="1"/>
  <c r="C55" i="11" s="1"/>
</calcChain>
</file>

<file path=xl/sharedStrings.xml><?xml version="1.0" encoding="utf-8"?>
<sst xmlns="http://schemas.openxmlformats.org/spreadsheetml/2006/main" count="239" uniqueCount="49">
  <si>
    <t xml:space="preserve">  TALLAS</t>
  </si>
  <si>
    <t>FREC.</t>
  </si>
  <si>
    <t>GRUPOS  DE  EDAD</t>
  </si>
  <si>
    <t xml:space="preserve">  (cm)</t>
  </si>
  <si>
    <t>(Unidades)</t>
  </si>
  <si>
    <t>O</t>
  </si>
  <si>
    <t>I</t>
  </si>
  <si>
    <t>II</t>
  </si>
  <si>
    <t>III</t>
  </si>
  <si>
    <t>IV</t>
  </si>
  <si>
    <t>V</t>
  </si>
  <si>
    <t>UNIDADES</t>
  </si>
  <si>
    <t>MILLONES</t>
  </si>
  <si>
    <t>TRIMESTRE</t>
  </si>
  <si>
    <t>1º</t>
  </si>
  <si>
    <t>CSUR</t>
  </si>
  <si>
    <t>%</t>
  </si>
  <si>
    <t>SA</t>
  </si>
  <si>
    <t>ton</t>
  </si>
  <si>
    <t>THNO</t>
  </si>
  <si>
    <t>ejem</t>
  </si>
  <si>
    <t>VAL</t>
  </si>
  <si>
    <t xml:space="preserve">  </t>
  </si>
  <si>
    <t>TOTAL</t>
  </si>
  <si>
    <t>PORCENTAJE</t>
  </si>
  <si>
    <t>L.PR.(cm)</t>
  </si>
  <si>
    <t>VAR. (L)</t>
  </si>
  <si>
    <t>PESO PR.(g)</t>
  </si>
  <si>
    <t>PESO (ton)</t>
  </si>
  <si>
    <t>&gt; 11,5 cm</t>
  </si>
  <si>
    <t>&lt; 11,5 cm =</t>
  </si>
  <si>
    <t>&lt; 11,5 cm =%</t>
  </si>
  <si>
    <t>2016-2017</t>
  </si>
  <si>
    <t>Tabla  1.  Composición en numero por grupo de edad en la captura de sardina común en</t>
  </si>
  <si>
    <t>la zona Centro-Sur. Flota total año 2020-2021.</t>
  </si>
  <si>
    <t>la zona Centro-Sur. Flota total tercer trimestre de 2020.</t>
  </si>
  <si>
    <t>la zona Centro-Sur. Flota total cuarto trimestre de 2020.</t>
  </si>
  <si>
    <t>la zona Centro-Sur. Flota total primer trimestre de 2021.</t>
  </si>
  <si>
    <t>la zona Centro-Sur. Flota total segundo trimestre de 2021.</t>
  </si>
  <si>
    <r>
      <rPr>
        <b/>
        <sz val="28"/>
        <color rgb="FF000000"/>
        <rFont val="Arial Narrow"/>
        <family val="2"/>
      </rPr>
      <t>Tabla   2.</t>
    </r>
    <r>
      <rPr>
        <sz val="28"/>
        <color rgb="FF000000"/>
        <rFont val="Arial Narrow"/>
        <family val="2"/>
      </rPr>
      <t xml:space="preserve">  Composición en numero por grupo de edad en la captura de sardina común en</t>
    </r>
  </si>
  <si>
    <r>
      <rPr>
        <b/>
        <sz val="28"/>
        <color rgb="FF000000"/>
        <rFont val="Arial Narrow"/>
        <family val="2"/>
      </rPr>
      <t>Tabla   4.</t>
    </r>
    <r>
      <rPr>
        <sz val="28"/>
        <color rgb="FF000000"/>
        <rFont val="Arial Narrow"/>
        <family val="2"/>
      </rPr>
      <t xml:space="preserve">  Composición en numero por grupo de edad en la captura de sardina común en</t>
    </r>
  </si>
  <si>
    <r>
      <rPr>
        <b/>
        <sz val="28"/>
        <color rgb="FF000000"/>
        <rFont val="Arial Narrow"/>
        <family val="2"/>
      </rPr>
      <t>Tabla   5.</t>
    </r>
    <r>
      <rPr>
        <sz val="28"/>
        <color rgb="FF000000"/>
        <rFont val="Arial Narrow"/>
        <family val="2"/>
      </rPr>
      <t xml:space="preserve">  Composición en numero por grupo de edad en la captura de sardina común en</t>
    </r>
  </si>
  <si>
    <r>
      <rPr>
        <b/>
        <sz val="28"/>
        <color rgb="FF000000"/>
        <rFont val="Arial Narrow"/>
        <family val="2"/>
      </rPr>
      <t>Tabla   3.</t>
    </r>
    <r>
      <rPr>
        <sz val="28"/>
        <color rgb="FF000000"/>
        <rFont val="Arial Narrow"/>
        <family val="2"/>
      </rPr>
      <t xml:space="preserve">  Composición en numero por grupo de edad en la captura de sardina común en</t>
    </r>
  </si>
  <si>
    <t>Lmedia</t>
  </si>
  <si>
    <t>2019/2020</t>
  </si>
  <si>
    <t>2020/2021</t>
  </si>
  <si>
    <t>Wmed</t>
  </si>
  <si>
    <t>Talla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</si>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</sst>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\ _P_t_s_-;\-* #,##0\ _P_t_s_-;_-* &quot;-&quot;\ _P_t_s_-;_-@_-"/>
    <numFmt numFmtId="165" formatCode="_-* #,##0.0\ _P_t_s_-;\-* #,##0.0\ _P_t_s_-;_-* &quot;-&quot;\ _P_t_s_-;_-@_-"/>
    <numFmt numFmtId="166" formatCode="0.0"/>
    <numFmt numFmtId="167" formatCode="0.000"/>
    <numFmt numFmtId="168" formatCode="#,##0.0"/>
  </numFmts>
  <fonts count="18" x14ac:knownFonts="1">
    <font>
      <sz val="12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sz val="10"/>
      <color indexed="12"/>
      <name val="Arial"/>
      <family val="2"/>
    </font>
    <font>
      <sz val="16"/>
      <color indexed="12"/>
      <name val="Arial"/>
      <family val="2"/>
    </font>
    <font>
      <sz val="14"/>
      <color indexed="12"/>
      <name val="Arial"/>
      <family val="2"/>
    </font>
    <font>
      <sz val="20"/>
      <color indexed="12"/>
      <name val="Arial"/>
      <family val="2"/>
    </font>
    <font>
      <sz val="18"/>
      <name val="Arial Narrow"/>
      <family val="2"/>
    </font>
    <font>
      <b/>
      <sz val="18"/>
      <name val="Arial Narrow"/>
      <family val="2"/>
    </font>
    <font>
      <i/>
      <sz val="18"/>
      <name val="Arial Narrow"/>
      <family val="2"/>
    </font>
    <font>
      <b/>
      <i/>
      <sz val="18"/>
      <name val="Arial Narrow"/>
      <family val="2"/>
    </font>
    <font>
      <i/>
      <sz val="18"/>
      <color indexed="62"/>
      <name val="Arial Narrow"/>
      <family val="2"/>
    </font>
    <font>
      <b/>
      <i/>
      <sz val="18"/>
      <color indexed="62"/>
      <name val="Arial Narrow"/>
      <family val="2"/>
    </font>
    <font>
      <sz val="28"/>
      <color rgb="FF000000"/>
      <name val="Arial Narrow"/>
      <family val="2"/>
    </font>
    <font>
      <b/>
      <sz val="28"/>
      <color rgb="FF000000"/>
      <name val="Arial Narrow"/>
      <family val="2"/>
    </font>
    <font>
      <sz val="2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Protection="0"/>
    <xf numFmtId="164" fontId="1" fillId="0" borderId="0" applyFont="0" applyFill="0" applyBorder="0" applyAlignment="0" applyProtection="0"/>
    <xf numFmtId="0" fontId="1" fillId="0" borderId="0"/>
  </cellStyleXfs>
  <cellXfs count="91">
    <xf numFmtId="0" fontId="0" fillId="0" borderId="0" xfId="0"/>
    <xf numFmtId="1" fontId="1" fillId="0" borderId="0" xfId="2" applyNumberFormat="1"/>
    <xf numFmtId="166" fontId="2" fillId="0" borderId="0" xfId="2" applyNumberFormat="1" applyFont="1" applyAlignment="1">
      <alignment horizontal="center"/>
    </xf>
    <xf numFmtId="1" fontId="2" fillId="0" borderId="0" xfId="2" applyNumberFormat="1" applyFont="1"/>
    <xf numFmtId="1" fontId="3" fillId="0" borderId="0" xfId="2" applyNumberFormat="1" applyFont="1" applyAlignment="1">
      <alignment horizontal="center"/>
    </xf>
    <xf numFmtId="1" fontId="4" fillId="0" borderId="0" xfId="2" applyNumberFormat="1" applyFont="1" applyAlignment="1">
      <alignment horizontal="center"/>
    </xf>
    <xf numFmtId="165" fontId="5" fillId="0" borderId="1" xfId="1" applyNumberFormat="1" applyFont="1" applyBorder="1" applyAlignment="1">
      <alignment horizontal="center"/>
    </xf>
    <xf numFmtId="1" fontId="5" fillId="0" borderId="2" xfId="1" applyNumberFormat="1" applyFont="1" applyBorder="1"/>
    <xf numFmtId="1" fontId="5" fillId="0" borderId="3" xfId="1" applyNumberFormat="1" applyFont="1" applyBorder="1"/>
    <xf numFmtId="165" fontId="5" fillId="0" borderId="6" xfId="1" applyNumberFormat="1" applyFont="1" applyBorder="1" applyAlignment="1">
      <alignment horizontal="center"/>
    </xf>
    <xf numFmtId="1" fontId="5" fillId="0" borderId="0" xfId="1" applyNumberFormat="1" applyFont="1" applyBorder="1"/>
    <xf numFmtId="1" fontId="5" fillId="0" borderId="0" xfId="1" applyNumberFormat="1" applyFont="1" applyBorder="1" applyAlignment="1">
      <alignment horizontal="center"/>
    </xf>
    <xf numFmtId="1" fontId="5" fillId="0" borderId="4" xfId="1" applyNumberFormat="1" applyFont="1" applyBorder="1" applyAlignment="1">
      <alignment horizontal="center"/>
    </xf>
    <xf numFmtId="1" fontId="6" fillId="0" borderId="0" xfId="1" applyNumberFormat="1" applyFont="1" applyBorder="1"/>
    <xf numFmtId="1" fontId="7" fillId="0" borderId="0" xfId="1" applyNumberFormat="1" applyFont="1" applyBorder="1" applyAlignment="1">
      <alignment horizontal="center"/>
    </xf>
    <xf numFmtId="1" fontId="5" fillId="0" borderId="4" xfId="1" applyNumberFormat="1" applyFont="1" applyBorder="1"/>
    <xf numFmtId="166" fontId="6" fillId="0" borderId="0" xfId="1" applyNumberFormat="1" applyFont="1" applyBorder="1" applyAlignment="1">
      <alignment horizontal="center"/>
    </xf>
    <xf numFmtId="3" fontId="6" fillId="0" borderId="0" xfId="1" applyNumberFormat="1" applyFont="1" applyBorder="1"/>
    <xf numFmtId="1" fontId="6" fillId="0" borderId="4" xfId="1" applyNumberFormat="1" applyFont="1" applyBorder="1" applyAlignment="1">
      <alignment horizontal="center"/>
    </xf>
    <xf numFmtId="168" fontId="6" fillId="0" borderId="0" xfId="1" applyNumberFormat="1" applyFont="1" applyBorder="1" applyAlignment="1">
      <alignment horizontal="center"/>
    </xf>
    <xf numFmtId="168" fontId="6" fillId="0" borderId="4" xfId="1" applyNumberFormat="1" applyFont="1" applyBorder="1" applyAlignment="1">
      <alignment horizontal="center"/>
    </xf>
    <xf numFmtId="165" fontId="5" fillId="0" borderId="8" xfId="1" applyNumberFormat="1" applyFont="1" applyBorder="1" applyAlignment="1">
      <alignment horizontal="center"/>
    </xf>
    <xf numFmtId="1" fontId="8" fillId="0" borderId="9" xfId="1" applyNumberFormat="1" applyFont="1" applyBorder="1"/>
    <xf numFmtId="1" fontId="5" fillId="0" borderId="9" xfId="1" applyNumberFormat="1" applyFont="1" applyBorder="1"/>
    <xf numFmtId="1" fontId="5" fillId="0" borderId="5" xfId="1" applyNumberFormat="1" applyFont="1" applyBorder="1"/>
    <xf numFmtId="166" fontId="1" fillId="0" borderId="0" xfId="2" applyNumberFormat="1"/>
    <xf numFmtId="167" fontId="1" fillId="0" borderId="0" xfId="2" applyNumberFormat="1"/>
    <xf numFmtId="1" fontId="9" fillId="0" borderId="0" xfId="2" applyNumberFormat="1" applyFont="1"/>
    <xf numFmtId="166" fontId="9" fillId="0" borderId="0" xfId="2" applyNumberFormat="1" applyFont="1" applyAlignment="1">
      <alignment horizontal="center"/>
    </xf>
    <xf numFmtId="1" fontId="10" fillId="0" borderId="0" xfId="2" applyNumberFormat="1" applyFont="1" applyAlignment="1">
      <alignment horizontal="center"/>
    </xf>
    <xf numFmtId="166" fontId="11" fillId="2" borderId="11" xfId="3" applyNumberFormat="1" applyFont="1" applyFill="1" applyBorder="1" applyAlignment="1">
      <alignment horizontal="center"/>
    </xf>
    <xf numFmtId="0" fontId="11" fillId="2" borderId="10" xfId="3" applyFont="1" applyFill="1" applyBorder="1"/>
    <xf numFmtId="166" fontId="12" fillId="2" borderId="12" xfId="3" applyNumberFormat="1" applyFont="1" applyFill="1" applyBorder="1" applyAlignment="1">
      <alignment horizontal="center"/>
    </xf>
    <xf numFmtId="0" fontId="12" fillId="2" borderId="0" xfId="3" applyFont="1" applyFill="1" applyBorder="1" applyAlignment="1">
      <alignment horizontal="centerContinuous"/>
    </xf>
    <xf numFmtId="0" fontId="12" fillId="2" borderId="0" xfId="3" applyFont="1" applyFill="1" applyBorder="1" applyAlignment="1">
      <alignment horizontal="right"/>
    </xf>
    <xf numFmtId="0" fontId="12" fillId="2" borderId="0" xfId="3" applyFont="1" applyFill="1" applyBorder="1"/>
    <xf numFmtId="166" fontId="9" fillId="2" borderId="11" xfId="3" applyNumberFormat="1" applyFont="1" applyFill="1" applyBorder="1" applyAlignment="1">
      <alignment horizontal="center"/>
    </xf>
    <xf numFmtId="0" fontId="9" fillId="2" borderId="10" xfId="3" applyFont="1" applyFill="1" applyBorder="1"/>
    <xf numFmtId="166" fontId="9" fillId="2" borderId="12" xfId="3" applyNumberFormat="1" applyFont="1" applyFill="1" applyBorder="1" applyAlignment="1">
      <alignment horizontal="center"/>
    </xf>
    <xf numFmtId="3" fontId="9" fillId="2" borderId="0" xfId="3" applyNumberFormat="1" applyFont="1" applyFill="1" applyBorder="1"/>
    <xf numFmtId="0" fontId="9" fillId="2" borderId="0" xfId="3" applyFont="1" applyFill="1" applyBorder="1"/>
    <xf numFmtId="168" fontId="9" fillId="0" borderId="0" xfId="2" applyNumberFormat="1" applyFont="1"/>
    <xf numFmtId="3" fontId="9" fillId="0" borderId="0" xfId="2" applyNumberFormat="1" applyFont="1"/>
    <xf numFmtId="0" fontId="9" fillId="0" borderId="0" xfId="0" applyFont="1"/>
    <xf numFmtId="166" fontId="9" fillId="2" borderId="14" xfId="3" applyNumberFormat="1" applyFont="1" applyFill="1" applyBorder="1" applyAlignment="1">
      <alignment horizontal="center"/>
    </xf>
    <xf numFmtId="3" fontId="9" fillId="2" borderId="13" xfId="3" applyNumberFormat="1" applyFont="1" applyFill="1" applyBorder="1"/>
    <xf numFmtId="166" fontId="9" fillId="2" borderId="12" xfId="2" applyNumberFormat="1" applyFont="1" applyFill="1" applyBorder="1" applyAlignment="1">
      <alignment horizontal="center"/>
    </xf>
    <xf numFmtId="166" fontId="9" fillId="0" borderId="0" xfId="2" applyNumberFormat="1" applyFont="1"/>
    <xf numFmtId="2" fontId="9" fillId="2" borderId="0" xfId="3" applyNumberFormat="1" applyFont="1" applyFill="1" applyBorder="1"/>
    <xf numFmtId="166" fontId="9" fillId="2" borderId="0" xfId="3" applyNumberFormat="1" applyFont="1" applyFill="1" applyBorder="1"/>
    <xf numFmtId="167" fontId="9" fillId="0" borderId="0" xfId="2" applyNumberFormat="1" applyFont="1"/>
    <xf numFmtId="166" fontId="9" fillId="2" borderId="12" xfId="3" quotePrefix="1" applyNumberFormat="1" applyFont="1" applyFill="1" applyBorder="1" applyAlignment="1">
      <alignment horizontal="center"/>
    </xf>
    <xf numFmtId="167" fontId="9" fillId="2" borderId="0" xfId="3" applyNumberFormat="1" applyFont="1" applyFill="1" applyBorder="1"/>
    <xf numFmtId="166" fontId="9" fillId="2" borderId="12" xfId="2" quotePrefix="1" applyNumberFormat="1" applyFont="1" applyFill="1" applyBorder="1" applyAlignment="1">
      <alignment horizontal="center"/>
    </xf>
    <xf numFmtId="166" fontId="9" fillId="2" borderId="0" xfId="2" applyNumberFormat="1" applyFont="1" applyFill="1" applyBorder="1"/>
    <xf numFmtId="3" fontId="9" fillId="2" borderId="0" xfId="2" applyNumberFormat="1" applyFont="1" applyFill="1" applyBorder="1"/>
    <xf numFmtId="168" fontId="9" fillId="2" borderId="13" xfId="2" applyNumberFormat="1" applyFont="1" applyFill="1" applyBorder="1"/>
    <xf numFmtId="3" fontId="9" fillId="2" borderId="13" xfId="2" applyNumberFormat="1" applyFont="1" applyFill="1" applyBorder="1"/>
    <xf numFmtId="1" fontId="10" fillId="0" borderId="0" xfId="2" applyNumberFormat="1" applyFont="1" applyAlignment="1">
      <alignment horizontal="right"/>
    </xf>
    <xf numFmtId="1" fontId="9" fillId="0" borderId="0" xfId="2" applyNumberFormat="1" applyFont="1" applyAlignment="1">
      <alignment horizontal="center"/>
    </xf>
    <xf numFmtId="1" fontId="9" fillId="0" borderId="0" xfId="2" applyNumberFormat="1" applyFont="1" applyAlignment="1">
      <alignment horizontal="right"/>
    </xf>
    <xf numFmtId="2" fontId="9" fillId="0" borderId="0" xfId="2" applyNumberFormat="1" applyFont="1"/>
    <xf numFmtId="1" fontId="9" fillId="0" borderId="0" xfId="2" applyNumberFormat="1" applyFont="1" applyBorder="1"/>
    <xf numFmtId="1" fontId="9" fillId="0" borderId="13" xfId="2" applyNumberFormat="1" applyFont="1" applyBorder="1"/>
    <xf numFmtId="166" fontId="13" fillId="2" borderId="11" xfId="3" applyNumberFormat="1" applyFont="1" applyFill="1" applyBorder="1" applyAlignment="1">
      <alignment horizontal="center"/>
    </xf>
    <xf numFmtId="0" fontId="13" fillId="2" borderId="10" xfId="3" applyFont="1" applyFill="1" applyBorder="1"/>
    <xf numFmtId="0" fontId="14" fillId="2" borderId="0" xfId="3" applyFont="1" applyFill="1" applyBorder="1" applyAlignment="1">
      <alignment horizontal="centerContinuous"/>
    </xf>
    <xf numFmtId="0" fontId="14" fillId="2" borderId="0" xfId="3" applyFont="1" applyFill="1" applyBorder="1"/>
    <xf numFmtId="1" fontId="10" fillId="0" borderId="0" xfId="2" applyNumberFormat="1" applyFont="1" applyBorder="1"/>
    <xf numFmtId="166" fontId="9" fillId="0" borderId="13" xfId="2" applyNumberFormat="1" applyFont="1" applyBorder="1" applyAlignment="1">
      <alignment horizontal="center"/>
    </xf>
    <xf numFmtId="1" fontId="10" fillId="0" borderId="0" xfId="2" applyNumberFormat="1" applyFont="1" applyBorder="1" applyAlignment="1">
      <alignment horizontal="center"/>
    </xf>
    <xf numFmtId="166" fontId="9" fillId="2" borderId="11" xfId="2" applyNumberFormat="1" applyFont="1" applyFill="1" applyBorder="1" applyAlignment="1">
      <alignment horizontal="center"/>
    </xf>
    <xf numFmtId="3" fontId="9" fillId="2" borderId="10" xfId="3" applyNumberFormat="1" applyFont="1" applyFill="1" applyBorder="1"/>
    <xf numFmtId="1" fontId="11" fillId="2" borderId="15" xfId="3" applyNumberFormat="1" applyFont="1" applyFill="1" applyBorder="1"/>
    <xf numFmtId="1" fontId="12" fillId="2" borderId="7" xfId="3" applyNumberFormat="1" applyFont="1" applyFill="1" applyBorder="1" applyAlignment="1">
      <alignment horizontal="center"/>
    </xf>
    <xf numFmtId="1" fontId="9" fillId="2" borderId="15" xfId="3" applyNumberFormat="1" applyFont="1" applyFill="1" applyBorder="1"/>
    <xf numFmtId="3" fontId="9" fillId="2" borderId="7" xfId="3" applyNumberFormat="1" applyFont="1" applyFill="1" applyBorder="1"/>
    <xf numFmtId="3" fontId="9" fillId="2" borderId="16" xfId="3" applyNumberFormat="1" applyFont="1" applyFill="1" applyBorder="1"/>
    <xf numFmtId="3" fontId="9" fillId="2" borderId="15" xfId="2" applyNumberFormat="1" applyFont="1" applyFill="1" applyBorder="1"/>
    <xf numFmtId="2" fontId="9" fillId="2" borderId="7" xfId="3" applyNumberFormat="1" applyFont="1" applyFill="1" applyBorder="1"/>
    <xf numFmtId="166" fontId="9" fillId="2" borderId="7" xfId="3" applyNumberFormat="1" applyFont="1" applyFill="1" applyBorder="1"/>
    <xf numFmtId="167" fontId="9" fillId="2" borderId="7" xfId="3" applyNumberFormat="1" applyFont="1" applyFill="1" applyBorder="1"/>
    <xf numFmtId="166" fontId="9" fillId="2" borderId="7" xfId="2" applyNumberFormat="1" applyFont="1" applyFill="1" applyBorder="1"/>
    <xf numFmtId="3" fontId="9" fillId="2" borderId="7" xfId="2" applyNumberFormat="1" applyFont="1" applyFill="1" applyBorder="1"/>
    <xf numFmtId="168" fontId="9" fillId="2" borderId="16" xfId="3" applyNumberFormat="1" applyFont="1" applyFill="1" applyBorder="1"/>
    <xf numFmtId="1" fontId="13" fillId="2" borderId="15" xfId="3" applyNumberFormat="1" applyFont="1" applyFill="1" applyBorder="1"/>
    <xf numFmtId="166" fontId="17" fillId="0" borderId="0" xfId="2" applyNumberFormat="1" applyFont="1" applyAlignment="1">
      <alignment horizontal="center"/>
    </xf>
    <xf numFmtId="1" fontId="17" fillId="0" borderId="0" xfId="2" applyNumberFormat="1" applyFont="1"/>
    <xf numFmtId="0" fontId="16" fillId="0" borderId="0" xfId="0" applyFont="1" applyBorder="1" applyAlignment="1">
      <alignment horizontal="center" vertical="center" readingOrder="1"/>
    </xf>
    <xf numFmtId="0" fontId="15" fillId="0" borderId="0" xfId="0" applyFont="1" applyAlignment="1">
      <alignment horizontal="center" vertical="center" readingOrder="1"/>
    </xf>
    <xf numFmtId="166" fontId="9" fillId="2" borderId="0" xfId="3" applyNumberFormat="1" applyFont="1" applyFill="1"/>
  </cellXfs>
  <cellStyles count="4">
    <cellStyle name="Millares [0]_166AREN" xfId="1" xr:uid="{00000000-0005-0000-0000-000000000000}"/>
    <cellStyle name="Millares [0]_74CAEN" xfId="2" xr:uid="{00000000-0005-0000-0000-000001000000}"/>
    <cellStyle name="Normal" xfId="0" builtinId="0"/>
    <cellStyle name="Normal_6AZNfb97   " xfId="3" xr:uid="{00000000-0005-0000-0000-00000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35309957239436"/>
          <c:y val="5.063301570950296E-2"/>
          <c:w val="0.79411859743436619"/>
          <c:h val="0.67932629410249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'AÑO_2020-2021'!$C$55</c:f>
              <c:strCache>
                <c:ptCount val="1"/>
                <c:pt idx="0">
                  <c:v>&lt; 11,5 cm =66%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'AÑO_2020-2021'!$D$6:$I$6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'AÑO_2020-2021'!$D$55:$I$55</c:f>
              <c:numCache>
                <c:formatCode>0.0</c:formatCode>
                <c:ptCount val="6"/>
                <c:pt idx="0">
                  <c:v>13.844341772118375</c:v>
                </c:pt>
                <c:pt idx="1">
                  <c:v>0.53113370072461841</c:v>
                </c:pt>
                <c:pt idx="2">
                  <c:v>2.2119896656837609E-3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5B-4553-9210-12E85C0BBBC8}"/>
            </c:ext>
          </c:extLst>
        </c:ser>
        <c:ser>
          <c:idx val="1"/>
          <c:order val="1"/>
          <c:tx>
            <c:strRef>
              <c:f>'AÑO_2020-2021'!$C$56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'AÑO_2020-2021'!$D$6:$I$6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'AÑO_2020-2021'!$D$56:$I$56</c:f>
              <c:numCache>
                <c:formatCode>0.0</c:formatCode>
                <c:ptCount val="6"/>
                <c:pt idx="0">
                  <c:v>2.9865489249922712</c:v>
                </c:pt>
                <c:pt idx="1">
                  <c:v>1.2942095846318531</c:v>
                </c:pt>
                <c:pt idx="2">
                  <c:v>1.668184765676231</c:v>
                </c:pt>
                <c:pt idx="3">
                  <c:v>1.3247319459727998</c:v>
                </c:pt>
                <c:pt idx="4">
                  <c:v>7.772208824666102E-2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5B-4553-9210-12E85C0BB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6353080"/>
        <c:axId val="256352688"/>
      </c:barChart>
      <c:catAx>
        <c:axId val="25635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56352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6352688"/>
        <c:scaling>
          <c:orientation val="minMax"/>
          <c:max val="20"/>
          <c:min val="0"/>
        </c:scaling>
        <c:delete val="0"/>
        <c:axPos val="l"/>
        <c:numFmt formatCode="0_ ;\-0\ 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56353080"/>
        <c:crosses val="autoZero"/>
        <c:crossBetween val="between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299096804075963"/>
          <c:y val="0.12025338604826294"/>
          <c:w val="0.30024548402037976"/>
          <c:h val="0.135021318537714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Composición de edad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'comparación año previo'!$D$11:$H$11</c:f>
              <c:numCache>
                <c:formatCode>General</c:formatCode>
                <c:ptCount val="5"/>
                <c:pt idx="0">
                  <c:v>1961235459.3436723</c:v>
                </c:pt>
                <c:pt idx="1">
                  <c:v>1813940920.5079064</c:v>
                </c:pt>
                <c:pt idx="2">
                  <c:v>3505111512.4753752</c:v>
                </c:pt>
                <c:pt idx="3">
                  <c:v>1046003605.687871</c:v>
                </c:pt>
                <c:pt idx="4">
                  <c:v>63533885.86517515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3F-D648-B2CD-81879B95701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'comparación año previo'!$D$12:$H$12</c:f>
              <c:numCache>
                <c:formatCode>General</c:formatCode>
                <c:ptCount val="5"/>
                <c:pt idx="0">
                  <c:v>16830890697.110643</c:v>
                </c:pt>
                <c:pt idx="1">
                  <c:v>1825343285.3564713</c:v>
                </c:pt>
                <c:pt idx="2">
                  <c:v>1670396755.3419147</c:v>
                </c:pt>
                <c:pt idx="3">
                  <c:v>1324731945.9727998</c:v>
                </c:pt>
                <c:pt idx="4">
                  <c:v>77722088.246661022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3F-D648-B2CD-81879B957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066047"/>
        <c:axId val="266477503"/>
      </c:scatterChart>
      <c:valAx>
        <c:axId val="26706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66477503"/>
        <c:crosses val="autoZero"/>
        <c:crossBetween val="midCat"/>
      </c:valAx>
      <c:valAx>
        <c:axId val="26647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6706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'AÑO_2020-2021'!$D$45:$H$45</c:f>
              <c:numCache>
                <c:formatCode>0.0</c:formatCode>
                <c:ptCount val="5"/>
                <c:pt idx="0">
                  <c:v>10.096295178050273</c:v>
                </c:pt>
                <c:pt idx="1">
                  <c:v>12.380470416570448</c:v>
                </c:pt>
                <c:pt idx="2">
                  <c:v>14.901973784060131</c:v>
                </c:pt>
                <c:pt idx="3">
                  <c:v>15.811546665704711</c:v>
                </c:pt>
                <c:pt idx="4">
                  <c:v>16.260230474999638</c:v>
                </c:pt>
              </c:numCache>
            </c:numRef>
          </c:xVal>
          <c:yVal>
            <c:numRef>
              <c:f>'AÑO_2020-2021'!$D$47:$H$47</c:f>
              <c:numCache>
                <c:formatCode>0.0</c:formatCode>
                <c:ptCount val="5"/>
                <c:pt idx="0">
                  <c:v>8.4669781629129197</c:v>
                </c:pt>
                <c:pt idx="1">
                  <c:v>16.330218420402439</c:v>
                </c:pt>
                <c:pt idx="2">
                  <c:v>28.934677358670854</c:v>
                </c:pt>
                <c:pt idx="3">
                  <c:v>34.765743315382132</c:v>
                </c:pt>
                <c:pt idx="4">
                  <c:v>38.157163510950781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E4-6046-84F1-7540A71A1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28383"/>
        <c:axId val="45075519"/>
      </c:scatterChart>
      <c:valAx>
        <c:axId val="4482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075519"/>
        <c:crosses val="autoZero"/>
        <c:crossBetween val="midCat"/>
      </c:valAx>
      <c:valAx>
        <c:axId val="4507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828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3272557085983"/>
          <c:y val="9.3577981651376152E-2"/>
          <c:w val="0.78113303500028863"/>
          <c:h val="0.614678899082568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CS3_2020!$C$55</c:f>
              <c:strCache>
                <c:ptCount val="1"/>
                <c:pt idx="0">
                  <c:v>&lt; 11,5 cm =18%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CS3_2020!$D$6:$I$6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CS3_2020!$D$55:$I$55</c:f>
              <c:numCache>
                <c:formatCode>0.0</c:formatCode>
                <c:ptCount val="6"/>
                <c:pt idx="0">
                  <c:v>0</c:v>
                </c:pt>
                <c:pt idx="1">
                  <c:v>3.2982721361538465E-2</c:v>
                </c:pt>
                <c:pt idx="2">
                  <c:v>1.0166901884615385E-3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6-48E9-82CA-80AFCA34D969}"/>
            </c:ext>
          </c:extLst>
        </c:ser>
        <c:ser>
          <c:idx val="1"/>
          <c:order val="1"/>
          <c:tx>
            <c:strRef>
              <c:f>CS3_2020!$C$56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CS3_2020!$D$6:$I$6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CS3_2020!$D$56:$I$56</c:f>
              <c:numCache>
                <c:formatCode>0.0</c:formatCode>
                <c:ptCount val="6"/>
                <c:pt idx="0">
                  <c:v>0</c:v>
                </c:pt>
                <c:pt idx="1">
                  <c:v>2.1057126708591951E-2</c:v>
                </c:pt>
                <c:pt idx="2">
                  <c:v>4.9565105580126965E-2</c:v>
                </c:pt>
                <c:pt idx="3">
                  <c:v>7.5984397893490527E-2</c:v>
                </c:pt>
                <c:pt idx="4">
                  <c:v>3.6461154177905492E-3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6-48E9-82CA-80AFCA34D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6351904"/>
        <c:axId val="190760368"/>
      </c:barChart>
      <c:catAx>
        <c:axId val="25635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9076036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90760368"/>
        <c:scaling>
          <c:orientation val="minMax"/>
          <c:max val="4"/>
          <c:min val="0"/>
        </c:scaling>
        <c:delete val="0"/>
        <c:axPos val="l"/>
        <c:numFmt formatCode="#,##0_ ;\-#,##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56351904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41517357500123"/>
          <c:y val="4.7706422018348627E-2"/>
          <c:w val="0.30817649680582371"/>
          <c:h val="0.117431192660550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623035093994192"/>
          <c:y val="8.575803981623277E-2"/>
          <c:w val="0.7686234484248512"/>
          <c:h val="0.630934150076569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CS4_2020!$C$55</c:f>
              <c:strCache>
                <c:ptCount val="1"/>
                <c:pt idx="0">
                  <c:v>&lt; 11,5 cm =46%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CS4_2020!$D$6:$I$6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CS4_2020!$D$55:$I$55</c:f>
              <c:numCache>
                <c:formatCode>0.0</c:formatCode>
                <c:ptCount val="6"/>
                <c:pt idx="0">
                  <c:v>1.3828229273999999</c:v>
                </c:pt>
                <c:pt idx="1">
                  <c:v>2.4333510612777779E-2</c:v>
                </c:pt>
                <c:pt idx="2">
                  <c:v>1.1952994772222224E-3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B-4C06-9CE3-E15E2121CE15}"/>
            </c:ext>
          </c:extLst>
        </c:ser>
        <c:ser>
          <c:idx val="1"/>
          <c:order val="1"/>
          <c:tx>
            <c:strRef>
              <c:f>CS4_2020!$C$56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CS4_2020!$D$6:$I$6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CS4_2020!$D$56:$I$56</c:f>
              <c:numCache>
                <c:formatCode>0.0</c:formatCode>
                <c:ptCount val="6"/>
                <c:pt idx="0">
                  <c:v>0</c:v>
                </c:pt>
                <c:pt idx="1">
                  <c:v>0.13022224503709404</c:v>
                </c:pt>
                <c:pt idx="2">
                  <c:v>0.69491218237419172</c:v>
                </c:pt>
                <c:pt idx="3">
                  <c:v>0.73325174008290006</c:v>
                </c:pt>
                <c:pt idx="4">
                  <c:v>6.3000188565814227E-2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B-4C06-9CE3-E15E2121C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5810568"/>
        <c:axId val="295810960"/>
      </c:barChart>
      <c:catAx>
        <c:axId val="295810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5810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5810960"/>
        <c:scaling>
          <c:orientation val="minMax"/>
          <c:max val="4"/>
          <c:min val="0"/>
        </c:scaling>
        <c:delete val="0"/>
        <c:axPos val="l"/>
        <c:numFmt formatCode="0_ ;\-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5810568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284459927836338"/>
          <c:y val="5.6661562021439509E-2"/>
          <c:w val="0.27652382052694879"/>
          <c:h val="9.800918836140887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25791855203619"/>
          <c:y val="4.8237476808905382E-2"/>
          <c:w val="0.77714932126696834"/>
          <c:h val="0.6864564007421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CS1_2021!$C$55</c:f>
              <c:strCache>
                <c:ptCount val="1"/>
                <c:pt idx="0">
                  <c:v>&lt; 11,5 cm =73%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CS1_2021!$D$6:$I$6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CS1_2021!$D$55:$I$55</c:f>
              <c:numCache>
                <c:formatCode>0.0</c:formatCode>
                <c:ptCount val="6"/>
                <c:pt idx="0">
                  <c:v>8.600222575158341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D-4230-B69A-F0CD53CD4306}"/>
            </c:ext>
          </c:extLst>
        </c:ser>
        <c:ser>
          <c:idx val="1"/>
          <c:order val="1"/>
          <c:tx>
            <c:strRef>
              <c:f>CS1_2021!$C$56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CS1_2021!$D$6:$I$6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CS1_2021!$D$56:$I$56</c:f>
              <c:numCache>
                <c:formatCode>0.0</c:formatCode>
                <c:ptCount val="6"/>
                <c:pt idx="0">
                  <c:v>1.7138877671877668</c:v>
                </c:pt>
                <c:pt idx="1">
                  <c:v>0.6364108864063438</c:v>
                </c:pt>
                <c:pt idx="2">
                  <c:v>0.52358948310487619</c:v>
                </c:pt>
                <c:pt idx="3">
                  <c:v>0.30256859577740586</c:v>
                </c:pt>
                <c:pt idx="4">
                  <c:v>4.737500166851559E-3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8D-4230-B69A-F0CD53CD4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5811744"/>
        <c:axId val="295812136"/>
      </c:barChart>
      <c:catAx>
        <c:axId val="29581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5812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5812136"/>
        <c:scaling>
          <c:orientation val="minMax"/>
          <c:max val="12"/>
        </c:scaling>
        <c:delete val="0"/>
        <c:axPos val="l"/>
        <c:numFmt formatCode="0_ ;\-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5811744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665158371040724"/>
          <c:y val="4.4526901669758812E-2"/>
          <c:w val="0.27714932126696834"/>
          <c:h val="0.1187384044526901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55203619909503"/>
          <c:y val="4.8237476808905382E-2"/>
          <c:w val="0.79185520361990946"/>
          <c:h val="0.6864564007421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CS2_2021!$C$55</c:f>
              <c:strCache>
                <c:ptCount val="1"/>
                <c:pt idx="0">
                  <c:v>&lt; 11,5 cm =64%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CS2_2021!$D$6:$I$6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CS2_2021!$D$55:$I$55</c:f>
              <c:numCache>
                <c:formatCode>0.0</c:formatCode>
                <c:ptCount val="6"/>
                <c:pt idx="0">
                  <c:v>3.8612962695600341</c:v>
                </c:pt>
                <c:pt idx="1">
                  <c:v>0.47381746875030206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A-4336-9E7F-E8698C81E44A}"/>
            </c:ext>
          </c:extLst>
        </c:ser>
        <c:ser>
          <c:idx val="1"/>
          <c:order val="1"/>
          <c:tx>
            <c:strRef>
              <c:f>CS2_2021!$C$56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CS2_2021!$D$6:$I$6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CS2_2021!$D$56:$I$56</c:f>
              <c:numCache>
                <c:formatCode>0.0</c:formatCode>
                <c:ptCount val="6"/>
                <c:pt idx="0">
                  <c:v>1.2726611578045044</c:v>
                </c:pt>
                <c:pt idx="1">
                  <c:v>0.50651932647982334</c:v>
                </c:pt>
                <c:pt idx="2">
                  <c:v>0.4001179946170364</c:v>
                </c:pt>
                <c:pt idx="3">
                  <c:v>0.21292721221900354</c:v>
                </c:pt>
                <c:pt idx="4">
                  <c:v>6.3382840962046671E-3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A-4336-9E7F-E8698C81E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5812920"/>
        <c:axId val="295813312"/>
      </c:barChart>
      <c:catAx>
        <c:axId val="295812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5813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5813312"/>
        <c:scaling>
          <c:orientation val="minMax"/>
          <c:min val="0"/>
        </c:scaling>
        <c:delete val="0"/>
        <c:axPos val="l"/>
        <c:numFmt formatCode="0_ ;\-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5812920"/>
        <c:crosses val="autoZero"/>
        <c:crossBetween val="between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891402714932126"/>
          <c:y val="4.4526901669758812E-2"/>
          <c:w val="0.27714932126696834"/>
          <c:h val="0.1781076066790352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Talla media a la edad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'comparación año previo'!$D$3:$H$3</c:f>
              <c:numCache>
                <c:formatCode>0.0</c:formatCode>
                <c:ptCount val="5"/>
                <c:pt idx="0">
                  <c:v>9.5269684592223758</c:v>
                </c:pt>
                <c:pt idx="1">
                  <c:v>12.365516574243509</c:v>
                </c:pt>
                <c:pt idx="2">
                  <c:v>14.606783987681686</c:v>
                </c:pt>
                <c:pt idx="3">
                  <c:v>15.503774587810025</c:v>
                </c:pt>
                <c:pt idx="4">
                  <c:v>16.161546265624981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D7-4544-9C40-E87EAC409AA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'comparación año previo'!$D$4:$H$4</c:f>
              <c:numCache>
                <c:formatCode>0.0</c:formatCode>
                <c:ptCount val="5"/>
                <c:pt idx="0">
                  <c:v>10.096295178050273</c:v>
                </c:pt>
                <c:pt idx="1">
                  <c:v>12.380470416570448</c:v>
                </c:pt>
                <c:pt idx="2">
                  <c:v>14.901973784060131</c:v>
                </c:pt>
                <c:pt idx="3">
                  <c:v>15.811546665704711</c:v>
                </c:pt>
                <c:pt idx="4">
                  <c:v>16.260230474999638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D7-4544-9C40-E87EAC409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59663"/>
        <c:axId val="44460063"/>
      </c:scatterChart>
      <c:valAx>
        <c:axId val="4445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460063"/>
        <c:crosses val="autoZero"/>
        <c:crossBetween val="midCat"/>
      </c:valAx>
      <c:valAx>
        <c:axId val="44460063"/>
        <c:scaling>
          <c:orientation val="minMax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45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Peso medio a la</a:t>
            </a:r>
            <a:r>
              <a:rPr lang="es-MX" baseline="0"/>
              <a:t> edad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'comparación año previo'!$D$7:$H$7</c:f>
              <c:numCache>
                <c:formatCode>0.0</c:formatCode>
                <c:ptCount val="5"/>
                <c:pt idx="0">
                  <c:v>7.3088176694373743</c:v>
                </c:pt>
                <c:pt idx="1">
                  <c:v>15.940002849564374</c:v>
                </c:pt>
                <c:pt idx="2">
                  <c:v>26.510907983794741</c:v>
                </c:pt>
                <c:pt idx="3">
                  <c:v>31.704482976564858</c:v>
                </c:pt>
                <c:pt idx="4">
                  <c:v>36.076524123988634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7E-8545-9A20-1C339FFEAE6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'comparación año previo'!$D$8:$H$8</c:f>
              <c:numCache>
                <c:formatCode>0.0</c:formatCode>
                <c:ptCount val="5"/>
                <c:pt idx="0">
                  <c:v>8.4669781629129197</c:v>
                </c:pt>
                <c:pt idx="1">
                  <c:v>16.330218420402439</c:v>
                </c:pt>
                <c:pt idx="2">
                  <c:v>28.934677358670854</c:v>
                </c:pt>
                <c:pt idx="3">
                  <c:v>34.765743315382132</c:v>
                </c:pt>
                <c:pt idx="4">
                  <c:v>38.157163510950781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7E-8545-9A20-1C339FFEA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20127"/>
        <c:axId val="212437775"/>
      </c:scatterChart>
      <c:valAx>
        <c:axId val="21252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2437775"/>
        <c:crosses val="autoZero"/>
        <c:crossBetween val="midCat"/>
      </c:valAx>
      <c:valAx>
        <c:axId val="212437775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252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Composición de tallas año biológico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'comparación año previo'!$C$16:$C$49</c:f>
              <c:numCache>
                <c:formatCode>General</c:formatCode>
                <c:ptCount val="34"/>
                <c:pt idx="0">
                  <c:v>0</c:v>
                </c:pt>
                <c:pt idx="1">
                  <c:v>588.67999999999995</c:v>
                </c:pt>
                <c:pt idx="2">
                  <c:v>1324.97</c:v>
                </c:pt>
                <c:pt idx="3">
                  <c:v>2684.29</c:v>
                </c:pt>
                <c:pt idx="4">
                  <c:v>318644.18</c:v>
                </c:pt>
                <c:pt idx="5">
                  <c:v>1235908.94</c:v>
                </c:pt>
                <c:pt idx="6">
                  <c:v>25388856.050000001</c:v>
                </c:pt>
                <c:pt idx="7">
                  <c:v>48089851.620000005</c:v>
                </c:pt>
                <c:pt idx="8">
                  <c:v>54742194.439999998</c:v>
                </c:pt>
                <c:pt idx="9">
                  <c:v>119600519.12</c:v>
                </c:pt>
                <c:pt idx="10">
                  <c:v>161345204.37</c:v>
                </c:pt>
                <c:pt idx="11">
                  <c:v>183944305.92999998</c:v>
                </c:pt>
                <c:pt idx="12">
                  <c:v>240140558.43999997</c:v>
                </c:pt>
                <c:pt idx="13">
                  <c:v>313178592.38</c:v>
                </c:pt>
                <c:pt idx="14">
                  <c:v>324256445.81</c:v>
                </c:pt>
                <c:pt idx="15">
                  <c:v>284030439.34999996</c:v>
                </c:pt>
                <c:pt idx="16">
                  <c:v>266319517.44999999</c:v>
                </c:pt>
                <c:pt idx="17">
                  <c:v>361994960.21999997</c:v>
                </c:pt>
                <c:pt idx="18">
                  <c:v>401447608.63</c:v>
                </c:pt>
                <c:pt idx="19">
                  <c:v>471245990.09999996</c:v>
                </c:pt>
                <c:pt idx="20">
                  <c:v>529661654.26999998</c:v>
                </c:pt>
                <c:pt idx="21">
                  <c:v>504644212.36000001</c:v>
                </c:pt>
                <c:pt idx="22">
                  <c:v>597995138.44000006</c:v>
                </c:pt>
                <c:pt idx="23">
                  <c:v>800147049.47000003</c:v>
                </c:pt>
                <c:pt idx="24">
                  <c:v>917846675.33000016</c:v>
                </c:pt>
                <c:pt idx="25">
                  <c:v>796937349.99000001</c:v>
                </c:pt>
                <c:pt idx="26">
                  <c:v>609897526.22000003</c:v>
                </c:pt>
                <c:pt idx="27">
                  <c:v>302736901.75999999</c:v>
                </c:pt>
                <c:pt idx="28">
                  <c:v>65972207.300000004</c:v>
                </c:pt>
                <c:pt idx="29">
                  <c:v>3865720.71</c:v>
                </c:pt>
                <c:pt idx="30">
                  <c:v>340716.67</c:v>
                </c:pt>
                <c:pt idx="31">
                  <c:v>2496036.39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1E-C849-A8F5-BE0D107DFC2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'comparación año previo'!$D$16:$D$49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517796.31</c:v>
                </c:pt>
                <c:pt idx="3">
                  <c:v>1760174.19</c:v>
                </c:pt>
                <c:pt idx="4">
                  <c:v>26083342.352538951</c:v>
                </c:pt>
                <c:pt idx="5">
                  <c:v>83569427.398964241</c:v>
                </c:pt>
                <c:pt idx="6">
                  <c:v>157016495.11954263</c:v>
                </c:pt>
                <c:pt idx="7">
                  <c:v>182673896.65662917</c:v>
                </c:pt>
                <c:pt idx="8">
                  <c:v>251638838.76811796</c:v>
                </c:pt>
                <c:pt idx="9">
                  <c:v>340660044.04537201</c:v>
                </c:pt>
                <c:pt idx="10">
                  <c:v>507451476.31135619</c:v>
                </c:pt>
                <c:pt idx="11">
                  <c:v>699471589.16324484</c:v>
                </c:pt>
                <c:pt idx="12">
                  <c:v>1357268751.7602148</c:v>
                </c:pt>
                <c:pt idx="13">
                  <c:v>1990843567.5254869</c:v>
                </c:pt>
                <c:pt idx="14">
                  <c:v>2781051143.6649323</c:v>
                </c:pt>
                <c:pt idx="15">
                  <c:v>3211290932.6304216</c:v>
                </c:pt>
                <c:pt idx="16">
                  <c:v>2786389986.611855</c:v>
                </c:pt>
                <c:pt idx="17">
                  <c:v>1988448167.0443454</c:v>
                </c:pt>
                <c:pt idx="18">
                  <c:v>996796703.05387831</c:v>
                </c:pt>
                <c:pt idx="19">
                  <c:v>461972972.92309266</c:v>
                </c:pt>
                <c:pt idx="20">
                  <c:v>352916054.57329404</c:v>
                </c:pt>
                <c:pt idx="21">
                  <c:v>320967219.92046231</c:v>
                </c:pt>
                <c:pt idx="22">
                  <c:v>359621651.59606713</c:v>
                </c:pt>
                <c:pt idx="23">
                  <c:v>464331304.76479316</c:v>
                </c:pt>
                <c:pt idx="24">
                  <c:v>563309618.07468271</c:v>
                </c:pt>
                <c:pt idx="25">
                  <c:v>703865597.51054072</c:v>
                </c:pt>
                <c:pt idx="26">
                  <c:v>647340903.19357061</c:v>
                </c:pt>
                <c:pt idx="27">
                  <c:v>332050728.71743596</c:v>
                </c:pt>
                <c:pt idx="28">
                  <c:v>92335461.684807912</c:v>
                </c:pt>
                <c:pt idx="29">
                  <c:v>23477543.181181367</c:v>
                </c:pt>
                <c:pt idx="30">
                  <c:v>25013382.614257794</c:v>
                </c:pt>
                <c:pt idx="31">
                  <c:v>14212500.500554677</c:v>
                </c:pt>
                <c:pt idx="32">
                  <c:v>4737500.1668515587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1E-C849-A8F5-BE0D107DF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5359"/>
        <c:axId val="14257007"/>
      </c:scatterChart>
      <c:valAx>
        <c:axId val="1425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257007"/>
        <c:crosses val="autoZero"/>
        <c:crossBetween val="midCat"/>
      </c:valAx>
      <c:valAx>
        <c:axId val="1425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255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1933575</xdr:colOff>
      <xdr:row>7</xdr:row>
      <xdr:rowOff>219075</xdr:rowOff>
    </xdr:from>
    <xdr:to>
      <xdr:col>10</xdr:col>
      <xdr:colOff>0</xdr:colOff>
      <xdr:row>21</xdr:row>
      <xdr:rowOff>190500</xdr:rowOff>
    </xdr:to>
    <xdr:graphicFrame macro="">
      <xdr:nvGraphicFramePr>
        <xdr:cNvPr id="113733" name="Gráfico 2">
          <a:extLst>
            <a:ext uri="{FF2B5EF4-FFF2-40B4-BE49-F238E27FC236}">
              <a16:creationId xmlns:a16="http://schemas.microsoft.com/office/drawing/2014/main" id="{00000000-0008-0000-0000-000045BC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1581150</xdr:colOff>
      <xdr:row>7</xdr:row>
      <xdr:rowOff>8164</xdr:rowOff>
    </xdr:from>
    <xdr:to>
      <xdr:col>6</xdr:col>
      <xdr:colOff>847725</xdr:colOff>
      <xdr:row>19</xdr:row>
      <xdr:rowOff>189139</xdr:rowOff>
    </xdr:to>
    <xdr:sp macro="" textlink="">
      <xdr:nvSpPr>
        <xdr:cNvPr id="113668" name="Text Box 4">
          <a:extLst>
            <a:ext uri="{FF2B5EF4-FFF2-40B4-BE49-F238E27FC236}">
              <a16:creationId xmlns:a16="http://schemas.microsoft.com/office/drawing/2014/main" id="{00000000-0008-0000-0000-000004BC0100}"/>
            </a:ext>
          </a:extLst>
        </xdr:cNvPr>
        <xdr:cNvSpPr txBox="1">
          <a:spLocks noChangeArrowheads="1"/>
        </xdr:cNvSpPr>
      </xdr:nvSpPr>
      <xdr:spPr bwMode="auto">
        <a:xfrm>
          <a:off x="10463893" y="2598964"/>
          <a:ext cx="1269546" cy="3860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36576" tIns="27432" rIns="36576" bIns="27432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  <xdr:twoCellAnchor>
    <xdr:from>
      <xdr:col>3</xdr:col>
      <xdr:colOff>1231699</xdr:colOff>
      <xdr:row>62</xdr:row>
      <xdr:rowOff>36487</xdr:rowOff>
    </xdr:from>
    <xdr:to>
      <xdr:col>5</xdr:col>
      <xdr:colOff>1570366</xdr:colOff>
      <xdr:row>70</xdr:row>
      <xdr:rowOff>167115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C6764B-27E9-2B44-AEFF-DD83A7B4D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0.29732</cdr:x>
      <cdr:y>0.00926</cdr:y>
    </cdr:from>
    <cdr:to>
      <cdr:x>0.55586</cdr:x>
      <cdr:y>0.49706</cdr:y>
    </cdr:to>
    <cdr:sp macro="" textlink="">
      <cdr:nvSpPr>
        <cdr:cNvPr id="2856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9441" y="50800"/>
          <a:ext cx="2179439" cy="25089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2021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0.64868</cdr:x>
      <cdr:y>0.26629</cdr:y>
    </cdr:from>
    <cdr:to>
      <cdr:x>1</cdr:x>
      <cdr:y>0.50394</cdr:y>
    </cdr:to>
    <cdr:sp macro="" textlink="">
      <cdr:nvSpPr>
        <cdr:cNvPr id="2856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48968" y="1289222"/>
          <a:ext cx="2896960" cy="11505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6.733  millones de ejem.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774700</xdr:colOff>
      <xdr:row>0</xdr:row>
      <xdr:rowOff>165100</xdr:rowOff>
    </xdr:from>
    <xdr:to>
      <xdr:col>12</xdr:col>
      <xdr:colOff>469900</xdr:colOff>
      <xdr:row>13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B60F3E-B3A8-7B44-9493-AA6510E9E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520700</xdr:colOff>
      <xdr:row>0</xdr:row>
      <xdr:rowOff>177800</xdr:rowOff>
    </xdr:from>
    <xdr:to>
      <xdr:col>16</xdr:col>
      <xdr:colOff>215900</xdr:colOff>
      <xdr:row>13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807BD68-1D4D-7448-84F9-7ED3D9272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69850</xdr:colOff>
      <xdr:row>15</xdr:row>
      <xdr:rowOff>12700</xdr:rowOff>
    </xdr:from>
    <xdr:to>
      <xdr:col>9</xdr:col>
      <xdr:colOff>831850</xdr:colOff>
      <xdr:row>28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86D805E-A7FE-6E47-BABC-2C1DA0412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882650</xdr:colOff>
      <xdr:row>15</xdr:row>
      <xdr:rowOff>12700</xdr:rowOff>
    </xdr:from>
    <xdr:to>
      <xdr:col>13</xdr:col>
      <xdr:colOff>609600</xdr:colOff>
      <xdr:row>29</xdr:row>
      <xdr:rowOff>63500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189EEB4-9FC3-9948-8A83-C2DBE6ED9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0.23849</cdr:x>
      <cdr:y>0.01053</cdr:y>
    </cdr:from>
    <cdr:to>
      <cdr:x>0.4963</cdr:x>
      <cdr:y>0.30862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59090" y="50800"/>
          <a:ext cx="2006222" cy="13486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2020-2021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0.5766</cdr:x>
      <cdr:y>0.33048</cdr:y>
    </cdr:from>
    <cdr:to>
      <cdr:x>1</cdr:x>
      <cdr:y>0.53114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58369" y="1407976"/>
          <a:ext cx="3200399" cy="8548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21.729  millones de ejem.</a:t>
          </a:r>
        </a:p>
      </cdr:txBody>
    </cdr:sp>
  </cdr:relSizeAnchor>
  <cdr:relSizeAnchor xmlns:cdr="http://schemas.openxmlformats.org/drawingml/2006/chartDrawing">
    <cdr:from>
      <cdr:x>0.13947</cdr:x>
      <cdr:y>0.87078</cdr:y>
    </cdr:from>
    <cdr:to>
      <cdr:x>0.90325</cdr:x>
      <cdr:y>0.95154</cdr:y>
    </cdr:to>
    <cdr:sp macro="" textlink="">
      <cdr:nvSpPr>
        <cdr:cNvPr id="11469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88501" y="3942894"/>
          <a:ext cx="5943722" cy="3654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1872343</xdr:colOff>
      <xdr:row>7</xdr:row>
      <xdr:rowOff>28575</xdr:rowOff>
    </xdr:from>
    <xdr:to>
      <xdr:col>10</xdr:col>
      <xdr:colOff>133351</xdr:colOff>
      <xdr:row>23</xdr:row>
      <xdr:rowOff>43543</xdr:rowOff>
    </xdr:to>
    <xdr:graphicFrame macro="">
      <xdr:nvGraphicFramePr>
        <xdr:cNvPr id="239708" name="Gráfico 2">
          <a:extLst>
            <a:ext uri="{FF2B5EF4-FFF2-40B4-BE49-F238E27FC236}">
              <a16:creationId xmlns:a16="http://schemas.microsoft.com/office/drawing/2014/main" id="{00000000-0008-0000-0100-00005CA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176893</xdr:colOff>
      <xdr:row>6</xdr:row>
      <xdr:rowOff>235404</xdr:rowOff>
    </xdr:from>
    <xdr:to>
      <xdr:col>6</xdr:col>
      <xdr:colOff>834118</xdr:colOff>
      <xdr:row>20</xdr:row>
      <xdr:rowOff>130629</xdr:rowOff>
    </xdr:to>
    <xdr:sp macro="" textlink="">
      <xdr:nvSpPr>
        <xdr:cNvPr id="239621" name="Text Box 5">
          <a:extLst>
            <a:ext uri="{FF2B5EF4-FFF2-40B4-BE49-F238E27FC236}">
              <a16:creationId xmlns:a16="http://schemas.microsoft.com/office/drawing/2014/main" id="{00000000-0008-0000-0100-000005A80300}"/>
            </a:ext>
          </a:extLst>
        </xdr:cNvPr>
        <xdr:cNvSpPr txBox="1">
          <a:spLocks noChangeArrowheads="1"/>
        </xdr:cNvSpPr>
      </xdr:nvSpPr>
      <xdr:spPr bwMode="auto">
        <a:xfrm>
          <a:off x="11062607" y="2390775"/>
          <a:ext cx="657225" cy="4184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  <xdr:twoCellAnchor>
    <xdr:from>
      <xdr:col>6</xdr:col>
      <xdr:colOff>1371600</xdr:colOff>
      <xdr:row>20</xdr:row>
      <xdr:rowOff>191861</xdr:rowOff>
    </xdr:from>
    <xdr:to>
      <xdr:col>9</xdr:col>
      <xdr:colOff>1362075</xdr:colOff>
      <xdr:row>21</xdr:row>
      <xdr:rowOff>239486</xdr:rowOff>
    </xdr:to>
    <xdr:sp macro="" textlink="">
      <xdr:nvSpPr>
        <xdr:cNvPr id="239622" name="Text Box 6">
          <a:extLst>
            <a:ext uri="{FF2B5EF4-FFF2-40B4-BE49-F238E27FC236}">
              <a16:creationId xmlns:a16="http://schemas.microsoft.com/office/drawing/2014/main" id="{00000000-0008-0000-0100-000006A80300}"/>
            </a:ext>
          </a:extLst>
        </xdr:cNvPr>
        <xdr:cNvSpPr txBox="1">
          <a:spLocks noChangeArrowheads="1"/>
        </xdr:cNvSpPr>
      </xdr:nvSpPr>
      <xdr:spPr bwMode="auto">
        <a:xfrm>
          <a:off x="12257314" y="6505575"/>
          <a:ext cx="5738132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0.23389</cdr:x>
      <cdr:y>0.08794</cdr:y>
    </cdr:from>
    <cdr:to>
      <cdr:x>0.43903</cdr:x>
      <cdr:y>0.16696</cdr:y>
    </cdr:to>
    <cdr:sp macro="" textlink="">
      <cdr:nvSpPr>
        <cdr:cNvPr id="2406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76473" y="460508"/>
          <a:ext cx="1555351" cy="4109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2020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0.63174</cdr:x>
      <cdr:y>0.2371</cdr:y>
    </cdr:from>
    <cdr:to>
      <cdr:x>1</cdr:x>
      <cdr:y>0.39785</cdr:y>
    </cdr:to>
    <cdr:sp macro="" textlink="">
      <cdr:nvSpPr>
        <cdr:cNvPr id="24064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77180" y="1161458"/>
          <a:ext cx="2726467" cy="7874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184 millones de ejem.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1317172</xdr:colOff>
      <xdr:row>6</xdr:row>
      <xdr:rowOff>198664</xdr:rowOff>
    </xdr:from>
    <xdr:to>
      <xdr:col>9</xdr:col>
      <xdr:colOff>1632858</xdr:colOff>
      <xdr:row>25</xdr:row>
      <xdr:rowOff>255814</xdr:rowOff>
    </xdr:to>
    <xdr:graphicFrame macro="">
      <xdr:nvGraphicFramePr>
        <xdr:cNvPr id="243804" name="Gráfico 1026">
          <a:extLst>
            <a:ext uri="{FF2B5EF4-FFF2-40B4-BE49-F238E27FC236}">
              <a16:creationId xmlns:a16="http://schemas.microsoft.com/office/drawing/2014/main" id="{00000000-0008-0000-0200-00005CB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1730829</xdr:colOff>
      <xdr:row>7</xdr:row>
      <xdr:rowOff>50347</xdr:rowOff>
    </xdr:from>
    <xdr:to>
      <xdr:col>6</xdr:col>
      <xdr:colOff>587829</xdr:colOff>
      <xdr:row>21</xdr:row>
      <xdr:rowOff>107497</xdr:rowOff>
    </xdr:to>
    <xdr:sp macro="" textlink="">
      <xdr:nvSpPr>
        <xdr:cNvPr id="243717" name="Text Box 1029">
          <a:extLst>
            <a:ext uri="{FF2B5EF4-FFF2-40B4-BE49-F238E27FC236}">
              <a16:creationId xmlns:a16="http://schemas.microsoft.com/office/drawing/2014/main" id="{00000000-0008-0000-0200-000005B80300}"/>
            </a:ext>
          </a:extLst>
        </xdr:cNvPr>
        <xdr:cNvSpPr txBox="1">
          <a:spLocks noChangeArrowheads="1"/>
        </xdr:cNvSpPr>
      </xdr:nvSpPr>
      <xdr:spPr bwMode="auto">
        <a:xfrm>
          <a:off x="10613572" y="2641147"/>
          <a:ext cx="859971" cy="43461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  <xdr:twoCellAnchor>
    <xdr:from>
      <xdr:col>6</xdr:col>
      <xdr:colOff>1114425</xdr:colOff>
      <xdr:row>22</xdr:row>
      <xdr:rowOff>247650</xdr:rowOff>
    </xdr:from>
    <xdr:to>
      <xdr:col>9</xdr:col>
      <xdr:colOff>1104900</xdr:colOff>
      <xdr:row>23</xdr:row>
      <xdr:rowOff>295275</xdr:rowOff>
    </xdr:to>
    <xdr:sp macro="" textlink="">
      <xdr:nvSpPr>
        <xdr:cNvPr id="243718" name="Text Box 1030">
          <a:extLst>
            <a:ext uri="{FF2B5EF4-FFF2-40B4-BE49-F238E27FC236}">
              <a16:creationId xmlns:a16="http://schemas.microsoft.com/office/drawing/2014/main" id="{00000000-0008-0000-0200-000006B80300}"/>
            </a:ext>
          </a:extLst>
        </xdr:cNvPr>
        <xdr:cNvSpPr txBox="1">
          <a:spLocks noChangeArrowheads="1"/>
        </xdr:cNvSpPr>
      </xdr:nvSpPr>
      <xdr:spPr bwMode="auto">
        <a:xfrm>
          <a:off x="12268200" y="7467600"/>
          <a:ext cx="58674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0.20833</cdr:x>
      <cdr:y>0.06402</cdr:y>
    </cdr:from>
    <cdr:to>
      <cdr:x>0.46638</cdr:x>
      <cdr:y>0.23117</cdr:y>
    </cdr:to>
    <cdr:sp macro="" textlink="">
      <cdr:nvSpPr>
        <cdr:cNvPr id="244737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63252" y="401977"/>
          <a:ext cx="2180244" cy="10412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2020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0.64103</cdr:x>
      <cdr:y>0.22713</cdr:y>
    </cdr:from>
    <cdr:to>
      <cdr:x>1</cdr:x>
      <cdr:y>0.38526</cdr:y>
    </cdr:to>
    <cdr:sp macro="" textlink="">
      <cdr:nvSpPr>
        <cdr:cNvPr id="244738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0714" y="1333281"/>
          <a:ext cx="2895600" cy="9282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3.029 millones de ejem.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1247775</xdr:colOff>
      <xdr:row>7</xdr:row>
      <xdr:rowOff>85725</xdr:rowOff>
    </xdr:from>
    <xdr:to>
      <xdr:col>9</xdr:col>
      <xdr:colOff>1743075</xdr:colOff>
      <xdr:row>23</xdr:row>
      <xdr:rowOff>28575</xdr:rowOff>
    </xdr:to>
    <xdr:graphicFrame macro="">
      <xdr:nvGraphicFramePr>
        <xdr:cNvPr id="152668" name="Gráfico 1026">
          <a:extLst>
            <a:ext uri="{FF2B5EF4-FFF2-40B4-BE49-F238E27FC236}">
              <a16:creationId xmlns:a16="http://schemas.microsoft.com/office/drawing/2014/main" id="{00000000-0008-0000-0300-00005C54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1445079</xdr:colOff>
      <xdr:row>6</xdr:row>
      <xdr:rowOff>16328</xdr:rowOff>
    </xdr:from>
    <xdr:to>
      <xdr:col>6</xdr:col>
      <xdr:colOff>159204</xdr:colOff>
      <xdr:row>20</xdr:row>
      <xdr:rowOff>216353</xdr:rowOff>
    </xdr:to>
    <xdr:sp macro="" textlink="">
      <xdr:nvSpPr>
        <xdr:cNvPr id="152581" name="Text Box 1029">
          <a:extLst>
            <a:ext uri="{FF2B5EF4-FFF2-40B4-BE49-F238E27FC236}">
              <a16:creationId xmlns:a16="http://schemas.microsoft.com/office/drawing/2014/main" id="{00000000-0008-0000-0300-000005540200}"/>
            </a:ext>
          </a:extLst>
        </xdr:cNvPr>
        <xdr:cNvSpPr txBox="1">
          <a:spLocks noChangeArrowheads="1"/>
        </xdr:cNvSpPr>
      </xdr:nvSpPr>
      <xdr:spPr bwMode="auto">
        <a:xfrm>
          <a:off x="10327822" y="2041071"/>
          <a:ext cx="717096" cy="44889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  <xdr:twoCellAnchor>
    <xdr:from>
      <xdr:col>6</xdr:col>
      <xdr:colOff>940254</xdr:colOff>
      <xdr:row>21</xdr:row>
      <xdr:rowOff>232682</xdr:rowOff>
    </xdr:from>
    <xdr:to>
      <xdr:col>9</xdr:col>
      <xdr:colOff>930729</xdr:colOff>
      <xdr:row>22</xdr:row>
      <xdr:rowOff>261257</xdr:rowOff>
    </xdr:to>
    <xdr:sp macro="" textlink="">
      <xdr:nvSpPr>
        <xdr:cNvPr id="152582" name="Text Box 1030">
          <a:extLst>
            <a:ext uri="{FF2B5EF4-FFF2-40B4-BE49-F238E27FC236}">
              <a16:creationId xmlns:a16="http://schemas.microsoft.com/office/drawing/2014/main" id="{00000000-0008-0000-0300-000006540200}"/>
            </a:ext>
          </a:extLst>
        </xdr:cNvPr>
        <xdr:cNvSpPr txBox="1">
          <a:spLocks noChangeArrowheads="1"/>
        </xdr:cNvSpPr>
      </xdr:nvSpPr>
      <xdr:spPr bwMode="auto">
        <a:xfrm>
          <a:off x="11825968" y="6851196"/>
          <a:ext cx="5738132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0.20561</cdr:x>
      <cdr:y>0.03674</cdr:y>
    </cdr:from>
    <cdr:to>
      <cdr:x>0.46638</cdr:x>
      <cdr:y>0.52233</cdr:y>
    </cdr:to>
    <cdr:sp macro="" textlink="">
      <cdr:nvSpPr>
        <cdr:cNvPr id="15360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36427" y="192151"/>
          <a:ext cx="2198192" cy="24976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2021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0.64076</cdr:x>
      <cdr:y>0.21682</cdr:y>
    </cdr:from>
    <cdr:to>
      <cdr:x>1</cdr:x>
      <cdr:y>0.40183</cdr:y>
    </cdr:to>
    <cdr:sp macro="" textlink="">
      <cdr:nvSpPr>
        <cdr:cNvPr id="15360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83653" y="1049717"/>
          <a:ext cx="2962275" cy="8957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n: 11.781 millones de ejem.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1247775</xdr:colOff>
      <xdr:row>7</xdr:row>
      <xdr:rowOff>85725</xdr:rowOff>
    </xdr:from>
    <xdr:to>
      <xdr:col>9</xdr:col>
      <xdr:colOff>1743075</xdr:colOff>
      <xdr:row>23</xdr:row>
      <xdr:rowOff>28575</xdr:rowOff>
    </xdr:to>
    <xdr:graphicFrame macro="">
      <xdr:nvGraphicFramePr>
        <xdr:cNvPr id="284763" name="Gráfico 1026">
          <a:extLst>
            <a:ext uri="{FF2B5EF4-FFF2-40B4-BE49-F238E27FC236}">
              <a16:creationId xmlns:a16="http://schemas.microsoft.com/office/drawing/2014/main" id="{00000000-0008-0000-0400-00005B580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976993</xdr:colOff>
      <xdr:row>6</xdr:row>
      <xdr:rowOff>21771</xdr:rowOff>
    </xdr:from>
    <xdr:to>
      <xdr:col>6</xdr:col>
      <xdr:colOff>24493</xdr:colOff>
      <xdr:row>20</xdr:row>
      <xdr:rowOff>240846</xdr:rowOff>
    </xdr:to>
    <xdr:sp macro="" textlink="">
      <xdr:nvSpPr>
        <xdr:cNvPr id="284676" name="Text Box 1028">
          <a:extLst>
            <a:ext uri="{FF2B5EF4-FFF2-40B4-BE49-F238E27FC236}">
              <a16:creationId xmlns:a16="http://schemas.microsoft.com/office/drawing/2014/main" id="{00000000-0008-0000-0400-000004580400}"/>
            </a:ext>
          </a:extLst>
        </xdr:cNvPr>
        <xdr:cNvSpPr txBox="1">
          <a:spLocks noChangeArrowheads="1"/>
        </xdr:cNvSpPr>
      </xdr:nvSpPr>
      <xdr:spPr bwMode="auto">
        <a:xfrm>
          <a:off x="9859736" y="2002971"/>
          <a:ext cx="1050471" cy="45080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  <xdr:twoCellAnchor>
    <xdr:from>
      <xdr:col>6</xdr:col>
      <xdr:colOff>986517</xdr:colOff>
      <xdr:row>21</xdr:row>
      <xdr:rowOff>138793</xdr:rowOff>
    </xdr:from>
    <xdr:to>
      <xdr:col>9</xdr:col>
      <xdr:colOff>976992</xdr:colOff>
      <xdr:row>22</xdr:row>
      <xdr:rowOff>186418</xdr:rowOff>
    </xdr:to>
    <xdr:sp macro="" textlink="">
      <xdr:nvSpPr>
        <xdr:cNvPr id="284677" name="Text Box 1029">
          <a:extLst>
            <a:ext uri="{FF2B5EF4-FFF2-40B4-BE49-F238E27FC236}">
              <a16:creationId xmlns:a16="http://schemas.microsoft.com/office/drawing/2014/main" id="{00000000-0008-0000-0400-000005580400}"/>
            </a:ext>
          </a:extLst>
        </xdr:cNvPr>
        <xdr:cNvSpPr txBox="1">
          <a:spLocks noChangeArrowheads="1"/>
        </xdr:cNvSpPr>
      </xdr:nvSpPr>
      <xdr:spPr bwMode="auto">
        <a:xfrm>
          <a:off x="11872231" y="6713764"/>
          <a:ext cx="5738132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bocic/ausuarios/AGili-IFOP/AGILI/ASEGUIM/SEGPELAGICOS/SegCS/A&#241;os/1sgCS2000/5infincs00/032TBSC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SCcs1T"/>
      <sheetName val="5SCcs2T"/>
      <sheetName val="79SC191T"/>
      <sheetName val="80SC192T"/>
      <sheetName val="15SC281T"/>
      <sheetName val="80SC282T"/>
      <sheetName val="89SC401T"/>
      <sheetName val="90SC402T"/>
      <sheetName val="Hoja1"/>
      <sheetName val="14SC193T"/>
      <sheetName val="5SCcs3T"/>
      <sheetName val="SC19Ñ00"/>
      <sheetName val="5SCcs4T"/>
      <sheetName val="82SC194T"/>
      <sheetName val="SC28Ñ00"/>
      <sheetName val="15SC283T"/>
      <sheetName val="15SC284T"/>
      <sheetName val="SCVAÑ00"/>
      <sheetName val="16SC403T"/>
      <sheetName val="92SC404T"/>
      <sheetName val="73SCcsÑ00"/>
      <sheetName val="73SCcs1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0">
          <cell r="C40">
            <v>364348816.78055447</v>
          </cell>
        </row>
      </sheetData>
      <sheetData sheetId="12"/>
      <sheetData sheetId="13"/>
      <sheetData sheetId="14">
        <row r="40">
          <cell r="C40">
            <v>66674619947.842796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4"/>
  <sheetViews>
    <sheetView showZeros="0" zoomScale="90" zoomScaleNormal="90" workbookViewId="0">
      <selection activeCell="D7" sqref="D7"/>
    </sheetView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3" width="24.140625" style="3" customWidth="1"/>
    <col min="4" max="8" width="23.85546875" style="3" customWidth="1"/>
    <col min="9" max="10" width="20.85546875" style="3" customWidth="1"/>
    <col min="11" max="11" width="12.42578125" style="1" bestFit="1" customWidth="1"/>
    <col min="12" max="12" width="25.85546875" style="1" customWidth="1"/>
    <col min="13" max="17" width="11.5703125" style="1"/>
    <col min="18" max="18" width="13.85546875" style="1" customWidth="1"/>
    <col min="19" max="20" width="18.28515625" style="1" bestFit="1" customWidth="1"/>
    <col min="21" max="22" width="17.5703125" style="1" customWidth="1"/>
    <col min="23" max="16384" width="11.5703125" style="1"/>
  </cols>
  <sheetData>
    <row r="1" spans="1:23" ht="35" x14ac:dyDescent="0.25">
      <c r="A1" s="68"/>
      <c r="B1" s="88" t="s">
        <v>33</v>
      </c>
      <c r="C1" s="88"/>
      <c r="D1" s="88"/>
      <c r="E1" s="88"/>
      <c r="F1" s="88"/>
      <c r="G1" s="88"/>
      <c r="H1" s="88"/>
      <c r="I1" s="88"/>
      <c r="J1" s="88"/>
      <c r="K1" s="27"/>
      <c r="L1" s="27"/>
      <c r="M1" s="27"/>
      <c r="N1" s="27"/>
    </row>
    <row r="2" spans="1:23" ht="35" x14ac:dyDescent="0.25">
      <c r="A2" s="68"/>
      <c r="B2" s="88" t="s">
        <v>34</v>
      </c>
      <c r="C2" s="88"/>
      <c r="D2" s="88"/>
      <c r="E2" s="88"/>
      <c r="F2" s="88"/>
      <c r="G2" s="88"/>
      <c r="H2" s="88"/>
      <c r="I2" s="88"/>
      <c r="J2" s="88"/>
      <c r="K2" s="27"/>
      <c r="L2" s="27"/>
      <c r="M2" s="27"/>
      <c r="N2" s="27"/>
    </row>
    <row r="3" spans="1:23" ht="23" x14ac:dyDescent="0.25">
      <c r="A3" s="62"/>
      <c r="B3" s="69"/>
      <c r="C3" s="63"/>
      <c r="D3" s="63"/>
      <c r="E3" s="63"/>
      <c r="F3" s="63"/>
      <c r="G3" s="63"/>
      <c r="H3" s="63"/>
      <c r="I3" s="63"/>
      <c r="J3" s="63"/>
      <c r="K3" s="27"/>
      <c r="L3" s="27"/>
      <c r="M3" s="27"/>
      <c r="N3" s="27"/>
    </row>
    <row r="4" spans="1:23" s="4" customFormat="1" ht="24" thickBot="1" x14ac:dyDescent="0.3">
      <c r="A4" s="70"/>
      <c r="B4" s="30"/>
      <c r="C4" s="73"/>
      <c r="D4" s="31"/>
      <c r="E4" s="31"/>
      <c r="F4" s="31"/>
      <c r="G4" s="31"/>
      <c r="H4" s="31"/>
      <c r="I4" s="31"/>
      <c r="J4" s="31"/>
      <c r="K4" s="29"/>
      <c r="L4" s="29"/>
      <c r="M4" s="29"/>
      <c r="N4" s="29"/>
    </row>
    <row r="5" spans="1:23" s="5" customFormat="1" ht="30" x14ac:dyDescent="0.3">
      <c r="A5" s="29"/>
      <c r="B5" s="32" t="s">
        <v>0</v>
      </c>
      <c r="C5" s="74" t="s">
        <v>1</v>
      </c>
      <c r="D5" s="33" t="s">
        <v>2</v>
      </c>
      <c r="E5" s="33"/>
      <c r="F5" s="33"/>
      <c r="G5" s="33"/>
      <c r="H5" s="33"/>
      <c r="I5" s="33"/>
      <c r="J5" s="33"/>
      <c r="K5" s="29"/>
      <c r="L5" s="29"/>
      <c r="M5" s="29"/>
      <c r="N5" s="29"/>
      <c r="P5" s="6"/>
      <c r="Q5" s="7"/>
      <c r="R5" s="7"/>
      <c r="S5" s="7"/>
      <c r="T5" s="7"/>
      <c r="U5" s="7"/>
      <c r="V5" s="7"/>
      <c r="W5" s="8"/>
    </row>
    <row r="6" spans="1:23" s="4" customFormat="1" ht="23" x14ac:dyDescent="0.25">
      <c r="A6" s="29"/>
      <c r="B6" s="32" t="s">
        <v>3</v>
      </c>
      <c r="C6" s="74" t="s">
        <v>4</v>
      </c>
      <c r="D6" s="34" t="s">
        <v>5</v>
      </c>
      <c r="E6" s="34" t="s">
        <v>6</v>
      </c>
      <c r="F6" s="34" t="s">
        <v>7</v>
      </c>
      <c r="G6" s="34" t="s">
        <v>8</v>
      </c>
      <c r="H6" s="34" t="s">
        <v>9</v>
      </c>
      <c r="I6" s="34" t="s">
        <v>10</v>
      </c>
      <c r="J6" s="35"/>
      <c r="K6" s="29"/>
      <c r="L6" s="29"/>
      <c r="M6" s="29"/>
      <c r="N6" s="29"/>
      <c r="P6" s="9"/>
      <c r="Q6" s="10"/>
      <c r="R6" s="10"/>
      <c r="S6" s="10"/>
      <c r="T6" s="11" t="s">
        <v>11</v>
      </c>
      <c r="U6" s="12" t="s">
        <v>12</v>
      </c>
      <c r="V6" s="12" t="s">
        <v>12</v>
      </c>
      <c r="W6" s="12" t="s">
        <v>12</v>
      </c>
    </row>
    <row r="7" spans="1:23" ht="23" x14ac:dyDescent="0.25">
      <c r="A7" s="27"/>
      <c r="B7" s="36"/>
      <c r="C7" s="75"/>
      <c r="D7" s="37"/>
      <c r="E7" s="37"/>
      <c r="F7" s="37"/>
      <c r="G7" s="37"/>
      <c r="H7" s="37"/>
      <c r="I7" s="37"/>
      <c r="J7" s="37"/>
      <c r="K7" s="27"/>
      <c r="L7" s="27"/>
      <c r="M7" s="27"/>
      <c r="N7" s="27"/>
      <c r="P7" s="9"/>
      <c r="Q7" s="13"/>
      <c r="R7" s="13"/>
      <c r="S7" s="14"/>
      <c r="T7" s="10"/>
      <c r="U7" s="15"/>
      <c r="V7" s="15"/>
      <c r="W7" s="15"/>
    </row>
    <row r="8" spans="1:23" ht="23" x14ac:dyDescent="0.25">
      <c r="A8" s="27"/>
      <c r="B8" s="38">
        <v>3</v>
      </c>
      <c r="C8" s="76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>
        <v>0</v>
      </c>
      <c r="J8" s="40"/>
      <c r="K8" s="27"/>
      <c r="L8" s="27"/>
      <c r="M8" s="27"/>
      <c r="N8" s="27"/>
      <c r="P8" s="9"/>
      <c r="Q8" s="13" t="s">
        <v>15</v>
      </c>
      <c r="R8" s="16" t="e">
        <f>V8</f>
        <v>#REF!</v>
      </c>
      <c r="S8" s="17">
        <f>C43</f>
        <v>21729084772.028492</v>
      </c>
      <c r="T8" s="17" t="e">
        <f>SUM(T9:T11)</f>
        <v>#REF!</v>
      </c>
      <c r="U8" s="18" t="e">
        <f>T8/1000000</f>
        <v>#REF!</v>
      </c>
      <c r="V8" s="19" t="e">
        <f>SUM(V9:V11)</f>
        <v>#REF!</v>
      </c>
      <c r="W8" s="18"/>
    </row>
    <row r="9" spans="1:23" ht="23" x14ac:dyDescent="0.25">
      <c r="A9" s="27"/>
      <c r="B9" s="38">
        <v>3.5</v>
      </c>
      <c r="C9" s="76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>
        <v>0</v>
      </c>
      <c r="J9" s="39">
        <v>0</v>
      </c>
      <c r="K9" s="27"/>
      <c r="L9" s="41"/>
      <c r="M9" s="41"/>
      <c r="N9" s="27"/>
      <c r="P9" s="9"/>
      <c r="Q9" s="13" t="s">
        <v>17</v>
      </c>
      <c r="R9" s="16" t="e">
        <f>V9</f>
        <v>#REF!</v>
      </c>
      <c r="S9" s="17"/>
      <c r="T9" s="17">
        <f>[1]SC19Ñ00!C40</f>
        <v>364348816.78055447</v>
      </c>
      <c r="U9" s="18">
        <f>T9/1000000</f>
        <v>364.3488167805545</v>
      </c>
      <c r="V9" s="20" t="e">
        <f>(U9*100)/$U$8</f>
        <v>#REF!</v>
      </c>
      <c r="W9" s="18"/>
    </row>
    <row r="10" spans="1:23" ht="23" x14ac:dyDescent="0.25">
      <c r="A10" s="27"/>
      <c r="B10" s="38">
        <v>4</v>
      </c>
      <c r="C10" s="76">
        <v>517796.31</v>
      </c>
      <c r="D10" s="39">
        <v>517796.31</v>
      </c>
      <c r="E10" s="39">
        <v>0</v>
      </c>
      <c r="F10" s="39">
        <v>0</v>
      </c>
      <c r="G10" s="39">
        <v>0</v>
      </c>
      <c r="H10" s="39">
        <v>0</v>
      </c>
      <c r="I10" s="39">
        <v>0</v>
      </c>
      <c r="J10" s="39">
        <v>0</v>
      </c>
      <c r="K10" s="27"/>
      <c r="L10" s="42"/>
      <c r="M10" s="41"/>
      <c r="N10" s="27"/>
      <c r="P10" s="9"/>
      <c r="Q10" s="13" t="s">
        <v>19</v>
      </c>
      <c r="R10" s="16" t="e">
        <f>V10</f>
        <v>#REF!</v>
      </c>
      <c r="S10" s="17"/>
      <c r="T10" s="17">
        <f>[1]SC28Ñ00!C40</f>
        <v>66674619947.842796</v>
      </c>
      <c r="U10" s="18">
        <f>T10/1000000</f>
        <v>66674.619947842803</v>
      </c>
      <c r="V10" s="20" t="e">
        <f>(U10*100)/$U$8</f>
        <v>#REF!</v>
      </c>
      <c r="W10" s="18"/>
    </row>
    <row r="11" spans="1:23" ht="23" x14ac:dyDescent="0.25">
      <c r="A11" s="27"/>
      <c r="B11" s="38">
        <v>4.5</v>
      </c>
      <c r="C11" s="76">
        <v>1760174.19</v>
      </c>
      <c r="D11" s="39">
        <v>1760174.19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27"/>
      <c r="L11" s="42"/>
      <c r="M11" s="41"/>
      <c r="N11" s="27"/>
      <c r="P11" s="9"/>
      <c r="Q11" s="13" t="s">
        <v>21</v>
      </c>
      <c r="R11" s="16" t="e">
        <f>V11</f>
        <v>#REF!</v>
      </c>
      <c r="S11" s="17"/>
      <c r="T11" s="17" t="e">
        <f>#REF!</f>
        <v>#REF!</v>
      </c>
      <c r="U11" s="18" t="e">
        <f>T11/1000000</f>
        <v>#REF!</v>
      </c>
      <c r="V11" s="20" t="e">
        <f>(U11*100)/$U$8</f>
        <v>#REF!</v>
      </c>
      <c r="W11" s="18"/>
    </row>
    <row r="12" spans="1:23" ht="26" thickBot="1" x14ac:dyDescent="0.3">
      <c r="A12" s="27"/>
      <c r="B12" s="38">
        <v>5</v>
      </c>
      <c r="C12" s="76">
        <v>26083342.352538951</v>
      </c>
      <c r="D12" s="39">
        <v>26083342.352538951</v>
      </c>
      <c r="E12" s="39">
        <v>0</v>
      </c>
      <c r="F12" s="39">
        <v>0</v>
      </c>
      <c r="G12" s="39">
        <v>0</v>
      </c>
      <c r="H12" s="39">
        <v>0</v>
      </c>
      <c r="I12" s="39">
        <v>0</v>
      </c>
      <c r="J12" s="39">
        <v>0</v>
      </c>
      <c r="K12" s="27"/>
      <c r="L12" s="27"/>
      <c r="M12" s="27"/>
      <c r="N12" s="27"/>
      <c r="P12" s="21"/>
      <c r="Q12" s="22"/>
      <c r="R12" s="22"/>
      <c r="S12" s="22"/>
      <c r="T12" s="23"/>
      <c r="U12" s="23"/>
      <c r="V12" s="23"/>
      <c r="W12" s="24"/>
    </row>
    <row r="13" spans="1:23" ht="23" x14ac:dyDescent="0.25">
      <c r="A13" s="27"/>
      <c r="B13" s="38">
        <v>5.5</v>
      </c>
      <c r="C13" s="76">
        <v>83569427.398964241</v>
      </c>
      <c r="D13" s="39">
        <v>83569427.398964241</v>
      </c>
      <c r="E13" s="39">
        <v>0</v>
      </c>
      <c r="F13" s="39">
        <v>0</v>
      </c>
      <c r="G13" s="39">
        <v>0</v>
      </c>
      <c r="H13" s="39">
        <v>0</v>
      </c>
      <c r="I13" s="39">
        <v>0</v>
      </c>
      <c r="J13" s="39">
        <v>0</v>
      </c>
      <c r="K13" s="27"/>
      <c r="L13" s="27"/>
      <c r="M13" s="27"/>
      <c r="N13" s="27"/>
    </row>
    <row r="14" spans="1:23" ht="23" x14ac:dyDescent="0.25">
      <c r="A14" s="27"/>
      <c r="B14" s="38">
        <v>6</v>
      </c>
      <c r="C14" s="76">
        <v>157016495.11954263</v>
      </c>
      <c r="D14" s="39">
        <v>157016495.11954263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27"/>
      <c r="L14" s="27"/>
      <c r="M14" s="27"/>
      <c r="N14" s="27"/>
    </row>
    <row r="15" spans="1:23" ht="23" x14ac:dyDescent="0.25">
      <c r="A15" s="27"/>
      <c r="B15" s="38">
        <v>6.5</v>
      </c>
      <c r="C15" s="76">
        <v>182673896.65662917</v>
      </c>
      <c r="D15" s="39">
        <v>182673533.15662917</v>
      </c>
      <c r="E15" s="39">
        <v>363.5</v>
      </c>
      <c r="F15" s="39">
        <v>0</v>
      </c>
      <c r="G15" s="39">
        <v>0</v>
      </c>
      <c r="H15" s="39">
        <v>0</v>
      </c>
      <c r="I15" s="39">
        <v>0</v>
      </c>
      <c r="J15" s="39">
        <v>0</v>
      </c>
      <c r="K15" s="27"/>
      <c r="L15" s="27"/>
      <c r="M15" s="27"/>
      <c r="N15" s="27"/>
    </row>
    <row r="16" spans="1:23" ht="23" x14ac:dyDescent="0.25">
      <c r="A16" s="27"/>
      <c r="B16" s="38">
        <v>7</v>
      </c>
      <c r="C16" s="76">
        <v>251638838.76811796</v>
      </c>
      <c r="D16" s="39">
        <v>251638184.58811796</v>
      </c>
      <c r="E16" s="39">
        <v>654.17999999999995</v>
      </c>
      <c r="F16" s="39">
        <v>0</v>
      </c>
      <c r="G16" s="39">
        <v>0</v>
      </c>
      <c r="H16" s="39">
        <v>0</v>
      </c>
      <c r="I16" s="39">
        <v>0</v>
      </c>
      <c r="J16" s="39">
        <v>0</v>
      </c>
      <c r="K16" s="27"/>
      <c r="L16" s="27"/>
      <c r="M16" s="27"/>
      <c r="N16" s="27"/>
      <c r="Q16" s="1" t="s">
        <v>22</v>
      </c>
    </row>
    <row r="17" spans="1:14" ht="23" x14ac:dyDescent="0.25">
      <c r="A17" s="27"/>
      <c r="B17" s="38">
        <v>7.5</v>
      </c>
      <c r="C17" s="76">
        <v>340660044.04537201</v>
      </c>
      <c r="D17" s="39">
        <v>340658938.75537199</v>
      </c>
      <c r="E17" s="39">
        <v>1105.29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27"/>
      <c r="L17" s="42">
        <f>K55</f>
        <v>66.167938564153644</v>
      </c>
      <c r="M17" s="41" t="s">
        <v>16</v>
      </c>
      <c r="N17" s="27"/>
    </row>
    <row r="18" spans="1:14" ht="23" x14ac:dyDescent="0.25">
      <c r="A18" s="27"/>
      <c r="B18" s="38">
        <v>8</v>
      </c>
      <c r="C18" s="76">
        <v>507451476.31135619</v>
      </c>
      <c r="D18" s="39">
        <v>507450249.01135623</v>
      </c>
      <c r="E18" s="39">
        <v>1227.3</v>
      </c>
      <c r="F18" s="39">
        <v>0</v>
      </c>
      <c r="G18" s="39">
        <v>0</v>
      </c>
      <c r="H18" s="39">
        <v>0</v>
      </c>
      <c r="I18" s="39">
        <v>0</v>
      </c>
      <c r="J18" s="39">
        <v>0</v>
      </c>
      <c r="K18" s="27"/>
      <c r="L18" s="42">
        <f>C48</f>
        <v>269668.37493870256</v>
      </c>
      <c r="M18" s="41" t="s">
        <v>18</v>
      </c>
      <c r="N18" s="27"/>
    </row>
    <row r="19" spans="1:14" ht="23" x14ac:dyDescent="0.25">
      <c r="A19" s="27"/>
      <c r="B19" s="38">
        <v>8.5</v>
      </c>
      <c r="C19" s="76">
        <v>699471589.16324484</v>
      </c>
      <c r="D19" s="39">
        <v>699407321.86324489</v>
      </c>
      <c r="E19" s="39">
        <v>64267.3</v>
      </c>
      <c r="F19" s="39">
        <v>0</v>
      </c>
      <c r="G19" s="39">
        <v>0</v>
      </c>
      <c r="H19" s="39">
        <v>0</v>
      </c>
      <c r="I19" s="39">
        <v>0</v>
      </c>
      <c r="J19" s="39">
        <v>0</v>
      </c>
      <c r="K19" s="27"/>
      <c r="L19" s="42">
        <f>C43</f>
        <v>21729084772.028492</v>
      </c>
      <c r="M19" s="41" t="s">
        <v>20</v>
      </c>
      <c r="N19" s="27"/>
    </row>
    <row r="20" spans="1:14" ht="23" x14ac:dyDescent="0.25">
      <c r="A20" s="27"/>
      <c r="B20" s="38">
        <v>9</v>
      </c>
      <c r="C20" s="76">
        <v>1357268751.7602148</v>
      </c>
      <c r="D20" s="39">
        <v>1356331574.2902148</v>
      </c>
      <c r="E20" s="39">
        <v>937177.47000000009</v>
      </c>
      <c r="F20" s="39">
        <v>0</v>
      </c>
      <c r="G20" s="39">
        <v>0</v>
      </c>
      <c r="H20" s="39">
        <v>0</v>
      </c>
      <c r="I20" s="39">
        <v>0</v>
      </c>
      <c r="J20" s="39">
        <v>0</v>
      </c>
      <c r="K20" s="27"/>
      <c r="L20" s="42">
        <f>L71</f>
        <v>0</v>
      </c>
      <c r="M20" s="27"/>
      <c r="N20" s="27"/>
    </row>
    <row r="21" spans="1:14" ht="23" x14ac:dyDescent="0.25">
      <c r="A21" s="27"/>
      <c r="B21" s="38">
        <v>9.5</v>
      </c>
      <c r="C21" s="76">
        <v>1990843567.5254869</v>
      </c>
      <c r="D21" s="39">
        <v>1978296110.475487</v>
      </c>
      <c r="E21" s="39">
        <v>12547457.050000001</v>
      </c>
      <c r="F21" s="39">
        <v>0</v>
      </c>
      <c r="G21" s="39">
        <v>0</v>
      </c>
      <c r="H21" s="39">
        <v>0</v>
      </c>
      <c r="I21" s="39">
        <v>0</v>
      </c>
      <c r="J21" s="39">
        <v>0</v>
      </c>
      <c r="K21" s="27"/>
      <c r="L21" s="27"/>
      <c r="M21" s="27"/>
      <c r="N21" s="27"/>
    </row>
    <row r="22" spans="1:14" ht="23" x14ac:dyDescent="0.25">
      <c r="A22" s="27"/>
      <c r="B22" s="38">
        <v>10</v>
      </c>
      <c r="C22" s="76">
        <v>2781051143.6649323</v>
      </c>
      <c r="D22" s="39">
        <v>2665499885.8766909</v>
      </c>
      <c r="E22" s="39">
        <v>115551257.78824152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27"/>
      <c r="L22" s="27"/>
      <c r="M22" s="27"/>
      <c r="N22" s="27"/>
    </row>
    <row r="23" spans="1:14" ht="23" x14ac:dyDescent="0.25">
      <c r="A23" s="27"/>
      <c r="B23" s="38">
        <v>10.5</v>
      </c>
      <c r="C23" s="76">
        <v>3211290932.6304216</v>
      </c>
      <c r="D23" s="39">
        <v>3001258146.3610435</v>
      </c>
      <c r="E23" s="39">
        <v>209384226.65048897</v>
      </c>
      <c r="F23" s="39">
        <v>648559.61888888897</v>
      </c>
      <c r="G23" s="39">
        <v>0</v>
      </c>
      <c r="H23" s="39">
        <v>0</v>
      </c>
      <c r="I23" s="39">
        <v>0</v>
      </c>
      <c r="J23" s="39">
        <v>0</v>
      </c>
      <c r="K23" s="27"/>
      <c r="L23" s="27"/>
      <c r="M23" s="27"/>
      <c r="N23" s="27"/>
    </row>
    <row r="24" spans="1:14" ht="23" x14ac:dyDescent="0.25">
      <c r="A24" s="27"/>
      <c r="B24" s="38">
        <v>11</v>
      </c>
      <c r="C24" s="76">
        <v>2786389986.611855</v>
      </c>
      <c r="D24" s="39">
        <v>2592180592.3691721</v>
      </c>
      <c r="E24" s="39">
        <v>192645964.19588786</v>
      </c>
      <c r="F24" s="39">
        <v>1563430.0467948718</v>
      </c>
      <c r="G24" s="39">
        <v>0</v>
      </c>
      <c r="H24" s="39">
        <v>0</v>
      </c>
      <c r="I24" s="39">
        <v>0</v>
      </c>
      <c r="J24" s="39">
        <v>0</v>
      </c>
      <c r="K24" s="27"/>
      <c r="L24" s="27"/>
      <c r="M24" s="27"/>
      <c r="N24" s="27"/>
    </row>
    <row r="25" spans="1:14" ht="23" x14ac:dyDescent="0.25">
      <c r="A25" s="27"/>
      <c r="B25" s="38">
        <v>11.5</v>
      </c>
      <c r="C25" s="76">
        <v>1988448167.0443454</v>
      </c>
      <c r="D25" s="39">
        <v>1815928197.4033821</v>
      </c>
      <c r="E25" s="39">
        <v>164450272.85504252</v>
      </c>
      <c r="F25" s="39">
        <v>8069696.7859210521</v>
      </c>
      <c r="G25" s="39">
        <v>0</v>
      </c>
      <c r="H25" s="39">
        <v>0</v>
      </c>
      <c r="I25" s="39">
        <v>0</v>
      </c>
      <c r="J25" s="39">
        <v>0</v>
      </c>
      <c r="K25" s="27"/>
      <c r="L25" s="27"/>
      <c r="M25" s="27"/>
      <c r="N25" s="27"/>
    </row>
    <row r="26" spans="1:14" ht="23" x14ac:dyDescent="0.25">
      <c r="A26" s="27"/>
      <c r="B26" s="38">
        <v>12</v>
      </c>
      <c r="C26" s="76">
        <v>996796703.05387831</v>
      </c>
      <c r="D26" s="39">
        <v>792089203.74322391</v>
      </c>
      <c r="E26" s="39">
        <v>188407251.1390754</v>
      </c>
      <c r="F26" s="39">
        <v>16300248.171578946</v>
      </c>
      <c r="G26" s="39">
        <v>0</v>
      </c>
      <c r="H26" s="39">
        <v>0</v>
      </c>
      <c r="I26" s="39">
        <v>0</v>
      </c>
      <c r="J26" s="39">
        <v>0</v>
      </c>
      <c r="K26" s="27"/>
      <c r="L26" s="27"/>
      <c r="M26" s="27"/>
      <c r="N26" s="27"/>
    </row>
    <row r="27" spans="1:14" ht="23" x14ac:dyDescent="0.25">
      <c r="A27" s="27"/>
      <c r="B27" s="38">
        <v>12.5</v>
      </c>
      <c r="C27" s="76">
        <v>461972972.92309266</v>
      </c>
      <c r="D27" s="39">
        <v>259968282.0288496</v>
      </c>
      <c r="E27" s="39">
        <v>149437183.84769759</v>
      </c>
      <c r="F27" s="39">
        <v>52567507.046545453</v>
      </c>
      <c r="G27" s="39">
        <v>0</v>
      </c>
      <c r="H27" s="39">
        <v>0</v>
      </c>
      <c r="I27" s="39">
        <v>0</v>
      </c>
      <c r="J27" s="39">
        <v>0</v>
      </c>
      <c r="K27" s="27"/>
      <c r="L27" s="27"/>
      <c r="M27" s="27"/>
      <c r="N27" s="27"/>
    </row>
    <row r="28" spans="1:14" ht="23" x14ac:dyDescent="0.25">
      <c r="A28" s="27"/>
      <c r="B28" s="38">
        <v>13</v>
      </c>
      <c r="C28" s="76">
        <v>352916054.57329404</v>
      </c>
      <c r="D28" s="39">
        <v>84591151.323066965</v>
      </c>
      <c r="E28" s="39">
        <v>182087729.13761482</v>
      </c>
      <c r="F28" s="39">
        <v>85726015.019012213</v>
      </c>
      <c r="G28" s="39">
        <v>511159.09360000002</v>
      </c>
      <c r="H28" s="39">
        <v>0</v>
      </c>
      <c r="I28" s="39">
        <v>0</v>
      </c>
      <c r="J28" s="39">
        <v>0</v>
      </c>
      <c r="K28" s="27"/>
      <c r="L28" s="27"/>
      <c r="M28" s="27"/>
      <c r="N28" s="27"/>
    </row>
    <row r="29" spans="1:14" ht="23" x14ac:dyDescent="0.25">
      <c r="A29" s="27"/>
      <c r="B29" s="38">
        <v>13.5</v>
      </c>
      <c r="C29" s="76">
        <v>320967219.92046231</v>
      </c>
      <c r="D29" s="39">
        <v>33972090.493748829</v>
      </c>
      <c r="E29" s="39">
        <v>191597321.56954432</v>
      </c>
      <c r="F29" s="39">
        <v>89121369.204946965</v>
      </c>
      <c r="G29" s="39">
        <v>6276438.6522222217</v>
      </c>
      <c r="H29" s="39">
        <v>0</v>
      </c>
      <c r="I29" s="39">
        <v>0</v>
      </c>
      <c r="J29" s="39">
        <v>0</v>
      </c>
      <c r="K29" s="27"/>
      <c r="L29" s="27"/>
      <c r="M29" s="27"/>
      <c r="N29" s="27"/>
    </row>
    <row r="30" spans="1:14" ht="23" x14ac:dyDescent="0.25">
      <c r="A30" s="27"/>
      <c r="B30" s="38">
        <v>14</v>
      </c>
      <c r="C30" s="76">
        <v>359621651.59606713</v>
      </c>
      <c r="D30" s="39">
        <v>0</v>
      </c>
      <c r="E30" s="39">
        <v>212485400.35664684</v>
      </c>
      <c r="F30" s="39">
        <v>125764361.22414082</v>
      </c>
      <c r="G30" s="39">
        <v>21371890.015279502</v>
      </c>
      <c r="H30" s="39">
        <v>0</v>
      </c>
      <c r="I30" s="39">
        <v>0</v>
      </c>
      <c r="J30" s="39">
        <v>0</v>
      </c>
      <c r="K30" s="27"/>
      <c r="L30" s="27"/>
      <c r="M30" s="27"/>
      <c r="N30" s="27"/>
    </row>
    <row r="31" spans="1:14" ht="23" x14ac:dyDescent="0.25">
      <c r="A31" s="27"/>
      <c r="B31" s="38">
        <v>14.5</v>
      </c>
      <c r="C31" s="76">
        <v>464331304.76479316</v>
      </c>
      <c r="D31" s="39">
        <v>0</v>
      </c>
      <c r="E31" s="39">
        <v>114864274.11662512</v>
      </c>
      <c r="F31" s="39">
        <v>266663585.58865282</v>
      </c>
      <c r="G31" s="39">
        <v>82803445.059515223</v>
      </c>
      <c r="H31" s="39">
        <v>0</v>
      </c>
      <c r="I31" s="39">
        <v>0</v>
      </c>
      <c r="J31" s="39">
        <v>0</v>
      </c>
      <c r="K31" s="27"/>
      <c r="L31" s="27"/>
      <c r="M31" s="27"/>
      <c r="N31" s="27"/>
    </row>
    <row r="32" spans="1:14" ht="23" x14ac:dyDescent="0.25">
      <c r="A32" s="27"/>
      <c r="B32" s="38">
        <v>15</v>
      </c>
      <c r="C32" s="76">
        <v>563309618.07468271</v>
      </c>
      <c r="D32" s="39">
        <v>0</v>
      </c>
      <c r="E32" s="39">
        <v>59208832.874121733</v>
      </c>
      <c r="F32" s="39">
        <v>314602802.82831049</v>
      </c>
      <c r="G32" s="39">
        <v>182407140.52394032</v>
      </c>
      <c r="H32" s="39">
        <v>7090841.8483101856</v>
      </c>
      <c r="I32" s="39">
        <v>0</v>
      </c>
      <c r="J32" s="39">
        <v>0</v>
      </c>
      <c r="K32" s="27"/>
      <c r="L32" s="27"/>
      <c r="M32" s="27"/>
      <c r="N32" s="27"/>
    </row>
    <row r="33" spans="1:14" ht="23" x14ac:dyDescent="0.25">
      <c r="A33" s="27"/>
      <c r="B33" s="38">
        <v>15.5</v>
      </c>
      <c r="C33" s="76">
        <v>703865597.51054072</v>
      </c>
      <c r="D33" s="39">
        <v>0</v>
      </c>
      <c r="E33" s="39">
        <v>23372445.81133955</v>
      </c>
      <c r="F33" s="39">
        <v>350465644.86276388</v>
      </c>
      <c r="G33" s="39">
        <v>318165325.8659175</v>
      </c>
      <c r="H33" s="39">
        <v>11862180.970519893</v>
      </c>
      <c r="I33" s="39">
        <v>0</v>
      </c>
      <c r="J33" s="39">
        <v>0</v>
      </c>
      <c r="K33" s="27"/>
      <c r="L33" s="27"/>
      <c r="M33" s="27"/>
      <c r="N33" s="27"/>
    </row>
    <row r="34" spans="1:14" ht="23" x14ac:dyDescent="0.25">
      <c r="A34" s="27"/>
      <c r="B34" s="38">
        <v>16</v>
      </c>
      <c r="C34" s="76">
        <v>647340903.19357061</v>
      </c>
      <c r="D34" s="39">
        <v>0</v>
      </c>
      <c r="E34" s="39">
        <v>8298872.9241452664</v>
      </c>
      <c r="F34" s="39">
        <v>217803804.17993477</v>
      </c>
      <c r="G34" s="39">
        <v>394650089.28368419</v>
      </c>
      <c r="H34" s="39">
        <v>26588136.805806454</v>
      </c>
      <c r="I34" s="39">
        <v>0</v>
      </c>
      <c r="J34" s="39">
        <v>0</v>
      </c>
      <c r="K34" s="27"/>
      <c r="L34" s="27"/>
      <c r="M34" s="27"/>
      <c r="N34" s="27"/>
    </row>
    <row r="35" spans="1:14" ht="23" x14ac:dyDescent="0.25">
      <c r="A35" s="27"/>
      <c r="B35" s="38">
        <v>16.5</v>
      </c>
      <c r="C35" s="76">
        <v>332050728.71743596</v>
      </c>
      <c r="D35" s="39">
        <v>0</v>
      </c>
      <c r="E35" s="39">
        <v>0</v>
      </c>
      <c r="F35" s="39">
        <v>114932406.25997528</v>
      </c>
      <c r="G35" s="39">
        <v>197747546.93094274</v>
      </c>
      <c r="H35" s="39">
        <v>19370775.526517894</v>
      </c>
      <c r="I35" s="39">
        <v>0</v>
      </c>
      <c r="J35" s="39">
        <v>0</v>
      </c>
      <c r="K35" s="27"/>
      <c r="L35" s="27"/>
      <c r="M35" s="27"/>
      <c r="N35" s="27"/>
    </row>
    <row r="36" spans="1:14" ht="23" x14ac:dyDescent="0.25">
      <c r="A36" s="27"/>
      <c r="B36" s="38">
        <v>17</v>
      </c>
      <c r="C36" s="76">
        <v>92335461.684807912</v>
      </c>
      <c r="D36" s="39">
        <v>0</v>
      </c>
      <c r="E36" s="39">
        <v>0</v>
      </c>
      <c r="F36" s="39">
        <v>25260586.177781794</v>
      </c>
      <c r="G36" s="39">
        <v>61556316.745359458</v>
      </c>
      <c r="H36" s="39">
        <v>5518558.7616666658</v>
      </c>
      <c r="I36" s="39">
        <v>0</v>
      </c>
      <c r="J36" s="39">
        <v>0</v>
      </c>
      <c r="K36" s="27"/>
      <c r="L36" s="43"/>
      <c r="M36" s="43"/>
      <c r="N36" s="43"/>
    </row>
    <row r="37" spans="1:14" ht="23" x14ac:dyDescent="0.25">
      <c r="A37" s="27"/>
      <c r="B37" s="38">
        <v>17.5</v>
      </c>
      <c r="C37" s="76">
        <v>23477543.181181367</v>
      </c>
      <c r="D37" s="39">
        <v>0</v>
      </c>
      <c r="E37" s="39">
        <v>0</v>
      </c>
      <c r="F37" s="39">
        <v>906738.32666666666</v>
      </c>
      <c r="G37" s="39">
        <v>20016710.687526342</v>
      </c>
      <c r="H37" s="39">
        <v>2554094.1669883593</v>
      </c>
      <c r="I37" s="39">
        <v>0</v>
      </c>
      <c r="J37" s="39">
        <v>0</v>
      </c>
      <c r="K37" s="27"/>
      <c r="L37" s="43"/>
      <c r="M37" s="43"/>
      <c r="N37" s="43"/>
    </row>
    <row r="38" spans="1:14" ht="23" x14ac:dyDescent="0.25">
      <c r="A38" s="27"/>
      <c r="B38" s="38">
        <v>18</v>
      </c>
      <c r="C38" s="76">
        <v>25013382.614257794</v>
      </c>
      <c r="D38" s="39">
        <v>0</v>
      </c>
      <c r="E38" s="39">
        <v>0</v>
      </c>
      <c r="F38" s="39">
        <v>0</v>
      </c>
      <c r="G38" s="39">
        <v>25013382.614257794</v>
      </c>
      <c r="H38" s="39">
        <v>0</v>
      </c>
      <c r="I38" s="39">
        <v>0</v>
      </c>
      <c r="J38" s="39">
        <v>0</v>
      </c>
      <c r="K38" s="27"/>
      <c r="L38" s="43"/>
      <c r="M38" s="43"/>
      <c r="N38" s="43"/>
    </row>
    <row r="39" spans="1:14" ht="23" x14ac:dyDescent="0.25">
      <c r="A39" s="27"/>
      <c r="B39" s="38">
        <v>18.5</v>
      </c>
      <c r="C39" s="76">
        <v>14212500.500554677</v>
      </c>
      <c r="D39" s="39">
        <v>0</v>
      </c>
      <c r="E39" s="39">
        <v>0</v>
      </c>
      <c r="F39" s="39">
        <v>0</v>
      </c>
      <c r="G39" s="39">
        <v>14212500.500554677</v>
      </c>
      <c r="H39" s="39">
        <v>0</v>
      </c>
      <c r="I39" s="39">
        <v>0</v>
      </c>
      <c r="J39" s="39">
        <v>0</v>
      </c>
      <c r="K39" s="27"/>
      <c r="L39" s="43"/>
      <c r="M39" s="43"/>
      <c r="N39" s="43"/>
    </row>
    <row r="40" spans="1:14" ht="23" x14ac:dyDescent="0.25">
      <c r="A40" s="27"/>
      <c r="B40" s="38">
        <v>19</v>
      </c>
      <c r="C40" s="76">
        <v>4737500.1668515587</v>
      </c>
      <c r="D40" s="39">
        <v>0</v>
      </c>
      <c r="E40" s="39">
        <v>0</v>
      </c>
      <c r="F40" s="39">
        <v>0</v>
      </c>
      <c r="G40" s="39">
        <v>0</v>
      </c>
      <c r="H40" s="39">
        <v>4737500.1668515587</v>
      </c>
      <c r="I40" s="39"/>
      <c r="J40" s="39">
        <v>0</v>
      </c>
      <c r="K40" s="27"/>
      <c r="L40" s="43"/>
      <c r="M40" s="43"/>
      <c r="N40" s="43"/>
    </row>
    <row r="41" spans="1:14" ht="23" x14ac:dyDescent="0.25">
      <c r="A41" s="27"/>
      <c r="B41" s="38">
        <v>19.5</v>
      </c>
      <c r="C41" s="76"/>
      <c r="D41" s="39"/>
      <c r="E41" s="39"/>
      <c r="F41" s="39"/>
      <c r="G41" s="39"/>
      <c r="H41" s="39"/>
      <c r="I41" s="39"/>
      <c r="J41" s="39">
        <v>0</v>
      </c>
      <c r="K41" s="27"/>
      <c r="L41" s="43"/>
      <c r="M41" s="43"/>
      <c r="N41" s="43"/>
    </row>
    <row r="42" spans="1:14" ht="23" x14ac:dyDescent="0.25">
      <c r="A42" s="27"/>
      <c r="B42" s="44"/>
      <c r="C42" s="77"/>
      <c r="D42" s="45"/>
      <c r="E42" s="45"/>
      <c r="F42" s="45"/>
      <c r="G42" s="45"/>
      <c r="H42" s="45"/>
      <c r="I42" s="45"/>
      <c r="J42" s="45"/>
      <c r="K42" s="27"/>
      <c r="L42" s="43"/>
      <c r="M42" s="43"/>
      <c r="N42" s="43"/>
    </row>
    <row r="43" spans="1:14" ht="23" x14ac:dyDescent="0.25">
      <c r="A43" s="27"/>
      <c r="B43" s="71" t="s">
        <v>23</v>
      </c>
      <c r="C43" s="78">
        <v>21729084772.028492</v>
      </c>
      <c r="D43" s="72">
        <v>16830890697.110643</v>
      </c>
      <c r="E43" s="72">
        <v>1825343285.3564713</v>
      </c>
      <c r="F43" s="72">
        <v>1670396755.3419147</v>
      </c>
      <c r="G43" s="72">
        <v>1324731945.9727998</v>
      </c>
      <c r="H43" s="72">
        <v>77722088.246661022</v>
      </c>
      <c r="I43" s="72">
        <v>0</v>
      </c>
      <c r="J43" s="72">
        <v>0</v>
      </c>
      <c r="K43" s="27"/>
      <c r="L43" s="43"/>
      <c r="M43" s="43"/>
      <c r="N43" s="43"/>
    </row>
    <row r="44" spans="1:14" s="25" customFormat="1" ht="23" x14ac:dyDescent="0.25">
      <c r="A44" s="47"/>
      <c r="B44" s="38" t="s">
        <v>24</v>
      </c>
      <c r="C44" s="79">
        <v>100</v>
      </c>
      <c r="D44" s="48">
        <v>77.457890535623406</v>
      </c>
      <c r="E44" s="48">
        <v>8.4004609697423014</v>
      </c>
      <c r="F44" s="48">
        <v>7.6873774154178367</v>
      </c>
      <c r="G44" s="48">
        <v>6.0965841859943701</v>
      </c>
      <c r="H44" s="48">
        <v>0.35768689322208103</v>
      </c>
      <c r="I44" s="48">
        <v>0</v>
      </c>
      <c r="J44" s="48">
        <v>0</v>
      </c>
      <c r="K44" s="47"/>
      <c r="L44" s="43"/>
      <c r="M44" s="43"/>
      <c r="N44" s="43"/>
    </row>
    <row r="45" spans="1:14" s="25" customFormat="1" ht="23" x14ac:dyDescent="0.25">
      <c r="A45" s="47"/>
      <c r="B45" s="38" t="s">
        <v>25</v>
      </c>
      <c r="C45" s="80">
        <v>11.028089786308671</v>
      </c>
      <c r="D45" s="49">
        <v>10.096295178050273</v>
      </c>
      <c r="E45" s="49">
        <v>12.380470416570448</v>
      </c>
      <c r="F45" s="49">
        <v>14.901973784060131</v>
      </c>
      <c r="G45" s="49">
        <v>15.811546665704711</v>
      </c>
      <c r="H45" s="49">
        <v>16.260230474999638</v>
      </c>
      <c r="I45" s="49">
        <v>0</v>
      </c>
      <c r="J45" s="49">
        <v>0</v>
      </c>
      <c r="K45" s="47"/>
      <c r="L45" s="43"/>
      <c r="M45" s="43"/>
      <c r="N45" s="43"/>
    </row>
    <row r="46" spans="1:14" s="26" customFormat="1" ht="23" x14ac:dyDescent="0.25">
      <c r="A46" s="50"/>
      <c r="B46" s="51" t="s">
        <v>26</v>
      </c>
      <c r="C46" s="81">
        <v>5.1920665841477813</v>
      </c>
      <c r="D46" s="52">
        <v>1.7977302888577988</v>
      </c>
      <c r="E46" s="52">
        <v>2.2795255166398074</v>
      </c>
      <c r="F46" s="52">
        <v>1.1989876408424378</v>
      </c>
      <c r="G46" s="52">
        <v>0.66084087251384882</v>
      </c>
      <c r="H46" s="52">
        <v>0.81750919602706473</v>
      </c>
      <c r="I46" s="52">
        <v>0</v>
      </c>
      <c r="J46" s="52">
        <v>0</v>
      </c>
      <c r="K46" s="50"/>
      <c r="L46" s="43"/>
      <c r="M46" s="43"/>
      <c r="N46" s="43"/>
    </row>
    <row r="47" spans="1:14" ht="23" x14ac:dyDescent="0.25">
      <c r="A47" s="27"/>
      <c r="B47" s="53" t="s">
        <v>27</v>
      </c>
      <c r="C47" s="82">
        <v>12.286716281718103</v>
      </c>
      <c r="D47" s="54">
        <v>8.4669781629129197</v>
      </c>
      <c r="E47" s="54">
        <v>16.330218420402439</v>
      </c>
      <c r="F47" s="54">
        <v>28.934677358670854</v>
      </c>
      <c r="G47" s="54">
        <v>34.765743315382132</v>
      </c>
      <c r="H47" s="54">
        <v>38.157163510950781</v>
      </c>
      <c r="I47" s="54">
        <v>0</v>
      </c>
      <c r="J47" s="54">
        <v>0</v>
      </c>
      <c r="K47" s="27"/>
      <c r="L47" s="43"/>
      <c r="M47" s="43"/>
      <c r="N47" s="43"/>
    </row>
    <row r="48" spans="1:14" ht="23" x14ac:dyDescent="0.25">
      <c r="A48" s="27"/>
      <c r="B48" s="46" t="s">
        <v>28</v>
      </c>
      <c r="C48" s="76">
        <v>269668.37493870256</v>
      </c>
      <c r="D48" s="55">
        <v>142506.78399481002</v>
      </c>
      <c r="E48" s="55">
        <v>29808.25454208615</v>
      </c>
      <c r="F48" s="55">
        <v>48332.391176788959</v>
      </c>
      <c r="G48" s="55">
        <v>46055.290795377026</v>
      </c>
      <c r="H48" s="55">
        <v>2965.6544296403904</v>
      </c>
      <c r="I48" s="55">
        <v>0</v>
      </c>
      <c r="J48" s="55">
        <v>0</v>
      </c>
      <c r="K48" s="27"/>
      <c r="L48" s="43"/>
      <c r="M48" s="43"/>
      <c r="N48" s="43"/>
    </row>
    <row r="49" spans="1:14" ht="23" x14ac:dyDescent="0.25">
      <c r="A49" s="27"/>
      <c r="B49" s="44" t="s">
        <v>24</v>
      </c>
      <c r="C49" s="77">
        <v>99.999999999999986</v>
      </c>
      <c r="D49" s="56">
        <v>52.845197004358695</v>
      </c>
      <c r="E49" s="56">
        <v>11.05367084622428</v>
      </c>
      <c r="F49" s="56">
        <v>17.922899260165465</v>
      </c>
      <c r="G49" s="56">
        <v>17.078491612465015</v>
      </c>
      <c r="H49" s="56">
        <v>1.099741276786536</v>
      </c>
      <c r="I49" s="57">
        <v>0</v>
      </c>
      <c r="J49" s="57"/>
      <c r="K49" s="27"/>
      <c r="L49" s="27"/>
      <c r="M49" s="27"/>
      <c r="N49" s="27"/>
    </row>
    <row r="50" spans="1:14" ht="23" x14ac:dyDescent="0.25">
      <c r="A50" s="27"/>
      <c r="B50" s="28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 ht="23" x14ac:dyDescent="0.25">
      <c r="A51" s="27"/>
      <c r="B51" s="28"/>
      <c r="C51" s="27" t="s">
        <v>30</v>
      </c>
      <c r="D51" s="27"/>
      <c r="E51" s="47">
        <f>E48*100/C48</f>
        <v>11.05367084622428</v>
      </c>
      <c r="F51" s="27"/>
      <c r="G51" s="27"/>
      <c r="H51" s="27"/>
      <c r="I51" s="27"/>
      <c r="J51" s="27"/>
      <c r="K51" s="27"/>
      <c r="L51" s="27"/>
      <c r="M51" s="27"/>
      <c r="N51" s="27"/>
    </row>
    <row r="52" spans="1:14" ht="23" x14ac:dyDescent="0.25">
      <c r="A52" s="27"/>
      <c r="B52" s="28"/>
      <c r="C52" s="27" t="s">
        <v>16</v>
      </c>
      <c r="D52" s="27">
        <f>D43/1000000</f>
        <v>16830.890697110644</v>
      </c>
      <c r="E52" s="27">
        <f t="shared" ref="E52:I52" si="0">E43/1000000</f>
        <v>1825.3432853564714</v>
      </c>
      <c r="F52" s="27">
        <f t="shared" si="0"/>
        <v>1670.3967553419147</v>
      </c>
      <c r="G52" s="27">
        <f t="shared" si="0"/>
        <v>1324.7319459727998</v>
      </c>
      <c r="H52" s="27">
        <f t="shared" si="0"/>
        <v>77.722088246661016</v>
      </c>
      <c r="I52" s="27">
        <f t="shared" si="0"/>
        <v>0</v>
      </c>
      <c r="J52" s="27"/>
      <c r="K52" s="27"/>
      <c r="L52" s="27"/>
      <c r="M52" s="27"/>
      <c r="N52" s="27"/>
    </row>
    <row r="53" spans="1:14" ht="23" x14ac:dyDescent="0.25">
      <c r="A53" s="27"/>
      <c r="B53" s="28"/>
      <c r="C53" s="27">
        <f>L55</f>
        <v>66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 ht="23" x14ac:dyDescent="0.25">
      <c r="A54" s="27"/>
      <c r="B54" s="28"/>
      <c r="C54" s="47">
        <f>K55</f>
        <v>66.167938564153644</v>
      </c>
      <c r="D54" s="58" t="str">
        <f t="shared" ref="D54:I54" si="1">D6</f>
        <v>O</v>
      </c>
      <c r="E54" s="58" t="str">
        <f t="shared" si="1"/>
        <v>I</v>
      </c>
      <c r="F54" s="58" t="str">
        <f t="shared" si="1"/>
        <v>II</v>
      </c>
      <c r="G54" s="58" t="str">
        <f t="shared" si="1"/>
        <v>III</v>
      </c>
      <c r="H54" s="58" t="str">
        <f t="shared" si="1"/>
        <v>IV</v>
      </c>
      <c r="I54" s="58" t="str">
        <f t="shared" si="1"/>
        <v>V</v>
      </c>
      <c r="J54" s="27"/>
      <c r="K54" s="27"/>
      <c r="L54" s="27"/>
      <c r="M54" s="27"/>
      <c r="N54" s="27"/>
    </row>
    <row r="55" spans="1:14" ht="23" x14ac:dyDescent="0.25">
      <c r="A55" s="27"/>
      <c r="B55" s="59" t="s">
        <v>32</v>
      </c>
      <c r="C55" s="27" t="str">
        <f>CONCATENATE(C51,C53,C52)</f>
        <v>&lt; 11,5 cm =66%</v>
      </c>
      <c r="D55" s="47">
        <f t="shared" ref="D55:I55" si="2">SUM(D8:D24)/1000000000</f>
        <v>13.844341772118375</v>
      </c>
      <c r="E55" s="47">
        <f t="shared" si="2"/>
        <v>0.53113370072461841</v>
      </c>
      <c r="F55" s="47">
        <f t="shared" si="2"/>
        <v>2.2119896656837609E-3</v>
      </c>
      <c r="G55" s="47">
        <f t="shared" si="2"/>
        <v>0</v>
      </c>
      <c r="H55" s="47">
        <f t="shared" si="2"/>
        <v>0</v>
      </c>
      <c r="I55" s="47">
        <f t="shared" si="2"/>
        <v>0</v>
      </c>
      <c r="J55" s="47">
        <f>SUM(D55:I55)</f>
        <v>14.377687462508677</v>
      </c>
      <c r="K55" s="47">
        <f>(J55/$J57)*100</f>
        <v>66.167938564153644</v>
      </c>
      <c r="L55" s="47">
        <f>ROUND(K55,0)</f>
        <v>66</v>
      </c>
      <c r="M55" s="27"/>
      <c r="N55" s="27"/>
    </row>
    <row r="56" spans="1:14" ht="23" x14ac:dyDescent="0.25">
      <c r="A56" s="27"/>
      <c r="B56" s="59"/>
      <c r="C56" s="27" t="s">
        <v>29</v>
      </c>
      <c r="D56" s="47">
        <f>SUM(D25:D42)/1000000000</f>
        <v>2.9865489249922712</v>
      </c>
      <c r="E56" s="47">
        <f t="shared" ref="E56:I56" si="3">SUM(E25:E42)/1000000000</f>
        <v>1.2942095846318531</v>
      </c>
      <c r="F56" s="47">
        <f t="shared" si="3"/>
        <v>1.668184765676231</v>
      </c>
      <c r="G56" s="47">
        <f t="shared" si="3"/>
        <v>1.3247319459727998</v>
      </c>
      <c r="H56" s="47">
        <f t="shared" si="3"/>
        <v>7.772208824666102E-2</v>
      </c>
      <c r="I56" s="47">
        <f t="shared" si="3"/>
        <v>0</v>
      </c>
      <c r="J56" s="47">
        <f>SUM(D56:I56)</f>
        <v>7.3513973095198164</v>
      </c>
      <c r="K56" s="47">
        <f>(J56/$J57)*100</f>
        <v>33.832061435846363</v>
      </c>
      <c r="L56" s="27"/>
      <c r="M56" s="27"/>
      <c r="N56" s="27"/>
    </row>
    <row r="57" spans="1:14" ht="23" x14ac:dyDescent="0.25">
      <c r="A57" s="27"/>
      <c r="B57" s="59"/>
      <c r="C57" s="27"/>
      <c r="D57" s="27"/>
      <c r="E57" s="27"/>
      <c r="F57" s="27"/>
      <c r="G57" s="27"/>
      <c r="H57" s="27"/>
      <c r="I57" s="27"/>
      <c r="J57" s="47">
        <f>SUM(J55:J56)</f>
        <v>21.729084772028493</v>
      </c>
      <c r="K57" s="47">
        <f>SUM(K55:K56)</f>
        <v>100</v>
      </c>
      <c r="L57" s="27"/>
      <c r="M57" s="27"/>
      <c r="N57" s="27"/>
    </row>
    <row r="58" spans="1:14" ht="23" x14ac:dyDescent="0.25">
      <c r="A58" s="27"/>
      <c r="B58" s="59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 ht="23" x14ac:dyDescent="0.25">
      <c r="A59" s="27"/>
      <c r="B59" s="59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 ht="23" x14ac:dyDescent="0.25">
      <c r="A60" s="27"/>
      <c r="B60" s="59"/>
      <c r="C60" s="47">
        <f>K61</f>
        <v>0</v>
      </c>
      <c r="D60" s="60" t="s">
        <v>5</v>
      </c>
      <c r="E60" s="60" t="s">
        <v>6</v>
      </c>
      <c r="F60" s="60" t="s">
        <v>7</v>
      </c>
      <c r="G60" s="60" t="s">
        <v>8</v>
      </c>
      <c r="H60" s="60" t="s">
        <v>9</v>
      </c>
      <c r="I60" s="60" t="s">
        <v>10</v>
      </c>
      <c r="J60" s="27"/>
      <c r="K60" s="27"/>
      <c r="L60" s="27"/>
      <c r="M60" s="27"/>
      <c r="N60" s="27"/>
    </row>
    <row r="61" spans="1:14" ht="23" x14ac:dyDescent="0.25">
      <c r="A61" s="27"/>
      <c r="B61" s="59"/>
      <c r="C61" s="27" t="s">
        <v>31</v>
      </c>
      <c r="D61" s="61"/>
      <c r="E61" s="61"/>
      <c r="F61" s="61"/>
      <c r="G61" s="61"/>
      <c r="H61" s="61"/>
      <c r="I61" s="61">
        <v>0</v>
      </c>
      <c r="J61" s="47"/>
      <c r="K61" s="47"/>
      <c r="L61" s="42"/>
      <c r="M61" s="27"/>
      <c r="N61" s="27"/>
    </row>
    <row r="62" spans="1:14" ht="23" x14ac:dyDescent="0.25">
      <c r="A62" s="27"/>
      <c r="B62" s="59"/>
      <c r="C62" s="27" t="s">
        <v>29</v>
      </c>
      <c r="D62" s="61"/>
      <c r="E62" s="61"/>
      <c r="F62" s="61"/>
      <c r="G62" s="61"/>
      <c r="H62" s="61"/>
      <c r="I62" s="61">
        <v>0</v>
      </c>
      <c r="J62" s="47"/>
      <c r="K62" s="47"/>
      <c r="L62" s="42"/>
      <c r="M62" s="27"/>
      <c r="N62" s="27"/>
    </row>
    <row r="63" spans="1:14" ht="23" x14ac:dyDescent="0.25">
      <c r="A63" s="27"/>
      <c r="B63" s="59"/>
      <c r="C63" s="27"/>
      <c r="D63" s="27"/>
      <c r="E63" s="27"/>
      <c r="F63" s="27"/>
      <c r="G63" s="27"/>
      <c r="H63" s="27"/>
      <c r="I63" s="27"/>
      <c r="J63" s="47"/>
      <c r="K63" s="47"/>
      <c r="L63" s="42"/>
      <c r="M63" s="27"/>
      <c r="N63" s="27"/>
    </row>
    <row r="64" spans="1:14" ht="23" x14ac:dyDescent="0.25">
      <c r="A64" s="27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</sheetData>
  <mergeCells count="2">
    <mergeCell ref="B2:J2"/>
    <mergeCell ref="B1:J1"/>
  </mergeCells>
  <phoneticPr fontId="0" type="noConversion"/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INSTITUTO DE FOMENTO PESQUERO / DIVISIÓN INVESTIGACIÓN PESQUERA</oddHeader>
    <oddFooter>&amp;CCONVENIO DE DESEMPEÑO IFOP / SUBSECRETARÍA DE ECONOMÍA Y EMT 2020: 
"PROGRAMA DE SEGUIMIENTO DE LAS PRINCIPALES PESQUERÍAS PELÁGICAS, REGIONES DE VALPARAÍSO Y AYSÉN DEL GENERAL CARLOS IBÁÑEZ DEL CAMPO, AÑO 2020".  ANEXO 4X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64"/>
  <sheetViews>
    <sheetView showZeros="0" zoomScale="35" zoomScaleNormal="35" workbookViewId="0">
      <selection activeCell="B1" sqref="B1:J2"/>
    </sheetView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3" width="24.140625" style="3" customWidth="1"/>
    <col min="4" max="8" width="23.85546875" style="3" customWidth="1"/>
    <col min="9" max="10" width="20.85546875" style="3" customWidth="1"/>
    <col min="11" max="11" width="11.5703125" style="1"/>
    <col min="12" max="12" width="22.140625" style="1" bestFit="1" customWidth="1"/>
    <col min="13" max="17" width="11.5703125" style="1"/>
    <col min="18" max="18" width="13.85546875" style="1" customWidth="1"/>
    <col min="19" max="20" width="17.5703125" style="1" bestFit="1" customWidth="1"/>
    <col min="21" max="22" width="17.5703125" style="1" customWidth="1"/>
    <col min="23" max="16384" width="11.5703125" style="1"/>
  </cols>
  <sheetData>
    <row r="1" spans="1:23" ht="26.25" customHeight="1" x14ac:dyDescent="0.25">
      <c r="A1" s="27"/>
      <c r="B1" s="89" t="s">
        <v>39</v>
      </c>
      <c r="C1" s="89"/>
      <c r="D1" s="89"/>
      <c r="E1" s="89"/>
      <c r="F1" s="89"/>
      <c r="G1" s="89"/>
      <c r="H1" s="89"/>
      <c r="I1" s="89"/>
      <c r="J1" s="89"/>
      <c r="K1" s="27"/>
      <c r="L1" s="27"/>
      <c r="M1" s="27"/>
      <c r="N1" s="27"/>
    </row>
    <row r="2" spans="1:23" ht="35" x14ac:dyDescent="0.25">
      <c r="A2" s="27"/>
      <c r="B2" s="89" t="s">
        <v>35</v>
      </c>
      <c r="C2" s="89"/>
      <c r="D2" s="89"/>
      <c r="E2" s="89"/>
      <c r="F2" s="89"/>
      <c r="G2" s="89"/>
      <c r="H2" s="89"/>
      <c r="I2" s="89"/>
      <c r="J2" s="89"/>
      <c r="K2" s="27"/>
      <c r="L2" s="27"/>
      <c r="M2" s="27"/>
      <c r="N2" s="27"/>
    </row>
    <row r="3" spans="1:23" ht="26.25" customHeight="1" x14ac:dyDescent="0.35">
      <c r="A3" s="27"/>
      <c r="B3" s="86"/>
      <c r="C3" s="87"/>
      <c r="D3" s="87"/>
      <c r="E3" s="87"/>
      <c r="F3" s="87"/>
      <c r="G3" s="87"/>
      <c r="H3" s="87"/>
      <c r="I3" s="87"/>
      <c r="J3" s="87"/>
      <c r="K3" s="27"/>
      <c r="L3" s="27"/>
      <c r="M3" s="27"/>
      <c r="N3" s="27"/>
    </row>
    <row r="4" spans="1:23" s="4" customFormat="1" ht="24" thickBot="1" x14ac:dyDescent="0.3">
      <c r="A4" s="29"/>
      <c r="B4" s="64"/>
      <c r="C4" s="85"/>
      <c r="D4" s="65"/>
      <c r="E4" s="65"/>
      <c r="F4" s="65"/>
      <c r="G4" s="65"/>
      <c r="H4" s="65"/>
      <c r="I4" s="65"/>
      <c r="J4" s="65"/>
      <c r="K4" s="29"/>
      <c r="L4" s="29"/>
      <c r="M4" s="29"/>
      <c r="N4" s="29"/>
    </row>
    <row r="5" spans="1:23" s="5" customFormat="1" ht="30" x14ac:dyDescent="0.3">
      <c r="A5" s="29"/>
      <c r="B5" s="32" t="s">
        <v>0</v>
      </c>
      <c r="C5" s="74" t="s">
        <v>1</v>
      </c>
      <c r="D5" s="33" t="s">
        <v>2</v>
      </c>
      <c r="E5" s="33"/>
      <c r="F5" s="33"/>
      <c r="G5" s="33"/>
      <c r="H5" s="33"/>
      <c r="I5" s="33"/>
      <c r="J5" s="66"/>
      <c r="K5" s="29"/>
      <c r="L5" s="29"/>
      <c r="M5" s="29"/>
      <c r="N5" s="29"/>
      <c r="P5" s="6"/>
      <c r="Q5" s="7"/>
      <c r="R5" s="7"/>
      <c r="S5" s="7"/>
      <c r="T5" s="7"/>
      <c r="U5" s="7"/>
      <c r="V5" s="7"/>
      <c r="W5" s="8"/>
    </row>
    <row r="6" spans="1:23" s="4" customFormat="1" ht="23" x14ac:dyDescent="0.25">
      <c r="A6" s="29"/>
      <c r="B6" s="32" t="s">
        <v>3</v>
      </c>
      <c r="C6" s="74" t="s">
        <v>4</v>
      </c>
      <c r="D6" s="34" t="s">
        <v>5</v>
      </c>
      <c r="E6" s="34" t="s">
        <v>6</v>
      </c>
      <c r="F6" s="34" t="s">
        <v>7</v>
      </c>
      <c r="G6" s="34" t="s">
        <v>8</v>
      </c>
      <c r="H6" s="34" t="s">
        <v>9</v>
      </c>
      <c r="I6" s="34" t="s">
        <v>10</v>
      </c>
      <c r="J6" s="67"/>
      <c r="K6" s="29"/>
      <c r="L6" s="29"/>
      <c r="M6" s="29"/>
      <c r="N6" s="29"/>
      <c r="P6" s="9"/>
      <c r="Q6" s="10"/>
      <c r="R6" s="10"/>
      <c r="S6" s="10"/>
      <c r="T6" s="11" t="s">
        <v>11</v>
      </c>
      <c r="U6" s="12" t="s">
        <v>12</v>
      </c>
      <c r="V6" s="12" t="s">
        <v>12</v>
      </c>
      <c r="W6" s="12" t="s">
        <v>12</v>
      </c>
    </row>
    <row r="7" spans="1:23" ht="23" x14ac:dyDescent="0.25">
      <c r="A7" s="27"/>
      <c r="B7" s="36"/>
      <c r="C7" s="75"/>
      <c r="D7" s="37"/>
      <c r="E7" s="37"/>
      <c r="F7" s="37"/>
      <c r="G7" s="37"/>
      <c r="H7" s="37"/>
      <c r="I7" s="37"/>
      <c r="J7" s="37"/>
      <c r="K7" s="27"/>
      <c r="L7" s="27"/>
      <c r="M7" s="27"/>
      <c r="N7" s="27"/>
      <c r="P7" s="9"/>
      <c r="Q7" s="13" t="s">
        <v>13</v>
      </c>
      <c r="R7" s="13"/>
      <c r="S7" s="14" t="s">
        <v>14</v>
      </c>
      <c r="T7" s="10"/>
      <c r="U7" s="15"/>
      <c r="V7" s="15"/>
      <c r="W7" s="15"/>
    </row>
    <row r="8" spans="1:23" ht="23" x14ac:dyDescent="0.25">
      <c r="A8" s="27"/>
      <c r="B8" s="38">
        <v>3</v>
      </c>
      <c r="C8" s="76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/>
      <c r="J8" s="40"/>
      <c r="K8" s="27"/>
      <c r="L8" s="27"/>
      <c r="M8" s="27"/>
      <c r="N8" s="27"/>
      <c r="P8" s="9"/>
      <c r="Q8" s="13" t="s">
        <v>15</v>
      </c>
      <c r="R8" s="16" t="e">
        <f>V8</f>
        <v>#REF!</v>
      </c>
      <c r="S8" s="17">
        <f>C43</f>
        <v>184252157.14999998</v>
      </c>
      <c r="T8" s="17" t="e">
        <f>SUM(T9:T11)</f>
        <v>#REF!</v>
      </c>
      <c r="U8" s="18" t="e">
        <f>T8/1000000</f>
        <v>#REF!</v>
      </c>
      <c r="V8" s="19" t="e">
        <f>SUM(V9:V11)</f>
        <v>#REF!</v>
      </c>
      <c r="W8" s="18"/>
    </row>
    <row r="9" spans="1:23" ht="23" x14ac:dyDescent="0.25">
      <c r="A9" s="27"/>
      <c r="B9" s="38">
        <v>3.5</v>
      </c>
      <c r="C9" s="76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/>
      <c r="J9" s="39">
        <v>0</v>
      </c>
      <c r="K9" s="27"/>
      <c r="L9" s="41"/>
      <c r="M9" s="41"/>
      <c r="N9" s="27"/>
      <c r="P9" s="9"/>
      <c r="Q9" s="13" t="s">
        <v>17</v>
      </c>
      <c r="R9" s="16" t="e">
        <f>V9</f>
        <v>#REF!</v>
      </c>
      <c r="S9" s="17"/>
      <c r="T9" s="17" t="e">
        <f>#REF!</f>
        <v>#REF!</v>
      </c>
      <c r="U9" s="18" t="e">
        <f>T9/1000000</f>
        <v>#REF!</v>
      </c>
      <c r="V9" s="20" t="e">
        <f>(U9*100)/$U$8</f>
        <v>#REF!</v>
      </c>
      <c r="W9" s="18"/>
    </row>
    <row r="10" spans="1:23" ht="23" x14ac:dyDescent="0.25">
      <c r="A10" s="27"/>
      <c r="B10" s="38">
        <v>4</v>
      </c>
      <c r="C10" s="76">
        <v>0</v>
      </c>
      <c r="D10" s="39">
        <v>0</v>
      </c>
      <c r="E10" s="39">
        <v>0</v>
      </c>
      <c r="F10" s="39">
        <v>0</v>
      </c>
      <c r="G10" s="39">
        <v>0</v>
      </c>
      <c r="H10" s="39">
        <v>0</v>
      </c>
      <c r="I10" s="39"/>
      <c r="J10" s="39">
        <v>0</v>
      </c>
      <c r="K10" s="27"/>
      <c r="L10" s="42"/>
      <c r="M10" s="41"/>
      <c r="N10" s="27"/>
      <c r="P10" s="9"/>
      <c r="Q10" s="13" t="s">
        <v>19</v>
      </c>
      <c r="R10" s="16" t="e">
        <f>V10</f>
        <v>#REF!</v>
      </c>
      <c r="S10" s="17"/>
      <c r="T10" s="17" t="e">
        <f>#REF!</f>
        <v>#REF!</v>
      </c>
      <c r="U10" s="18" t="e">
        <f>T10/1000000</f>
        <v>#REF!</v>
      </c>
      <c r="V10" s="20" t="e">
        <f>(U10*100)/$U$8</f>
        <v>#REF!</v>
      </c>
      <c r="W10" s="18"/>
    </row>
    <row r="11" spans="1:23" ht="23" x14ac:dyDescent="0.25">
      <c r="A11" s="27"/>
      <c r="B11" s="38">
        <v>4.5</v>
      </c>
      <c r="C11" s="76">
        <v>0</v>
      </c>
      <c r="D11" s="39">
        <v>0</v>
      </c>
      <c r="E11" s="39">
        <v>0</v>
      </c>
      <c r="F11" s="39">
        <v>0</v>
      </c>
      <c r="G11" s="39">
        <v>0</v>
      </c>
      <c r="H11" s="39">
        <v>0</v>
      </c>
      <c r="I11" s="39"/>
      <c r="J11" s="39">
        <v>0</v>
      </c>
      <c r="K11" s="27"/>
      <c r="L11" s="42"/>
      <c r="M11" s="41"/>
      <c r="N11" s="27"/>
      <c r="P11" s="9"/>
      <c r="Q11" s="13" t="s">
        <v>21</v>
      </c>
      <c r="R11" s="16" t="e">
        <f>V11</f>
        <v>#REF!</v>
      </c>
      <c r="S11" s="17"/>
      <c r="T11" s="17" t="e">
        <f>#REF!</f>
        <v>#REF!</v>
      </c>
      <c r="U11" s="18" t="e">
        <f>T11/1000000</f>
        <v>#REF!</v>
      </c>
      <c r="V11" s="20" t="e">
        <f>(U11*100)/$U$8</f>
        <v>#REF!</v>
      </c>
      <c r="W11" s="18"/>
    </row>
    <row r="12" spans="1:23" ht="26" thickBot="1" x14ac:dyDescent="0.3">
      <c r="A12" s="27"/>
      <c r="B12" s="38">
        <v>5</v>
      </c>
      <c r="C12" s="76">
        <v>0</v>
      </c>
      <c r="D12" s="39">
        <v>0</v>
      </c>
      <c r="E12" s="39">
        <v>0</v>
      </c>
      <c r="F12" s="39">
        <v>0</v>
      </c>
      <c r="G12" s="39">
        <v>0</v>
      </c>
      <c r="H12" s="39">
        <v>0</v>
      </c>
      <c r="I12" s="39"/>
      <c r="J12" s="39">
        <v>0</v>
      </c>
      <c r="K12" s="27"/>
      <c r="L12" s="27"/>
      <c r="M12" s="27"/>
      <c r="N12" s="27"/>
      <c r="P12" s="21"/>
      <c r="Q12" s="22"/>
      <c r="R12" s="22"/>
      <c r="S12" s="22"/>
      <c r="T12" s="23"/>
      <c r="U12" s="23"/>
      <c r="V12" s="23"/>
      <c r="W12" s="24"/>
    </row>
    <row r="13" spans="1:23" ht="23" x14ac:dyDescent="0.25">
      <c r="A13" s="27"/>
      <c r="B13" s="38">
        <v>5.5</v>
      </c>
      <c r="C13" s="76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/>
      <c r="J13" s="39">
        <v>0</v>
      </c>
      <c r="K13" s="27"/>
      <c r="L13" s="27"/>
      <c r="M13" s="27"/>
      <c r="N13" s="27"/>
    </row>
    <row r="14" spans="1:23" ht="23" x14ac:dyDescent="0.25">
      <c r="A14" s="27"/>
      <c r="B14" s="38">
        <v>6</v>
      </c>
      <c r="C14" s="76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/>
      <c r="J14" s="39">
        <v>0</v>
      </c>
      <c r="K14" s="27"/>
      <c r="L14" s="27"/>
      <c r="M14" s="27"/>
      <c r="N14" s="27"/>
    </row>
    <row r="15" spans="1:23" ht="23" x14ac:dyDescent="0.25">
      <c r="A15" s="27"/>
      <c r="B15" s="38">
        <v>6.5</v>
      </c>
      <c r="C15" s="76">
        <v>363.5</v>
      </c>
      <c r="D15" s="39">
        <v>0</v>
      </c>
      <c r="E15" s="39">
        <v>363.5</v>
      </c>
      <c r="F15" s="39">
        <v>0</v>
      </c>
      <c r="G15" s="39">
        <v>0</v>
      </c>
      <c r="H15" s="39">
        <v>0</v>
      </c>
      <c r="I15" s="39"/>
      <c r="J15" s="39">
        <v>0</v>
      </c>
      <c r="K15" s="27"/>
      <c r="L15" s="27"/>
      <c r="M15" s="27"/>
      <c r="N15" s="27"/>
    </row>
    <row r="16" spans="1:23" ht="23" x14ac:dyDescent="0.25">
      <c r="A16" s="27"/>
      <c r="B16" s="38">
        <v>7</v>
      </c>
      <c r="C16" s="76">
        <v>654.17999999999995</v>
      </c>
      <c r="D16" s="39">
        <v>0</v>
      </c>
      <c r="E16" s="39">
        <v>654.17999999999995</v>
      </c>
      <c r="F16" s="39">
        <v>0</v>
      </c>
      <c r="G16" s="39">
        <v>0</v>
      </c>
      <c r="H16" s="39">
        <v>0</v>
      </c>
      <c r="I16" s="39"/>
      <c r="J16" s="39">
        <v>0</v>
      </c>
      <c r="K16" s="27"/>
      <c r="L16" s="27"/>
      <c r="M16" s="27"/>
      <c r="N16" s="27"/>
      <c r="Q16" s="1" t="s">
        <v>22</v>
      </c>
    </row>
    <row r="17" spans="1:14" ht="23" x14ac:dyDescent="0.25">
      <c r="A17" s="27"/>
      <c r="B17" s="38">
        <v>7.5</v>
      </c>
      <c r="C17" s="76">
        <v>1105.29</v>
      </c>
      <c r="D17" s="39">
        <v>0</v>
      </c>
      <c r="E17" s="39">
        <v>1105.29</v>
      </c>
      <c r="F17" s="39">
        <v>0</v>
      </c>
      <c r="G17" s="39">
        <v>0</v>
      </c>
      <c r="H17" s="39">
        <v>0</v>
      </c>
      <c r="I17" s="39"/>
      <c r="J17" s="39">
        <v>0</v>
      </c>
      <c r="K17" s="27"/>
      <c r="L17" s="42">
        <f>K55</f>
        <v>18.452653187838138</v>
      </c>
      <c r="M17" s="41" t="s">
        <v>16</v>
      </c>
      <c r="N17" s="27"/>
    </row>
    <row r="18" spans="1:14" ht="23" x14ac:dyDescent="0.25">
      <c r="A18" s="27"/>
      <c r="B18" s="38">
        <v>8</v>
      </c>
      <c r="C18" s="76">
        <v>1227.3</v>
      </c>
      <c r="D18" s="39">
        <v>0</v>
      </c>
      <c r="E18" s="39">
        <v>1227.3</v>
      </c>
      <c r="F18" s="39">
        <v>0</v>
      </c>
      <c r="G18" s="39">
        <v>0</v>
      </c>
      <c r="H18" s="39">
        <v>0</v>
      </c>
      <c r="I18" s="39"/>
      <c r="J18" s="39">
        <v>0</v>
      </c>
      <c r="K18" s="27"/>
      <c r="L18" s="42">
        <f>C48</f>
        <v>3642.6809863645194</v>
      </c>
      <c r="M18" s="41" t="s">
        <v>18</v>
      </c>
      <c r="N18" s="27"/>
    </row>
    <row r="19" spans="1:14" ht="23" x14ac:dyDescent="0.25">
      <c r="A19" s="27"/>
      <c r="B19" s="38">
        <v>8.5</v>
      </c>
      <c r="C19" s="76">
        <v>64267.3</v>
      </c>
      <c r="D19" s="39">
        <v>0</v>
      </c>
      <c r="E19" s="39">
        <v>64267.3</v>
      </c>
      <c r="F19" s="39">
        <v>0</v>
      </c>
      <c r="G19" s="39">
        <v>0</v>
      </c>
      <c r="H19" s="39">
        <v>0</v>
      </c>
      <c r="I19" s="39"/>
      <c r="J19" s="39">
        <v>0</v>
      </c>
      <c r="K19" s="27"/>
      <c r="L19" s="42">
        <f>C43</f>
        <v>184252157.14999998</v>
      </c>
      <c r="M19" s="41" t="s">
        <v>20</v>
      </c>
      <c r="N19" s="27"/>
    </row>
    <row r="20" spans="1:14" ht="23" x14ac:dyDescent="0.25">
      <c r="A20" s="27"/>
      <c r="B20" s="38">
        <v>9</v>
      </c>
      <c r="C20" s="76">
        <v>937177.47000000009</v>
      </c>
      <c r="D20" s="39">
        <v>0</v>
      </c>
      <c r="E20" s="39">
        <v>937177.47000000009</v>
      </c>
      <c r="F20" s="39">
        <v>0</v>
      </c>
      <c r="G20" s="39">
        <v>0</v>
      </c>
      <c r="H20" s="39">
        <v>0</v>
      </c>
      <c r="I20" s="39"/>
      <c r="J20" s="39">
        <v>0</v>
      </c>
      <c r="K20" s="27"/>
      <c r="L20" s="42">
        <f>L71</f>
        <v>0</v>
      </c>
      <c r="M20" s="27"/>
      <c r="N20" s="27"/>
    </row>
    <row r="21" spans="1:14" ht="23" x14ac:dyDescent="0.25">
      <c r="A21" s="27"/>
      <c r="B21" s="38">
        <v>9.5</v>
      </c>
      <c r="C21" s="76">
        <v>3669259.2300000004</v>
      </c>
      <c r="D21" s="39">
        <v>0</v>
      </c>
      <c r="E21" s="39">
        <v>3669259.2300000004</v>
      </c>
      <c r="F21" s="39">
        <v>0</v>
      </c>
      <c r="G21" s="39">
        <v>0</v>
      </c>
      <c r="H21" s="39">
        <v>0</v>
      </c>
      <c r="I21" s="39"/>
      <c r="J21" s="39">
        <v>0</v>
      </c>
      <c r="K21" s="27"/>
      <c r="L21" s="27"/>
      <c r="M21" s="27"/>
      <c r="N21" s="27"/>
    </row>
    <row r="22" spans="1:14" ht="23" x14ac:dyDescent="0.25">
      <c r="A22" s="27"/>
      <c r="B22" s="38">
        <v>10</v>
      </c>
      <c r="C22" s="76">
        <v>2873463.49</v>
      </c>
      <c r="D22" s="39">
        <v>0</v>
      </c>
      <c r="E22" s="39">
        <v>2873463.49</v>
      </c>
      <c r="F22" s="39">
        <v>0</v>
      </c>
      <c r="G22" s="39">
        <v>0</v>
      </c>
      <c r="H22" s="39">
        <v>0</v>
      </c>
      <c r="I22" s="39"/>
      <c r="J22" s="39">
        <v>0</v>
      </c>
      <c r="K22" s="27"/>
      <c r="L22" s="27"/>
      <c r="M22" s="27"/>
      <c r="N22" s="27"/>
    </row>
    <row r="23" spans="1:14" ht="23" x14ac:dyDescent="0.25">
      <c r="A23" s="27"/>
      <c r="B23" s="38">
        <v>10.5</v>
      </c>
      <c r="C23" s="76">
        <v>13234921.34</v>
      </c>
      <c r="D23" s="39">
        <v>0</v>
      </c>
      <c r="E23" s="39">
        <v>13234921.34</v>
      </c>
      <c r="F23" s="39">
        <v>0</v>
      </c>
      <c r="G23" s="39">
        <v>0</v>
      </c>
      <c r="H23" s="39">
        <v>0</v>
      </c>
      <c r="I23" s="39"/>
      <c r="J23" s="39">
        <v>0</v>
      </c>
      <c r="K23" s="27"/>
      <c r="L23" s="27"/>
      <c r="M23" s="27"/>
      <c r="N23" s="27"/>
    </row>
    <row r="24" spans="1:14" ht="23" x14ac:dyDescent="0.25">
      <c r="A24" s="27"/>
      <c r="B24" s="38">
        <v>11</v>
      </c>
      <c r="C24" s="76">
        <v>13216972.450000001</v>
      </c>
      <c r="D24" s="39">
        <v>0</v>
      </c>
      <c r="E24" s="39">
        <v>12200282.261538463</v>
      </c>
      <c r="F24" s="39">
        <v>1016690.1884615385</v>
      </c>
      <c r="G24" s="39">
        <v>0</v>
      </c>
      <c r="H24" s="39">
        <v>0</v>
      </c>
      <c r="I24" s="39"/>
      <c r="J24" s="39">
        <v>0</v>
      </c>
      <c r="K24" s="27"/>
      <c r="L24" s="27"/>
      <c r="M24" s="27"/>
      <c r="N24" s="27"/>
    </row>
    <row r="25" spans="1:14" ht="23" x14ac:dyDescent="0.25">
      <c r="A25" s="27"/>
      <c r="B25" s="38">
        <v>11.5</v>
      </c>
      <c r="C25" s="76">
        <v>10554658.309999999</v>
      </c>
      <c r="D25" s="39">
        <v>0</v>
      </c>
      <c r="E25" s="39">
        <v>7915993.7324999999</v>
      </c>
      <c r="F25" s="39">
        <v>2638664.5774999997</v>
      </c>
      <c r="G25" s="39">
        <v>0</v>
      </c>
      <c r="H25" s="39">
        <v>0</v>
      </c>
      <c r="I25" s="39"/>
      <c r="J25" s="39">
        <v>0</v>
      </c>
      <c r="K25" s="27"/>
      <c r="L25" s="27"/>
      <c r="M25" s="27"/>
      <c r="N25" s="27"/>
    </row>
    <row r="26" spans="1:14" ht="23" x14ac:dyDescent="0.25">
      <c r="A26" s="27"/>
      <c r="B26" s="38">
        <v>12</v>
      </c>
      <c r="C26" s="76">
        <v>4197599</v>
      </c>
      <c r="D26" s="39">
        <v>0</v>
      </c>
      <c r="E26" s="39">
        <v>1988336.3684210526</v>
      </c>
      <c r="F26" s="39">
        <v>2209262.631578947</v>
      </c>
      <c r="G26" s="39">
        <v>0</v>
      </c>
      <c r="H26" s="39">
        <v>0</v>
      </c>
      <c r="I26" s="39"/>
      <c r="J26" s="39">
        <v>0</v>
      </c>
      <c r="K26" s="27"/>
      <c r="L26" s="27"/>
      <c r="M26" s="27"/>
      <c r="N26" s="27"/>
    </row>
    <row r="27" spans="1:14" ht="23" x14ac:dyDescent="0.25">
      <c r="A27" s="27"/>
      <c r="B27" s="38">
        <v>12.5</v>
      </c>
      <c r="C27" s="76">
        <v>5867761.9199999999</v>
      </c>
      <c r="D27" s="39">
        <v>0</v>
      </c>
      <c r="E27" s="39">
        <v>2347104.7680000002</v>
      </c>
      <c r="F27" s="39">
        <v>3520657.1520000002</v>
      </c>
      <c r="G27" s="39">
        <v>0</v>
      </c>
      <c r="H27" s="39">
        <v>0</v>
      </c>
      <c r="I27" s="39"/>
      <c r="J27" s="39">
        <v>0</v>
      </c>
      <c r="K27" s="27"/>
      <c r="L27" s="27"/>
      <c r="M27" s="27"/>
      <c r="N27" s="27"/>
    </row>
    <row r="28" spans="1:14" ht="23" x14ac:dyDescent="0.25">
      <c r="A28" s="27"/>
      <c r="B28" s="38">
        <v>13</v>
      </c>
      <c r="C28" s="76">
        <v>12778977.339999998</v>
      </c>
      <c r="D28" s="39">
        <v>0</v>
      </c>
      <c r="E28" s="39">
        <v>3578113.6551999999</v>
      </c>
      <c r="F28" s="39">
        <v>8689704.5911999997</v>
      </c>
      <c r="G28" s="39">
        <v>511159.09360000002</v>
      </c>
      <c r="H28" s="39">
        <v>0</v>
      </c>
      <c r="I28" s="39"/>
      <c r="J28" s="39">
        <v>0</v>
      </c>
      <c r="K28" s="27"/>
      <c r="L28" s="27"/>
      <c r="M28" s="27"/>
      <c r="N28" s="27"/>
    </row>
    <row r="29" spans="1:14" ht="23" x14ac:dyDescent="0.25">
      <c r="A29" s="27"/>
      <c r="B29" s="38">
        <v>13.5</v>
      </c>
      <c r="C29" s="76">
        <v>17733438.729999997</v>
      </c>
      <c r="D29" s="39">
        <v>0</v>
      </c>
      <c r="E29" s="39">
        <v>3283970.1351851849</v>
      </c>
      <c r="F29" s="39">
        <v>9851910.4055555556</v>
      </c>
      <c r="G29" s="39">
        <v>4597558.189259259</v>
      </c>
      <c r="H29" s="39">
        <v>0</v>
      </c>
      <c r="I29" s="39"/>
      <c r="J29" s="39">
        <v>0</v>
      </c>
      <c r="K29" s="27"/>
      <c r="L29" s="27"/>
      <c r="M29" s="27"/>
      <c r="N29" s="27"/>
    </row>
    <row r="30" spans="1:14" ht="23" x14ac:dyDescent="0.25">
      <c r="A30" s="27"/>
      <c r="B30" s="38">
        <v>14</v>
      </c>
      <c r="C30" s="76">
        <v>27210512.689999998</v>
      </c>
      <c r="D30" s="39">
        <v>0</v>
      </c>
      <c r="E30" s="39">
        <v>1943608.0492857143</v>
      </c>
      <c r="F30" s="39">
        <v>13605256.345000001</v>
      </c>
      <c r="G30" s="39">
        <v>11661648.295714285</v>
      </c>
      <c r="H30" s="39">
        <v>0</v>
      </c>
      <c r="I30" s="39"/>
      <c r="J30" s="39">
        <v>0</v>
      </c>
      <c r="K30" s="27"/>
      <c r="L30" s="27"/>
      <c r="M30" s="27"/>
      <c r="N30" s="27"/>
    </row>
    <row r="31" spans="1:14" ht="23" x14ac:dyDescent="0.25">
      <c r="A31" s="27"/>
      <c r="B31" s="38">
        <v>14.5</v>
      </c>
      <c r="C31" s="76">
        <v>33071654.159999996</v>
      </c>
      <c r="D31" s="39">
        <v>0</v>
      </c>
      <c r="E31" s="39">
        <v>0</v>
      </c>
      <c r="F31" s="39">
        <v>6124380.3999999994</v>
      </c>
      <c r="G31" s="39">
        <v>26947273.759999998</v>
      </c>
      <c r="H31" s="39">
        <v>0</v>
      </c>
      <c r="I31" s="39"/>
      <c r="J31" s="39">
        <v>0</v>
      </c>
      <c r="K31" s="27"/>
      <c r="L31" s="27"/>
      <c r="M31" s="27"/>
      <c r="N31" s="27"/>
    </row>
    <row r="32" spans="1:14" ht="23" x14ac:dyDescent="0.25">
      <c r="A32" s="27"/>
      <c r="B32" s="38">
        <v>15</v>
      </c>
      <c r="C32" s="76">
        <v>20377965.129999995</v>
      </c>
      <c r="D32" s="39">
        <v>0</v>
      </c>
      <c r="E32" s="39">
        <v>0</v>
      </c>
      <c r="F32" s="39">
        <v>1509478.8985185185</v>
      </c>
      <c r="G32" s="39">
        <v>17359007.33296296</v>
      </c>
      <c r="H32" s="39">
        <v>1509478.8985185185</v>
      </c>
      <c r="I32" s="39"/>
      <c r="J32" s="39">
        <v>0</v>
      </c>
      <c r="K32" s="27"/>
      <c r="L32" s="27"/>
      <c r="M32" s="27"/>
      <c r="N32" s="27"/>
    </row>
    <row r="33" spans="1:14" ht="23" x14ac:dyDescent="0.25">
      <c r="A33" s="27"/>
      <c r="B33" s="38">
        <v>15.5</v>
      </c>
      <c r="C33" s="76">
        <v>11851208.389999999</v>
      </c>
      <c r="D33" s="39">
        <v>0</v>
      </c>
      <c r="E33" s="39">
        <v>0</v>
      </c>
      <c r="F33" s="39">
        <v>817324.71655172412</v>
      </c>
      <c r="G33" s="39">
        <v>9807896.5986206885</v>
      </c>
      <c r="H33" s="39">
        <v>1225987.0748275861</v>
      </c>
      <c r="I33" s="39"/>
      <c r="J33" s="39">
        <v>0</v>
      </c>
      <c r="K33" s="27"/>
      <c r="L33" s="27"/>
      <c r="M33" s="27"/>
      <c r="N33" s="27"/>
    </row>
    <row r="34" spans="1:14" ht="23" x14ac:dyDescent="0.25">
      <c r="A34" s="27"/>
      <c r="B34" s="38">
        <v>16</v>
      </c>
      <c r="C34" s="76">
        <v>2863025.8999999994</v>
      </c>
      <c r="D34" s="39">
        <v>0</v>
      </c>
      <c r="E34" s="39">
        <v>0</v>
      </c>
      <c r="F34" s="39">
        <v>286302.58999999997</v>
      </c>
      <c r="G34" s="39">
        <v>2290420.7199999997</v>
      </c>
      <c r="H34" s="39">
        <v>286302.58999999997</v>
      </c>
      <c r="I34" s="39"/>
      <c r="J34" s="39">
        <v>0</v>
      </c>
      <c r="K34" s="27"/>
      <c r="L34" s="27"/>
      <c r="M34" s="27"/>
      <c r="N34" s="27"/>
    </row>
    <row r="35" spans="1:14" ht="23" x14ac:dyDescent="0.25">
      <c r="A35" s="27"/>
      <c r="B35" s="38">
        <v>16.5</v>
      </c>
      <c r="C35" s="76">
        <v>2809469.45</v>
      </c>
      <c r="D35" s="39">
        <v>0</v>
      </c>
      <c r="E35" s="39">
        <v>0</v>
      </c>
      <c r="F35" s="39">
        <v>312163.27222222224</v>
      </c>
      <c r="G35" s="39">
        <v>1872979.6333333333</v>
      </c>
      <c r="H35" s="39">
        <v>624326.54444444447</v>
      </c>
      <c r="I35" s="39"/>
      <c r="J35" s="39"/>
      <c r="K35" s="27"/>
      <c r="L35" s="27"/>
      <c r="M35" s="27"/>
      <c r="N35" s="27"/>
    </row>
    <row r="36" spans="1:14" ht="23" x14ac:dyDescent="0.25">
      <c r="A36" s="27"/>
      <c r="B36" s="38">
        <v>17</v>
      </c>
      <c r="C36" s="76">
        <v>936454.27</v>
      </c>
      <c r="D36" s="39">
        <v>0</v>
      </c>
      <c r="E36" s="39">
        <v>0</v>
      </c>
      <c r="F36" s="39">
        <v>0</v>
      </c>
      <c r="G36" s="39">
        <v>936454.27</v>
      </c>
      <c r="H36" s="39">
        <v>0</v>
      </c>
      <c r="I36" s="39"/>
      <c r="J36" s="39"/>
      <c r="K36" s="27"/>
      <c r="L36" s="27"/>
      <c r="M36" s="27"/>
      <c r="N36" s="27"/>
    </row>
    <row r="37" spans="1:14" ht="23" x14ac:dyDescent="0.25">
      <c r="A37" s="27"/>
      <c r="B37" s="38">
        <v>17.5</v>
      </c>
      <c r="C37" s="76">
        <v>20.309999999999999</v>
      </c>
      <c r="D37" s="39">
        <v>0</v>
      </c>
      <c r="E37" s="39">
        <v>0</v>
      </c>
      <c r="F37" s="39">
        <v>0</v>
      </c>
      <c r="G37" s="39">
        <v>0</v>
      </c>
      <c r="H37" s="39">
        <v>20.309999999999999</v>
      </c>
      <c r="I37" s="39"/>
      <c r="J37" s="39"/>
      <c r="K37" s="27"/>
      <c r="L37" s="27"/>
      <c r="M37" s="27"/>
      <c r="N37" s="27"/>
    </row>
    <row r="38" spans="1:14" ht="23" x14ac:dyDescent="0.25">
      <c r="A38" s="27"/>
      <c r="B38" s="38">
        <v>18</v>
      </c>
      <c r="C38" s="76"/>
      <c r="D38" s="39"/>
      <c r="E38" s="39"/>
      <c r="F38" s="39"/>
      <c r="G38" s="39"/>
      <c r="H38" s="39"/>
      <c r="I38" s="39"/>
      <c r="J38" s="39">
        <v>0</v>
      </c>
      <c r="K38" s="27"/>
      <c r="L38" s="27"/>
      <c r="M38" s="27"/>
      <c r="N38" s="27"/>
    </row>
    <row r="39" spans="1:14" ht="23" x14ac:dyDescent="0.25">
      <c r="A39" s="27"/>
      <c r="B39" s="38">
        <v>18.5</v>
      </c>
      <c r="C39" s="76"/>
      <c r="D39" s="39"/>
      <c r="E39" s="39"/>
      <c r="F39" s="39"/>
      <c r="G39" s="39"/>
      <c r="H39" s="39"/>
      <c r="I39" s="39"/>
      <c r="J39" s="39">
        <v>0</v>
      </c>
      <c r="K39" s="27"/>
      <c r="L39" s="27"/>
      <c r="M39" s="27"/>
      <c r="N39" s="27"/>
    </row>
    <row r="40" spans="1:14" ht="23" x14ac:dyDescent="0.25">
      <c r="A40" s="27"/>
      <c r="B40" s="38">
        <v>19</v>
      </c>
      <c r="C40" s="76"/>
      <c r="D40" s="39"/>
      <c r="E40" s="39"/>
      <c r="F40" s="39"/>
      <c r="G40" s="39"/>
      <c r="H40" s="39"/>
      <c r="I40" s="39"/>
      <c r="J40" s="39">
        <v>0</v>
      </c>
      <c r="K40" s="27"/>
      <c r="L40" s="27"/>
      <c r="M40" s="27"/>
      <c r="N40" s="27"/>
    </row>
    <row r="41" spans="1:14" ht="23" x14ac:dyDescent="0.25">
      <c r="A41" s="27"/>
      <c r="B41" s="38">
        <v>19.5</v>
      </c>
      <c r="C41" s="76"/>
      <c r="D41" s="39"/>
      <c r="E41" s="39"/>
      <c r="F41" s="39"/>
      <c r="G41" s="39"/>
      <c r="H41" s="39"/>
      <c r="I41" s="39"/>
      <c r="J41" s="39"/>
      <c r="K41" s="27"/>
      <c r="L41" s="27"/>
      <c r="M41" s="27"/>
      <c r="N41" s="27"/>
    </row>
    <row r="42" spans="1:14" ht="23" x14ac:dyDescent="0.25">
      <c r="A42" s="27"/>
      <c r="B42" s="44"/>
      <c r="C42" s="77"/>
      <c r="D42" s="45"/>
      <c r="E42" s="45"/>
      <c r="F42" s="45"/>
      <c r="G42" s="45"/>
      <c r="H42" s="45"/>
      <c r="I42" s="45"/>
      <c r="J42" s="45"/>
      <c r="K42" s="27"/>
      <c r="L42" s="27"/>
      <c r="M42" s="27"/>
      <c r="N42" s="27"/>
    </row>
    <row r="43" spans="1:14" ht="23" x14ac:dyDescent="0.25">
      <c r="A43" s="27"/>
      <c r="B43" s="46" t="s">
        <v>23</v>
      </c>
      <c r="C43" s="83">
        <v>184252157.14999998</v>
      </c>
      <c r="D43" s="39">
        <v>0</v>
      </c>
      <c r="E43" s="39">
        <v>54039848.070130415</v>
      </c>
      <c r="F43" s="39">
        <v>50581795.768588498</v>
      </c>
      <c r="G43" s="39">
        <v>75984397.893490523</v>
      </c>
      <c r="H43" s="39">
        <v>3646115.4177905493</v>
      </c>
      <c r="I43" s="39"/>
      <c r="J43" s="39">
        <v>0</v>
      </c>
      <c r="K43" s="27"/>
      <c r="L43" s="27"/>
      <c r="M43" s="27"/>
      <c r="N43" s="27"/>
    </row>
    <row r="44" spans="1:14" s="25" customFormat="1" ht="23" x14ac:dyDescent="0.25">
      <c r="A44" s="47"/>
      <c r="B44" s="38" t="s">
        <v>24</v>
      </c>
      <c r="C44" s="79">
        <v>100</v>
      </c>
      <c r="D44" s="48">
        <v>0</v>
      </c>
      <c r="E44" s="48">
        <v>29.329289222994817</v>
      </c>
      <c r="F44" s="48">
        <v>27.452484980900262</v>
      </c>
      <c r="G44" s="48">
        <v>41.239353215078779</v>
      </c>
      <c r="H44" s="48">
        <v>1.9788725810261429</v>
      </c>
      <c r="I44" s="48"/>
      <c r="J44" s="48">
        <v>0</v>
      </c>
      <c r="K44" s="47"/>
      <c r="L44" s="47"/>
      <c r="M44" s="47"/>
      <c r="N44" s="47"/>
    </row>
    <row r="45" spans="1:14" s="25" customFormat="1" ht="23" x14ac:dyDescent="0.25">
      <c r="A45" s="47"/>
      <c r="B45" s="38" t="s">
        <v>25</v>
      </c>
      <c r="C45" s="80">
        <v>13.381177975125818</v>
      </c>
      <c r="D45" s="49">
        <v>0</v>
      </c>
      <c r="E45" s="49">
        <v>11.252079319046434</v>
      </c>
      <c r="F45" s="49">
        <v>13.489712991241854</v>
      </c>
      <c r="G45" s="49">
        <v>14.7212954998054</v>
      </c>
      <c r="H45" s="49">
        <v>15.503504828761816</v>
      </c>
      <c r="I45" s="49"/>
      <c r="J45" s="49">
        <v>0</v>
      </c>
      <c r="K45" s="47"/>
      <c r="L45" s="47"/>
      <c r="M45" s="47"/>
      <c r="N45" s="47"/>
    </row>
    <row r="46" spans="1:14" s="26" customFormat="1" ht="23" x14ac:dyDescent="0.25">
      <c r="A46" s="50"/>
      <c r="B46" s="51" t="s">
        <v>26</v>
      </c>
      <c r="C46" s="81">
        <v>3.0514717195018632</v>
      </c>
      <c r="D46" s="52">
        <v>0</v>
      </c>
      <c r="E46" s="52">
        <v>1.4207104343241954</v>
      </c>
      <c r="F46" s="52">
        <v>0.95603023275515919</v>
      </c>
      <c r="G46" s="52">
        <v>0.4946784804389755</v>
      </c>
      <c r="H46" s="52">
        <v>0.29437045724481303</v>
      </c>
      <c r="I46" s="52"/>
      <c r="J46" s="52">
        <v>0</v>
      </c>
      <c r="K46" s="50"/>
      <c r="L46" s="50"/>
      <c r="M46" s="50"/>
      <c r="N46" s="50"/>
    </row>
    <row r="47" spans="1:14" ht="23" x14ac:dyDescent="0.25">
      <c r="A47" s="27"/>
      <c r="B47" s="53" t="s">
        <v>27</v>
      </c>
      <c r="C47" s="82">
        <v>19.807136483532407</v>
      </c>
      <c r="D47" s="54">
        <v>0</v>
      </c>
      <c r="E47" s="54">
        <v>11.07430073430274</v>
      </c>
      <c r="F47" s="54">
        <v>19.514463244330191</v>
      </c>
      <c r="G47" s="54">
        <v>25.62474350016937</v>
      </c>
      <c r="H47" s="54">
        <v>30.188335857103702</v>
      </c>
      <c r="I47" s="54"/>
      <c r="J47" s="54">
        <v>0</v>
      </c>
      <c r="K47" s="27"/>
      <c r="L47" s="27"/>
      <c r="M47" s="27"/>
      <c r="N47" s="27"/>
    </row>
    <row r="48" spans="1:14" ht="23" x14ac:dyDescent="0.25">
      <c r="A48" s="27"/>
      <c r="B48" s="46" t="s">
        <v>28</v>
      </c>
      <c r="C48" s="76">
        <v>3642.6809863645194</v>
      </c>
      <c r="D48" s="55">
        <v>0</v>
      </c>
      <c r="E48" s="55">
        <v>598.45352916465379</v>
      </c>
      <c r="F48" s="55">
        <v>987.07659435833659</v>
      </c>
      <c r="G48" s="55">
        <v>1947.0807060355044</v>
      </c>
      <c r="H48" s="55">
        <v>110.07015680602508</v>
      </c>
      <c r="I48" s="55"/>
      <c r="J48" s="55">
        <v>0</v>
      </c>
      <c r="K48" s="27"/>
      <c r="L48" s="27"/>
      <c r="M48" s="27"/>
      <c r="N48" s="27"/>
    </row>
    <row r="49" spans="1:14" ht="23" x14ac:dyDescent="0.25">
      <c r="A49" s="27"/>
      <c r="B49" s="44" t="s">
        <v>24</v>
      </c>
      <c r="C49" s="84">
        <v>100.00000000000001</v>
      </c>
      <c r="D49" s="56">
        <v>0</v>
      </c>
      <c r="E49" s="56">
        <v>16.428930543322828</v>
      </c>
      <c r="F49" s="56">
        <v>27.097530584018067</v>
      </c>
      <c r="G49" s="56">
        <v>53.451859037997622</v>
      </c>
      <c r="H49" s="56">
        <v>3.0216798346614939</v>
      </c>
      <c r="I49" s="56"/>
      <c r="J49" s="56"/>
      <c r="K49" s="27"/>
      <c r="L49" s="27"/>
      <c r="M49" s="27"/>
      <c r="N49" s="27"/>
    </row>
    <row r="50" spans="1:14" ht="23" x14ac:dyDescent="0.25">
      <c r="A50" s="27"/>
      <c r="B50" s="28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 ht="23" x14ac:dyDescent="0.25">
      <c r="A51" s="27"/>
      <c r="B51" s="28"/>
      <c r="C51" s="27" t="s">
        <v>30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</row>
    <row r="52" spans="1:14" ht="23" x14ac:dyDescent="0.25">
      <c r="A52" s="27"/>
      <c r="B52" s="28"/>
      <c r="C52" s="27" t="s">
        <v>16</v>
      </c>
      <c r="D52" s="27">
        <f t="shared" ref="D52:I52" si="0">D43/1000000</f>
        <v>0</v>
      </c>
      <c r="E52" s="27">
        <f t="shared" si="0"/>
        <v>54.039848070130418</v>
      </c>
      <c r="F52" s="27">
        <f t="shared" si="0"/>
        <v>50.581795768588499</v>
      </c>
      <c r="G52" s="27">
        <f t="shared" si="0"/>
        <v>75.984397893490524</v>
      </c>
      <c r="H52" s="27">
        <f t="shared" si="0"/>
        <v>3.6461154177905493</v>
      </c>
      <c r="I52" s="27">
        <f t="shared" si="0"/>
        <v>0</v>
      </c>
      <c r="J52" s="27"/>
      <c r="K52" s="27"/>
      <c r="L52" s="27"/>
      <c r="M52" s="27"/>
      <c r="N52" s="27"/>
    </row>
    <row r="53" spans="1:14" ht="23" x14ac:dyDescent="0.25">
      <c r="A53" s="27"/>
      <c r="B53" s="28"/>
      <c r="C53" s="27">
        <f>L55</f>
        <v>18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 ht="23" x14ac:dyDescent="0.25">
      <c r="A54" s="27"/>
      <c r="B54" s="28"/>
      <c r="C54" s="47">
        <f>K55</f>
        <v>18.452653187838138</v>
      </c>
      <c r="D54" s="58" t="str">
        <f t="shared" ref="D54:I54" si="1">D6</f>
        <v>O</v>
      </c>
      <c r="E54" s="58" t="str">
        <f t="shared" si="1"/>
        <v>I</v>
      </c>
      <c r="F54" s="58" t="str">
        <f t="shared" si="1"/>
        <v>II</v>
      </c>
      <c r="G54" s="58" t="str">
        <f t="shared" si="1"/>
        <v>III</v>
      </c>
      <c r="H54" s="58" t="str">
        <f t="shared" si="1"/>
        <v>IV</v>
      </c>
      <c r="I54" s="58" t="str">
        <f t="shared" si="1"/>
        <v>V</v>
      </c>
      <c r="J54" s="27"/>
      <c r="K54" s="27"/>
      <c r="L54" s="27"/>
      <c r="M54" s="27"/>
      <c r="N54" s="27"/>
    </row>
    <row r="55" spans="1:14" ht="23" x14ac:dyDescent="0.25">
      <c r="A55" s="27"/>
      <c r="B55" s="59">
        <v>2016</v>
      </c>
      <c r="C55" s="27" t="str">
        <f>CONCATENATE(C51,C53,C52)</f>
        <v>&lt; 11,5 cm =18%</v>
      </c>
      <c r="D55" s="47">
        <f t="shared" ref="D55:I55" si="2">SUM(D8:D24)/1000000000</f>
        <v>0</v>
      </c>
      <c r="E55" s="47">
        <f t="shared" si="2"/>
        <v>3.2982721361538465E-2</v>
      </c>
      <c r="F55" s="47">
        <f t="shared" si="2"/>
        <v>1.0166901884615385E-3</v>
      </c>
      <c r="G55" s="47">
        <f t="shared" si="2"/>
        <v>0</v>
      </c>
      <c r="H55" s="47">
        <f t="shared" si="2"/>
        <v>0</v>
      </c>
      <c r="I55" s="47">
        <f t="shared" si="2"/>
        <v>0</v>
      </c>
      <c r="J55" s="47">
        <f>SUM(D55:I55)</f>
        <v>3.3999411550000004E-2</v>
      </c>
      <c r="K55" s="47">
        <f>(J55/$J$57)*100</f>
        <v>18.452653187838138</v>
      </c>
      <c r="L55" s="47">
        <f>ROUND(K55,0)</f>
        <v>18</v>
      </c>
      <c r="M55" s="27">
        <f>ROUND(K55,0)</f>
        <v>18</v>
      </c>
      <c r="N55" s="27"/>
    </row>
    <row r="56" spans="1:14" ht="23" x14ac:dyDescent="0.25">
      <c r="A56" s="27"/>
      <c r="B56" s="59"/>
      <c r="C56" s="27" t="s">
        <v>29</v>
      </c>
      <c r="D56" s="47">
        <f t="shared" ref="D56:I56" si="3">SUM(D25:D42)/1000000000</f>
        <v>0</v>
      </c>
      <c r="E56" s="47">
        <f t="shared" si="3"/>
        <v>2.1057126708591951E-2</v>
      </c>
      <c r="F56" s="47">
        <f t="shared" si="3"/>
        <v>4.9565105580126965E-2</v>
      </c>
      <c r="G56" s="47">
        <f t="shared" si="3"/>
        <v>7.5984397893490527E-2</v>
      </c>
      <c r="H56" s="47">
        <f t="shared" si="3"/>
        <v>3.6461154177905492E-3</v>
      </c>
      <c r="I56" s="47">
        <f t="shared" si="3"/>
        <v>0</v>
      </c>
      <c r="J56" s="47">
        <f>SUM(D56:I56)</f>
        <v>0.15025274559999999</v>
      </c>
      <c r="K56" s="47">
        <f>(J56/$J$57)*100</f>
        <v>81.547346812161862</v>
      </c>
      <c r="L56" s="27"/>
      <c r="M56" s="27"/>
      <c r="N56" s="27"/>
    </row>
    <row r="57" spans="1:14" ht="23" x14ac:dyDescent="0.25">
      <c r="A57" s="27"/>
      <c r="B57" s="59"/>
      <c r="C57" s="27"/>
      <c r="D57" s="27"/>
      <c r="E57" s="27"/>
      <c r="F57" s="27"/>
      <c r="G57" s="27"/>
      <c r="H57" s="27"/>
      <c r="I57" s="27"/>
      <c r="J57" s="47">
        <f>SUM(J55:J56)</f>
        <v>0.18425215714999998</v>
      </c>
      <c r="K57" s="47">
        <f>(J57/$J$57)*100</f>
        <v>100</v>
      </c>
      <c r="L57" s="27"/>
      <c r="M57" s="27"/>
      <c r="N57" s="27"/>
    </row>
    <row r="58" spans="1:14" ht="23" x14ac:dyDescent="0.25">
      <c r="A58" s="27"/>
      <c r="B58" s="59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 ht="23" x14ac:dyDescent="0.25">
      <c r="A59" s="27"/>
      <c r="B59" s="59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 ht="23" x14ac:dyDescent="0.25">
      <c r="A60" s="27"/>
      <c r="B60" s="59"/>
      <c r="C60" s="47">
        <f>K61</f>
        <v>0</v>
      </c>
      <c r="D60" s="60" t="s">
        <v>5</v>
      </c>
      <c r="E60" s="60" t="s">
        <v>6</v>
      </c>
      <c r="F60" s="60" t="s">
        <v>7</v>
      </c>
      <c r="G60" s="60" t="s">
        <v>8</v>
      </c>
      <c r="H60" s="60" t="s">
        <v>9</v>
      </c>
      <c r="I60" s="60" t="s">
        <v>10</v>
      </c>
      <c r="J60" s="27"/>
      <c r="K60" s="27"/>
      <c r="L60" s="27"/>
      <c r="M60" s="27"/>
      <c r="N60" s="27"/>
    </row>
    <row r="61" spans="1:14" ht="23" x14ac:dyDescent="0.25">
      <c r="A61" s="27"/>
      <c r="B61" s="59"/>
      <c r="C61" s="27" t="s">
        <v>31</v>
      </c>
      <c r="D61" s="47">
        <v>0</v>
      </c>
      <c r="E61" s="47"/>
      <c r="F61" s="47"/>
      <c r="G61" s="47"/>
      <c r="H61" s="47"/>
      <c r="I61" s="47"/>
      <c r="J61" s="47"/>
      <c r="K61" s="47"/>
      <c r="L61" s="42"/>
      <c r="M61" s="27"/>
      <c r="N61" s="27"/>
    </row>
    <row r="62" spans="1:14" ht="23" x14ac:dyDescent="0.25">
      <c r="A62" s="27"/>
      <c r="B62" s="59"/>
      <c r="C62" s="27" t="s">
        <v>29</v>
      </c>
      <c r="D62" s="47">
        <v>0</v>
      </c>
      <c r="E62" s="47"/>
      <c r="F62" s="47"/>
      <c r="G62" s="47"/>
      <c r="H62" s="47"/>
      <c r="I62" s="47"/>
      <c r="J62" s="47"/>
      <c r="K62" s="47"/>
      <c r="L62" s="42"/>
      <c r="M62" s="27"/>
      <c r="N62" s="27"/>
    </row>
    <row r="63" spans="1:14" ht="23" x14ac:dyDescent="0.25">
      <c r="A63" s="27"/>
      <c r="B63" s="59"/>
      <c r="C63" s="27"/>
      <c r="D63" s="27"/>
      <c r="E63" s="27"/>
      <c r="F63" s="27"/>
      <c r="G63" s="27"/>
      <c r="H63" s="27"/>
      <c r="I63" s="27"/>
      <c r="J63" s="47"/>
      <c r="K63" s="47"/>
      <c r="L63" s="42"/>
      <c r="M63" s="27"/>
      <c r="N63" s="27"/>
    </row>
    <row r="64" spans="1:14" ht="23" x14ac:dyDescent="0.25">
      <c r="A64" s="27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</sheetData>
  <mergeCells count="2">
    <mergeCell ref="B1:J1"/>
    <mergeCell ref="B2:J2"/>
  </mergeCells>
  <phoneticPr fontId="0" type="noConversion"/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&amp;CSUBSECRETARIA DE ECONOMÍA - CONVENIO DE DESEMPEÑO, 2017
PROGRAMA DE SEGUIMIENTO DE LAS PRINCIPALES PESQUERÍAS PELÁGICAS DE LA ZONA CENTRO-SUR DE CHILE, V-XI REGIONES, AÑO 2017. ANEXO 5B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64"/>
  <sheetViews>
    <sheetView showZeros="0" zoomScale="35" zoomScaleNormal="35" workbookViewId="0">
      <selection activeCell="G61" sqref="G61"/>
    </sheetView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3" width="24.140625" style="3" customWidth="1"/>
    <col min="4" max="8" width="23.85546875" style="3" customWidth="1"/>
    <col min="9" max="10" width="20.85546875" style="3" customWidth="1"/>
    <col min="11" max="11" width="11.5703125" style="1"/>
    <col min="12" max="12" width="22.140625" style="1" bestFit="1" customWidth="1"/>
    <col min="13" max="17" width="11.5703125" style="1"/>
    <col min="18" max="18" width="13.85546875" style="1" customWidth="1"/>
    <col min="19" max="20" width="17.5703125" style="1" bestFit="1" customWidth="1"/>
    <col min="21" max="22" width="17.5703125" style="1" customWidth="1"/>
    <col min="23" max="16384" width="11.5703125" style="1"/>
  </cols>
  <sheetData>
    <row r="1" spans="1:23" ht="35" x14ac:dyDescent="0.25">
      <c r="A1" s="27"/>
      <c r="B1" s="89" t="s">
        <v>42</v>
      </c>
      <c r="C1" s="89"/>
      <c r="D1" s="89"/>
      <c r="E1" s="89"/>
      <c r="F1" s="89"/>
      <c r="G1" s="89"/>
      <c r="H1" s="89"/>
      <c r="I1" s="89"/>
      <c r="J1" s="89"/>
      <c r="K1" s="27"/>
      <c r="L1" s="27"/>
      <c r="M1" s="27"/>
      <c r="N1" s="27"/>
    </row>
    <row r="2" spans="1:23" ht="35" x14ac:dyDescent="0.25">
      <c r="A2" s="27"/>
      <c r="B2" s="89" t="s">
        <v>36</v>
      </c>
      <c r="C2" s="89"/>
      <c r="D2" s="89"/>
      <c r="E2" s="89"/>
      <c r="F2" s="89"/>
      <c r="G2" s="89"/>
      <c r="H2" s="89"/>
      <c r="I2" s="89"/>
      <c r="J2" s="89"/>
      <c r="K2" s="27"/>
      <c r="L2" s="27"/>
      <c r="M2" s="27"/>
      <c r="N2" s="27"/>
    </row>
    <row r="3" spans="1:23" ht="23" x14ac:dyDescent="0.25">
      <c r="A3" s="27"/>
      <c r="B3" s="28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23" s="4" customFormat="1" ht="24" thickBot="1" x14ac:dyDescent="0.3">
      <c r="A4" s="29"/>
      <c r="B4" s="64"/>
      <c r="C4" s="85"/>
      <c r="D4" s="65"/>
      <c r="E4" s="65"/>
      <c r="F4" s="65"/>
      <c r="G4" s="65"/>
      <c r="H4" s="65"/>
      <c r="I4" s="65"/>
      <c r="J4" s="65"/>
      <c r="K4" s="29"/>
      <c r="L4" s="29"/>
      <c r="M4" s="29"/>
      <c r="N4" s="29"/>
    </row>
    <row r="5" spans="1:23" s="5" customFormat="1" ht="30" x14ac:dyDescent="0.3">
      <c r="A5" s="29"/>
      <c r="B5" s="32" t="s">
        <v>0</v>
      </c>
      <c r="C5" s="74" t="s">
        <v>1</v>
      </c>
      <c r="D5" s="33" t="s">
        <v>2</v>
      </c>
      <c r="E5" s="33"/>
      <c r="F5" s="33"/>
      <c r="G5" s="33"/>
      <c r="H5" s="33"/>
      <c r="I5" s="33"/>
      <c r="J5" s="66"/>
      <c r="K5" s="29"/>
      <c r="L5" s="29"/>
      <c r="M5" s="29"/>
      <c r="N5" s="29"/>
      <c r="P5" s="6"/>
      <c r="Q5" s="7"/>
      <c r="R5" s="7"/>
      <c r="S5" s="7"/>
      <c r="T5" s="7"/>
      <c r="U5" s="7"/>
      <c r="V5" s="7"/>
      <c r="W5" s="8"/>
    </row>
    <row r="6" spans="1:23" s="4" customFormat="1" ht="23" x14ac:dyDescent="0.25">
      <c r="A6" s="29"/>
      <c r="B6" s="32" t="s">
        <v>3</v>
      </c>
      <c r="C6" s="74" t="s">
        <v>4</v>
      </c>
      <c r="D6" s="34" t="s">
        <v>5</v>
      </c>
      <c r="E6" s="34" t="s">
        <v>6</v>
      </c>
      <c r="F6" s="34" t="s">
        <v>7</v>
      </c>
      <c r="G6" s="34" t="s">
        <v>8</v>
      </c>
      <c r="H6" s="34" t="s">
        <v>9</v>
      </c>
      <c r="I6" s="34" t="s">
        <v>10</v>
      </c>
      <c r="J6" s="67"/>
      <c r="K6" s="29"/>
      <c r="L6" s="29"/>
      <c r="M6" s="29"/>
      <c r="N6" s="29"/>
      <c r="P6" s="9"/>
      <c r="Q6" s="10"/>
      <c r="R6" s="10"/>
      <c r="S6" s="10"/>
      <c r="T6" s="11" t="s">
        <v>11</v>
      </c>
      <c r="U6" s="12" t="s">
        <v>12</v>
      </c>
      <c r="V6" s="12" t="s">
        <v>12</v>
      </c>
      <c r="W6" s="12" t="s">
        <v>12</v>
      </c>
    </row>
    <row r="7" spans="1:23" ht="23" x14ac:dyDescent="0.25">
      <c r="A7" s="27"/>
      <c r="B7" s="36"/>
      <c r="C7" s="75"/>
      <c r="D7" s="37"/>
      <c r="E7" s="37"/>
      <c r="F7" s="37"/>
      <c r="G7" s="37"/>
      <c r="H7" s="37"/>
      <c r="I7" s="37"/>
      <c r="J7" s="37"/>
      <c r="K7" s="27"/>
      <c r="L7" s="27"/>
      <c r="M7" s="27"/>
      <c r="N7" s="27"/>
      <c r="P7" s="9"/>
      <c r="Q7" s="13" t="s">
        <v>13</v>
      </c>
      <c r="R7" s="13"/>
      <c r="S7" s="14" t="s">
        <v>14</v>
      </c>
      <c r="T7" s="10"/>
      <c r="U7" s="15"/>
      <c r="V7" s="15"/>
      <c r="W7" s="15"/>
    </row>
    <row r="8" spans="1:23" ht="23" x14ac:dyDescent="0.25">
      <c r="A8" s="27"/>
      <c r="B8" s="38">
        <v>3</v>
      </c>
      <c r="C8" s="76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/>
      <c r="J8" s="40"/>
      <c r="K8" s="27"/>
      <c r="L8" s="27"/>
      <c r="M8" s="27"/>
      <c r="N8" s="27"/>
      <c r="P8" s="9"/>
      <c r="Q8" s="13" t="s">
        <v>15</v>
      </c>
      <c r="R8" s="16" t="e">
        <f>V8</f>
        <v>#REF!</v>
      </c>
      <c r="S8" s="17">
        <f>C43</f>
        <v>3029738093.5500002</v>
      </c>
      <c r="T8" s="17" t="e">
        <f>SUM(T9:T11)</f>
        <v>#REF!</v>
      </c>
      <c r="U8" s="18" t="e">
        <f>T8/1000000</f>
        <v>#REF!</v>
      </c>
      <c r="V8" s="19" t="e">
        <f>SUM(V9:V11)</f>
        <v>#REF!</v>
      </c>
      <c r="W8" s="18"/>
    </row>
    <row r="9" spans="1:23" ht="23" x14ac:dyDescent="0.25">
      <c r="A9" s="27"/>
      <c r="B9" s="38">
        <v>3.5</v>
      </c>
      <c r="C9" s="76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/>
      <c r="J9" s="39"/>
      <c r="K9" s="27"/>
      <c r="L9" s="41"/>
      <c r="M9" s="41"/>
      <c r="N9" s="27"/>
      <c r="P9" s="9"/>
      <c r="Q9" s="13" t="s">
        <v>17</v>
      </c>
      <c r="R9" s="16" t="e">
        <f>V9</f>
        <v>#REF!</v>
      </c>
      <c r="S9" s="17"/>
      <c r="T9" s="17" t="e">
        <f>#REF!</f>
        <v>#REF!</v>
      </c>
      <c r="U9" s="18" t="e">
        <f>T9/1000000</f>
        <v>#REF!</v>
      </c>
      <c r="V9" s="20" t="e">
        <f>(U9*100)/$U$8</f>
        <v>#REF!</v>
      </c>
      <c r="W9" s="18"/>
    </row>
    <row r="10" spans="1:23" ht="23" x14ac:dyDescent="0.25">
      <c r="A10" s="27"/>
      <c r="B10" s="38">
        <v>4</v>
      </c>
      <c r="C10" s="76">
        <v>517796.31</v>
      </c>
      <c r="D10" s="39">
        <v>517796.31</v>
      </c>
      <c r="E10" s="39">
        <v>0</v>
      </c>
      <c r="F10" s="39">
        <v>0</v>
      </c>
      <c r="G10" s="39">
        <v>0</v>
      </c>
      <c r="H10" s="39">
        <v>0</v>
      </c>
      <c r="I10" s="39"/>
      <c r="J10" s="39"/>
      <c r="K10" s="27"/>
      <c r="L10" s="42"/>
      <c r="M10" s="41"/>
      <c r="N10" s="27"/>
      <c r="P10" s="9"/>
      <c r="Q10" s="13" t="s">
        <v>19</v>
      </c>
      <c r="R10" s="16" t="e">
        <f>V10</f>
        <v>#REF!</v>
      </c>
      <c r="S10" s="17"/>
      <c r="T10" s="17" t="e">
        <f>#REF!</f>
        <v>#REF!</v>
      </c>
      <c r="U10" s="18" t="e">
        <f>T10/1000000</f>
        <v>#REF!</v>
      </c>
      <c r="V10" s="20" t="e">
        <f>(U10*100)/$U$8</f>
        <v>#REF!</v>
      </c>
      <c r="W10" s="18"/>
    </row>
    <row r="11" spans="1:23" ht="23" x14ac:dyDescent="0.25">
      <c r="A11" s="27"/>
      <c r="B11" s="38">
        <v>4.5</v>
      </c>
      <c r="C11" s="76">
        <v>1760174.19</v>
      </c>
      <c r="D11" s="39">
        <v>1760174.19</v>
      </c>
      <c r="E11" s="39">
        <v>0</v>
      </c>
      <c r="F11" s="39">
        <v>0</v>
      </c>
      <c r="G11" s="39">
        <v>0</v>
      </c>
      <c r="H11" s="39">
        <v>0</v>
      </c>
      <c r="I11" s="39"/>
      <c r="J11" s="39"/>
      <c r="K11" s="27"/>
      <c r="L11" s="42"/>
      <c r="M11" s="41"/>
      <c r="N11" s="27"/>
      <c r="P11" s="9"/>
      <c r="Q11" s="13" t="s">
        <v>21</v>
      </c>
      <c r="R11" s="16" t="e">
        <f>V11</f>
        <v>#REF!</v>
      </c>
      <c r="S11" s="17"/>
      <c r="T11" s="17" t="e">
        <f>#REF!</f>
        <v>#REF!</v>
      </c>
      <c r="U11" s="18" t="e">
        <f>T11/1000000</f>
        <v>#REF!</v>
      </c>
      <c r="V11" s="20" t="e">
        <f>(U11*100)/$U$8</f>
        <v>#REF!</v>
      </c>
      <c r="W11" s="18"/>
    </row>
    <row r="12" spans="1:23" ht="26" thickBot="1" x14ac:dyDescent="0.3">
      <c r="A12" s="27"/>
      <c r="B12" s="38">
        <v>5</v>
      </c>
      <c r="C12" s="76">
        <v>26083287.259999998</v>
      </c>
      <c r="D12" s="39">
        <v>26083287.259999998</v>
      </c>
      <c r="E12" s="39">
        <v>0</v>
      </c>
      <c r="F12" s="39">
        <v>0</v>
      </c>
      <c r="G12" s="39">
        <v>0</v>
      </c>
      <c r="H12" s="39">
        <v>0</v>
      </c>
      <c r="I12" s="39"/>
      <c r="J12" s="39"/>
      <c r="K12" s="27"/>
      <c r="L12" s="27"/>
      <c r="M12" s="27"/>
      <c r="N12" s="27"/>
      <c r="P12" s="21"/>
      <c r="Q12" s="22"/>
      <c r="R12" s="22"/>
      <c r="S12" s="22"/>
      <c r="T12" s="23"/>
      <c r="U12" s="23"/>
      <c r="V12" s="23"/>
      <c r="W12" s="24"/>
    </row>
    <row r="13" spans="1:23" ht="23" x14ac:dyDescent="0.25">
      <c r="A13" s="27"/>
      <c r="B13" s="38">
        <v>5.5</v>
      </c>
      <c r="C13" s="76">
        <v>83569124.390000001</v>
      </c>
      <c r="D13" s="39">
        <v>83569124.390000001</v>
      </c>
      <c r="E13" s="39">
        <v>0</v>
      </c>
      <c r="F13" s="39">
        <v>0</v>
      </c>
      <c r="G13" s="39">
        <v>0</v>
      </c>
      <c r="H13" s="39">
        <v>0</v>
      </c>
      <c r="I13" s="39"/>
      <c r="J13" s="39"/>
      <c r="K13" s="27"/>
      <c r="L13" s="27"/>
      <c r="M13" s="27"/>
      <c r="N13" s="27"/>
    </row>
    <row r="14" spans="1:23" ht="23" x14ac:dyDescent="0.25">
      <c r="A14" s="27"/>
      <c r="B14" s="38">
        <v>6</v>
      </c>
      <c r="C14" s="76">
        <v>154173030.90000001</v>
      </c>
      <c r="D14" s="39">
        <v>154173030.90000001</v>
      </c>
      <c r="E14" s="39">
        <v>0</v>
      </c>
      <c r="F14" s="39">
        <v>0</v>
      </c>
      <c r="G14" s="39">
        <v>0</v>
      </c>
      <c r="H14" s="39">
        <v>0</v>
      </c>
      <c r="I14" s="39"/>
      <c r="J14" s="39"/>
      <c r="K14" s="27"/>
      <c r="L14" s="27"/>
      <c r="M14" s="27"/>
      <c r="N14" s="27"/>
    </row>
    <row r="15" spans="1:23" ht="23" x14ac:dyDescent="0.25">
      <c r="A15" s="27"/>
      <c r="B15" s="38">
        <v>6.5</v>
      </c>
      <c r="C15" s="76">
        <v>173195041.81</v>
      </c>
      <c r="D15" s="39">
        <v>173195041.81</v>
      </c>
      <c r="E15" s="39">
        <v>0</v>
      </c>
      <c r="F15" s="39">
        <v>0</v>
      </c>
      <c r="G15" s="39">
        <v>0</v>
      </c>
      <c r="H15" s="39">
        <v>0</v>
      </c>
      <c r="I15" s="39"/>
      <c r="J15" s="39"/>
      <c r="K15" s="27"/>
      <c r="L15" s="27"/>
      <c r="M15" s="27"/>
      <c r="N15" s="27"/>
    </row>
    <row r="16" spans="1:23" ht="23" x14ac:dyDescent="0.25">
      <c r="A16" s="27"/>
      <c r="B16" s="38">
        <v>7</v>
      </c>
      <c r="C16" s="76">
        <v>223560220.95999998</v>
      </c>
      <c r="D16" s="39">
        <v>223560220.95999998</v>
      </c>
      <c r="E16" s="39">
        <v>0</v>
      </c>
      <c r="F16" s="39">
        <v>0</v>
      </c>
      <c r="G16" s="39">
        <v>0</v>
      </c>
      <c r="H16" s="39">
        <v>0</v>
      </c>
      <c r="I16" s="39"/>
      <c r="J16" s="39"/>
      <c r="K16" s="27"/>
      <c r="L16" s="27"/>
      <c r="M16" s="27"/>
      <c r="N16" s="27"/>
      <c r="Q16" s="1" t="s">
        <v>22</v>
      </c>
    </row>
    <row r="17" spans="1:14" ht="23" x14ac:dyDescent="0.25">
      <c r="A17" s="27"/>
      <c r="B17" s="38">
        <v>7.5</v>
      </c>
      <c r="C17" s="76">
        <v>238087310.25999999</v>
      </c>
      <c r="D17" s="39">
        <v>238087310.25999999</v>
      </c>
      <c r="E17" s="39">
        <v>0</v>
      </c>
      <c r="F17" s="39">
        <v>0</v>
      </c>
      <c r="G17" s="39">
        <v>0</v>
      </c>
      <c r="H17" s="39">
        <v>0</v>
      </c>
      <c r="I17" s="39"/>
      <c r="J17" s="39"/>
      <c r="K17" s="27"/>
      <c r="L17" s="42">
        <f>K55</f>
        <v>46.484273359741415</v>
      </c>
      <c r="M17" s="41" t="s">
        <v>16</v>
      </c>
      <c r="N17" s="27"/>
    </row>
    <row r="18" spans="1:14" ht="23" x14ac:dyDescent="0.25">
      <c r="A18" s="27"/>
      <c r="B18" s="38">
        <v>8</v>
      </c>
      <c r="C18" s="76">
        <v>281298203.25999999</v>
      </c>
      <c r="D18" s="39">
        <v>281298203.25999999</v>
      </c>
      <c r="E18" s="39">
        <v>0</v>
      </c>
      <c r="F18" s="39">
        <v>0</v>
      </c>
      <c r="G18" s="39">
        <v>0</v>
      </c>
      <c r="H18" s="39">
        <v>0</v>
      </c>
      <c r="I18" s="39"/>
      <c r="J18" s="39"/>
      <c r="K18" s="27"/>
      <c r="L18" s="42">
        <f>C48</f>
        <v>52949.701014016915</v>
      </c>
      <c r="M18" s="41" t="s">
        <v>18</v>
      </c>
      <c r="N18" s="27"/>
    </row>
    <row r="19" spans="1:14" ht="23" x14ac:dyDescent="0.25">
      <c r="A19" s="27"/>
      <c r="B19" s="38">
        <v>8.5</v>
      </c>
      <c r="C19" s="76">
        <v>152756739.03</v>
      </c>
      <c r="D19" s="39">
        <v>152756739.03</v>
      </c>
      <c r="E19" s="39">
        <v>0</v>
      </c>
      <c r="F19" s="39">
        <v>0</v>
      </c>
      <c r="G19" s="39">
        <v>0</v>
      </c>
      <c r="H19" s="39">
        <v>0</v>
      </c>
      <c r="I19" s="39"/>
      <c r="J19" s="39"/>
      <c r="K19" s="27"/>
      <c r="L19" s="42">
        <f>C43</f>
        <v>3029738093.5500002</v>
      </c>
      <c r="M19" s="41" t="s">
        <v>20</v>
      </c>
      <c r="N19" s="27"/>
    </row>
    <row r="20" spans="1:14" ht="23" x14ac:dyDescent="0.25">
      <c r="A20" s="27"/>
      <c r="B20" s="38">
        <v>9</v>
      </c>
      <c r="C20" s="76">
        <v>47821999.030000001</v>
      </c>
      <c r="D20" s="39">
        <v>47821999.030000001</v>
      </c>
      <c r="E20" s="39">
        <v>0</v>
      </c>
      <c r="F20" s="39">
        <v>0</v>
      </c>
      <c r="G20" s="39">
        <v>0</v>
      </c>
      <c r="H20" s="39">
        <v>0</v>
      </c>
      <c r="I20" s="39"/>
      <c r="J20" s="39"/>
      <c r="K20" s="27"/>
      <c r="L20" s="42">
        <f>L71</f>
        <v>0</v>
      </c>
      <c r="M20" s="27"/>
      <c r="N20" s="27"/>
    </row>
    <row r="21" spans="1:14" ht="23" x14ac:dyDescent="0.25">
      <c r="A21" s="27"/>
      <c r="B21" s="38">
        <v>9.5</v>
      </c>
      <c r="C21" s="76">
        <v>8878197.8200000003</v>
      </c>
      <c r="D21" s="39">
        <v>0</v>
      </c>
      <c r="E21" s="39">
        <v>8878197.8200000003</v>
      </c>
      <c r="F21" s="39">
        <v>0</v>
      </c>
      <c r="G21" s="39">
        <v>0</v>
      </c>
      <c r="H21" s="39">
        <v>0</v>
      </c>
      <c r="I21" s="39"/>
      <c r="J21" s="39"/>
      <c r="K21" s="27"/>
      <c r="L21" s="27"/>
      <c r="M21" s="27"/>
      <c r="N21" s="27"/>
    </row>
    <row r="22" spans="1:14" ht="23" x14ac:dyDescent="0.25">
      <c r="A22" s="27"/>
      <c r="B22" s="38">
        <v>10</v>
      </c>
      <c r="C22" s="76">
        <v>4252697.4000000004</v>
      </c>
      <c r="D22" s="39">
        <v>0</v>
      </c>
      <c r="E22" s="39">
        <v>4252697.4000000004</v>
      </c>
      <c r="F22" s="39">
        <v>0</v>
      </c>
      <c r="G22" s="39">
        <v>0</v>
      </c>
      <c r="H22" s="39">
        <v>0</v>
      </c>
      <c r="I22" s="39"/>
      <c r="J22" s="39"/>
      <c r="K22" s="27"/>
      <c r="L22" s="27"/>
      <c r="M22" s="27"/>
      <c r="N22" s="27"/>
    </row>
    <row r="23" spans="1:14" ht="23" x14ac:dyDescent="0.25">
      <c r="A23" s="27"/>
      <c r="B23" s="38">
        <v>10.5</v>
      </c>
      <c r="C23" s="76">
        <v>5837036.5700000003</v>
      </c>
      <c r="D23" s="39">
        <v>0</v>
      </c>
      <c r="E23" s="39">
        <v>5188476.9511111118</v>
      </c>
      <c r="F23" s="39">
        <v>648559.61888888897</v>
      </c>
      <c r="G23" s="39">
        <v>0</v>
      </c>
      <c r="H23" s="39">
        <v>0</v>
      </c>
      <c r="I23" s="39"/>
      <c r="J23" s="39"/>
      <c r="K23" s="27"/>
      <c r="L23" s="27"/>
      <c r="M23" s="27"/>
      <c r="N23" s="27"/>
    </row>
    <row r="24" spans="1:14" ht="23" x14ac:dyDescent="0.25">
      <c r="A24" s="27"/>
      <c r="B24" s="38">
        <v>11</v>
      </c>
      <c r="C24" s="76">
        <v>6560878.2999999998</v>
      </c>
      <c r="D24" s="39">
        <v>0</v>
      </c>
      <c r="E24" s="39">
        <v>6014138.4416666664</v>
      </c>
      <c r="F24" s="39">
        <v>546739.85833333328</v>
      </c>
      <c r="G24" s="39">
        <v>0</v>
      </c>
      <c r="H24" s="39">
        <v>0</v>
      </c>
      <c r="I24" s="39"/>
      <c r="J24" s="39"/>
      <c r="K24" s="27"/>
      <c r="L24" s="27"/>
      <c r="M24" s="27"/>
      <c r="N24" s="27"/>
    </row>
    <row r="25" spans="1:14" ht="23" x14ac:dyDescent="0.25">
      <c r="A25" s="27"/>
      <c r="B25" s="38">
        <v>11.5</v>
      </c>
      <c r="C25" s="76">
        <v>17198268.66</v>
      </c>
      <c r="D25" s="39">
        <v>0</v>
      </c>
      <c r="E25" s="39">
        <v>11767236.451578947</v>
      </c>
      <c r="F25" s="39">
        <v>5431032.2084210524</v>
      </c>
      <c r="G25" s="39">
        <v>0</v>
      </c>
      <c r="H25" s="39">
        <v>0</v>
      </c>
      <c r="I25" s="39"/>
      <c r="J25" s="39"/>
      <c r="K25" s="27"/>
      <c r="L25" s="27"/>
      <c r="M25" s="27"/>
      <c r="N25" s="27"/>
    </row>
    <row r="26" spans="1:14" ht="23" x14ac:dyDescent="0.25">
      <c r="A26" s="27"/>
      <c r="B26" s="38">
        <v>12</v>
      </c>
      <c r="C26" s="76">
        <v>32878966.259999998</v>
      </c>
      <c r="D26" s="39">
        <v>0</v>
      </c>
      <c r="E26" s="39">
        <v>18787980.719999999</v>
      </c>
      <c r="F26" s="39">
        <v>14090985.539999999</v>
      </c>
      <c r="G26" s="39">
        <v>0</v>
      </c>
      <c r="H26" s="39">
        <v>0</v>
      </c>
      <c r="I26" s="39"/>
      <c r="J26" s="39"/>
      <c r="K26" s="27"/>
      <c r="L26" s="27"/>
      <c r="M26" s="27"/>
      <c r="N26" s="27"/>
    </row>
    <row r="27" spans="1:14" ht="23" x14ac:dyDescent="0.25">
      <c r="A27" s="27"/>
      <c r="B27" s="38">
        <v>12.5</v>
      </c>
      <c r="C27" s="76">
        <v>62251771.019999996</v>
      </c>
      <c r="D27" s="39">
        <v>0</v>
      </c>
      <c r="E27" s="39">
        <v>13204921.125454545</v>
      </c>
      <c r="F27" s="39">
        <v>49046849.894545451</v>
      </c>
      <c r="G27" s="39">
        <v>0</v>
      </c>
      <c r="H27" s="39">
        <v>0</v>
      </c>
      <c r="I27" s="39"/>
      <c r="J27" s="39"/>
      <c r="K27" s="27"/>
      <c r="L27" s="27"/>
      <c r="M27" s="27"/>
      <c r="N27" s="27"/>
    </row>
    <row r="28" spans="1:14" ht="23" x14ac:dyDescent="0.25">
      <c r="A28" s="27"/>
      <c r="B28" s="38">
        <v>13</v>
      </c>
      <c r="C28" s="76">
        <v>89667931.210000008</v>
      </c>
      <c r="D28" s="39">
        <v>0</v>
      </c>
      <c r="E28" s="39">
        <v>25904069.016222216</v>
      </c>
      <c r="F28" s="39">
        <v>63763862.193777785</v>
      </c>
      <c r="G28" s="39">
        <v>0</v>
      </c>
      <c r="H28" s="39">
        <v>0</v>
      </c>
      <c r="I28" s="39"/>
      <c r="J28" s="39"/>
      <c r="K28" s="27"/>
      <c r="L28" s="27"/>
      <c r="M28" s="27"/>
      <c r="N28" s="27"/>
    </row>
    <row r="29" spans="1:14" ht="23" x14ac:dyDescent="0.25">
      <c r="A29" s="27"/>
      <c r="B29" s="38">
        <v>13.5</v>
      </c>
      <c r="C29" s="76">
        <v>90659545</v>
      </c>
      <c r="D29" s="39">
        <v>0</v>
      </c>
      <c r="E29" s="39">
        <v>25183206.944444444</v>
      </c>
      <c r="F29" s="39">
        <v>63797457.592592582</v>
      </c>
      <c r="G29" s="39">
        <v>1678880.4629629627</v>
      </c>
      <c r="H29" s="39">
        <v>0</v>
      </c>
      <c r="I29" s="39"/>
      <c r="J29" s="39"/>
      <c r="K29" s="27"/>
      <c r="L29" s="27"/>
      <c r="M29" s="27"/>
      <c r="N29" s="27"/>
    </row>
    <row r="30" spans="1:14" ht="23" x14ac:dyDescent="0.25">
      <c r="A30" s="27"/>
      <c r="B30" s="38">
        <v>14</v>
      </c>
      <c r="C30" s="76">
        <v>89334223.819999993</v>
      </c>
      <c r="D30" s="39">
        <v>0</v>
      </c>
      <c r="E30" s="39">
        <v>15536386.751304349</v>
      </c>
      <c r="F30" s="39">
        <v>64087595.349130429</v>
      </c>
      <c r="G30" s="39">
        <v>9710241.7195652165</v>
      </c>
      <c r="H30" s="39">
        <v>0</v>
      </c>
      <c r="I30" s="39"/>
      <c r="J30" s="39"/>
      <c r="K30" s="27"/>
      <c r="L30" s="27"/>
      <c r="M30" s="27"/>
      <c r="N30" s="27"/>
    </row>
    <row r="31" spans="1:14" ht="23" x14ac:dyDescent="0.25">
      <c r="A31" s="27"/>
      <c r="B31" s="38">
        <v>14.5</v>
      </c>
      <c r="C31" s="76">
        <v>167520702.67000002</v>
      </c>
      <c r="D31" s="39">
        <v>0</v>
      </c>
      <c r="E31" s="39">
        <v>14257081.078297872</v>
      </c>
      <c r="F31" s="39">
        <v>106928108.08723405</v>
      </c>
      <c r="G31" s="39">
        <v>46335513.504468083</v>
      </c>
      <c r="H31" s="39">
        <v>0</v>
      </c>
      <c r="I31" s="39"/>
      <c r="J31" s="39"/>
      <c r="K31" s="27"/>
      <c r="L31" s="27"/>
      <c r="M31" s="27"/>
      <c r="N31" s="27"/>
    </row>
    <row r="32" spans="1:14" ht="23" x14ac:dyDescent="0.25">
      <c r="A32" s="27"/>
      <c r="B32" s="38">
        <v>15</v>
      </c>
      <c r="C32" s="76">
        <v>267905421.59000003</v>
      </c>
      <c r="D32" s="39">
        <v>0</v>
      </c>
      <c r="E32" s="39">
        <v>5581362.9497916671</v>
      </c>
      <c r="F32" s="39">
        <v>122789984.89541668</v>
      </c>
      <c r="G32" s="39">
        <v>133952710.79500002</v>
      </c>
      <c r="H32" s="39">
        <v>5581362.9497916671</v>
      </c>
      <c r="I32" s="39"/>
      <c r="J32" s="39"/>
      <c r="K32" s="27"/>
      <c r="L32" s="27"/>
      <c r="M32" s="27"/>
      <c r="N32" s="27"/>
    </row>
    <row r="33" spans="1:14" ht="23" x14ac:dyDescent="0.25">
      <c r="A33" s="27"/>
      <c r="B33" s="38">
        <v>15.5</v>
      </c>
      <c r="C33" s="76">
        <v>345676301.60999995</v>
      </c>
      <c r="D33" s="39">
        <v>0</v>
      </c>
      <c r="E33" s="39">
        <v>0</v>
      </c>
      <c r="F33" s="39">
        <v>106361938.95692308</v>
      </c>
      <c r="G33" s="39">
        <v>228678168.7573846</v>
      </c>
      <c r="H33" s="39">
        <v>10636193.895692308</v>
      </c>
      <c r="I33" s="39"/>
      <c r="J33" s="39"/>
      <c r="K33" s="27"/>
      <c r="L33" s="27"/>
      <c r="M33" s="27"/>
      <c r="N33" s="27"/>
    </row>
    <row r="34" spans="1:14" ht="23" x14ac:dyDescent="0.25">
      <c r="A34" s="27"/>
      <c r="B34" s="38">
        <v>16</v>
      </c>
      <c r="C34" s="76">
        <v>271785620.23000002</v>
      </c>
      <c r="D34" s="39">
        <v>0</v>
      </c>
      <c r="E34" s="39">
        <v>0</v>
      </c>
      <c r="F34" s="39">
        <v>70138224.575483873</v>
      </c>
      <c r="G34" s="39">
        <v>175345561.43870968</v>
      </c>
      <c r="H34" s="39">
        <v>26301834.215806454</v>
      </c>
      <c r="I34" s="39"/>
      <c r="J34" s="39"/>
      <c r="K34" s="27"/>
      <c r="L34" s="27"/>
      <c r="M34" s="27"/>
      <c r="N34" s="27"/>
    </row>
    <row r="35" spans="1:14" ht="23" x14ac:dyDescent="0.25">
      <c r="A35" s="27"/>
      <c r="B35" s="38">
        <v>16.5</v>
      </c>
      <c r="C35" s="76">
        <v>146629939.68000001</v>
      </c>
      <c r="D35" s="39">
        <v>0</v>
      </c>
      <c r="E35" s="39">
        <v>0</v>
      </c>
      <c r="F35" s="39">
        <v>20947134.240000002</v>
      </c>
      <c r="G35" s="39">
        <v>110720566.69714284</v>
      </c>
      <c r="H35" s="39">
        <v>14962238.742857143</v>
      </c>
      <c r="I35" s="39"/>
      <c r="J35" s="39"/>
      <c r="K35" s="27"/>
      <c r="L35" s="27"/>
      <c r="M35" s="27"/>
      <c r="N35" s="27"/>
    </row>
    <row r="36" spans="1:14" ht="23" x14ac:dyDescent="0.25">
      <c r="A36" s="27"/>
      <c r="B36" s="38">
        <v>17</v>
      </c>
      <c r="C36" s="76">
        <v>33111352.569999997</v>
      </c>
      <c r="D36" s="39">
        <v>0</v>
      </c>
      <c r="E36" s="39">
        <v>0</v>
      </c>
      <c r="F36" s="39">
        <v>6622270.5140000004</v>
      </c>
      <c r="G36" s="39">
        <v>20970523.294333331</v>
      </c>
      <c r="H36" s="39">
        <v>5518558.7616666658</v>
      </c>
      <c r="I36" s="39"/>
      <c r="J36" s="39"/>
      <c r="K36" s="27"/>
      <c r="L36" s="27"/>
      <c r="M36" s="27"/>
      <c r="N36" s="27"/>
    </row>
    <row r="37" spans="1:14" ht="23" x14ac:dyDescent="0.25">
      <c r="A37" s="27"/>
      <c r="B37" s="38">
        <v>17.5</v>
      </c>
      <c r="C37" s="76">
        <v>5440429.9600000009</v>
      </c>
      <c r="D37" s="39">
        <v>0</v>
      </c>
      <c r="E37" s="39">
        <v>0</v>
      </c>
      <c r="F37" s="39">
        <v>906738.32666666666</v>
      </c>
      <c r="G37" s="39">
        <v>4533691.6333333338</v>
      </c>
      <c r="H37" s="39">
        <v>0</v>
      </c>
      <c r="I37" s="39"/>
      <c r="J37" s="39"/>
      <c r="K37" s="27"/>
      <c r="L37" s="27"/>
      <c r="M37" s="27"/>
      <c r="N37" s="27"/>
    </row>
    <row r="38" spans="1:14" ht="23" x14ac:dyDescent="0.25">
      <c r="A38" s="27"/>
      <c r="B38" s="38">
        <v>18</v>
      </c>
      <c r="C38" s="76">
        <v>1325881.78</v>
      </c>
      <c r="D38" s="39">
        <v>0</v>
      </c>
      <c r="E38" s="39">
        <v>0</v>
      </c>
      <c r="F38" s="39">
        <v>0</v>
      </c>
      <c r="G38" s="39">
        <v>1325881.78</v>
      </c>
      <c r="H38" s="39">
        <v>0</v>
      </c>
      <c r="I38" s="39"/>
      <c r="J38" s="39"/>
      <c r="K38" s="27"/>
      <c r="L38" s="27"/>
      <c r="M38" s="27"/>
      <c r="N38" s="27"/>
    </row>
    <row r="39" spans="1:14" ht="23" x14ac:dyDescent="0.25">
      <c r="A39" s="27"/>
      <c r="B39" s="38">
        <v>18.5</v>
      </c>
      <c r="C39" s="76"/>
      <c r="D39" s="39"/>
      <c r="E39" s="39"/>
      <c r="F39" s="39"/>
      <c r="G39" s="39"/>
      <c r="H39" s="39"/>
      <c r="I39" s="39"/>
      <c r="J39" s="39"/>
      <c r="K39" s="27"/>
      <c r="L39" s="27"/>
      <c r="M39" s="27"/>
      <c r="N39" s="27"/>
    </row>
    <row r="40" spans="1:14" ht="23" x14ac:dyDescent="0.25">
      <c r="A40" s="27"/>
      <c r="B40" s="38">
        <v>19</v>
      </c>
      <c r="C40" s="76"/>
      <c r="D40" s="39"/>
      <c r="E40" s="39"/>
      <c r="F40" s="39"/>
      <c r="G40" s="39"/>
      <c r="H40" s="39"/>
      <c r="I40" s="39"/>
      <c r="J40" s="39"/>
      <c r="K40" s="27"/>
      <c r="L40" s="27"/>
      <c r="M40" s="27"/>
      <c r="N40" s="27"/>
    </row>
    <row r="41" spans="1:14" ht="23" x14ac:dyDescent="0.25">
      <c r="A41" s="27"/>
      <c r="B41" s="38">
        <v>19.5</v>
      </c>
      <c r="C41" s="76"/>
      <c r="D41" s="39"/>
      <c r="E41" s="39"/>
      <c r="F41" s="39"/>
      <c r="G41" s="39"/>
      <c r="H41" s="39"/>
      <c r="I41" s="39"/>
      <c r="J41" s="39"/>
      <c r="K41" s="27"/>
      <c r="L41" s="27"/>
      <c r="M41" s="27"/>
      <c r="N41" s="27"/>
    </row>
    <row r="42" spans="1:14" ht="23" x14ac:dyDescent="0.25">
      <c r="A42" s="27"/>
      <c r="B42" s="44"/>
      <c r="C42" s="77"/>
      <c r="D42" s="45"/>
      <c r="E42" s="45"/>
      <c r="F42" s="45"/>
      <c r="G42" s="45"/>
      <c r="H42" s="45"/>
      <c r="I42" s="45"/>
      <c r="J42" s="45"/>
      <c r="K42" s="27"/>
      <c r="L42" s="27"/>
      <c r="M42" s="27"/>
      <c r="N42" s="27"/>
    </row>
    <row r="43" spans="1:14" ht="23" x14ac:dyDescent="0.25">
      <c r="A43" s="27"/>
      <c r="B43" s="46" t="s">
        <v>23</v>
      </c>
      <c r="C43" s="83">
        <v>3029738093.5500002</v>
      </c>
      <c r="D43" s="39">
        <v>1382822927.3999999</v>
      </c>
      <c r="E43" s="39">
        <v>154555755.64987186</v>
      </c>
      <c r="F43" s="39">
        <v>696107481.85141408</v>
      </c>
      <c r="G43" s="39">
        <v>733251740.08290005</v>
      </c>
      <c r="H43" s="39">
        <v>63000188.565814234</v>
      </c>
      <c r="I43" s="39"/>
      <c r="J43" s="39"/>
      <c r="K43" s="27"/>
      <c r="L43" s="27"/>
      <c r="M43" s="27"/>
      <c r="N43" s="27"/>
    </row>
    <row r="44" spans="1:14" s="25" customFormat="1" ht="23" x14ac:dyDescent="0.25">
      <c r="A44" s="47"/>
      <c r="B44" s="38" t="s">
        <v>24</v>
      </c>
      <c r="C44" s="79">
        <v>100.00000000000001</v>
      </c>
      <c r="D44" s="48">
        <v>45.641665540129935</v>
      </c>
      <c r="E44" s="48">
        <v>5.1012909656747265</v>
      </c>
      <c r="F44" s="48">
        <v>22.975830265109551</v>
      </c>
      <c r="G44" s="48">
        <v>24.201819346824646</v>
      </c>
      <c r="H44" s="48">
        <v>2.0793938822611477</v>
      </c>
      <c r="I44" s="48"/>
      <c r="J44" s="48"/>
      <c r="K44" s="47"/>
      <c r="L44" s="47"/>
      <c r="M44" s="47"/>
      <c r="N44" s="47"/>
    </row>
    <row r="45" spans="1:14" s="25" customFormat="1" ht="23" x14ac:dyDescent="0.25">
      <c r="A45" s="47"/>
      <c r="B45" s="38" t="s">
        <v>25</v>
      </c>
      <c r="C45" s="80">
        <v>11.389516049798953</v>
      </c>
      <c r="D45" s="49">
        <v>7.2175812403152095</v>
      </c>
      <c r="E45" s="49">
        <v>12.668752471654118</v>
      </c>
      <c r="F45" s="49">
        <v>14.483515895047521</v>
      </c>
      <c r="G45" s="49">
        <v>15.651375334826858</v>
      </c>
      <c r="H45" s="49">
        <v>16.033336697607872</v>
      </c>
      <c r="I45" s="49"/>
      <c r="J45" s="49"/>
      <c r="K45" s="47"/>
      <c r="L45" s="47"/>
      <c r="M45" s="47"/>
      <c r="N45" s="47"/>
    </row>
    <row r="46" spans="1:14" s="26" customFormat="1" ht="23" x14ac:dyDescent="0.25">
      <c r="A46" s="50"/>
      <c r="B46" s="51" t="s">
        <v>26</v>
      </c>
      <c r="C46" s="81">
        <v>16.050103495798439</v>
      </c>
      <c r="D46" s="52">
        <v>0.95156244941463997</v>
      </c>
      <c r="E46" s="52">
        <v>2.0145460279960479</v>
      </c>
      <c r="F46" s="52">
        <v>1.4387398540392342</v>
      </c>
      <c r="G46" s="52">
        <v>0.43606760254495297</v>
      </c>
      <c r="H46" s="52">
        <v>0.27665815300404589</v>
      </c>
      <c r="I46" s="52"/>
      <c r="J46" s="52"/>
      <c r="K46" s="50"/>
      <c r="L46" s="50"/>
      <c r="M46" s="50"/>
      <c r="N46" s="50"/>
    </row>
    <row r="47" spans="1:14" ht="23" x14ac:dyDescent="0.25">
      <c r="A47" s="27"/>
      <c r="B47" s="53" t="s">
        <v>27</v>
      </c>
      <c r="C47" s="82">
        <v>17.581857080636098</v>
      </c>
      <c r="D47" s="54">
        <v>3.0812591262890856</v>
      </c>
      <c r="E47" s="54">
        <v>17.978223835069453</v>
      </c>
      <c r="F47" s="54">
        <v>26.960543084239387</v>
      </c>
      <c r="G47" s="54">
        <v>33.882327386023057</v>
      </c>
      <c r="H47" s="54">
        <v>36.4842718982446</v>
      </c>
      <c r="I47" s="54"/>
      <c r="J47" s="54"/>
      <c r="K47" s="27"/>
      <c r="L47" s="27"/>
      <c r="M47" s="27"/>
      <c r="N47" s="27"/>
    </row>
    <row r="48" spans="1:14" ht="23" x14ac:dyDescent="0.25">
      <c r="A48" s="27"/>
      <c r="B48" s="46" t="s">
        <v>28</v>
      </c>
      <c r="C48" s="76">
        <v>52949.701014016915</v>
      </c>
      <c r="D48" s="55">
        <v>4260.8357650930393</v>
      </c>
      <c r="E48" s="55">
        <v>2778.6379700716966</v>
      </c>
      <c r="F48" s="55">
        <v>18767.435755716433</v>
      </c>
      <c r="G48" s="55">
        <v>24844.275513859906</v>
      </c>
      <c r="H48" s="55">
        <v>2298.516009275847</v>
      </c>
      <c r="I48" s="55"/>
      <c r="J48" s="55"/>
      <c r="K48" s="27"/>
      <c r="L48" s="27"/>
      <c r="M48" s="27"/>
      <c r="N48" s="27"/>
    </row>
    <row r="49" spans="1:14" ht="23" x14ac:dyDescent="0.25">
      <c r="A49" s="27"/>
      <c r="B49" s="44" t="s">
        <v>24</v>
      </c>
      <c r="C49" s="84">
        <v>100.00000000000003</v>
      </c>
      <c r="D49" s="56">
        <v>8.0469496210471618</v>
      </c>
      <c r="E49" s="56">
        <v>5.2476934087618954</v>
      </c>
      <c r="F49" s="56">
        <v>35.443893726138874</v>
      </c>
      <c r="G49" s="56">
        <v>46.920520868065147</v>
      </c>
      <c r="H49" s="56">
        <v>4.3409423759869403</v>
      </c>
      <c r="I49" s="56"/>
      <c r="J49" s="57"/>
      <c r="K49" s="27"/>
      <c r="L49" s="27"/>
      <c r="M49" s="27"/>
      <c r="N49" s="27"/>
    </row>
    <row r="50" spans="1:14" ht="23" x14ac:dyDescent="0.25">
      <c r="A50" s="27"/>
      <c r="B50" s="28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 ht="23" x14ac:dyDescent="0.25">
      <c r="A51" s="27"/>
      <c r="B51" s="28"/>
      <c r="C51" s="27" t="s">
        <v>30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</row>
    <row r="52" spans="1:14" ht="23" x14ac:dyDescent="0.25">
      <c r="A52" s="27"/>
      <c r="B52" s="28"/>
      <c r="C52" s="27" t="s">
        <v>16</v>
      </c>
      <c r="D52" s="27">
        <f t="shared" ref="D52:I52" si="0">D43/1000000</f>
        <v>1382.8229273999998</v>
      </c>
      <c r="E52" s="27">
        <f t="shared" si="0"/>
        <v>154.55575564987186</v>
      </c>
      <c r="F52" s="27">
        <f t="shared" si="0"/>
        <v>696.10748185141404</v>
      </c>
      <c r="G52" s="27">
        <f t="shared" si="0"/>
        <v>733.25174008290003</v>
      </c>
      <c r="H52" s="27">
        <f t="shared" si="0"/>
        <v>63.000188565814234</v>
      </c>
      <c r="I52" s="27">
        <f t="shared" si="0"/>
        <v>0</v>
      </c>
      <c r="J52" s="27"/>
      <c r="K52" s="27"/>
      <c r="L52" s="27"/>
      <c r="M52" s="27"/>
      <c r="N52" s="27"/>
    </row>
    <row r="53" spans="1:14" ht="23" x14ac:dyDescent="0.25">
      <c r="A53" s="27"/>
      <c r="B53" s="28"/>
      <c r="C53" s="27">
        <f>L55</f>
        <v>46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 ht="23" x14ac:dyDescent="0.25">
      <c r="A54" s="27"/>
      <c r="B54" s="28"/>
      <c r="C54" s="47">
        <f>K55</f>
        <v>46.484273359741415</v>
      </c>
      <c r="D54" s="58" t="str">
        <f t="shared" ref="D54:I54" si="1">D6</f>
        <v>O</v>
      </c>
      <c r="E54" s="58" t="str">
        <f t="shared" si="1"/>
        <v>I</v>
      </c>
      <c r="F54" s="58" t="str">
        <f t="shared" si="1"/>
        <v>II</v>
      </c>
      <c r="G54" s="58" t="str">
        <f t="shared" si="1"/>
        <v>III</v>
      </c>
      <c r="H54" s="58" t="str">
        <f t="shared" si="1"/>
        <v>IV</v>
      </c>
      <c r="I54" s="58" t="str">
        <f t="shared" si="1"/>
        <v>V</v>
      </c>
      <c r="J54" s="27"/>
      <c r="K54" s="27"/>
      <c r="L54" s="27"/>
      <c r="M54" s="27"/>
      <c r="N54" s="27"/>
    </row>
    <row r="55" spans="1:14" ht="23" x14ac:dyDescent="0.25">
      <c r="A55" s="27"/>
      <c r="B55" s="59">
        <v>2016</v>
      </c>
      <c r="C55" s="27" t="str">
        <f>CONCATENATE(C51,C53,C52)</f>
        <v>&lt; 11,5 cm =46%</v>
      </c>
      <c r="D55" s="47">
        <f t="shared" ref="D55:I55" si="2">SUM(D8:D24)/1000000000</f>
        <v>1.3828229273999999</v>
      </c>
      <c r="E55" s="47">
        <f t="shared" si="2"/>
        <v>2.4333510612777779E-2</v>
      </c>
      <c r="F55" s="47">
        <f t="shared" si="2"/>
        <v>1.1952994772222224E-3</v>
      </c>
      <c r="G55" s="47">
        <f t="shared" si="2"/>
        <v>0</v>
      </c>
      <c r="H55" s="47">
        <f t="shared" si="2"/>
        <v>0</v>
      </c>
      <c r="I55" s="47">
        <f t="shared" si="2"/>
        <v>0</v>
      </c>
      <c r="J55" s="47">
        <f>SUM(D55:I55)</f>
        <v>1.4083517374899999</v>
      </c>
      <c r="K55" s="47">
        <f>(J55/$J$57)*100</f>
        <v>46.484273359741415</v>
      </c>
      <c r="L55" s="47">
        <f>ROUND(K55,0)</f>
        <v>46</v>
      </c>
      <c r="M55" s="27">
        <f>ROUND(K55,0)</f>
        <v>46</v>
      </c>
      <c r="N55" s="27"/>
    </row>
    <row r="56" spans="1:14" ht="23" x14ac:dyDescent="0.25">
      <c r="A56" s="27"/>
      <c r="B56" s="59"/>
      <c r="C56" s="27" t="s">
        <v>29</v>
      </c>
      <c r="D56" s="47">
        <f t="shared" ref="D56:I56" si="3">SUM(D25:D42)/1000000000</f>
        <v>0</v>
      </c>
      <c r="E56" s="47">
        <f t="shared" si="3"/>
        <v>0.13022224503709404</v>
      </c>
      <c r="F56" s="47">
        <f t="shared" si="3"/>
        <v>0.69491218237419172</v>
      </c>
      <c r="G56" s="47">
        <f t="shared" si="3"/>
        <v>0.73325174008290006</v>
      </c>
      <c r="H56" s="47">
        <f t="shared" si="3"/>
        <v>6.3000188565814227E-2</v>
      </c>
      <c r="I56" s="47">
        <f t="shared" si="3"/>
        <v>0</v>
      </c>
      <c r="J56" s="47">
        <f>SUM(D56:I56)</f>
        <v>1.6213863560599999</v>
      </c>
      <c r="K56" s="47">
        <f>(J56/$J$57)*100</f>
        <v>53.515726640258585</v>
      </c>
      <c r="L56" s="27"/>
      <c r="M56" s="27"/>
      <c r="N56" s="27"/>
    </row>
    <row r="57" spans="1:14" ht="23" x14ac:dyDescent="0.25">
      <c r="A57" s="27"/>
      <c r="B57" s="59"/>
      <c r="C57" s="27"/>
      <c r="D57" s="27"/>
      <c r="E57" s="27"/>
      <c r="F57" s="27"/>
      <c r="G57" s="27"/>
      <c r="H57" s="27"/>
      <c r="I57" s="27"/>
      <c r="J57" s="47">
        <f>SUM(J55:J56)</f>
        <v>3.0297380935499998</v>
      </c>
      <c r="K57" s="47">
        <f>(J57/$J$57)*100</f>
        <v>100</v>
      </c>
      <c r="L57" s="27"/>
      <c r="M57" s="27"/>
      <c r="N57" s="27"/>
    </row>
    <row r="58" spans="1:14" ht="23" x14ac:dyDescent="0.25">
      <c r="A58" s="27"/>
      <c r="B58" s="59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 ht="23" x14ac:dyDescent="0.25">
      <c r="A59" s="27"/>
      <c r="B59" s="59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 ht="23" x14ac:dyDescent="0.25">
      <c r="A60" s="27"/>
      <c r="B60" s="59"/>
      <c r="C60" s="47">
        <f>K61</f>
        <v>0</v>
      </c>
      <c r="D60" s="60" t="s">
        <v>5</v>
      </c>
      <c r="E60" s="60" t="s">
        <v>6</v>
      </c>
      <c r="F60" s="60" t="s">
        <v>7</v>
      </c>
      <c r="G60" s="60" t="s">
        <v>8</v>
      </c>
      <c r="H60" s="60" t="s">
        <v>9</v>
      </c>
      <c r="I60" s="60" t="s">
        <v>10</v>
      </c>
      <c r="J60" s="27"/>
      <c r="K60" s="27"/>
      <c r="L60" s="27"/>
      <c r="M60" s="27"/>
      <c r="N60" s="27"/>
    </row>
    <row r="61" spans="1:14" ht="23" x14ac:dyDescent="0.25">
      <c r="A61" s="27"/>
      <c r="B61" s="59"/>
      <c r="C61" s="27" t="s">
        <v>31</v>
      </c>
      <c r="D61" s="47"/>
      <c r="E61" s="47"/>
      <c r="F61" s="47"/>
      <c r="G61" s="47"/>
      <c r="H61" s="47"/>
      <c r="I61" s="47"/>
      <c r="J61" s="47"/>
      <c r="K61" s="47"/>
      <c r="L61" s="42"/>
      <c r="M61" s="27">
        <f>ROUND(K61,0)</f>
        <v>0</v>
      </c>
      <c r="N61" s="27"/>
    </row>
    <row r="62" spans="1:14" ht="23" x14ac:dyDescent="0.25">
      <c r="A62" s="27"/>
      <c r="B62" s="59"/>
      <c r="C62" s="27" t="s">
        <v>29</v>
      </c>
      <c r="D62" s="47"/>
      <c r="E62" s="47"/>
      <c r="F62" s="47"/>
      <c r="G62" s="47"/>
      <c r="H62" s="47"/>
      <c r="I62" s="47"/>
      <c r="J62" s="47"/>
      <c r="K62" s="47"/>
      <c r="L62" s="42"/>
      <c r="M62" s="27"/>
      <c r="N62" s="27"/>
    </row>
    <row r="63" spans="1:14" ht="23" x14ac:dyDescent="0.25">
      <c r="A63" s="27"/>
      <c r="B63" s="59"/>
      <c r="C63" s="27"/>
      <c r="D63" s="27"/>
      <c r="E63" s="27"/>
      <c r="F63" s="27"/>
      <c r="G63" s="27"/>
      <c r="H63" s="27"/>
      <c r="I63" s="27"/>
      <c r="J63" s="47"/>
      <c r="K63" s="47"/>
      <c r="L63" s="42"/>
      <c r="M63" s="27"/>
      <c r="N63" s="27"/>
    </row>
    <row r="64" spans="1:14" ht="23" x14ac:dyDescent="0.25">
      <c r="A64" s="27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</sheetData>
  <mergeCells count="2">
    <mergeCell ref="B1:J1"/>
    <mergeCell ref="B2:J2"/>
  </mergeCells>
  <phoneticPr fontId="0" type="noConversion"/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&amp;CSUBSECRETARIA DE ECONOMÍA - CONVENIO DE DESEMPEÑO, 2017
PROGRAMA DE SEGUIMIENTO DE LAS PRINCIPALES PESQUERÍAS PELÁGICAS DE LA ZONA CENTRO-SUR DE CHILE, V-XI REGIONES, AÑO 2017. ANEXO 5B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64"/>
  <sheetViews>
    <sheetView showZeros="0" zoomScale="50" zoomScaleNormal="50" workbookViewId="0">
      <selection activeCell="D50" sqref="D50"/>
    </sheetView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3" width="24.140625" style="3" customWidth="1"/>
    <col min="4" max="8" width="23.85546875" style="3" customWidth="1"/>
    <col min="9" max="10" width="20.85546875" style="3" customWidth="1"/>
    <col min="11" max="11" width="11.5703125" style="1"/>
    <col min="12" max="12" width="22.5703125" style="1" bestFit="1" customWidth="1"/>
    <col min="13" max="17" width="11.5703125" style="1"/>
    <col min="18" max="18" width="13.85546875" style="1" customWidth="1"/>
    <col min="19" max="19" width="18.28515625" style="1" bestFit="1" customWidth="1"/>
    <col min="20" max="20" width="17.7109375" style="1" bestFit="1" customWidth="1"/>
    <col min="21" max="22" width="17.5703125" style="1" customWidth="1"/>
    <col min="23" max="16384" width="11.5703125" style="1"/>
  </cols>
  <sheetData>
    <row r="1" spans="1:23" ht="35" x14ac:dyDescent="0.25">
      <c r="A1" s="27"/>
      <c r="B1" s="89" t="s">
        <v>40</v>
      </c>
      <c r="C1" s="89"/>
      <c r="D1" s="89"/>
      <c r="E1" s="89"/>
      <c r="F1" s="89"/>
      <c r="G1" s="89"/>
      <c r="H1" s="89"/>
      <c r="I1" s="89"/>
      <c r="J1" s="89"/>
      <c r="K1" s="27"/>
      <c r="L1" s="27"/>
      <c r="M1" s="27"/>
      <c r="N1" s="27"/>
    </row>
    <row r="2" spans="1:23" ht="35" x14ac:dyDescent="0.25">
      <c r="A2" s="27"/>
      <c r="B2" s="89" t="s">
        <v>37</v>
      </c>
      <c r="C2" s="89"/>
      <c r="D2" s="89"/>
      <c r="E2" s="89"/>
      <c r="F2" s="89"/>
      <c r="G2" s="89"/>
      <c r="H2" s="89"/>
      <c r="I2" s="89"/>
      <c r="J2" s="89"/>
      <c r="K2" s="27"/>
      <c r="L2" s="43"/>
      <c r="M2" s="43"/>
      <c r="N2" s="27"/>
    </row>
    <row r="3" spans="1:23" ht="35" x14ac:dyDescent="0.35">
      <c r="A3" s="27"/>
      <c r="B3" s="86"/>
      <c r="C3" s="87"/>
      <c r="D3" s="87"/>
      <c r="E3" s="87"/>
      <c r="F3" s="87"/>
      <c r="G3" s="87"/>
      <c r="H3" s="87"/>
      <c r="I3" s="87"/>
      <c r="J3" s="87"/>
      <c r="K3" s="27"/>
      <c r="L3" s="43"/>
      <c r="M3" s="43"/>
      <c r="N3" s="27"/>
    </row>
    <row r="4" spans="1:23" s="4" customFormat="1" ht="24" thickBot="1" x14ac:dyDescent="0.3">
      <c r="A4" s="29"/>
      <c r="B4" s="64"/>
      <c r="C4" s="85"/>
      <c r="D4" s="65"/>
      <c r="E4" s="65"/>
      <c r="F4" s="65"/>
      <c r="G4" s="65"/>
      <c r="H4" s="65"/>
      <c r="I4" s="65"/>
      <c r="J4" s="65"/>
      <c r="K4" s="29"/>
      <c r="L4" s="43"/>
      <c r="M4" s="43"/>
      <c r="N4" s="29"/>
    </row>
    <row r="5" spans="1:23" s="5" customFormat="1" ht="30" x14ac:dyDescent="0.3">
      <c r="A5" s="29"/>
      <c r="B5" s="32" t="s">
        <v>0</v>
      </c>
      <c r="C5" s="74" t="s">
        <v>1</v>
      </c>
      <c r="D5" s="33" t="s">
        <v>2</v>
      </c>
      <c r="E5" s="33"/>
      <c r="F5" s="33"/>
      <c r="G5" s="33"/>
      <c r="H5" s="33"/>
      <c r="I5" s="33"/>
      <c r="J5" s="33"/>
      <c r="K5" s="29"/>
      <c r="L5" s="43"/>
      <c r="M5" s="43"/>
      <c r="N5" s="29"/>
      <c r="P5" s="6"/>
      <c r="Q5" s="7"/>
      <c r="R5" s="7"/>
      <c r="S5" s="7"/>
      <c r="T5" s="7"/>
      <c r="U5" s="7"/>
      <c r="V5" s="7"/>
      <c r="W5" s="8"/>
    </row>
    <row r="6" spans="1:23" s="4" customFormat="1" ht="23" x14ac:dyDescent="0.25">
      <c r="A6" s="29"/>
      <c r="B6" s="32" t="s">
        <v>3</v>
      </c>
      <c r="C6" s="74" t="s">
        <v>4</v>
      </c>
      <c r="D6" s="34" t="s">
        <v>5</v>
      </c>
      <c r="E6" s="34" t="s">
        <v>6</v>
      </c>
      <c r="F6" s="34" t="s">
        <v>7</v>
      </c>
      <c r="G6" s="34" t="s">
        <v>8</v>
      </c>
      <c r="H6" s="34" t="s">
        <v>9</v>
      </c>
      <c r="I6" s="34" t="s">
        <v>10</v>
      </c>
      <c r="J6" s="35"/>
      <c r="K6" s="29"/>
      <c r="L6" s="43"/>
      <c r="M6" s="43"/>
      <c r="N6" s="29"/>
      <c r="P6" s="9"/>
      <c r="Q6" s="10"/>
      <c r="R6" s="10"/>
      <c r="S6" s="10"/>
      <c r="T6" s="11" t="s">
        <v>11</v>
      </c>
      <c r="U6" s="12" t="s">
        <v>12</v>
      </c>
      <c r="V6" s="12" t="s">
        <v>12</v>
      </c>
      <c r="W6" s="12" t="s">
        <v>12</v>
      </c>
    </row>
    <row r="7" spans="1:23" ht="23" x14ac:dyDescent="0.25">
      <c r="A7" s="27"/>
      <c r="B7" s="36"/>
      <c r="C7" s="75"/>
      <c r="D7" s="37"/>
      <c r="E7" s="37"/>
      <c r="F7" s="37"/>
      <c r="G7" s="37"/>
      <c r="H7" s="37"/>
      <c r="I7" s="37"/>
      <c r="J7" s="37"/>
      <c r="K7" s="27"/>
      <c r="L7" s="43"/>
      <c r="M7" s="43"/>
      <c r="N7" s="27"/>
      <c r="P7" s="9"/>
      <c r="Q7" s="13" t="s">
        <v>13</v>
      </c>
      <c r="R7" s="13"/>
      <c r="S7" s="14" t="s">
        <v>14</v>
      </c>
      <c r="T7" s="10"/>
      <c r="U7" s="15"/>
      <c r="V7" s="15"/>
      <c r="W7" s="15"/>
    </row>
    <row r="8" spans="1:23" ht="23" x14ac:dyDescent="0.25">
      <c r="A8" s="27"/>
      <c r="B8" s="38">
        <v>3</v>
      </c>
      <c r="C8" s="76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/>
      <c r="J8" s="40"/>
      <c r="K8" s="27"/>
      <c r="L8" s="43"/>
      <c r="M8" s="43"/>
      <c r="N8" s="27"/>
      <c r="P8" s="9"/>
      <c r="Q8" s="13" t="s">
        <v>15</v>
      </c>
      <c r="R8" s="16" t="e">
        <f>V8</f>
        <v>#REF!</v>
      </c>
      <c r="S8" s="17">
        <f>C43</f>
        <v>11781416807.801584</v>
      </c>
      <c r="T8" s="17" t="e">
        <f>SUM(T9:T11)</f>
        <v>#REF!</v>
      </c>
      <c r="U8" s="18" t="e">
        <f>T8/1000000</f>
        <v>#REF!</v>
      </c>
      <c r="V8" s="19" t="e">
        <f>SUM(V9:V11)</f>
        <v>#REF!</v>
      </c>
      <c r="W8" s="18"/>
    </row>
    <row r="9" spans="1:23" ht="23" x14ac:dyDescent="0.25">
      <c r="A9" s="27"/>
      <c r="B9" s="38">
        <v>3.5</v>
      </c>
      <c r="C9" s="76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/>
      <c r="J9" s="39"/>
      <c r="K9" s="27"/>
      <c r="L9" s="43"/>
      <c r="M9" s="43"/>
      <c r="N9" s="27"/>
      <c r="P9" s="9"/>
      <c r="Q9" s="13" t="s">
        <v>17</v>
      </c>
      <c r="R9" s="16" t="e">
        <f>V9</f>
        <v>#REF!</v>
      </c>
      <c r="S9" s="17"/>
      <c r="T9" s="17" t="e">
        <f>#REF!</f>
        <v>#REF!</v>
      </c>
      <c r="U9" s="18" t="e">
        <f>T9/1000000</f>
        <v>#REF!</v>
      </c>
      <c r="V9" s="20" t="e">
        <f>(U9*100)/$U$8</f>
        <v>#REF!</v>
      </c>
      <c r="W9" s="18"/>
    </row>
    <row r="10" spans="1:23" ht="23" x14ac:dyDescent="0.25">
      <c r="A10" s="27"/>
      <c r="B10" s="38">
        <v>4</v>
      </c>
      <c r="C10" s="76">
        <v>0</v>
      </c>
      <c r="D10" s="39">
        <v>0</v>
      </c>
      <c r="E10" s="39">
        <v>0</v>
      </c>
      <c r="F10" s="39">
        <v>0</v>
      </c>
      <c r="G10" s="39">
        <v>0</v>
      </c>
      <c r="H10" s="39">
        <v>0</v>
      </c>
      <c r="I10" s="39"/>
      <c r="J10" s="39"/>
      <c r="K10" s="27"/>
      <c r="L10" s="43"/>
      <c r="M10" s="43"/>
      <c r="N10" s="27"/>
      <c r="P10" s="9"/>
      <c r="Q10" s="13" t="s">
        <v>19</v>
      </c>
      <c r="R10" s="16" t="e">
        <f>V10</f>
        <v>#REF!</v>
      </c>
      <c r="S10" s="17"/>
      <c r="T10" s="17" t="e">
        <f>#REF!</f>
        <v>#REF!</v>
      </c>
      <c r="U10" s="18" t="e">
        <f>T10/1000000</f>
        <v>#REF!</v>
      </c>
      <c r="V10" s="20" t="e">
        <f>(U10*100)/$U$8</f>
        <v>#REF!</v>
      </c>
      <c r="W10" s="18"/>
    </row>
    <row r="11" spans="1:23" ht="23" x14ac:dyDescent="0.25">
      <c r="A11" s="27"/>
      <c r="B11" s="38">
        <v>4.5</v>
      </c>
      <c r="C11" s="76">
        <v>0</v>
      </c>
      <c r="D11" s="39">
        <v>0</v>
      </c>
      <c r="E11" s="39">
        <v>0</v>
      </c>
      <c r="F11" s="39">
        <v>0</v>
      </c>
      <c r="G11" s="39">
        <v>0</v>
      </c>
      <c r="H11" s="39">
        <v>0</v>
      </c>
      <c r="I11" s="39"/>
      <c r="J11" s="39"/>
      <c r="K11" s="27"/>
      <c r="L11" s="43"/>
      <c r="M11" s="43"/>
      <c r="N11" s="27"/>
      <c r="P11" s="9"/>
      <c r="Q11" s="13" t="s">
        <v>21</v>
      </c>
      <c r="R11" s="16" t="e">
        <f>V11</f>
        <v>#REF!</v>
      </c>
      <c r="S11" s="17"/>
      <c r="T11" s="17" t="e">
        <f>#REF!</f>
        <v>#REF!</v>
      </c>
      <c r="U11" s="18" t="e">
        <f>T11/1000000</f>
        <v>#REF!</v>
      </c>
      <c r="V11" s="20" t="e">
        <f>(U11*100)/$U$8</f>
        <v>#REF!</v>
      </c>
      <c r="W11" s="18"/>
    </row>
    <row r="12" spans="1:23" ht="26" thickBot="1" x14ac:dyDescent="0.3">
      <c r="A12" s="27"/>
      <c r="B12" s="38">
        <v>5</v>
      </c>
      <c r="C12" s="76">
        <v>55.092538953383553</v>
      </c>
      <c r="D12" s="39">
        <v>55.092538953383553</v>
      </c>
      <c r="E12" s="39">
        <v>0</v>
      </c>
      <c r="F12" s="39">
        <v>0</v>
      </c>
      <c r="G12" s="39">
        <v>0</v>
      </c>
      <c r="H12" s="39">
        <v>0</v>
      </c>
      <c r="I12" s="39"/>
      <c r="J12" s="39"/>
      <c r="K12" s="27"/>
      <c r="L12" s="43"/>
      <c r="M12" s="43"/>
      <c r="N12" s="27"/>
      <c r="P12" s="21"/>
      <c r="Q12" s="22"/>
      <c r="R12" s="22"/>
      <c r="S12" s="22"/>
      <c r="T12" s="23"/>
      <c r="U12" s="23"/>
      <c r="V12" s="23"/>
      <c r="W12" s="24"/>
    </row>
    <row r="13" spans="1:23" ht="23" x14ac:dyDescent="0.25">
      <c r="A13" s="27"/>
      <c r="B13" s="38">
        <v>5.5</v>
      </c>
      <c r="C13" s="76">
        <v>303.00896424360951</v>
      </c>
      <c r="D13" s="39">
        <v>303.00896424360951</v>
      </c>
      <c r="E13" s="39">
        <v>0</v>
      </c>
      <c r="F13" s="39">
        <v>0</v>
      </c>
      <c r="G13" s="39">
        <v>0</v>
      </c>
      <c r="H13" s="39">
        <v>0</v>
      </c>
      <c r="I13" s="39"/>
      <c r="J13" s="39"/>
      <c r="K13" s="27"/>
      <c r="L13" s="27"/>
      <c r="M13" s="27"/>
      <c r="N13" s="27"/>
    </row>
    <row r="14" spans="1:23" ht="23" x14ac:dyDescent="0.25">
      <c r="A14" s="27"/>
      <c r="B14" s="38">
        <v>6</v>
      </c>
      <c r="C14" s="76">
        <v>2843464.2195426198</v>
      </c>
      <c r="D14" s="39">
        <v>2843464.2195426198</v>
      </c>
      <c r="E14" s="39">
        <v>0</v>
      </c>
      <c r="F14" s="39">
        <v>0</v>
      </c>
      <c r="G14" s="39">
        <v>0</v>
      </c>
      <c r="H14" s="39">
        <v>0</v>
      </c>
      <c r="I14" s="39"/>
      <c r="J14" s="39"/>
      <c r="K14" s="27"/>
      <c r="L14" s="27"/>
      <c r="M14" s="27"/>
      <c r="N14" s="27"/>
    </row>
    <row r="15" spans="1:23" ht="23" x14ac:dyDescent="0.25">
      <c r="A15" s="27"/>
      <c r="B15" s="38">
        <v>6.5</v>
      </c>
      <c r="C15" s="76">
        <v>9478491.3466291819</v>
      </c>
      <c r="D15" s="39">
        <v>9478491.3466291819</v>
      </c>
      <c r="E15" s="39">
        <v>0</v>
      </c>
      <c r="F15" s="39">
        <v>0</v>
      </c>
      <c r="G15" s="39">
        <v>0</v>
      </c>
      <c r="H15" s="39">
        <v>0</v>
      </c>
      <c r="I15" s="39"/>
      <c r="J15" s="39"/>
      <c r="K15" s="27"/>
      <c r="L15" s="27"/>
      <c r="M15" s="27"/>
      <c r="N15" s="27"/>
    </row>
    <row r="16" spans="1:23" ht="23" x14ac:dyDescent="0.25">
      <c r="A16" s="27"/>
      <c r="B16" s="38">
        <v>7</v>
      </c>
      <c r="C16" s="76">
        <v>27592205.929226395</v>
      </c>
      <c r="D16" s="39">
        <v>27592205.929226395</v>
      </c>
      <c r="E16" s="39">
        <v>0</v>
      </c>
      <c r="F16" s="39">
        <v>0</v>
      </c>
      <c r="G16" s="39">
        <v>0</v>
      </c>
      <c r="H16" s="39">
        <v>0</v>
      </c>
      <c r="I16" s="39"/>
      <c r="J16" s="39"/>
      <c r="K16" s="27"/>
      <c r="L16" s="27"/>
      <c r="M16" s="27"/>
      <c r="N16" s="27"/>
      <c r="Q16" s="1" t="s">
        <v>22</v>
      </c>
    </row>
    <row r="17" spans="1:14" ht="23" x14ac:dyDescent="0.25">
      <c r="A17" s="27"/>
      <c r="B17" s="38">
        <v>7.5</v>
      </c>
      <c r="C17" s="76">
        <v>99089517.597759798</v>
      </c>
      <c r="D17" s="39">
        <v>99089517.597759798</v>
      </c>
      <c r="E17" s="39">
        <v>0</v>
      </c>
      <c r="F17" s="39">
        <v>0</v>
      </c>
      <c r="G17" s="39">
        <v>0</v>
      </c>
      <c r="H17" s="39">
        <v>0</v>
      </c>
      <c r="I17" s="39"/>
      <c r="J17" s="39"/>
      <c r="K17" s="27"/>
      <c r="L17" s="42">
        <f>K55</f>
        <v>72.998203148736096</v>
      </c>
      <c r="M17" s="41" t="s">
        <v>16</v>
      </c>
      <c r="N17" s="27"/>
    </row>
    <row r="18" spans="1:14" ht="23" x14ac:dyDescent="0.25">
      <c r="A18" s="27"/>
      <c r="B18" s="38">
        <v>8</v>
      </c>
      <c r="C18" s="76">
        <v>208572727.54360542</v>
      </c>
      <c r="D18" s="39">
        <v>208572727.54360542</v>
      </c>
      <c r="E18" s="39">
        <v>0</v>
      </c>
      <c r="F18" s="39">
        <v>0</v>
      </c>
      <c r="G18" s="39">
        <v>0</v>
      </c>
      <c r="H18" s="39">
        <v>0</v>
      </c>
      <c r="I18" s="39"/>
      <c r="J18" s="39"/>
      <c r="K18" s="27"/>
      <c r="L18" s="42">
        <f>C48</f>
        <v>132202.68078862908</v>
      </c>
      <c r="M18" s="41" t="s">
        <v>18</v>
      </c>
      <c r="N18" s="27"/>
    </row>
    <row r="19" spans="1:14" ht="23" x14ac:dyDescent="0.25">
      <c r="A19" s="27"/>
      <c r="B19" s="38">
        <v>8.5</v>
      </c>
      <c r="C19" s="76">
        <v>488093835.24118859</v>
      </c>
      <c r="D19" s="39">
        <v>488093835.24118859</v>
      </c>
      <c r="E19" s="39">
        <v>0</v>
      </c>
      <c r="F19" s="39">
        <v>0</v>
      </c>
      <c r="G19" s="39">
        <v>0</v>
      </c>
      <c r="H19" s="39">
        <v>0</v>
      </c>
      <c r="I19" s="39"/>
      <c r="J19" s="39"/>
      <c r="K19" s="27"/>
      <c r="L19" s="42">
        <f>C43</f>
        <v>11781416807.801584</v>
      </c>
      <c r="M19" s="41" t="s">
        <v>20</v>
      </c>
      <c r="N19" s="27"/>
    </row>
    <row r="20" spans="1:14" ht="23" x14ac:dyDescent="0.25">
      <c r="A20" s="27"/>
      <c r="B20" s="38">
        <v>9</v>
      </c>
      <c r="C20" s="76">
        <v>1104085891.2303777</v>
      </c>
      <c r="D20" s="39">
        <v>1104085891.2303777</v>
      </c>
      <c r="E20" s="39">
        <v>0</v>
      </c>
      <c r="F20" s="39">
        <v>0</v>
      </c>
      <c r="G20" s="39">
        <v>0</v>
      </c>
      <c r="H20" s="39">
        <v>0</v>
      </c>
      <c r="I20" s="39"/>
      <c r="J20" s="39"/>
      <c r="K20" s="27"/>
      <c r="L20" s="42">
        <f>L71</f>
        <v>0</v>
      </c>
      <c r="M20" s="27"/>
      <c r="N20" s="27"/>
    </row>
    <row r="21" spans="1:14" ht="23" x14ac:dyDescent="0.25">
      <c r="A21" s="27"/>
      <c r="B21" s="38">
        <v>9.5</v>
      </c>
      <c r="C21" s="76">
        <v>1453816278.7328064</v>
      </c>
      <c r="D21" s="39">
        <v>1453816278.7328064</v>
      </c>
      <c r="E21" s="39">
        <v>0</v>
      </c>
      <c r="F21" s="39">
        <v>0</v>
      </c>
      <c r="G21" s="39">
        <v>0</v>
      </c>
      <c r="H21" s="39">
        <v>0</v>
      </c>
      <c r="I21" s="39"/>
      <c r="J21" s="39"/>
      <c r="K21" s="27"/>
      <c r="L21" s="27"/>
      <c r="M21" s="27"/>
      <c r="N21" s="27"/>
    </row>
    <row r="22" spans="1:14" ht="23" x14ac:dyDescent="0.25">
      <c r="A22" s="27"/>
      <c r="B22" s="38">
        <v>10</v>
      </c>
      <c r="C22" s="76">
        <v>1761957411.7246778</v>
      </c>
      <c r="D22" s="39">
        <v>1761957411.7246778</v>
      </c>
      <c r="E22" s="39">
        <v>0</v>
      </c>
      <c r="F22" s="39">
        <v>0</v>
      </c>
      <c r="G22" s="39">
        <v>0</v>
      </c>
      <c r="H22" s="39">
        <v>0</v>
      </c>
      <c r="I22" s="39"/>
      <c r="J22" s="39"/>
      <c r="K22" s="27"/>
      <c r="L22" s="27"/>
      <c r="M22" s="27"/>
      <c r="N22" s="27"/>
    </row>
    <row r="23" spans="1:14" ht="23" x14ac:dyDescent="0.25">
      <c r="A23" s="27"/>
      <c r="B23" s="38">
        <v>10.5</v>
      </c>
      <c r="C23" s="76">
        <v>1855493176.2047763</v>
      </c>
      <c r="D23" s="39">
        <v>1855493176.2047763</v>
      </c>
      <c r="E23" s="39">
        <v>0</v>
      </c>
      <c r="F23" s="39">
        <v>0</v>
      </c>
      <c r="G23" s="39">
        <v>0</v>
      </c>
      <c r="H23" s="39">
        <v>0</v>
      </c>
      <c r="I23" s="39"/>
      <c r="J23" s="39"/>
      <c r="K23" s="27"/>
      <c r="L23" s="27"/>
      <c r="M23" s="27"/>
      <c r="N23" s="27"/>
    </row>
    <row r="24" spans="1:14" ht="23" x14ac:dyDescent="0.25">
      <c r="A24" s="27"/>
      <c r="B24" s="38">
        <v>11</v>
      </c>
      <c r="C24" s="76">
        <v>1589199217.2862463</v>
      </c>
      <c r="D24" s="39">
        <v>1589199217.2862463</v>
      </c>
      <c r="E24" s="39">
        <v>0</v>
      </c>
      <c r="F24" s="39">
        <v>0</v>
      </c>
      <c r="G24" s="39">
        <v>0</v>
      </c>
      <c r="H24" s="39">
        <v>0</v>
      </c>
      <c r="I24" s="39"/>
      <c r="J24" s="39"/>
      <c r="K24" s="27"/>
      <c r="L24" s="27"/>
      <c r="M24" s="27"/>
      <c r="N24" s="27"/>
    </row>
    <row r="25" spans="1:14" ht="23" x14ac:dyDescent="0.25">
      <c r="A25" s="27"/>
      <c r="B25" s="38">
        <v>11.5</v>
      </c>
      <c r="C25" s="76">
        <v>1063139575.5143715</v>
      </c>
      <c r="D25" s="39">
        <v>1063139575.5143715</v>
      </c>
      <c r="E25" s="39">
        <v>0</v>
      </c>
      <c r="F25" s="39">
        <v>0</v>
      </c>
      <c r="G25" s="39">
        <v>0</v>
      </c>
      <c r="H25" s="39">
        <v>0</v>
      </c>
      <c r="I25" s="39"/>
      <c r="J25" s="39"/>
      <c r="K25" s="27"/>
      <c r="L25" s="27"/>
      <c r="M25" s="27"/>
      <c r="N25" s="27"/>
    </row>
    <row r="26" spans="1:14" ht="23" x14ac:dyDescent="0.25">
      <c r="A26" s="27"/>
      <c r="B26" s="38">
        <v>12</v>
      </c>
      <c r="C26" s="76">
        <v>511844072.85941094</v>
      </c>
      <c r="D26" s="39">
        <v>415873309.19827139</v>
      </c>
      <c r="E26" s="39">
        <v>95970763.661139563</v>
      </c>
      <c r="F26" s="39">
        <v>0</v>
      </c>
      <c r="G26" s="39">
        <v>0</v>
      </c>
      <c r="H26" s="39">
        <v>0</v>
      </c>
      <c r="I26" s="39"/>
      <c r="J26" s="39"/>
      <c r="K26" s="27"/>
      <c r="L26" s="27"/>
      <c r="M26" s="27"/>
      <c r="N26" s="27"/>
    </row>
    <row r="27" spans="1:14" ht="23" x14ac:dyDescent="0.25">
      <c r="A27" s="27"/>
      <c r="B27" s="38">
        <v>12.5</v>
      </c>
      <c r="C27" s="76">
        <v>226258982.50945726</v>
      </c>
      <c r="D27" s="39">
        <v>148238643.71309268</v>
      </c>
      <c r="E27" s="39">
        <v>78020338.796364576</v>
      </c>
      <c r="F27" s="39">
        <v>0</v>
      </c>
      <c r="G27" s="39">
        <v>0</v>
      </c>
      <c r="H27" s="39">
        <v>0</v>
      </c>
      <c r="I27" s="39"/>
      <c r="J27" s="39"/>
      <c r="K27" s="27"/>
      <c r="L27" s="27"/>
      <c r="M27" s="27"/>
      <c r="N27" s="27"/>
    </row>
    <row r="28" spans="1:14" ht="23" x14ac:dyDescent="0.25">
      <c r="A28" s="27"/>
      <c r="B28" s="38">
        <v>13</v>
      </c>
      <c r="C28" s="76">
        <v>192450499.39349928</v>
      </c>
      <c r="D28" s="39">
        <v>59726017.053154953</v>
      </c>
      <c r="E28" s="39">
        <v>119452034.10630991</v>
      </c>
      <c r="F28" s="39">
        <v>13272448.234034432</v>
      </c>
      <c r="G28" s="39">
        <v>0</v>
      </c>
      <c r="H28" s="39">
        <v>0</v>
      </c>
      <c r="I28" s="39"/>
      <c r="J28" s="39"/>
      <c r="K28" s="27"/>
      <c r="L28" s="27"/>
      <c r="M28" s="27"/>
      <c r="N28" s="27"/>
    </row>
    <row r="29" spans="1:14" ht="23" x14ac:dyDescent="0.25">
      <c r="A29" s="27"/>
      <c r="B29" s="38">
        <v>13.5</v>
      </c>
      <c r="C29" s="76">
        <v>156079285.91148353</v>
      </c>
      <c r="D29" s="39">
        <v>26910221.708876472</v>
      </c>
      <c r="E29" s="39">
        <v>118404975.51905645</v>
      </c>
      <c r="F29" s="39">
        <v>10764088.683550587</v>
      </c>
      <c r="G29" s="39">
        <v>0</v>
      </c>
      <c r="H29" s="39">
        <v>0</v>
      </c>
      <c r="I29" s="39"/>
      <c r="J29" s="39"/>
      <c r="K29" s="27"/>
      <c r="L29" s="27"/>
      <c r="M29" s="27"/>
      <c r="N29" s="27"/>
    </row>
    <row r="30" spans="1:14" ht="23" x14ac:dyDescent="0.25">
      <c r="A30" s="27"/>
      <c r="B30" s="38">
        <v>14</v>
      </c>
      <c r="C30" s="76">
        <v>170529081.22229683</v>
      </c>
      <c r="D30" s="39">
        <v>0</v>
      </c>
      <c r="E30" s="39">
        <v>129366889.20312174</v>
      </c>
      <c r="F30" s="39">
        <v>41162192.019175112</v>
      </c>
      <c r="G30" s="39">
        <v>0</v>
      </c>
      <c r="H30" s="39">
        <v>0</v>
      </c>
      <c r="I30" s="39"/>
      <c r="J30" s="39"/>
      <c r="K30" s="27"/>
      <c r="L30" s="27"/>
      <c r="M30" s="27"/>
      <c r="N30" s="27"/>
    </row>
    <row r="31" spans="1:14" ht="23" x14ac:dyDescent="0.25">
      <c r="A31" s="27"/>
      <c r="B31" s="38">
        <v>14.5</v>
      </c>
      <c r="C31" s="76">
        <v>156617837.54781803</v>
      </c>
      <c r="D31" s="39">
        <v>0</v>
      </c>
      <c r="E31" s="39">
        <v>59406765.966413736</v>
      </c>
      <c r="F31" s="39">
        <v>91810456.493548498</v>
      </c>
      <c r="G31" s="39">
        <v>5400615.0878557954</v>
      </c>
      <c r="H31" s="39">
        <v>0</v>
      </c>
      <c r="I31" s="39"/>
      <c r="J31" s="39"/>
      <c r="K31" s="27"/>
      <c r="L31" s="27"/>
      <c r="M31" s="27"/>
      <c r="N31" s="27"/>
    </row>
    <row r="32" spans="1:14" ht="23" x14ac:dyDescent="0.25">
      <c r="A32" s="27"/>
      <c r="B32" s="38">
        <v>15</v>
      </c>
      <c r="C32" s="76">
        <v>144666516.39367989</v>
      </c>
      <c r="D32" s="39">
        <v>0</v>
      </c>
      <c r="E32" s="39">
        <v>27555526.932129502</v>
      </c>
      <c r="F32" s="39">
        <v>96444344.262453258</v>
      </c>
      <c r="G32" s="39">
        <v>20666645.199097127</v>
      </c>
      <c r="H32" s="39">
        <v>0</v>
      </c>
      <c r="I32" s="39"/>
      <c r="J32" s="39"/>
      <c r="K32" s="27"/>
      <c r="L32" s="27"/>
      <c r="M32" s="27"/>
      <c r="N32" s="27"/>
    </row>
    <row r="33" spans="1:14" ht="23" x14ac:dyDescent="0.25">
      <c r="A33" s="27"/>
      <c r="B33" s="38">
        <v>15.5</v>
      </c>
      <c r="C33" s="76">
        <v>164671844.43616563</v>
      </c>
      <c r="D33" s="39">
        <v>0</v>
      </c>
      <c r="E33" s="39">
        <v>8233592.2218082808</v>
      </c>
      <c r="F33" s="39">
        <v>107036698.88350765</v>
      </c>
      <c r="G33" s="39">
        <v>49401553.330849677</v>
      </c>
      <c r="H33" s="39">
        <v>0</v>
      </c>
      <c r="I33" s="39"/>
      <c r="J33" s="39"/>
      <c r="K33" s="27"/>
      <c r="L33" s="27"/>
      <c r="M33" s="27"/>
      <c r="N33" s="27"/>
    </row>
    <row r="34" spans="1:14" ht="23" x14ac:dyDescent="0.25">
      <c r="A34" s="27"/>
      <c r="B34" s="38">
        <v>16</v>
      </c>
      <c r="C34" s="76">
        <v>198415925.65652007</v>
      </c>
      <c r="D34" s="39">
        <v>0</v>
      </c>
      <c r="E34" s="39">
        <v>0</v>
      </c>
      <c r="F34" s="39">
        <v>89287166.545434028</v>
      </c>
      <c r="G34" s="39">
        <v>109128759.11108604</v>
      </c>
      <c r="H34" s="39">
        <v>0</v>
      </c>
      <c r="I34" s="39"/>
      <c r="J34" s="39"/>
      <c r="K34" s="27"/>
      <c r="L34" s="27"/>
      <c r="M34" s="27"/>
      <c r="N34" s="27"/>
    </row>
    <row r="35" spans="1:14" ht="23" x14ac:dyDescent="0.25">
      <c r="A35" s="27"/>
      <c r="B35" s="38">
        <v>16.5</v>
      </c>
      <c r="C35" s="76">
        <v>99358694.324677169</v>
      </c>
      <c r="D35" s="39">
        <v>0</v>
      </c>
      <c r="E35" s="39">
        <v>0</v>
      </c>
      <c r="F35" s="39">
        <v>59615216.594806299</v>
      </c>
      <c r="G35" s="39">
        <v>39743477.729870871</v>
      </c>
      <c r="H35" s="39">
        <v>0</v>
      </c>
      <c r="I35" s="39"/>
      <c r="J35" s="39"/>
      <c r="K35" s="27"/>
      <c r="L35" s="27"/>
      <c r="M35" s="27"/>
      <c r="N35" s="27"/>
    </row>
    <row r="36" spans="1:14" ht="23" x14ac:dyDescent="0.25">
      <c r="A36" s="27"/>
      <c r="B36" s="38">
        <v>17</v>
      </c>
      <c r="C36" s="76">
        <v>39041396.318007097</v>
      </c>
      <c r="D36" s="39">
        <v>0</v>
      </c>
      <c r="E36" s="39">
        <v>0</v>
      </c>
      <c r="F36" s="39">
        <v>14196871.388366219</v>
      </c>
      <c r="G36" s="39">
        <v>24844524.929640878</v>
      </c>
      <c r="H36" s="39">
        <v>0</v>
      </c>
      <c r="I36" s="39"/>
      <c r="J36" s="39"/>
      <c r="K36" s="27"/>
      <c r="L36" s="27"/>
      <c r="M36" s="27"/>
      <c r="N36" s="27"/>
    </row>
    <row r="37" spans="1:14" ht="23" x14ac:dyDescent="0.25">
      <c r="A37" s="27"/>
      <c r="B37" s="38">
        <v>17.5</v>
      </c>
      <c r="C37" s="76">
        <v>15483019.054193007</v>
      </c>
      <c r="D37" s="39">
        <v>0</v>
      </c>
      <c r="E37" s="39">
        <v>0</v>
      </c>
      <c r="F37" s="39">
        <v>0</v>
      </c>
      <c r="G37" s="39">
        <v>15483019.054193007</v>
      </c>
      <c r="H37" s="39">
        <v>0</v>
      </c>
      <c r="I37" s="39"/>
      <c r="J37" s="39"/>
      <c r="K37" s="27"/>
      <c r="L37" s="27"/>
      <c r="M37" s="27"/>
      <c r="N37" s="27"/>
    </row>
    <row r="38" spans="1:14" ht="23" x14ac:dyDescent="0.25">
      <c r="A38" s="27"/>
      <c r="B38" s="38">
        <v>18</v>
      </c>
      <c r="C38" s="76">
        <v>23687500.834257793</v>
      </c>
      <c r="D38" s="39">
        <v>0</v>
      </c>
      <c r="E38" s="39">
        <v>0</v>
      </c>
      <c r="F38" s="39">
        <v>0</v>
      </c>
      <c r="G38" s="39">
        <v>23687500.834257793</v>
      </c>
      <c r="H38" s="39">
        <v>0</v>
      </c>
      <c r="I38" s="39"/>
      <c r="J38" s="39"/>
      <c r="K38" s="27"/>
      <c r="L38" s="43"/>
      <c r="M38" s="43"/>
      <c r="N38" s="27"/>
    </row>
    <row r="39" spans="1:14" ht="23" x14ac:dyDescent="0.25">
      <c r="A39" s="27"/>
      <c r="B39" s="38">
        <v>18.5</v>
      </c>
      <c r="C39" s="76">
        <v>14212500.500554677</v>
      </c>
      <c r="D39" s="39">
        <v>0</v>
      </c>
      <c r="E39" s="39">
        <v>0</v>
      </c>
      <c r="F39" s="39">
        <v>0</v>
      </c>
      <c r="G39" s="39">
        <v>14212500.500554677</v>
      </c>
      <c r="H39" s="39">
        <v>0</v>
      </c>
      <c r="I39" s="39"/>
      <c r="J39" s="39"/>
      <c r="K39" s="27"/>
      <c r="L39" s="43"/>
      <c r="M39" s="43"/>
      <c r="N39" s="27"/>
    </row>
    <row r="40" spans="1:14" ht="23" x14ac:dyDescent="0.25">
      <c r="A40" s="27"/>
      <c r="B40" s="38">
        <v>19</v>
      </c>
      <c r="C40" s="76">
        <v>4737500.1668515587</v>
      </c>
      <c r="D40" s="39">
        <v>0</v>
      </c>
      <c r="E40" s="39">
        <v>0</v>
      </c>
      <c r="F40" s="39">
        <v>0</v>
      </c>
      <c r="G40" s="39">
        <v>0</v>
      </c>
      <c r="H40" s="39">
        <v>4737500.1668515587</v>
      </c>
      <c r="I40" s="39"/>
      <c r="J40" s="39"/>
      <c r="K40" s="27"/>
      <c r="L40" s="43"/>
      <c r="M40" s="43"/>
      <c r="N40" s="27"/>
    </row>
    <row r="41" spans="1:14" ht="23" x14ac:dyDescent="0.25">
      <c r="A41" s="27"/>
      <c r="B41" s="38">
        <v>19.5</v>
      </c>
      <c r="C41" s="76"/>
      <c r="D41" s="39"/>
      <c r="E41" s="39"/>
      <c r="F41" s="39"/>
      <c r="G41" s="39"/>
      <c r="H41" s="39"/>
      <c r="I41" s="39"/>
      <c r="J41" s="39"/>
      <c r="K41" s="27"/>
      <c r="L41" s="43"/>
      <c r="M41" s="43"/>
      <c r="N41" s="27"/>
    </row>
    <row r="42" spans="1:14" ht="23" x14ac:dyDescent="0.25">
      <c r="A42" s="27"/>
      <c r="B42" s="44"/>
      <c r="C42" s="77"/>
      <c r="D42" s="45"/>
      <c r="E42" s="45"/>
      <c r="F42" s="45"/>
      <c r="G42" s="45"/>
      <c r="H42" s="45"/>
      <c r="I42" s="45"/>
      <c r="J42" s="45"/>
      <c r="K42" s="27"/>
      <c r="L42" s="43"/>
      <c r="M42" s="43"/>
      <c r="N42" s="27"/>
    </row>
    <row r="43" spans="1:14" ht="23" x14ac:dyDescent="0.25">
      <c r="A43" s="27"/>
      <c r="B43" s="46" t="s">
        <v>23</v>
      </c>
      <c r="C43" s="83">
        <v>11781416807.801584</v>
      </c>
      <c r="D43" s="39">
        <v>10314110342.346107</v>
      </c>
      <c r="E43" s="39">
        <v>636410886.40634382</v>
      </c>
      <c r="F43" s="39">
        <v>523589483.10487616</v>
      </c>
      <c r="G43" s="39">
        <v>302568595.77740586</v>
      </c>
      <c r="H43" s="39">
        <v>4737500.1668515587</v>
      </c>
      <c r="I43" s="39"/>
      <c r="J43" s="39"/>
      <c r="K43" s="27"/>
      <c r="L43" s="43"/>
      <c r="M43" s="43"/>
      <c r="N43" s="27"/>
    </row>
    <row r="44" spans="1:14" s="25" customFormat="1" ht="23" x14ac:dyDescent="0.25">
      <c r="A44" s="47"/>
      <c r="B44" s="38" t="s">
        <v>24</v>
      </c>
      <c r="C44" s="79">
        <v>100</v>
      </c>
      <c r="D44" s="48">
        <v>87.54558565075267</v>
      </c>
      <c r="E44" s="48">
        <v>5.401819635011269</v>
      </c>
      <c r="F44" s="48">
        <v>4.4441979402524687</v>
      </c>
      <c r="G44" s="48">
        <v>2.5681851403223992</v>
      </c>
      <c r="H44" s="48">
        <v>4.0211633661194415E-2</v>
      </c>
      <c r="I44" s="48"/>
      <c r="J44" s="48"/>
      <c r="K44" s="47"/>
      <c r="L44" s="43"/>
      <c r="M44" s="43"/>
      <c r="N44" s="47"/>
    </row>
    <row r="45" spans="1:14" s="25" customFormat="1" ht="23" x14ac:dyDescent="0.25">
      <c r="A45" s="47"/>
      <c r="B45" s="38" t="s">
        <v>25</v>
      </c>
      <c r="C45" s="80">
        <v>10.769338409658264</v>
      </c>
      <c r="D45" s="49">
        <v>10.21640561167877</v>
      </c>
      <c r="E45" s="49">
        <v>13.343164505725134</v>
      </c>
      <c r="F45" s="49">
        <v>15.24993556616295</v>
      </c>
      <c r="G45" s="49">
        <v>16.321840079104255</v>
      </c>
      <c r="H45" s="49">
        <v>19</v>
      </c>
      <c r="I45" s="49"/>
      <c r="J45" s="49"/>
      <c r="K45" s="47"/>
      <c r="L45" s="43"/>
      <c r="M45" s="43"/>
      <c r="N45" s="47"/>
    </row>
    <row r="46" spans="1:14" s="26" customFormat="1" ht="23" x14ac:dyDescent="0.25">
      <c r="A46" s="50"/>
      <c r="B46" s="51" t="s">
        <v>26</v>
      </c>
      <c r="C46" s="81">
        <v>3.4423813235062997</v>
      </c>
      <c r="D46" s="52">
        <v>1.1487735714271388</v>
      </c>
      <c r="E46" s="52">
        <v>0.77755791764969695</v>
      </c>
      <c r="F46" s="52">
        <v>0.79391278960689227</v>
      </c>
      <c r="G46" s="52">
        <v>0.88252175546200839</v>
      </c>
      <c r="H46" s="52">
        <v>0</v>
      </c>
      <c r="I46" s="52"/>
      <c r="J46" s="52"/>
      <c r="K46" s="50"/>
      <c r="L46" s="43"/>
      <c r="M46" s="43"/>
      <c r="N46" s="50"/>
    </row>
    <row r="47" spans="1:14" ht="23" x14ac:dyDescent="0.25">
      <c r="A47" s="27"/>
      <c r="B47" s="53" t="s">
        <v>27</v>
      </c>
      <c r="C47" s="82">
        <v>11.087921328464098</v>
      </c>
      <c r="D47" s="54">
        <v>8.6762941268044891</v>
      </c>
      <c r="E47" s="54">
        <v>20.725441782309858</v>
      </c>
      <c r="F47" s="54">
        <v>32.328663201939676</v>
      </c>
      <c r="G47" s="54">
        <v>40.590745546067353</v>
      </c>
      <c r="H47" s="54">
        <v>66.722127353181179</v>
      </c>
      <c r="I47" s="54"/>
      <c r="J47" s="54"/>
      <c r="K47" s="27"/>
      <c r="L47" s="43"/>
      <c r="M47" s="43"/>
      <c r="N47" s="27"/>
    </row>
    <row r="48" spans="1:14" ht="23" x14ac:dyDescent="0.25">
      <c r="A48" s="27"/>
      <c r="B48" s="46" t="s">
        <v>28</v>
      </c>
      <c r="C48" s="76">
        <v>132202.68078862908</v>
      </c>
      <c r="D48" s="55">
        <v>89488.254986510976</v>
      </c>
      <c r="E48" s="55">
        <v>13189.896775842892</v>
      </c>
      <c r="F48" s="55">
        <v>16926.948055375226</v>
      </c>
      <c r="G48" s="55">
        <v>12281.484881431592</v>
      </c>
      <c r="H48" s="55">
        <v>316.09608946838677</v>
      </c>
      <c r="I48" s="55"/>
      <c r="J48" s="55"/>
      <c r="K48" s="27"/>
      <c r="L48" s="43"/>
      <c r="M48" s="43"/>
      <c r="N48" s="27"/>
    </row>
    <row r="49" spans="1:14" ht="23" x14ac:dyDescent="0.25">
      <c r="A49" s="27"/>
      <c r="B49" s="44" t="s">
        <v>24</v>
      </c>
      <c r="C49" s="84">
        <v>100.00000000000001</v>
      </c>
      <c r="D49" s="56">
        <v>67.69019694055099</v>
      </c>
      <c r="E49" s="56">
        <v>9.9770267116832709</v>
      </c>
      <c r="F49" s="56">
        <v>12.80378578891203</v>
      </c>
      <c r="G49" s="56">
        <v>9.2898909524139821</v>
      </c>
      <c r="H49" s="56">
        <v>0.2390996064397316</v>
      </c>
      <c r="I49" s="57"/>
      <c r="J49" s="57"/>
      <c r="K49" s="27"/>
      <c r="L49" s="43"/>
      <c r="M49" s="43"/>
      <c r="N49" s="27"/>
    </row>
    <row r="50" spans="1:14" ht="23" x14ac:dyDescent="0.25">
      <c r="A50" s="27"/>
      <c r="B50" s="28"/>
      <c r="C50" s="27"/>
      <c r="D50" s="50">
        <f>+SQRT(D46)</f>
        <v>1.0718085516672924</v>
      </c>
      <c r="E50" s="50">
        <f t="shared" ref="E50:H50" si="0">+SQRT(E46)</f>
        <v>0.88179244590192363</v>
      </c>
      <c r="F50" s="50">
        <f t="shared" si="0"/>
        <v>0.89101783910699128</v>
      </c>
      <c r="G50" s="50">
        <f t="shared" si="0"/>
        <v>0.93942629059549343</v>
      </c>
      <c r="H50" s="50">
        <f t="shared" si="0"/>
        <v>0</v>
      </c>
      <c r="I50" s="27"/>
      <c r="J50" s="27"/>
      <c r="K50" s="27"/>
      <c r="L50" s="43"/>
      <c r="M50" s="43"/>
      <c r="N50" s="27"/>
    </row>
    <row r="51" spans="1:14" ht="23" x14ac:dyDescent="0.25">
      <c r="A51" s="27"/>
      <c r="B51" s="28"/>
      <c r="C51" s="27" t="s">
        <v>30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</row>
    <row r="52" spans="1:14" ht="23" x14ac:dyDescent="0.25">
      <c r="A52" s="27"/>
      <c r="B52" s="28"/>
      <c r="C52" s="27" t="s">
        <v>16</v>
      </c>
      <c r="D52" s="27"/>
      <c r="E52" s="27">
        <f>E43/1000000</f>
        <v>636.41088640634382</v>
      </c>
      <c r="F52" s="27">
        <f>F43/1000000</f>
        <v>523.58948310487619</v>
      </c>
      <c r="G52" s="27">
        <f>G43/1000000</f>
        <v>302.56859577740585</v>
      </c>
      <c r="H52" s="27">
        <f>H43/1000000</f>
        <v>4.7375001668515591</v>
      </c>
      <c r="I52" s="27">
        <f>I43/1000000</f>
        <v>0</v>
      </c>
      <c r="J52" s="27"/>
      <c r="K52" s="27"/>
      <c r="L52" s="27"/>
      <c r="M52" s="27"/>
      <c r="N52" s="27"/>
    </row>
    <row r="53" spans="1:14" ht="23" x14ac:dyDescent="0.25">
      <c r="A53" s="27"/>
      <c r="B53" s="28"/>
      <c r="C53" s="27">
        <f>L55</f>
        <v>73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 ht="23" x14ac:dyDescent="0.25">
      <c r="A54" s="27"/>
      <c r="B54" s="28"/>
      <c r="C54" s="47">
        <f>K55</f>
        <v>72.998203148736096</v>
      </c>
      <c r="D54" s="58" t="str">
        <f t="shared" ref="D54:I54" si="1">D6</f>
        <v>O</v>
      </c>
      <c r="E54" s="58" t="str">
        <f t="shared" si="1"/>
        <v>I</v>
      </c>
      <c r="F54" s="58" t="str">
        <f t="shared" si="1"/>
        <v>II</v>
      </c>
      <c r="G54" s="58" t="str">
        <f t="shared" si="1"/>
        <v>III</v>
      </c>
      <c r="H54" s="58" t="str">
        <f t="shared" si="1"/>
        <v>IV</v>
      </c>
      <c r="I54" s="58" t="str">
        <f t="shared" si="1"/>
        <v>V</v>
      </c>
      <c r="J54" s="27"/>
      <c r="K54" s="27"/>
      <c r="L54" s="27"/>
      <c r="M54" s="27"/>
      <c r="N54" s="27"/>
    </row>
    <row r="55" spans="1:14" ht="23" x14ac:dyDescent="0.25">
      <c r="A55" s="27"/>
      <c r="B55" s="59">
        <v>2017</v>
      </c>
      <c r="C55" s="27" t="str">
        <f>CONCATENATE(C51,C53,C52)</f>
        <v>&lt; 11,5 cm =73%</v>
      </c>
      <c r="D55" s="47">
        <f t="shared" ref="D55:I55" si="2">SUM(D8:D24)/1000000000</f>
        <v>8.600222575158341</v>
      </c>
      <c r="E55" s="47">
        <f t="shared" si="2"/>
        <v>0</v>
      </c>
      <c r="F55" s="47">
        <f t="shared" si="2"/>
        <v>0</v>
      </c>
      <c r="G55" s="47">
        <f t="shared" si="2"/>
        <v>0</v>
      </c>
      <c r="H55" s="47">
        <f t="shared" si="2"/>
        <v>0</v>
      </c>
      <c r="I55" s="47">
        <f t="shared" si="2"/>
        <v>0</v>
      </c>
      <c r="J55" s="47">
        <f>SUM(D55:I55)</f>
        <v>8.600222575158341</v>
      </c>
      <c r="K55" s="47">
        <f>(J55/$J$57)*100</f>
        <v>72.998203148736096</v>
      </c>
      <c r="L55" s="47">
        <f>ROUND(K55,0)</f>
        <v>73</v>
      </c>
      <c r="M55" s="27">
        <f>ROUND(K55,0)</f>
        <v>73</v>
      </c>
      <c r="N55" s="27"/>
    </row>
    <row r="56" spans="1:14" ht="23" x14ac:dyDescent="0.25">
      <c r="A56" s="27"/>
      <c r="B56" s="59"/>
      <c r="C56" s="27" t="s">
        <v>29</v>
      </c>
      <c r="D56" s="47">
        <f t="shared" ref="D56:I56" si="3">SUM(D25:D42)/1000000000</f>
        <v>1.7138877671877668</v>
      </c>
      <c r="E56" s="47">
        <f t="shared" si="3"/>
        <v>0.6364108864063438</v>
      </c>
      <c r="F56" s="47">
        <f t="shared" si="3"/>
        <v>0.52358948310487619</v>
      </c>
      <c r="G56" s="47">
        <f t="shared" si="3"/>
        <v>0.30256859577740586</v>
      </c>
      <c r="H56" s="47">
        <f t="shared" si="3"/>
        <v>4.737500166851559E-3</v>
      </c>
      <c r="I56" s="47">
        <f t="shared" si="3"/>
        <v>0</v>
      </c>
      <c r="J56" s="47">
        <f>SUM(D56:I56)</f>
        <v>3.1811942326432447</v>
      </c>
      <c r="K56" s="47">
        <f>(J56/$J$57)*100</f>
        <v>27.001796851263904</v>
      </c>
      <c r="L56" s="27"/>
      <c r="M56" s="27"/>
      <c r="N56" s="27"/>
    </row>
    <row r="57" spans="1:14" ht="23" x14ac:dyDescent="0.25">
      <c r="A57" s="27"/>
      <c r="B57" s="59"/>
      <c r="C57" s="27"/>
      <c r="D57" s="27"/>
      <c r="E57" s="27"/>
      <c r="F57" s="27"/>
      <c r="G57" s="27"/>
      <c r="H57" s="27"/>
      <c r="I57" s="27"/>
      <c r="J57" s="47">
        <f>SUM(J55:J56)</f>
        <v>11.781416807801586</v>
      </c>
      <c r="K57" s="47">
        <f>(J57/$J$57)*100</f>
        <v>100</v>
      </c>
      <c r="L57" s="27"/>
      <c r="M57" s="27"/>
      <c r="N57" s="27"/>
    </row>
    <row r="58" spans="1:14" ht="23" x14ac:dyDescent="0.25">
      <c r="A58" s="27"/>
      <c r="B58" s="59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 ht="23" x14ac:dyDescent="0.25">
      <c r="A59" s="27"/>
      <c r="B59" s="59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 ht="23" x14ac:dyDescent="0.25">
      <c r="A60" s="27"/>
      <c r="B60" s="59"/>
      <c r="C60" s="47">
        <f>K61</f>
        <v>0</v>
      </c>
      <c r="D60" s="60" t="s">
        <v>5</v>
      </c>
      <c r="E60" s="60" t="s">
        <v>6</v>
      </c>
      <c r="F60" s="60" t="s">
        <v>7</v>
      </c>
      <c r="G60" s="60" t="s">
        <v>8</v>
      </c>
      <c r="H60" s="60" t="s">
        <v>9</v>
      </c>
      <c r="I60" s="60" t="s">
        <v>10</v>
      </c>
      <c r="J60" s="27"/>
      <c r="K60" s="27"/>
      <c r="L60" s="27"/>
      <c r="M60" s="27"/>
      <c r="N60" s="27"/>
    </row>
    <row r="61" spans="1:14" ht="23" x14ac:dyDescent="0.25">
      <c r="A61" s="27"/>
      <c r="B61" s="59"/>
      <c r="C61" s="27" t="s">
        <v>31</v>
      </c>
      <c r="D61" s="47"/>
      <c r="E61" s="47"/>
      <c r="F61" s="47"/>
      <c r="G61" s="47"/>
      <c r="H61" s="47"/>
      <c r="I61" s="47"/>
      <c r="J61" s="47"/>
      <c r="K61" s="47"/>
      <c r="L61" s="42"/>
      <c r="M61" s="27">
        <f>ROUND(K61,0)</f>
        <v>0</v>
      </c>
      <c r="N61" s="27"/>
    </row>
    <row r="62" spans="1:14" ht="23" x14ac:dyDescent="0.25">
      <c r="A62" s="27"/>
      <c r="B62" s="59"/>
      <c r="C62" s="27" t="s">
        <v>29</v>
      </c>
      <c r="D62" s="47"/>
      <c r="E62" s="47"/>
      <c r="F62" s="47"/>
      <c r="G62" s="47"/>
      <c r="H62" s="47"/>
      <c r="I62" s="47"/>
      <c r="J62" s="47"/>
      <c r="K62" s="47"/>
      <c r="L62" s="42"/>
      <c r="M62" s="27"/>
      <c r="N62" s="27"/>
    </row>
    <row r="63" spans="1:14" ht="23" x14ac:dyDescent="0.25">
      <c r="A63" s="27"/>
      <c r="B63" s="59"/>
      <c r="C63" s="27"/>
      <c r="D63" s="27"/>
      <c r="E63" s="27"/>
      <c r="F63" s="27"/>
      <c r="G63" s="27"/>
      <c r="H63" s="27"/>
      <c r="I63" s="27"/>
      <c r="J63" s="47"/>
      <c r="K63" s="47"/>
      <c r="L63" s="42"/>
      <c r="M63" s="27"/>
      <c r="N63" s="27"/>
    </row>
    <row r="64" spans="1:14" ht="23" x14ac:dyDescent="0.25">
      <c r="A64" s="27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</sheetData>
  <mergeCells count="2">
    <mergeCell ref="B1:J1"/>
    <mergeCell ref="B2:J2"/>
  </mergeCells>
  <phoneticPr fontId="0" type="noConversion"/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&amp;CSUBSECRETARIA DE ECONOMÍA - CONVENIO DE DESEMPEÑO, 2017
PROGRAMA DE SEGUIMIENTO DE LAS PRINCIPALES PESQUERÍAS PELÁGICAS DE LA ZONA CENTRO-SUR DE CHILE, V-XI REGIONES, AÑO 2017. ANEXO 5B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64"/>
  <sheetViews>
    <sheetView showZeros="0" zoomScale="40" zoomScaleNormal="40" workbookViewId="0">
      <selection activeCell="K30" sqref="K30"/>
    </sheetView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3" width="24.140625" style="3" customWidth="1"/>
    <col min="4" max="8" width="23.85546875" style="3" customWidth="1"/>
    <col min="9" max="10" width="20.85546875" style="3" customWidth="1"/>
    <col min="11" max="11" width="11.5703125" style="1"/>
    <col min="12" max="12" width="22.140625" style="1" bestFit="1" customWidth="1"/>
    <col min="13" max="17" width="11.5703125" style="1"/>
    <col min="18" max="18" width="13.85546875" style="1" customWidth="1"/>
    <col min="19" max="20" width="17.5703125" style="1" bestFit="1" customWidth="1"/>
    <col min="21" max="22" width="17.5703125" style="1" customWidth="1"/>
    <col min="23" max="16384" width="11.5703125" style="1"/>
  </cols>
  <sheetData>
    <row r="1" spans="1:23" ht="35" x14ac:dyDescent="0.25">
      <c r="A1" s="27"/>
      <c r="B1" s="89" t="s">
        <v>41</v>
      </c>
      <c r="C1" s="89"/>
      <c r="D1" s="89"/>
      <c r="E1" s="89"/>
      <c r="F1" s="89"/>
      <c r="G1" s="89"/>
      <c r="H1" s="89"/>
      <c r="I1" s="89"/>
      <c r="J1" s="89"/>
      <c r="K1" s="27"/>
      <c r="L1" s="27"/>
      <c r="M1" s="27"/>
      <c r="N1" s="27"/>
    </row>
    <row r="2" spans="1:23" ht="35" x14ac:dyDescent="0.25">
      <c r="A2" s="27"/>
      <c r="B2" s="89" t="s">
        <v>38</v>
      </c>
      <c r="C2" s="89"/>
      <c r="D2" s="89"/>
      <c r="E2" s="89"/>
      <c r="F2" s="89"/>
      <c r="G2" s="89"/>
      <c r="H2" s="89"/>
      <c r="I2" s="89"/>
      <c r="J2" s="89"/>
      <c r="K2" s="27"/>
      <c r="L2" s="43"/>
      <c r="M2" s="43"/>
      <c r="N2" s="27"/>
    </row>
    <row r="3" spans="1:23" ht="35" x14ac:dyDescent="0.35">
      <c r="A3" s="27"/>
      <c r="B3" s="86"/>
      <c r="C3" s="87"/>
      <c r="D3" s="87"/>
      <c r="E3" s="87"/>
      <c r="F3" s="87"/>
      <c r="G3" s="87"/>
      <c r="H3" s="87"/>
      <c r="I3" s="87"/>
      <c r="J3" s="87"/>
      <c r="K3" s="27"/>
      <c r="L3" s="43"/>
      <c r="M3" s="43"/>
      <c r="N3" s="27"/>
    </row>
    <row r="4" spans="1:23" s="4" customFormat="1" ht="24" thickBot="1" x14ac:dyDescent="0.3">
      <c r="A4" s="29"/>
      <c r="B4" s="64"/>
      <c r="C4" s="85"/>
      <c r="D4" s="65"/>
      <c r="E4" s="65"/>
      <c r="F4" s="65"/>
      <c r="G4" s="65"/>
      <c r="H4" s="65"/>
      <c r="I4" s="65"/>
      <c r="J4" s="65"/>
      <c r="K4" s="29"/>
      <c r="L4" s="43"/>
      <c r="M4" s="43"/>
      <c r="N4" s="29"/>
    </row>
    <row r="5" spans="1:23" s="5" customFormat="1" ht="30" x14ac:dyDescent="0.3">
      <c r="A5" s="29"/>
      <c r="B5" s="32" t="s">
        <v>0</v>
      </c>
      <c r="C5" s="74" t="s">
        <v>1</v>
      </c>
      <c r="D5" s="33" t="s">
        <v>2</v>
      </c>
      <c r="E5" s="33"/>
      <c r="F5" s="33"/>
      <c r="G5" s="33"/>
      <c r="H5" s="33"/>
      <c r="I5" s="33"/>
      <c r="J5" s="33"/>
      <c r="K5" s="29"/>
      <c r="L5" s="43"/>
      <c r="M5" s="43"/>
      <c r="N5" s="29"/>
      <c r="P5" s="6"/>
      <c r="Q5" s="7"/>
      <c r="R5" s="7"/>
      <c r="S5" s="7"/>
      <c r="T5" s="7"/>
      <c r="U5" s="7"/>
      <c r="V5" s="7"/>
      <c r="W5" s="8"/>
    </row>
    <row r="6" spans="1:23" s="4" customFormat="1" ht="23" x14ac:dyDescent="0.25">
      <c r="A6" s="29"/>
      <c r="B6" s="32" t="s">
        <v>3</v>
      </c>
      <c r="C6" s="74" t="s">
        <v>4</v>
      </c>
      <c r="D6" s="34" t="s">
        <v>5</v>
      </c>
      <c r="E6" s="34" t="s">
        <v>6</v>
      </c>
      <c r="F6" s="34" t="s">
        <v>7</v>
      </c>
      <c r="G6" s="34" t="s">
        <v>8</v>
      </c>
      <c r="H6" s="34" t="s">
        <v>9</v>
      </c>
      <c r="I6" s="34" t="s">
        <v>10</v>
      </c>
      <c r="J6" s="35"/>
      <c r="K6" s="29"/>
      <c r="L6" s="43"/>
      <c r="M6" s="43"/>
      <c r="N6" s="29"/>
      <c r="P6" s="9"/>
      <c r="Q6" s="10"/>
      <c r="R6" s="10"/>
      <c r="S6" s="10"/>
      <c r="T6" s="11" t="s">
        <v>11</v>
      </c>
      <c r="U6" s="12" t="s">
        <v>12</v>
      </c>
      <c r="V6" s="12" t="s">
        <v>12</v>
      </c>
      <c r="W6" s="12" t="s">
        <v>12</v>
      </c>
    </row>
    <row r="7" spans="1:23" ht="23" x14ac:dyDescent="0.25">
      <c r="A7" s="27"/>
      <c r="B7" s="36"/>
      <c r="C7" s="75"/>
      <c r="D7" s="37"/>
      <c r="E7" s="37"/>
      <c r="F7" s="37"/>
      <c r="G7" s="37"/>
      <c r="H7" s="37"/>
      <c r="I7" s="37"/>
      <c r="J7" s="37"/>
      <c r="K7" s="27"/>
      <c r="L7" s="43"/>
      <c r="M7" s="43"/>
      <c r="N7" s="27"/>
      <c r="P7" s="9"/>
      <c r="Q7" s="13" t="s">
        <v>13</v>
      </c>
      <c r="R7" s="13"/>
      <c r="S7" s="14" t="s">
        <v>14</v>
      </c>
      <c r="T7" s="10"/>
      <c r="U7" s="15"/>
      <c r="V7" s="15"/>
      <c r="W7" s="15"/>
    </row>
    <row r="8" spans="1:23" ht="23" x14ac:dyDescent="0.25">
      <c r="A8" s="27"/>
      <c r="B8" s="38">
        <v>3</v>
      </c>
      <c r="C8" s="76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/>
      <c r="J8" s="40"/>
      <c r="K8" s="27"/>
      <c r="L8" s="43"/>
      <c r="M8" s="43"/>
      <c r="N8" s="27"/>
      <c r="P8" s="9"/>
      <c r="Q8" s="13" t="s">
        <v>15</v>
      </c>
      <c r="R8" s="16" t="e">
        <f>V8</f>
        <v>#REF!</v>
      </c>
      <c r="S8" s="17">
        <f>C43</f>
        <v>6733677713.5269098</v>
      </c>
      <c r="T8" s="17" t="e">
        <f>SUM(T9:T11)</f>
        <v>#REF!</v>
      </c>
      <c r="U8" s="18" t="e">
        <f>T8/1000000</f>
        <v>#REF!</v>
      </c>
      <c r="V8" s="19" t="e">
        <f>SUM(V9:V11)</f>
        <v>#REF!</v>
      </c>
      <c r="W8" s="18"/>
    </row>
    <row r="9" spans="1:23" ht="23" x14ac:dyDescent="0.25">
      <c r="A9" s="27"/>
      <c r="B9" s="38">
        <v>3.5</v>
      </c>
      <c r="C9" s="76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/>
      <c r="J9" s="39"/>
      <c r="K9" s="27"/>
      <c r="L9" s="43"/>
      <c r="M9" s="43"/>
      <c r="N9" s="27"/>
      <c r="P9" s="9"/>
      <c r="Q9" s="13" t="s">
        <v>17</v>
      </c>
      <c r="R9" s="16" t="e">
        <f>V9</f>
        <v>#REF!</v>
      </c>
      <c r="S9" s="17"/>
      <c r="T9" s="17" t="e">
        <f>#REF!</f>
        <v>#REF!</v>
      </c>
      <c r="U9" s="18" t="e">
        <f>T9/1000000</f>
        <v>#REF!</v>
      </c>
      <c r="V9" s="20" t="e">
        <f>(U9*100)/$U$8</f>
        <v>#REF!</v>
      </c>
      <c r="W9" s="18"/>
    </row>
    <row r="10" spans="1:23" ht="23" x14ac:dyDescent="0.25">
      <c r="A10" s="27"/>
      <c r="B10" s="38">
        <v>4</v>
      </c>
      <c r="C10" s="76">
        <v>0</v>
      </c>
      <c r="D10" s="39">
        <v>0</v>
      </c>
      <c r="E10" s="39">
        <v>0</v>
      </c>
      <c r="F10" s="39">
        <v>0</v>
      </c>
      <c r="G10" s="39">
        <v>0</v>
      </c>
      <c r="H10" s="39">
        <v>0</v>
      </c>
      <c r="I10" s="39"/>
      <c r="J10" s="39"/>
      <c r="K10" s="27"/>
      <c r="L10" s="43"/>
      <c r="M10" s="43"/>
      <c r="N10" s="27"/>
      <c r="P10" s="9"/>
      <c r="Q10" s="13" t="s">
        <v>19</v>
      </c>
      <c r="R10" s="16" t="e">
        <f>V10</f>
        <v>#REF!</v>
      </c>
      <c r="S10" s="17"/>
      <c r="T10" s="17" t="e">
        <f>#REF!</f>
        <v>#REF!</v>
      </c>
      <c r="U10" s="18" t="e">
        <f>T10/1000000</f>
        <v>#REF!</v>
      </c>
      <c r="V10" s="20" t="e">
        <f>(U10*100)/$U$8</f>
        <v>#REF!</v>
      </c>
      <c r="W10" s="18"/>
    </row>
    <row r="11" spans="1:23" ht="23" x14ac:dyDescent="0.25">
      <c r="A11" s="27"/>
      <c r="B11" s="38">
        <v>4.5</v>
      </c>
      <c r="C11" s="76">
        <v>0</v>
      </c>
      <c r="D11" s="39">
        <v>0</v>
      </c>
      <c r="E11" s="39">
        <v>0</v>
      </c>
      <c r="F11" s="39">
        <v>0</v>
      </c>
      <c r="G11" s="39">
        <v>0</v>
      </c>
      <c r="H11" s="39">
        <v>0</v>
      </c>
      <c r="I11" s="39"/>
      <c r="J11" s="39"/>
      <c r="K11" s="27"/>
      <c r="L11" s="43"/>
      <c r="M11" s="43"/>
      <c r="N11" s="27"/>
      <c r="P11" s="9"/>
      <c r="Q11" s="13" t="s">
        <v>21</v>
      </c>
      <c r="R11" s="16" t="e">
        <f>V11</f>
        <v>#REF!</v>
      </c>
      <c r="S11" s="17"/>
      <c r="T11" s="17" t="e">
        <f>#REF!</f>
        <v>#REF!</v>
      </c>
      <c r="U11" s="18" t="e">
        <f>T11/1000000</f>
        <v>#REF!</v>
      </c>
      <c r="V11" s="20" t="e">
        <f>(U11*100)/$U$8</f>
        <v>#REF!</v>
      </c>
      <c r="W11" s="18"/>
    </row>
    <row r="12" spans="1:23" ht="26" thickBot="1" x14ac:dyDescent="0.3">
      <c r="A12" s="27"/>
      <c r="B12" s="38">
        <v>5</v>
      </c>
      <c r="C12" s="76">
        <v>0</v>
      </c>
      <c r="D12" s="39">
        <v>0</v>
      </c>
      <c r="E12" s="39">
        <v>0</v>
      </c>
      <c r="F12" s="39">
        <v>0</v>
      </c>
      <c r="G12" s="39">
        <v>0</v>
      </c>
      <c r="H12" s="39">
        <v>0</v>
      </c>
      <c r="I12" s="39"/>
      <c r="J12" s="39"/>
      <c r="K12" s="27"/>
      <c r="L12" s="43"/>
      <c r="M12" s="43"/>
      <c r="N12" s="27"/>
      <c r="P12" s="21"/>
      <c r="Q12" s="22"/>
      <c r="R12" s="22"/>
      <c r="S12" s="22"/>
      <c r="T12" s="23"/>
      <c r="U12" s="23"/>
      <c r="V12" s="23"/>
      <c r="W12" s="24"/>
    </row>
    <row r="13" spans="1:23" ht="23" x14ac:dyDescent="0.25">
      <c r="A13" s="27"/>
      <c r="B13" s="38">
        <v>5.5</v>
      </c>
      <c r="C13" s="76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/>
      <c r="J13" s="39"/>
      <c r="K13" s="27"/>
      <c r="L13" s="27"/>
      <c r="M13" s="27"/>
      <c r="N13" s="27"/>
    </row>
    <row r="14" spans="1:23" ht="23" x14ac:dyDescent="0.25">
      <c r="A14" s="27"/>
      <c r="B14" s="38">
        <v>6</v>
      </c>
      <c r="C14" s="76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/>
      <c r="J14" s="39"/>
      <c r="K14" s="27"/>
      <c r="L14" s="27"/>
      <c r="M14" s="27"/>
      <c r="N14" s="27"/>
    </row>
    <row r="15" spans="1:23" ht="23" x14ac:dyDescent="0.25">
      <c r="A15" s="27"/>
      <c r="B15" s="38">
        <v>6.5</v>
      </c>
      <c r="C15" s="76">
        <v>0</v>
      </c>
      <c r="D15" s="39">
        <v>0</v>
      </c>
      <c r="E15" s="39">
        <v>0</v>
      </c>
      <c r="F15" s="39">
        <v>0</v>
      </c>
      <c r="G15" s="39">
        <v>0</v>
      </c>
      <c r="H15" s="39">
        <v>0</v>
      </c>
      <c r="I15" s="39"/>
      <c r="J15" s="39"/>
      <c r="K15" s="27"/>
      <c r="L15" s="27"/>
      <c r="M15" s="27"/>
      <c r="N15" s="27"/>
    </row>
    <row r="16" spans="1:23" ht="23" x14ac:dyDescent="0.25">
      <c r="A16" s="27"/>
      <c r="B16" s="38">
        <v>7</v>
      </c>
      <c r="C16" s="76">
        <v>485757.69889159326</v>
      </c>
      <c r="D16" s="39">
        <v>485757.69889159326</v>
      </c>
      <c r="E16" s="39">
        <v>0</v>
      </c>
      <c r="F16" s="39">
        <v>0</v>
      </c>
      <c r="G16" s="39">
        <v>0</v>
      </c>
      <c r="H16" s="39">
        <v>0</v>
      </c>
      <c r="I16" s="39"/>
      <c r="J16" s="39"/>
      <c r="K16" s="27"/>
      <c r="L16" s="27"/>
      <c r="M16" s="27"/>
      <c r="N16" s="27"/>
      <c r="Q16" s="1" t="s">
        <v>22</v>
      </c>
    </row>
    <row r="17" spans="1:14" ht="23" x14ac:dyDescent="0.25">
      <c r="A17" s="27"/>
      <c r="B17" s="38">
        <v>7.5</v>
      </c>
      <c r="C17" s="76">
        <v>3482110.8976122122</v>
      </c>
      <c r="D17" s="39">
        <v>3482110.8976122122</v>
      </c>
      <c r="E17" s="39">
        <v>0</v>
      </c>
      <c r="F17" s="39">
        <v>0</v>
      </c>
      <c r="G17" s="39">
        <v>0</v>
      </c>
      <c r="H17" s="39">
        <v>0</v>
      </c>
      <c r="I17" s="39"/>
      <c r="J17" s="39"/>
      <c r="K17" s="27"/>
      <c r="L17" s="42">
        <f>K55</f>
        <v>64.379584570876744</v>
      </c>
      <c r="M17" s="41" t="s">
        <v>16</v>
      </c>
      <c r="N17" s="27"/>
    </row>
    <row r="18" spans="1:14" ht="23" x14ac:dyDescent="0.25">
      <c r="A18" s="27"/>
      <c r="B18" s="38">
        <v>8</v>
      </c>
      <c r="C18" s="76">
        <v>17579318.207750786</v>
      </c>
      <c r="D18" s="39">
        <v>17579318.207750786</v>
      </c>
      <c r="E18" s="39">
        <v>0</v>
      </c>
      <c r="F18" s="39">
        <v>0</v>
      </c>
      <c r="G18" s="39">
        <v>0</v>
      </c>
      <c r="H18" s="39">
        <v>0</v>
      </c>
      <c r="I18" s="39"/>
      <c r="J18" s="39"/>
      <c r="K18" s="27"/>
      <c r="L18" s="42">
        <f>C48</f>
        <v>80618.922486796</v>
      </c>
      <c r="M18" s="41" t="s">
        <v>18</v>
      </c>
      <c r="N18" s="27"/>
    </row>
    <row r="19" spans="1:14" ht="23" x14ac:dyDescent="0.25">
      <c r="A19" s="27"/>
      <c r="B19" s="38">
        <v>8.5</v>
      </c>
      <c r="C19" s="76">
        <v>58556747.592056267</v>
      </c>
      <c r="D19" s="39">
        <v>58556747.592056267</v>
      </c>
      <c r="E19" s="39">
        <v>0</v>
      </c>
      <c r="F19" s="39">
        <v>0</v>
      </c>
      <c r="G19" s="39">
        <v>0</v>
      </c>
      <c r="H19" s="39">
        <v>0</v>
      </c>
      <c r="I19" s="39"/>
      <c r="J19" s="39"/>
      <c r="K19" s="27"/>
      <c r="L19" s="42">
        <f>C43</f>
        <v>6733677713.5269098</v>
      </c>
      <c r="M19" s="41" t="s">
        <v>20</v>
      </c>
      <c r="N19" s="27"/>
    </row>
    <row r="20" spans="1:14" ht="23" x14ac:dyDescent="0.25">
      <c r="A20" s="27"/>
      <c r="B20" s="38">
        <v>9</v>
      </c>
      <c r="C20" s="76">
        <v>204423684.02983722</v>
      </c>
      <c r="D20" s="39">
        <v>204423684.02983722</v>
      </c>
      <c r="E20" s="39">
        <v>0</v>
      </c>
      <c r="F20" s="39">
        <v>0</v>
      </c>
      <c r="G20" s="39">
        <v>0</v>
      </c>
      <c r="H20" s="39">
        <v>0</v>
      </c>
      <c r="I20" s="39"/>
      <c r="J20" s="39"/>
      <c r="K20" s="27"/>
      <c r="L20" s="42">
        <f>L71</f>
        <v>0</v>
      </c>
      <c r="M20" s="27"/>
      <c r="N20" s="27"/>
    </row>
    <row r="21" spans="1:14" ht="23" x14ac:dyDescent="0.25">
      <c r="A21" s="27"/>
      <c r="B21" s="38">
        <v>9.5</v>
      </c>
      <c r="C21" s="76">
        <v>524479831.74268055</v>
      </c>
      <c r="D21" s="39">
        <v>524479831.74268055</v>
      </c>
      <c r="E21" s="39">
        <v>0</v>
      </c>
      <c r="F21" s="39">
        <v>0</v>
      </c>
      <c r="G21" s="39">
        <v>0</v>
      </c>
      <c r="H21" s="39">
        <v>0</v>
      </c>
      <c r="I21" s="39"/>
      <c r="J21" s="39"/>
      <c r="K21" s="27"/>
      <c r="L21" s="27"/>
      <c r="M21" s="27"/>
      <c r="N21" s="27"/>
    </row>
    <row r="22" spans="1:14" ht="23" x14ac:dyDescent="0.25">
      <c r="A22" s="27"/>
      <c r="B22" s="38">
        <v>10</v>
      </c>
      <c r="C22" s="76">
        <v>1011967571.0502543</v>
      </c>
      <c r="D22" s="39">
        <v>903542474.15201283</v>
      </c>
      <c r="E22" s="39">
        <v>108425096.89824152</v>
      </c>
      <c r="F22" s="39">
        <v>0</v>
      </c>
      <c r="G22" s="39">
        <v>0</v>
      </c>
      <c r="H22" s="39">
        <v>0</v>
      </c>
      <c r="I22" s="39"/>
      <c r="J22" s="39"/>
      <c r="K22" s="27"/>
      <c r="L22" s="27"/>
      <c r="M22" s="27"/>
      <c r="N22" s="27"/>
    </row>
    <row r="23" spans="1:14" ht="23" x14ac:dyDescent="0.25">
      <c r="A23" s="27"/>
      <c r="B23" s="38">
        <v>10.5</v>
      </c>
      <c r="C23" s="76">
        <v>1336725798.515645</v>
      </c>
      <c r="D23" s="39">
        <v>1145764970.1562672</v>
      </c>
      <c r="E23" s="39">
        <v>190960828.35937786</v>
      </c>
      <c r="F23" s="39">
        <v>0</v>
      </c>
      <c r="G23" s="39">
        <v>0</v>
      </c>
      <c r="H23" s="39">
        <v>0</v>
      </c>
      <c r="I23" s="39"/>
      <c r="J23" s="39"/>
      <c r="K23" s="27"/>
      <c r="L23" s="27"/>
      <c r="M23" s="27"/>
      <c r="N23" s="27"/>
    </row>
    <row r="24" spans="1:14" ht="23" x14ac:dyDescent="0.25">
      <c r="A24" s="27"/>
      <c r="B24" s="38">
        <v>11</v>
      </c>
      <c r="C24" s="76">
        <v>1177412918.5756087</v>
      </c>
      <c r="D24" s="39">
        <v>1002981375.0829259</v>
      </c>
      <c r="E24" s="39">
        <v>174431543.49268273</v>
      </c>
      <c r="F24" s="39">
        <v>0</v>
      </c>
      <c r="G24" s="39">
        <v>0</v>
      </c>
      <c r="H24" s="39">
        <v>0</v>
      </c>
      <c r="I24" s="39"/>
      <c r="J24" s="39"/>
      <c r="K24" s="27"/>
      <c r="L24" s="27"/>
      <c r="M24" s="27"/>
      <c r="N24" s="27"/>
    </row>
    <row r="25" spans="1:14" ht="23" x14ac:dyDescent="0.25">
      <c r="A25" s="27"/>
      <c r="B25" s="38">
        <v>11.5</v>
      </c>
      <c r="C25" s="76">
        <v>897555664.55997407</v>
      </c>
      <c r="D25" s="39">
        <v>752788621.88901055</v>
      </c>
      <c r="E25" s="39">
        <v>144767042.67096356</v>
      </c>
      <c r="F25" s="39">
        <v>0</v>
      </c>
      <c r="G25" s="39">
        <v>0</v>
      </c>
      <c r="H25" s="39">
        <v>0</v>
      </c>
      <c r="I25" s="39"/>
      <c r="J25" s="39"/>
      <c r="K25" s="27"/>
      <c r="L25" s="27"/>
      <c r="M25" s="27"/>
      <c r="N25" s="27"/>
    </row>
    <row r="26" spans="1:14" ht="23" x14ac:dyDescent="0.25">
      <c r="A26" s="27"/>
      <c r="B26" s="38">
        <v>12</v>
      </c>
      <c r="C26" s="76">
        <v>447876064.93446732</v>
      </c>
      <c r="D26" s="39">
        <v>376215894.54495251</v>
      </c>
      <c r="E26" s="39">
        <v>71660170.389514774</v>
      </c>
      <c r="F26" s="39">
        <v>0</v>
      </c>
      <c r="G26" s="39">
        <v>0</v>
      </c>
      <c r="H26" s="39">
        <v>0</v>
      </c>
      <c r="I26" s="39"/>
      <c r="J26" s="39"/>
      <c r="K26" s="27"/>
      <c r="L26" s="27"/>
      <c r="M26" s="27"/>
      <c r="N26" s="27"/>
    </row>
    <row r="27" spans="1:14" ht="23" x14ac:dyDescent="0.25">
      <c r="A27" s="27"/>
      <c r="B27" s="38">
        <v>12.5</v>
      </c>
      <c r="C27" s="76">
        <v>167594457.47363538</v>
      </c>
      <c r="D27" s="39">
        <v>111729638.31575692</v>
      </c>
      <c r="E27" s="39">
        <v>55864819.157878458</v>
      </c>
      <c r="F27" s="39">
        <v>0</v>
      </c>
      <c r="G27" s="39">
        <v>0</v>
      </c>
      <c r="H27" s="39">
        <v>0</v>
      </c>
      <c r="I27" s="39"/>
      <c r="J27" s="39"/>
      <c r="K27" s="27"/>
      <c r="L27" s="27"/>
      <c r="M27" s="27"/>
      <c r="N27" s="27"/>
    </row>
    <row r="28" spans="1:14" ht="23" x14ac:dyDescent="0.25">
      <c r="A28" s="27"/>
      <c r="B28" s="38">
        <v>13</v>
      </c>
      <c r="C28" s="76">
        <v>58018646.629794687</v>
      </c>
      <c r="D28" s="39">
        <v>24865134.269912008</v>
      </c>
      <c r="E28" s="39">
        <v>33153512.359882683</v>
      </c>
      <c r="F28" s="39">
        <v>0</v>
      </c>
      <c r="G28" s="39">
        <v>0</v>
      </c>
      <c r="H28" s="39">
        <v>0</v>
      </c>
      <c r="I28" s="39"/>
      <c r="J28" s="39"/>
      <c r="K28" s="27"/>
      <c r="L28" s="27"/>
      <c r="M28" s="27"/>
      <c r="N28" s="27"/>
    </row>
    <row r="29" spans="1:14" ht="23" x14ac:dyDescent="0.25">
      <c r="A29" s="27"/>
      <c r="B29" s="38">
        <v>13.5</v>
      </c>
      <c r="C29" s="76">
        <v>56494950.278978817</v>
      </c>
      <c r="D29" s="39">
        <v>7061868.7848723531</v>
      </c>
      <c r="E29" s="39">
        <v>44725168.970858231</v>
      </c>
      <c r="F29" s="39">
        <v>4707912.5232482348</v>
      </c>
      <c r="G29" s="39">
        <v>0</v>
      </c>
      <c r="H29" s="39">
        <v>0</v>
      </c>
      <c r="I29" s="39"/>
      <c r="J29" s="39"/>
      <c r="K29" s="27"/>
      <c r="L29" s="27"/>
      <c r="M29" s="27"/>
      <c r="N29" s="27"/>
    </row>
    <row r="30" spans="1:14" ht="23" x14ac:dyDescent="0.25">
      <c r="A30" s="27"/>
      <c r="B30" s="38">
        <v>14</v>
      </c>
      <c r="C30" s="76">
        <v>72547833.863770306</v>
      </c>
      <c r="D30" s="39">
        <v>0</v>
      </c>
      <c r="E30" s="39">
        <v>65638516.352935039</v>
      </c>
      <c r="F30" s="39">
        <v>6909317.5108352676</v>
      </c>
      <c r="G30" s="39">
        <v>0</v>
      </c>
      <c r="H30" s="39">
        <v>0</v>
      </c>
      <c r="I30" s="39"/>
      <c r="J30" s="39"/>
      <c r="K30" s="27"/>
      <c r="L30" s="27"/>
      <c r="M30" s="27"/>
      <c r="N30" s="27"/>
    </row>
    <row r="31" spans="1:14" ht="23" x14ac:dyDescent="0.25">
      <c r="A31" s="27"/>
      <c r="B31" s="38">
        <v>14.5</v>
      </c>
      <c r="C31" s="76">
        <v>107121110.38697511</v>
      </c>
      <c r="D31" s="39">
        <v>0</v>
      </c>
      <c r="E31" s="39">
        <v>41200427.071913511</v>
      </c>
      <c r="F31" s="39">
        <v>61800640.607870251</v>
      </c>
      <c r="G31" s="39">
        <v>4120042.7071913504</v>
      </c>
      <c r="H31" s="39">
        <v>0</v>
      </c>
      <c r="I31" s="39"/>
      <c r="J31" s="39"/>
      <c r="K31" s="27"/>
      <c r="L31" s="27"/>
      <c r="M31" s="27"/>
      <c r="N31" s="27"/>
    </row>
    <row r="32" spans="1:14" ht="23" x14ac:dyDescent="0.25">
      <c r="A32" s="27"/>
      <c r="B32" s="38">
        <v>15</v>
      </c>
      <c r="C32" s="76">
        <v>130359714.96100283</v>
      </c>
      <c r="D32" s="39">
        <v>0</v>
      </c>
      <c r="E32" s="39">
        <v>26071942.992200565</v>
      </c>
      <c r="F32" s="39">
        <v>93858994.771922037</v>
      </c>
      <c r="G32" s="39">
        <v>10428777.196880225</v>
      </c>
      <c r="H32" s="39">
        <v>0</v>
      </c>
      <c r="I32" s="39"/>
      <c r="J32" s="39"/>
      <c r="K32" s="27"/>
      <c r="L32" s="27"/>
      <c r="M32" s="27"/>
      <c r="N32" s="27"/>
    </row>
    <row r="33" spans="1:14" ht="23" x14ac:dyDescent="0.25">
      <c r="A33" s="27"/>
      <c r="B33" s="38">
        <v>15.5</v>
      </c>
      <c r="C33" s="76">
        <v>181666243.07437521</v>
      </c>
      <c r="D33" s="39">
        <v>0</v>
      </c>
      <c r="E33" s="39">
        <v>15138853.589531267</v>
      </c>
      <c r="F33" s="39">
        <v>136249682.30578139</v>
      </c>
      <c r="G33" s="39">
        <v>30277707.179062534</v>
      </c>
      <c r="H33" s="39">
        <v>0</v>
      </c>
      <c r="I33" s="39"/>
      <c r="J33" s="39"/>
      <c r="K33" s="27"/>
      <c r="L33" s="27"/>
      <c r="M33" s="27"/>
      <c r="N33" s="27"/>
    </row>
    <row r="34" spans="1:14" ht="23" x14ac:dyDescent="0.25">
      <c r="A34" s="27"/>
      <c r="B34" s="38">
        <v>16</v>
      </c>
      <c r="C34" s="76">
        <v>174276331.40705061</v>
      </c>
      <c r="D34" s="39">
        <v>0</v>
      </c>
      <c r="E34" s="39">
        <v>8298872.9241452664</v>
      </c>
      <c r="F34" s="39">
        <v>58092110.469016872</v>
      </c>
      <c r="G34" s="39">
        <v>107885348.01388848</v>
      </c>
      <c r="H34" s="39">
        <v>0</v>
      </c>
      <c r="I34" s="39"/>
      <c r="J34" s="39"/>
      <c r="K34" s="27"/>
      <c r="L34" s="27"/>
      <c r="M34" s="27"/>
      <c r="N34" s="27"/>
    </row>
    <row r="35" spans="1:14" ht="23" x14ac:dyDescent="0.25">
      <c r="A35" s="27"/>
      <c r="B35" s="38">
        <v>16.5</v>
      </c>
      <c r="C35" s="76">
        <v>83252625.262758791</v>
      </c>
      <c r="D35" s="39">
        <v>0</v>
      </c>
      <c r="E35" s="39">
        <v>0</v>
      </c>
      <c r="F35" s="39">
        <v>34057892.152946778</v>
      </c>
      <c r="G35" s="39">
        <v>45410522.870595701</v>
      </c>
      <c r="H35" s="39">
        <v>3784210.2392163081</v>
      </c>
      <c r="I35" s="39"/>
      <c r="J35" s="39"/>
      <c r="K35" s="27"/>
      <c r="L35" s="27"/>
      <c r="M35" s="27"/>
      <c r="N35" s="27"/>
    </row>
    <row r="36" spans="1:14" ht="23" x14ac:dyDescent="0.25">
      <c r="A36" s="27"/>
      <c r="B36" s="38">
        <v>17</v>
      </c>
      <c r="C36" s="76">
        <v>19246258.526800822</v>
      </c>
      <c r="D36" s="39">
        <v>0</v>
      </c>
      <c r="E36" s="39">
        <v>0</v>
      </c>
      <c r="F36" s="39">
        <v>4441444.2754155742</v>
      </c>
      <c r="G36" s="39">
        <v>14804814.251385249</v>
      </c>
      <c r="H36" s="39">
        <v>0</v>
      </c>
      <c r="I36" s="39"/>
      <c r="J36" s="39"/>
      <c r="K36" s="27"/>
      <c r="L36" s="27"/>
      <c r="M36" s="27"/>
      <c r="N36" s="27"/>
    </row>
    <row r="37" spans="1:14" ht="23" x14ac:dyDescent="0.25">
      <c r="A37" s="27"/>
      <c r="B37" s="38">
        <v>17.5</v>
      </c>
      <c r="C37" s="76">
        <v>2554073.8569883592</v>
      </c>
      <c r="D37" s="39">
        <v>0</v>
      </c>
      <c r="E37" s="39">
        <v>0</v>
      </c>
      <c r="F37" s="39">
        <v>0</v>
      </c>
      <c r="G37" s="39">
        <v>0</v>
      </c>
      <c r="H37" s="39">
        <v>2554073.8569883592</v>
      </c>
      <c r="I37" s="39"/>
      <c r="J37" s="39"/>
      <c r="K37" s="27"/>
      <c r="L37" s="27"/>
      <c r="M37" s="27"/>
      <c r="N37" s="27"/>
    </row>
    <row r="38" spans="1:14" ht="23" x14ac:dyDescent="0.25">
      <c r="A38" s="27"/>
      <c r="B38" s="38">
        <v>18</v>
      </c>
      <c r="C38" s="76"/>
      <c r="D38" s="39"/>
      <c r="E38" s="39"/>
      <c r="F38" s="39"/>
      <c r="G38" s="39"/>
      <c r="H38" s="39"/>
      <c r="I38" s="39"/>
      <c r="J38" s="39"/>
      <c r="K38" s="27"/>
      <c r="L38" s="27"/>
      <c r="M38" s="27"/>
      <c r="N38" s="27"/>
    </row>
    <row r="39" spans="1:14" ht="23" x14ac:dyDescent="0.25">
      <c r="A39" s="27"/>
      <c r="B39" s="38">
        <v>18.5</v>
      </c>
      <c r="C39" s="76"/>
      <c r="D39" s="39"/>
      <c r="E39" s="39"/>
      <c r="F39" s="39"/>
      <c r="G39" s="39"/>
      <c r="H39" s="39"/>
      <c r="I39" s="39"/>
      <c r="J39" s="39"/>
      <c r="K39" s="27"/>
      <c r="L39" s="43"/>
      <c r="M39" s="27"/>
      <c r="N39" s="27"/>
    </row>
    <row r="40" spans="1:14" ht="23" x14ac:dyDescent="0.25">
      <c r="A40" s="27"/>
      <c r="B40" s="38">
        <v>19</v>
      </c>
      <c r="C40" s="76"/>
      <c r="D40" s="39"/>
      <c r="E40" s="39"/>
      <c r="F40" s="39"/>
      <c r="G40" s="39"/>
      <c r="H40" s="39"/>
      <c r="I40" s="39"/>
      <c r="J40" s="39"/>
      <c r="K40" s="27"/>
      <c r="L40" s="43"/>
      <c r="M40" s="27"/>
      <c r="N40" s="27"/>
    </row>
    <row r="41" spans="1:14" ht="23" x14ac:dyDescent="0.25">
      <c r="A41" s="27"/>
      <c r="B41" s="38">
        <v>19.5</v>
      </c>
      <c r="C41" s="76"/>
      <c r="D41" s="39"/>
      <c r="E41" s="39"/>
      <c r="F41" s="39"/>
      <c r="G41" s="39"/>
      <c r="H41" s="39"/>
      <c r="I41" s="39"/>
      <c r="J41" s="39"/>
      <c r="K41" s="27"/>
      <c r="L41" s="43"/>
      <c r="M41" s="27"/>
      <c r="N41" s="27"/>
    </row>
    <row r="42" spans="1:14" ht="23" x14ac:dyDescent="0.25">
      <c r="A42" s="27"/>
      <c r="B42" s="44"/>
      <c r="C42" s="77"/>
      <c r="D42" s="45"/>
      <c r="E42" s="45"/>
      <c r="F42" s="45"/>
      <c r="G42" s="45"/>
      <c r="H42" s="45"/>
      <c r="I42" s="45"/>
      <c r="J42" s="45"/>
      <c r="K42" s="27"/>
      <c r="L42" s="43"/>
      <c r="M42" s="27"/>
      <c r="N42" s="27"/>
    </row>
    <row r="43" spans="1:14" ht="23" x14ac:dyDescent="0.25">
      <c r="A43" s="27"/>
      <c r="B43" s="46" t="s">
        <v>23</v>
      </c>
      <c r="C43" s="83">
        <v>6733677713.5269098</v>
      </c>
      <c r="D43" s="39">
        <v>5133957427.3645382</v>
      </c>
      <c r="E43" s="39">
        <v>980336795.23012555</v>
      </c>
      <c r="F43" s="39">
        <v>400117994.6170364</v>
      </c>
      <c r="G43" s="39">
        <v>212927212.21900353</v>
      </c>
      <c r="H43" s="39">
        <v>6338284.0962046674</v>
      </c>
      <c r="I43" s="39"/>
      <c r="J43" s="39"/>
      <c r="K43" s="27"/>
      <c r="L43" s="43"/>
      <c r="M43" s="27"/>
      <c r="N43" s="27"/>
    </row>
    <row r="44" spans="1:14" s="25" customFormat="1" ht="23" x14ac:dyDescent="0.25">
      <c r="A44" s="47"/>
      <c r="B44" s="38" t="s">
        <v>24</v>
      </c>
      <c r="C44" s="79">
        <v>99.999999999999972</v>
      </c>
      <c r="D44" s="48">
        <v>76.242992994024902</v>
      </c>
      <c r="E44" s="48">
        <v>14.558712741193146</v>
      </c>
      <c r="F44" s="48">
        <v>5.9420425455358767</v>
      </c>
      <c r="G44" s="48">
        <v>3.162123601360753</v>
      </c>
      <c r="H44" s="48">
        <v>9.4128117885298276E-2</v>
      </c>
      <c r="I44" s="48"/>
      <c r="J44" s="48"/>
      <c r="K44" s="47"/>
      <c r="L44" s="43"/>
      <c r="M44" s="47"/>
      <c r="N44" s="47"/>
    </row>
    <row r="45" spans="1:14" s="25" customFormat="1" ht="23" x14ac:dyDescent="0.25">
      <c r="A45" s="47"/>
      <c r="B45" s="38" t="s">
        <v>25</v>
      </c>
      <c r="C45" s="80">
        <v>11.253801409185726</v>
      </c>
      <c r="D45" s="49">
        <v>10.630370383699601</v>
      </c>
      <c r="E45" s="49">
        <v>11.772264574549602</v>
      </c>
      <c r="F45" s="49">
        <v>15.353183745054436</v>
      </c>
      <c r="G45" s="49">
        <v>16.027062679210573</v>
      </c>
      <c r="H45" s="49">
        <v>16.902959826069921</v>
      </c>
      <c r="I45" s="49"/>
      <c r="J45" s="49"/>
      <c r="K45" s="47"/>
      <c r="L45" s="43"/>
      <c r="M45" s="47"/>
      <c r="N45" s="47"/>
    </row>
    <row r="46" spans="1:14" s="26" customFormat="1" ht="23" x14ac:dyDescent="0.25">
      <c r="A46" s="50"/>
      <c r="B46" s="51" t="s">
        <v>26</v>
      </c>
      <c r="C46" s="81">
        <v>3.0481189490168896</v>
      </c>
      <c r="D46" s="52">
        <v>0.78308970463226801</v>
      </c>
      <c r="E46" s="52">
        <v>2.2888362836347973</v>
      </c>
      <c r="F46" s="52">
        <v>0.42385653088994169</v>
      </c>
      <c r="G46" s="52">
        <v>0.25017844963428754</v>
      </c>
      <c r="H46" s="52">
        <v>0.24058324260067657</v>
      </c>
      <c r="I46" s="52"/>
      <c r="J46" s="52"/>
      <c r="K46" s="50"/>
      <c r="L46" s="43"/>
      <c r="M46" s="50"/>
      <c r="N46" s="50"/>
    </row>
    <row r="47" spans="1:14" ht="23" x14ac:dyDescent="0.25">
      <c r="A47" s="27"/>
      <c r="B47" s="53" t="s">
        <v>27</v>
      </c>
      <c r="C47" s="82">
        <v>11.866522005570955</v>
      </c>
      <c r="D47" s="54">
        <v>9.1943716098967396</v>
      </c>
      <c r="E47" s="54">
        <v>13.427009064542094</v>
      </c>
      <c r="F47" s="54">
        <v>30.966653417051671</v>
      </c>
      <c r="G47" s="54">
        <v>35.655590563513037</v>
      </c>
      <c r="H47" s="54">
        <v>42.607473302924745</v>
      </c>
      <c r="I47" s="54"/>
      <c r="J47" s="54"/>
      <c r="K47" s="27"/>
      <c r="L47" s="43"/>
      <c r="M47" s="27"/>
      <c r="N47" s="27"/>
    </row>
    <row r="48" spans="1:14" ht="23" x14ac:dyDescent="0.25">
      <c r="A48" s="27"/>
      <c r="B48" s="46" t="s">
        <v>28</v>
      </c>
      <c r="C48" s="76">
        <v>80618.922486796</v>
      </c>
      <c r="D48" s="55">
        <v>47203.512416579011</v>
      </c>
      <c r="E48" s="55">
        <v>13162.991035859042</v>
      </c>
      <c r="F48" s="55">
        <v>12390.315265231513</v>
      </c>
      <c r="G48" s="55">
        <v>7592.0454987110406</v>
      </c>
      <c r="H48" s="55">
        <v>270.05827041539288</v>
      </c>
      <c r="I48" s="55"/>
      <c r="J48" s="55"/>
      <c r="K48" s="27"/>
      <c r="L48" s="43"/>
      <c r="M48" s="27"/>
      <c r="N48" s="27"/>
    </row>
    <row r="49" spans="1:14" ht="23" x14ac:dyDescent="0.25">
      <c r="A49" s="27"/>
      <c r="B49" s="44" t="s">
        <v>24</v>
      </c>
      <c r="C49" s="84">
        <v>100.00000000000001</v>
      </c>
      <c r="D49" s="56">
        <v>58.551405750070828</v>
      </c>
      <c r="E49" s="56">
        <v>16.327421193225344</v>
      </c>
      <c r="F49" s="56">
        <v>15.36899140181492</v>
      </c>
      <c r="G49" s="56">
        <v>9.4172004096860604</v>
      </c>
      <c r="H49" s="56">
        <v>0.33498124520285394</v>
      </c>
      <c r="I49" s="56"/>
      <c r="J49" s="57"/>
      <c r="K49" s="27"/>
      <c r="L49" s="43"/>
      <c r="M49" s="27"/>
      <c r="N49" s="27"/>
    </row>
    <row r="50" spans="1:14" ht="23" x14ac:dyDescent="0.25">
      <c r="A50" s="27"/>
      <c r="B50" s="28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 ht="23" x14ac:dyDescent="0.25">
      <c r="A51" s="27"/>
      <c r="B51" s="28"/>
      <c r="C51" s="27" t="s">
        <v>30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</row>
    <row r="52" spans="1:14" ht="23" x14ac:dyDescent="0.25">
      <c r="A52" s="27"/>
      <c r="B52" s="28"/>
      <c r="C52" s="27" t="s">
        <v>16</v>
      </c>
      <c r="D52" s="27"/>
      <c r="E52" s="27">
        <f>E43/1000000</f>
        <v>980.33679523012552</v>
      </c>
      <c r="F52" s="27">
        <f>F43/1000000</f>
        <v>400.1179946170364</v>
      </c>
      <c r="G52" s="27">
        <f>G43/1000000</f>
        <v>212.92721221900354</v>
      </c>
      <c r="H52" s="27">
        <f>H43/1000000</f>
        <v>6.3382840962046672</v>
      </c>
      <c r="I52" s="27">
        <f>I43/1000000</f>
        <v>0</v>
      </c>
      <c r="J52" s="27"/>
      <c r="K52" s="27"/>
      <c r="L52" s="27"/>
      <c r="M52" s="27"/>
      <c r="N52" s="27"/>
    </row>
    <row r="53" spans="1:14" ht="23" x14ac:dyDescent="0.25">
      <c r="A53" s="27"/>
      <c r="B53" s="28"/>
      <c r="C53" s="27">
        <f>L55</f>
        <v>64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 ht="23" x14ac:dyDescent="0.25">
      <c r="A54" s="27"/>
      <c r="B54" s="28"/>
      <c r="C54" s="47">
        <f>K55</f>
        <v>64.379584570876744</v>
      </c>
      <c r="D54" s="58" t="str">
        <f t="shared" ref="D54:I54" si="0">D6</f>
        <v>O</v>
      </c>
      <c r="E54" s="58" t="str">
        <f t="shared" si="0"/>
        <v>I</v>
      </c>
      <c r="F54" s="58" t="str">
        <f t="shared" si="0"/>
        <v>II</v>
      </c>
      <c r="G54" s="58" t="str">
        <f t="shared" si="0"/>
        <v>III</v>
      </c>
      <c r="H54" s="58" t="str">
        <f t="shared" si="0"/>
        <v>IV</v>
      </c>
      <c r="I54" s="58" t="str">
        <f t="shared" si="0"/>
        <v>V</v>
      </c>
      <c r="J54" s="27"/>
      <c r="K54" s="27"/>
      <c r="L54" s="27"/>
      <c r="M54" s="27"/>
      <c r="N54" s="27"/>
    </row>
    <row r="55" spans="1:14" ht="23" x14ac:dyDescent="0.25">
      <c r="A55" s="27"/>
      <c r="B55" s="59">
        <v>2017</v>
      </c>
      <c r="C55" s="27" t="str">
        <f>CONCATENATE(C51,C53,C52)</f>
        <v>&lt; 11,5 cm =64%</v>
      </c>
      <c r="D55" s="47">
        <f>SUM(D8:D24)/1000000000</f>
        <v>3.8612962695600341</v>
      </c>
      <c r="E55" s="47">
        <f t="shared" ref="E55:I55" si="1">SUM(E8:E24)/1000000000</f>
        <v>0.47381746875030206</v>
      </c>
      <c r="F55" s="47">
        <f t="shared" si="1"/>
        <v>0</v>
      </c>
      <c r="G55" s="47">
        <f t="shared" si="1"/>
        <v>0</v>
      </c>
      <c r="H55" s="47">
        <f t="shared" si="1"/>
        <v>0</v>
      </c>
      <c r="I55" s="47">
        <f t="shared" si="1"/>
        <v>0</v>
      </c>
      <c r="J55" s="47">
        <f>SUM(D55:I55)</f>
        <v>4.3351137383103362</v>
      </c>
      <c r="K55" s="47">
        <f>(J55/$J$57)*100</f>
        <v>64.379584570876744</v>
      </c>
      <c r="L55" s="47">
        <f>ROUND(K55,0)</f>
        <v>64</v>
      </c>
      <c r="M55" s="27">
        <f>ROUND(K55,0)</f>
        <v>64</v>
      </c>
      <c r="N55" s="27"/>
    </row>
    <row r="56" spans="1:14" ht="23" x14ac:dyDescent="0.25">
      <c r="A56" s="27"/>
      <c r="B56" s="59"/>
      <c r="C56" s="27" t="s">
        <v>29</v>
      </c>
      <c r="D56" s="47">
        <f t="shared" ref="D56:I56" si="2">SUM(D25:D42)/1000000000</f>
        <v>1.2726611578045044</v>
      </c>
      <c r="E56" s="47">
        <f t="shared" si="2"/>
        <v>0.50651932647982334</v>
      </c>
      <c r="F56" s="47">
        <f t="shared" si="2"/>
        <v>0.4001179946170364</v>
      </c>
      <c r="G56" s="47">
        <f t="shared" si="2"/>
        <v>0.21292721221900354</v>
      </c>
      <c r="H56" s="47">
        <f t="shared" si="2"/>
        <v>6.3382840962046671E-3</v>
      </c>
      <c r="I56" s="47">
        <f t="shared" si="2"/>
        <v>0</v>
      </c>
      <c r="J56" s="47">
        <f>SUM(D56:I56)</f>
        <v>2.3985639752165722</v>
      </c>
      <c r="K56" s="47">
        <f>(J56/$J$57)*100</f>
        <v>35.620415429123241</v>
      </c>
      <c r="L56" s="27"/>
      <c r="M56" s="27"/>
      <c r="N56" s="27"/>
    </row>
    <row r="57" spans="1:14" ht="23" x14ac:dyDescent="0.25">
      <c r="A57" s="27"/>
      <c r="B57" s="59"/>
      <c r="C57" s="27"/>
      <c r="D57" s="27"/>
      <c r="E57" s="27"/>
      <c r="F57" s="27"/>
      <c r="G57" s="27"/>
      <c r="H57" s="27"/>
      <c r="I57" s="27"/>
      <c r="J57" s="47">
        <f>SUM(J55:J56)</f>
        <v>6.7336777135269088</v>
      </c>
      <c r="K57" s="47">
        <f>(J57/$J$57)*100</f>
        <v>100</v>
      </c>
      <c r="L57" s="27"/>
      <c r="M57" s="27"/>
      <c r="N57" s="27"/>
    </row>
    <row r="58" spans="1:14" ht="23" x14ac:dyDescent="0.25">
      <c r="A58" s="27"/>
      <c r="B58" s="59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 ht="23" x14ac:dyDescent="0.25">
      <c r="A59" s="27"/>
      <c r="B59" s="59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 ht="23" x14ac:dyDescent="0.25">
      <c r="A60" s="27"/>
      <c r="B60" s="59"/>
      <c r="C60" s="47">
        <f>K61</f>
        <v>0</v>
      </c>
      <c r="D60" s="60" t="s">
        <v>5</v>
      </c>
      <c r="E60" s="60" t="s">
        <v>6</v>
      </c>
      <c r="F60" s="60" t="s">
        <v>7</v>
      </c>
      <c r="G60" s="60" t="s">
        <v>8</v>
      </c>
      <c r="H60" s="60" t="s">
        <v>9</v>
      </c>
      <c r="I60" s="60" t="s">
        <v>10</v>
      </c>
      <c r="J60" s="27"/>
      <c r="K60" s="27"/>
      <c r="L60" s="27"/>
      <c r="M60" s="27"/>
      <c r="N60" s="27"/>
    </row>
    <row r="61" spans="1:14" ht="23" x14ac:dyDescent="0.25">
      <c r="A61" s="27"/>
      <c r="B61" s="59"/>
      <c r="C61" s="27" t="s">
        <v>31</v>
      </c>
      <c r="D61" s="47"/>
      <c r="E61" s="47"/>
      <c r="F61" s="47"/>
      <c r="G61" s="47"/>
      <c r="H61" s="47"/>
      <c r="I61" s="47"/>
      <c r="J61" s="47"/>
      <c r="K61" s="47"/>
      <c r="L61" s="42"/>
      <c r="M61" s="27"/>
      <c r="N61" s="27"/>
    </row>
    <row r="62" spans="1:14" ht="23" x14ac:dyDescent="0.25">
      <c r="A62" s="27"/>
      <c r="B62" s="59"/>
      <c r="C62" s="27" t="s">
        <v>29</v>
      </c>
      <c r="D62" s="47"/>
      <c r="E62" s="47"/>
      <c r="F62" s="47"/>
      <c r="G62" s="47"/>
      <c r="H62" s="47"/>
      <c r="I62" s="47"/>
      <c r="J62" s="47"/>
      <c r="K62" s="47"/>
      <c r="L62" s="42"/>
      <c r="M62" s="27"/>
      <c r="N62" s="27"/>
    </row>
    <row r="63" spans="1:14" ht="23" x14ac:dyDescent="0.25">
      <c r="A63" s="27"/>
      <c r="B63" s="59"/>
      <c r="C63" s="27"/>
      <c r="D63" s="27"/>
      <c r="E63" s="27"/>
      <c r="F63" s="27"/>
      <c r="G63" s="27"/>
      <c r="H63" s="27"/>
      <c r="I63" s="27"/>
      <c r="J63" s="47"/>
      <c r="K63" s="47"/>
      <c r="L63" s="42"/>
      <c r="M63" s="27"/>
      <c r="N63" s="27"/>
    </row>
    <row r="64" spans="1:14" ht="23" x14ac:dyDescent="0.25">
      <c r="A64" s="27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</sheetData>
  <mergeCells count="2">
    <mergeCell ref="B1:J1"/>
    <mergeCell ref="B2:J2"/>
  </mergeCells>
  <phoneticPr fontId="0" type="noConversion"/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&amp;CSUBSECRETARIA DE ECONOMÍA - CONVENIO DE DESEMPEÑO, 2017
PROGRAMA DE SEGUIMIENTO DE LAS PRINCIPALES PESQUERÍAS PELÁGICAS DE LA ZONA CENTRO-SUR DE CHILE, V-XI REGIONES, AÑO 2017. ANEXO 5B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C97B0-48E1-1246-B832-2170AD4EDB1D}">
  <dimension ref="B3:H49"/>
  <sheetViews>
    <sheetView tabSelected="1" workbookViewId="0">
      <selection activeCell="H38" sqref="H38"/>
    </sheetView>
  </sheetViews>
  <sheetFormatPr baseColWidth="10" defaultRowHeight="16" x14ac:dyDescent="0.2"/>
  <sheetData>
    <row r="3" spans="2:8" ht="23" x14ac:dyDescent="0.25">
      <c r="B3" t="s">
        <v>44</v>
      </c>
      <c r="C3" t="s">
        <v>43</v>
      </c>
      <c r="D3" s="90">
        <v>9.5269684592223758</v>
      </c>
      <c r="E3" s="90">
        <v>12.365516574243509</v>
      </c>
      <c r="F3" s="90">
        <v>14.606783987681686</v>
      </c>
      <c r="G3" s="90">
        <v>15.503774587810025</v>
      </c>
      <c r="H3" s="90">
        <v>16.161546265624981</v>
      </c>
    </row>
    <row r="4" spans="2:8" ht="23" x14ac:dyDescent="0.25">
      <c r="B4" t="s">
        <v>45</v>
      </c>
      <c r="C4" t="s">
        <v>43</v>
      </c>
      <c r="D4" s="49">
        <v>10.096295178050273</v>
      </c>
      <c r="E4" s="49">
        <v>12.380470416570448</v>
      </c>
      <c r="F4" s="49">
        <v>14.901973784060131</v>
      </c>
      <c r="G4" s="49">
        <v>15.811546665704711</v>
      </c>
      <c r="H4" s="49">
        <v>16.260230474999638</v>
      </c>
    </row>
    <row r="7" spans="2:8" ht="23" x14ac:dyDescent="0.25">
      <c r="B7" t="s">
        <v>44</v>
      </c>
      <c r="C7" t="s">
        <v>46</v>
      </c>
      <c r="D7" s="54">
        <v>7.3088176694373743</v>
      </c>
      <c r="E7" s="54">
        <v>15.940002849564374</v>
      </c>
      <c r="F7" s="54">
        <v>26.510907983794741</v>
      </c>
      <c r="G7" s="54">
        <v>31.704482976564858</v>
      </c>
      <c r="H7" s="54">
        <v>36.076524123988634</v>
      </c>
    </row>
    <row r="8" spans="2:8" ht="23" x14ac:dyDescent="0.25">
      <c r="B8" t="s">
        <v>45</v>
      </c>
      <c r="C8" t="s">
        <v>46</v>
      </c>
      <c r="D8" s="54">
        <v>8.4669781629129197</v>
      </c>
      <c r="E8" s="54">
        <v>16.330218420402439</v>
      </c>
      <c r="F8" s="54">
        <v>28.934677358670854</v>
      </c>
      <c r="G8" s="54">
        <v>34.765743315382132</v>
      </c>
      <c r="H8" s="54">
        <v>38.157163510950781</v>
      </c>
    </row>
    <row r="11" spans="2:8" x14ac:dyDescent="0.2">
      <c r="B11" t="s">
        <v>44</v>
      </c>
      <c r="C11" t="s">
        <v>48</v>
      </c>
      <c r="D11">
        <v>1961235459.3436723</v>
      </c>
      <c r="E11">
        <v>1813940920.5079064</v>
      </c>
      <c r="F11">
        <v>3505111512.4753752</v>
      </c>
      <c r="G11">
        <v>1046003605.687871</v>
      </c>
      <c r="H11">
        <v>63533885.86517515</v>
      </c>
    </row>
    <row r="12" spans="2:8" x14ac:dyDescent="0.2">
      <c r="B12" t="s">
        <v>45</v>
      </c>
      <c r="C12" t="s">
        <v>48</v>
      </c>
      <c r="D12">
        <v>16830890697.110643</v>
      </c>
      <c r="E12">
        <v>1825343285.3564713</v>
      </c>
      <c r="F12">
        <v>1670396755.3419147</v>
      </c>
      <c r="G12">
        <v>1324731945.9727998</v>
      </c>
      <c r="H12">
        <v>77722088.246661022</v>
      </c>
    </row>
    <row r="15" spans="2:8" x14ac:dyDescent="0.2">
      <c r="B15" t="s">
        <v>47</v>
      </c>
      <c r="C15" t="s">
        <v>44</v>
      </c>
      <c r="D15" t="s">
        <v>45</v>
      </c>
    </row>
    <row r="16" spans="2:8" x14ac:dyDescent="0.2">
      <c r="B16">
        <v>3</v>
      </c>
      <c r="C16">
        <v>0</v>
      </c>
      <c r="D16">
        <v>0</v>
      </c>
    </row>
    <row r="17" spans="2:4" x14ac:dyDescent="0.2">
      <c r="B17">
        <v>3.5</v>
      </c>
      <c r="C17">
        <v>588.67999999999995</v>
      </c>
      <c r="D17">
        <v>0</v>
      </c>
    </row>
    <row r="18" spans="2:4" x14ac:dyDescent="0.2">
      <c r="B18">
        <v>4</v>
      </c>
      <c r="C18">
        <v>1324.97</v>
      </c>
      <c r="D18">
        <v>517796.31</v>
      </c>
    </row>
    <row r="19" spans="2:4" x14ac:dyDescent="0.2">
      <c r="B19">
        <v>4.5</v>
      </c>
      <c r="C19">
        <v>2684.29</v>
      </c>
      <c r="D19">
        <v>1760174.19</v>
      </c>
    </row>
    <row r="20" spans="2:4" x14ac:dyDescent="0.2">
      <c r="B20">
        <v>5</v>
      </c>
      <c r="C20">
        <v>318644.18</v>
      </c>
      <c r="D20">
        <v>26083342.352538951</v>
      </c>
    </row>
    <row r="21" spans="2:4" x14ac:dyDescent="0.2">
      <c r="B21">
        <v>5.5</v>
      </c>
      <c r="C21">
        <v>1235908.94</v>
      </c>
      <c r="D21">
        <v>83569427.398964241</v>
      </c>
    </row>
    <row r="22" spans="2:4" x14ac:dyDescent="0.2">
      <c r="B22">
        <v>6</v>
      </c>
      <c r="C22">
        <v>25388856.050000001</v>
      </c>
      <c r="D22">
        <v>157016495.11954263</v>
      </c>
    </row>
    <row r="23" spans="2:4" x14ac:dyDescent="0.2">
      <c r="B23">
        <v>6.5</v>
      </c>
      <c r="C23">
        <v>48089851.620000005</v>
      </c>
      <c r="D23">
        <v>182673896.65662917</v>
      </c>
    </row>
    <row r="24" spans="2:4" x14ac:dyDescent="0.2">
      <c r="B24">
        <v>7</v>
      </c>
      <c r="C24">
        <v>54742194.439999998</v>
      </c>
      <c r="D24">
        <v>251638838.76811796</v>
      </c>
    </row>
    <row r="25" spans="2:4" x14ac:dyDescent="0.2">
      <c r="B25">
        <v>7.5</v>
      </c>
      <c r="C25">
        <v>119600519.12</v>
      </c>
      <c r="D25">
        <v>340660044.04537201</v>
      </c>
    </row>
    <row r="26" spans="2:4" x14ac:dyDescent="0.2">
      <c r="B26">
        <v>8</v>
      </c>
      <c r="C26">
        <v>161345204.37</v>
      </c>
      <c r="D26">
        <v>507451476.31135619</v>
      </c>
    </row>
    <row r="27" spans="2:4" x14ac:dyDescent="0.2">
      <c r="B27">
        <v>8.5</v>
      </c>
      <c r="C27">
        <v>183944305.92999998</v>
      </c>
      <c r="D27">
        <v>699471589.16324484</v>
      </c>
    </row>
    <row r="28" spans="2:4" x14ac:dyDescent="0.2">
      <c r="B28">
        <v>9</v>
      </c>
      <c r="C28">
        <v>240140558.43999997</v>
      </c>
      <c r="D28">
        <v>1357268751.7602148</v>
      </c>
    </row>
    <row r="29" spans="2:4" x14ac:dyDescent="0.2">
      <c r="B29">
        <v>9.5</v>
      </c>
      <c r="C29">
        <v>313178592.38</v>
      </c>
      <c r="D29">
        <v>1990843567.5254869</v>
      </c>
    </row>
    <row r="30" spans="2:4" x14ac:dyDescent="0.2">
      <c r="B30">
        <v>10</v>
      </c>
      <c r="C30">
        <v>324256445.81</v>
      </c>
      <c r="D30">
        <v>2781051143.6649323</v>
      </c>
    </row>
    <row r="31" spans="2:4" x14ac:dyDescent="0.2">
      <c r="B31">
        <v>10.5</v>
      </c>
      <c r="C31">
        <v>284030439.34999996</v>
      </c>
      <c r="D31">
        <v>3211290932.6304216</v>
      </c>
    </row>
    <row r="32" spans="2:4" x14ac:dyDescent="0.2">
      <c r="B32">
        <v>11</v>
      </c>
      <c r="C32">
        <v>266319517.44999999</v>
      </c>
      <c r="D32">
        <v>2786389986.611855</v>
      </c>
    </row>
    <row r="33" spans="2:4" x14ac:dyDescent="0.2">
      <c r="B33">
        <v>11.5</v>
      </c>
      <c r="C33">
        <v>361994960.21999997</v>
      </c>
      <c r="D33">
        <v>1988448167.0443454</v>
      </c>
    </row>
    <row r="34" spans="2:4" x14ac:dyDescent="0.2">
      <c r="B34">
        <v>12</v>
      </c>
      <c r="C34">
        <v>401447608.63</v>
      </c>
      <c r="D34">
        <v>996796703.05387831</v>
      </c>
    </row>
    <row r="35" spans="2:4" x14ac:dyDescent="0.2">
      <c r="B35">
        <v>12.5</v>
      </c>
      <c r="C35">
        <v>471245990.09999996</v>
      </c>
      <c r="D35">
        <v>461972972.92309266</v>
      </c>
    </row>
    <row r="36" spans="2:4" x14ac:dyDescent="0.2">
      <c r="B36">
        <v>13</v>
      </c>
      <c r="C36">
        <v>529661654.26999998</v>
      </c>
      <c r="D36">
        <v>352916054.57329404</v>
      </c>
    </row>
    <row r="37" spans="2:4" x14ac:dyDescent="0.2">
      <c r="B37">
        <v>13.5</v>
      </c>
      <c r="C37">
        <v>504644212.36000001</v>
      </c>
      <c r="D37">
        <v>320967219.92046231</v>
      </c>
    </row>
    <row r="38" spans="2:4" x14ac:dyDescent="0.2">
      <c r="B38">
        <v>14</v>
      </c>
      <c r="C38">
        <v>597995138.44000006</v>
      </c>
      <c r="D38">
        <v>359621651.59606713</v>
      </c>
    </row>
    <row r="39" spans="2:4" x14ac:dyDescent="0.2">
      <c r="B39">
        <v>14.5</v>
      </c>
      <c r="C39">
        <v>800147049.47000003</v>
      </c>
      <c r="D39">
        <v>464331304.76479316</v>
      </c>
    </row>
    <row r="40" spans="2:4" x14ac:dyDescent="0.2">
      <c r="B40">
        <v>15</v>
      </c>
      <c r="C40">
        <v>917846675.33000016</v>
      </c>
      <c r="D40">
        <v>563309618.07468271</v>
      </c>
    </row>
    <row r="41" spans="2:4" x14ac:dyDescent="0.2">
      <c r="B41">
        <v>15.5</v>
      </c>
      <c r="C41">
        <v>796937349.99000001</v>
      </c>
      <c r="D41">
        <v>703865597.51054072</v>
      </c>
    </row>
    <row r="42" spans="2:4" x14ac:dyDescent="0.2">
      <c r="B42">
        <v>16</v>
      </c>
      <c r="C42">
        <v>609897526.22000003</v>
      </c>
      <c r="D42">
        <v>647340903.19357061</v>
      </c>
    </row>
    <row r="43" spans="2:4" x14ac:dyDescent="0.2">
      <c r="B43">
        <v>16.5</v>
      </c>
      <c r="C43">
        <v>302736901.75999999</v>
      </c>
      <c r="D43">
        <v>332050728.71743596</v>
      </c>
    </row>
    <row r="44" spans="2:4" x14ac:dyDescent="0.2">
      <c r="B44">
        <v>17</v>
      </c>
      <c r="C44">
        <v>65972207.300000004</v>
      </c>
      <c r="D44">
        <v>92335461.684807912</v>
      </c>
    </row>
    <row r="45" spans="2:4" x14ac:dyDescent="0.2">
      <c r="B45">
        <v>17.5</v>
      </c>
      <c r="C45">
        <v>3865720.71</v>
      </c>
      <c r="D45">
        <v>23477543.181181367</v>
      </c>
    </row>
    <row r="46" spans="2:4" x14ac:dyDescent="0.2">
      <c r="B46">
        <v>18</v>
      </c>
      <c r="C46">
        <v>340716.67</v>
      </c>
      <c r="D46">
        <v>25013382.614257794</v>
      </c>
    </row>
    <row r="47" spans="2:4" x14ac:dyDescent="0.2">
      <c r="B47">
        <v>18.5</v>
      </c>
      <c r="C47">
        <v>2496036.39</v>
      </c>
      <c r="D47">
        <v>14212500.500554677</v>
      </c>
    </row>
    <row r="48" spans="2:4" x14ac:dyDescent="0.2">
      <c r="B48">
        <v>19</v>
      </c>
      <c r="D48">
        <v>4737500.1668515587</v>
      </c>
    </row>
    <row r="49" spans="2:2" x14ac:dyDescent="0.2">
      <c r="B49">
        <v>19.5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AÑO_2020-2021</vt:lpstr>
      <vt:lpstr>CS3_2020</vt:lpstr>
      <vt:lpstr>CS4_2020</vt:lpstr>
      <vt:lpstr>CS1_2021</vt:lpstr>
      <vt:lpstr>CS2_2021</vt:lpstr>
      <vt:lpstr>comparación año previo</vt:lpstr>
      <vt:lpstr>'AÑO_2020-2021'!Área_de_impresión</vt:lpstr>
      <vt:lpstr>CS1_2021!Área_de_impresión</vt:lpstr>
      <vt:lpstr>CS2_2021!Área_de_impresión</vt:lpstr>
      <vt:lpstr>CS3_2020!Área_de_impresión</vt:lpstr>
      <vt:lpstr>CS4_2020!Área_de_impresión</vt:lpstr>
    </vt:vector>
  </TitlesOfParts>
  <Company>IFOP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Gili</dc:creator>
  <cp:lastModifiedBy>Microsoft Office User</cp:lastModifiedBy>
  <cp:lastPrinted>2020-08-04T22:13:47Z</cp:lastPrinted>
  <dcterms:created xsi:type="dcterms:W3CDTF">2001-01-24T16:51:12Z</dcterms:created>
  <dcterms:modified xsi:type="dcterms:W3CDTF">2021-07-30T16:29:08Z</dcterms:modified>
</cp:coreProperties>
</file>