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ejandra\2_AAranis\Activiades anexas\2021\Solicitudes Varias\MJ Zuñiga\SCI_2020_IFP\"/>
    </mc:Choice>
  </mc:AlternateContent>
  <xr:revisionPtr revIDLastSave="0" documentId="13_ncr:1_{329593A7-E7AA-43ED-BD61-3380E07FC948}" xr6:coauthVersionLast="45" xr6:coauthVersionMax="45" xr10:uidLastSave="{00000000-0000-0000-0000-000000000000}"/>
  <bookViews>
    <workbookView xWindow="-110" yWindow="-110" windowWidth="19420" windowHeight="10420" tabRatio="826" xr2:uid="{00000000-000D-0000-FFFF-FFFF00000000}"/>
  </bookViews>
  <sheets>
    <sheet name="V-XIV R ART-IND COMERCIAL" sheetId="29" r:id="rId1"/>
    <sheet name="V-XIV R MONITOREO" sheetId="31" r:id="rId2"/>
    <sheet name="X R ART COMERCIAL" sheetId="13" r:id="rId3"/>
    <sheet name="X R ART MONITOREO" sheetId="36" r:id="rId4"/>
  </sheets>
  <definedNames>
    <definedName name="_xlnm.Print_Area" localSheetId="0">'V-XIV R ART-IND COMERCIAL'!$A$1:$N$50</definedName>
    <definedName name="_xlnm.Print_Area" localSheetId="1">'V-XIV R MONITOREO'!$A$1:$N$50</definedName>
    <definedName name="_xlnm.Print_Area" localSheetId="2">'X R ART COMERCIAL'!$A$1:$N$50</definedName>
    <definedName name="_xlnm.Print_Area" localSheetId="3">'X R ART MONITOREO'!$A$1:$N$50</definedName>
  </definedNames>
  <calcPr calcId="181029"/>
</workbook>
</file>

<file path=xl/calcChain.xml><?xml version="1.0" encoding="utf-8"?>
<calcChain xmlns="http://schemas.openxmlformats.org/spreadsheetml/2006/main">
  <c r="N44" i="36" l="1"/>
  <c r="N43" i="36"/>
  <c r="N42" i="36"/>
  <c r="N45" i="36" s="1"/>
  <c r="L42" i="36"/>
  <c r="L45" i="36" s="1"/>
  <c r="K42" i="36"/>
  <c r="K45" i="36" s="1"/>
  <c r="N37" i="29" l="1"/>
  <c r="N38" i="29"/>
  <c r="N39" i="29"/>
  <c r="N10" i="29"/>
  <c r="N11" i="29"/>
  <c r="B42" i="13" l="1"/>
  <c r="B45" i="13" s="1"/>
  <c r="F42" i="13"/>
  <c r="F45" i="13" s="1"/>
  <c r="N37" i="13" l="1"/>
  <c r="H42" i="13"/>
  <c r="H45" i="13" s="1"/>
  <c r="I42" i="13"/>
  <c r="I45" i="13" s="1"/>
  <c r="J42" i="13"/>
  <c r="J45" i="13" s="1"/>
  <c r="L42" i="13"/>
  <c r="L45" i="13" s="1"/>
  <c r="D42" i="13" l="1"/>
  <c r="D45" i="13" s="1"/>
  <c r="G42" i="13"/>
  <c r="G45" i="13" s="1"/>
  <c r="C42" i="13"/>
  <c r="C46" i="13" s="1"/>
  <c r="C45" i="13" l="1"/>
  <c r="M42" i="31" l="1"/>
  <c r="L42" i="31"/>
  <c r="K42" i="31"/>
  <c r="J42" i="31"/>
  <c r="I42" i="31"/>
  <c r="H42" i="31"/>
  <c r="G42" i="31"/>
  <c r="F42" i="31"/>
  <c r="E42" i="31"/>
  <c r="C42" i="31"/>
  <c r="D42" i="31" l="1"/>
  <c r="I46" i="31"/>
  <c r="I45" i="31" l="1"/>
  <c r="N44" i="13" l="1"/>
  <c r="N43" i="13"/>
  <c r="B42" i="31" l="1"/>
  <c r="B46" i="31" l="1"/>
  <c r="B45" i="31"/>
  <c r="N36" i="13" l="1"/>
  <c r="N16" i="36"/>
  <c r="N17" i="36"/>
  <c r="N18" i="36"/>
  <c r="N20" i="36"/>
  <c r="N15" i="13" l="1"/>
  <c r="N16" i="13"/>
  <c r="N35" i="13" l="1"/>
  <c r="N36" i="36"/>
  <c r="P9" i="36" l="1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8" i="36"/>
  <c r="M57" i="36" l="1"/>
  <c r="L57" i="36"/>
  <c r="K57" i="36"/>
  <c r="J57" i="36"/>
  <c r="I57" i="36"/>
  <c r="H57" i="36"/>
  <c r="G57" i="36"/>
  <c r="F57" i="36"/>
  <c r="E57" i="36"/>
  <c r="D57" i="36"/>
  <c r="C57" i="36"/>
  <c r="B57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M52" i="36"/>
  <c r="L52" i="36"/>
  <c r="K52" i="36"/>
  <c r="J52" i="36"/>
  <c r="I52" i="36"/>
  <c r="H52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19" i="36"/>
  <c r="A9" i="36"/>
  <c r="O9" i="36" s="1"/>
  <c r="O8" i="36"/>
  <c r="A10" i="36" l="1"/>
  <c r="N57" i="36"/>
  <c r="N56" i="36"/>
  <c r="N55" i="36"/>
  <c r="O10" i="36" l="1"/>
  <c r="A11" i="36"/>
  <c r="O11" i="36" l="1"/>
  <c r="A12" i="36"/>
  <c r="A13" i="36" l="1"/>
  <c r="O12" i="36"/>
  <c r="N9" i="31" l="1"/>
  <c r="P9" i="31" s="1"/>
  <c r="N37" i="31"/>
  <c r="N39" i="31"/>
  <c r="N8" i="31"/>
  <c r="P8" i="31" s="1"/>
  <c r="N36" i="31"/>
  <c r="N38" i="31"/>
  <c r="J45" i="31"/>
  <c r="O13" i="36"/>
  <c r="A14" i="36"/>
  <c r="J46" i="31" l="1"/>
  <c r="O14" i="36"/>
  <c r="A15" i="36"/>
  <c r="O15" i="36" l="1"/>
  <c r="A16" i="36"/>
  <c r="O16" i="36" l="1"/>
  <c r="A17" i="36"/>
  <c r="O17" i="36" l="1"/>
  <c r="A18" i="36"/>
  <c r="A19" i="36" l="1"/>
  <c r="O18" i="36"/>
  <c r="N44" i="31"/>
  <c r="N43" i="31"/>
  <c r="D42" i="29"/>
  <c r="C42" i="29"/>
  <c r="G42" i="29" l="1"/>
  <c r="F42" i="29"/>
  <c r="E42" i="29"/>
  <c r="M42" i="29"/>
  <c r="L42" i="29"/>
  <c r="H42" i="29"/>
  <c r="K42" i="29"/>
  <c r="B42" i="29"/>
  <c r="A20" i="36"/>
  <c r="O19" i="36"/>
  <c r="N36" i="29"/>
  <c r="N40" i="29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O20" i="36" l="1"/>
  <c r="A21" i="36"/>
  <c r="O21" i="36" l="1"/>
  <c r="A22" i="36"/>
  <c r="G52" i="36"/>
  <c r="O22" i="36" l="1"/>
  <c r="A23" i="36"/>
  <c r="C55" i="13"/>
  <c r="D55" i="13"/>
  <c r="E55" i="13"/>
  <c r="F55" i="13"/>
  <c r="G55" i="13"/>
  <c r="H55" i="13"/>
  <c r="I55" i="13"/>
  <c r="J55" i="13"/>
  <c r="K55" i="13"/>
  <c r="L55" i="13"/>
  <c r="M55" i="13"/>
  <c r="B55" i="13"/>
  <c r="E56" i="13"/>
  <c r="F56" i="13"/>
  <c r="G56" i="13"/>
  <c r="H56" i="13"/>
  <c r="I56" i="13"/>
  <c r="J56" i="13"/>
  <c r="K56" i="13"/>
  <c r="L56" i="13"/>
  <c r="M56" i="13"/>
  <c r="C56" i="13"/>
  <c r="D56" i="13"/>
  <c r="B56" i="13"/>
  <c r="A24" i="36" l="1"/>
  <c r="O23" i="36"/>
  <c r="A25" i="36" l="1"/>
  <c r="O24" i="36"/>
  <c r="E52" i="36" s="1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A26" i="36" l="1"/>
  <c r="O25" i="36"/>
  <c r="O26" i="36" l="1"/>
  <c r="B52" i="36" s="1"/>
  <c r="A27" i="36"/>
  <c r="M65" i="31"/>
  <c r="G57" i="31"/>
  <c r="G58" i="31"/>
  <c r="F58" i="31"/>
  <c r="F56" i="31"/>
  <c r="L58" i="31"/>
  <c r="H58" i="31"/>
  <c r="M58" i="31"/>
  <c r="A9" i="31"/>
  <c r="A10" i="31" s="1"/>
  <c r="O8" i="31"/>
  <c r="L56" i="31"/>
  <c r="H56" i="31"/>
  <c r="M45" i="29"/>
  <c r="L57" i="29"/>
  <c r="K45" i="29"/>
  <c r="J57" i="29"/>
  <c r="I57" i="29"/>
  <c r="H46" i="29"/>
  <c r="F56" i="29"/>
  <c r="M58" i="29"/>
  <c r="L58" i="29"/>
  <c r="K58" i="29"/>
  <c r="J58" i="29"/>
  <c r="I58" i="29"/>
  <c r="H58" i="29"/>
  <c r="C58" i="29"/>
  <c r="B58" i="29"/>
  <c r="M56" i="29"/>
  <c r="A9" i="29"/>
  <c r="A10" i="29" s="1"/>
  <c r="O8" i="29"/>
  <c r="O43" i="31"/>
  <c r="O44" i="31" l="1"/>
  <c r="P44" i="31" s="1"/>
  <c r="P43" i="31"/>
  <c r="A28" i="36"/>
  <c r="O27" i="36"/>
  <c r="C52" i="36" s="1"/>
  <c r="N43" i="29"/>
  <c r="O9" i="29"/>
  <c r="C45" i="29"/>
  <c r="N44" i="29"/>
  <c r="L45" i="29"/>
  <c r="O10" i="29"/>
  <c r="A11" i="29"/>
  <c r="O11" i="29" s="1"/>
  <c r="H57" i="29"/>
  <c r="J56" i="29"/>
  <c r="D56" i="29"/>
  <c r="L56" i="29"/>
  <c r="F57" i="29"/>
  <c r="H56" i="29"/>
  <c r="D57" i="29"/>
  <c r="E57" i="29"/>
  <c r="I56" i="29"/>
  <c r="M57" i="29"/>
  <c r="E56" i="29"/>
  <c r="C56" i="29"/>
  <c r="G56" i="29"/>
  <c r="K56" i="29"/>
  <c r="C57" i="29"/>
  <c r="G57" i="29"/>
  <c r="K57" i="29"/>
  <c r="C46" i="29"/>
  <c r="H45" i="29"/>
  <c r="M46" i="29"/>
  <c r="B56" i="31"/>
  <c r="A11" i="31"/>
  <c r="O10" i="31"/>
  <c r="M56" i="31"/>
  <c r="H57" i="31"/>
  <c r="L57" i="31"/>
  <c r="O9" i="31"/>
  <c r="M52" i="31"/>
  <c r="G56" i="31"/>
  <c r="B57" i="31"/>
  <c r="F57" i="31"/>
  <c r="M57" i="31"/>
  <c r="K46" i="29"/>
  <c r="O8" i="13"/>
  <c r="A9" i="13"/>
  <c r="O9" i="13" s="1"/>
  <c r="B57" i="29"/>
  <c r="M52" i="13"/>
  <c r="M57" i="13"/>
  <c r="J57" i="13"/>
  <c r="H57" i="13"/>
  <c r="K57" i="13"/>
  <c r="F57" i="13"/>
  <c r="D57" i="13"/>
  <c r="B57" i="13"/>
  <c r="L57" i="13"/>
  <c r="I57" i="13"/>
  <c r="G57" i="13"/>
  <c r="E57" i="13"/>
  <c r="C57" i="13"/>
  <c r="O44" i="29" l="1"/>
  <c r="P44" i="29" s="1"/>
  <c r="O43" i="29"/>
  <c r="O42" i="31"/>
  <c r="O50" i="29"/>
  <c r="A29" i="36"/>
  <c r="O28" i="36"/>
  <c r="A12" i="29"/>
  <c r="O12" i="29" s="1"/>
  <c r="B52" i="29"/>
  <c r="B65" i="29"/>
  <c r="N57" i="29"/>
  <c r="B56" i="29"/>
  <c r="L46" i="29"/>
  <c r="A12" i="31"/>
  <c r="O11" i="31"/>
  <c r="A13" i="29"/>
  <c r="A10" i="13"/>
  <c r="J52" i="13"/>
  <c r="N52" i="36" l="1"/>
  <c r="F52" i="36"/>
  <c r="A30" i="36"/>
  <c r="O29" i="36"/>
  <c r="P43" i="29"/>
  <c r="N56" i="29"/>
  <c r="N58" i="29"/>
  <c r="D58" i="29"/>
  <c r="G58" i="29"/>
  <c r="F58" i="29"/>
  <c r="E58" i="29"/>
  <c r="N57" i="13"/>
  <c r="O12" i="31"/>
  <c r="A13" i="31"/>
  <c r="O13" i="29"/>
  <c r="A14" i="29"/>
  <c r="A11" i="13"/>
  <c r="O10" i="13"/>
  <c r="O42" i="29" l="1"/>
  <c r="A31" i="36"/>
  <c r="O30" i="36"/>
  <c r="E45" i="29"/>
  <c r="E46" i="29"/>
  <c r="D46" i="29"/>
  <c r="D45" i="29"/>
  <c r="N42" i="29"/>
  <c r="F45" i="29"/>
  <c r="F46" i="29"/>
  <c r="G46" i="29"/>
  <c r="G45" i="29"/>
  <c r="A14" i="31"/>
  <c r="O13" i="31"/>
  <c r="A15" i="29"/>
  <c r="O14" i="29"/>
  <c r="O11" i="13"/>
  <c r="A12" i="13"/>
  <c r="O31" i="36" l="1"/>
  <c r="D52" i="36" s="1"/>
  <c r="A32" i="36"/>
  <c r="P42" i="29"/>
  <c r="N46" i="29"/>
  <c r="N45" i="29"/>
  <c r="N55" i="29"/>
  <c r="A15" i="31"/>
  <c r="O14" i="31"/>
  <c r="O15" i="29"/>
  <c r="A16" i="29"/>
  <c r="A13" i="13"/>
  <c r="O12" i="13"/>
  <c r="O32" i="36" l="1"/>
  <c r="A33" i="36"/>
  <c r="A16" i="31"/>
  <c r="O15" i="31"/>
  <c r="A17" i="29"/>
  <c r="O16" i="29"/>
  <c r="A14" i="13"/>
  <c r="O13" i="13"/>
  <c r="O33" i="36" l="1"/>
  <c r="A34" i="36"/>
  <c r="O16" i="31"/>
  <c r="A17" i="31"/>
  <c r="O17" i="29"/>
  <c r="A18" i="29"/>
  <c r="A15" i="13"/>
  <c r="O14" i="13"/>
  <c r="A35" i="36" l="1"/>
  <c r="O34" i="36"/>
  <c r="A18" i="31"/>
  <c r="O17" i="31"/>
  <c r="A19" i="29"/>
  <c r="O18" i="29"/>
  <c r="O15" i="13"/>
  <c r="A16" i="13"/>
  <c r="O35" i="36" l="1"/>
  <c r="A36" i="36"/>
  <c r="A19" i="31"/>
  <c r="O18" i="31"/>
  <c r="O19" i="29"/>
  <c r="A20" i="29"/>
  <c r="A17" i="13"/>
  <c r="O16" i="13"/>
  <c r="A37" i="36" l="1"/>
  <c r="O36" i="36"/>
  <c r="A20" i="31"/>
  <c r="O19" i="31"/>
  <c r="A21" i="29"/>
  <c r="O20" i="29"/>
  <c r="O17" i="13"/>
  <c r="A18" i="13"/>
  <c r="A38" i="36" l="1"/>
  <c r="O37" i="36"/>
  <c r="O20" i="31"/>
  <c r="A21" i="31"/>
  <c r="A22" i="29"/>
  <c r="O21" i="29"/>
  <c r="O18" i="13"/>
  <c r="A19" i="13"/>
  <c r="A39" i="36" l="1"/>
  <c r="O38" i="36"/>
  <c r="A22" i="31"/>
  <c r="O21" i="31"/>
  <c r="I65" i="29"/>
  <c r="I52" i="29"/>
  <c r="O22" i="29"/>
  <c r="A23" i="29"/>
  <c r="O19" i="13"/>
  <c r="A20" i="13"/>
  <c r="O39" i="36" l="1"/>
  <c r="A40" i="36"/>
  <c r="A23" i="31"/>
  <c r="O22" i="31"/>
  <c r="O23" i="29"/>
  <c r="A24" i="29"/>
  <c r="O20" i="13"/>
  <c r="A21" i="13"/>
  <c r="A41" i="36" l="1"/>
  <c r="O41" i="36" s="1"/>
  <c r="O40" i="36"/>
  <c r="A24" i="31"/>
  <c r="O23" i="31"/>
  <c r="A25" i="29"/>
  <c r="O24" i="29"/>
  <c r="O21" i="13"/>
  <c r="A22" i="13"/>
  <c r="G65" i="31" l="1"/>
  <c r="G52" i="31"/>
  <c r="O24" i="31"/>
  <c r="A25" i="31"/>
  <c r="O25" i="29"/>
  <c r="A26" i="29"/>
  <c r="O22" i="13"/>
  <c r="A23" i="13"/>
  <c r="A26" i="31" l="1"/>
  <c r="O25" i="31"/>
  <c r="A27" i="29"/>
  <c r="O26" i="29"/>
  <c r="A24" i="13"/>
  <c r="O23" i="13"/>
  <c r="F52" i="29" l="1"/>
  <c r="F65" i="29"/>
  <c r="F52" i="31"/>
  <c r="F65" i="31"/>
  <c r="A27" i="31"/>
  <c r="O26" i="31"/>
  <c r="J52" i="29"/>
  <c r="J65" i="29"/>
  <c r="K52" i="29"/>
  <c r="O27" i="29"/>
  <c r="K65" i="29" s="1"/>
  <c r="A28" i="29"/>
  <c r="O24" i="13"/>
  <c r="A25" i="13"/>
  <c r="H52" i="31" l="1"/>
  <c r="H65" i="31"/>
  <c r="A28" i="31"/>
  <c r="O27" i="31"/>
  <c r="A29" i="29"/>
  <c r="O28" i="29"/>
  <c r="L65" i="29" s="1"/>
  <c r="O25" i="13"/>
  <c r="A26" i="13"/>
  <c r="L52" i="29" l="1"/>
  <c r="O28" i="31"/>
  <c r="A29" i="31"/>
  <c r="A30" i="29"/>
  <c r="O29" i="29"/>
  <c r="A27" i="13"/>
  <c r="O26" i="13"/>
  <c r="M65" i="29" l="1"/>
  <c r="M52" i="29"/>
  <c r="A30" i="31"/>
  <c r="O29" i="31"/>
  <c r="A31" i="29"/>
  <c r="O30" i="29"/>
  <c r="I52" i="13"/>
  <c r="A28" i="13"/>
  <c r="O27" i="13"/>
  <c r="G52" i="13" s="1"/>
  <c r="E65" i="29" l="1"/>
  <c r="E52" i="29"/>
  <c r="N52" i="29"/>
  <c r="K52" i="13"/>
  <c r="L52" i="13"/>
  <c r="L65" i="31"/>
  <c r="L52" i="31"/>
  <c r="O30" i="31"/>
  <c r="A31" i="31"/>
  <c r="O31" i="29"/>
  <c r="A32" i="29"/>
  <c r="O28" i="13"/>
  <c r="D52" i="13" s="1"/>
  <c r="A29" i="13"/>
  <c r="G52" i="29" l="1"/>
  <c r="G65" i="29"/>
  <c r="D65" i="29"/>
  <c r="D52" i="29"/>
  <c r="A32" i="31"/>
  <c r="O31" i="31"/>
  <c r="A33" i="29"/>
  <c r="O32" i="29"/>
  <c r="A30" i="13"/>
  <c r="O29" i="13"/>
  <c r="C52" i="13" s="1"/>
  <c r="H52" i="13"/>
  <c r="B52" i="13"/>
  <c r="C65" i="29" l="1"/>
  <c r="C52" i="29"/>
  <c r="H52" i="29"/>
  <c r="H65" i="29"/>
  <c r="O32" i="31"/>
  <c r="A33" i="31"/>
  <c r="A34" i="29"/>
  <c r="O33" i="29"/>
  <c r="O30" i="13"/>
  <c r="A31" i="13"/>
  <c r="A34" i="31" l="1"/>
  <c r="O33" i="31"/>
  <c r="O34" i="29"/>
  <c r="A35" i="29"/>
  <c r="O31" i="13"/>
  <c r="F52" i="13" s="1"/>
  <c r="A32" i="13"/>
  <c r="A35" i="31" l="1"/>
  <c r="O34" i="31"/>
  <c r="O35" i="29"/>
  <c r="A36" i="29"/>
  <c r="O32" i="13"/>
  <c r="A33" i="13"/>
  <c r="A36" i="31" l="1"/>
  <c r="O35" i="31"/>
  <c r="A37" i="29"/>
  <c r="O36" i="29"/>
  <c r="A34" i="13"/>
  <c r="O33" i="13"/>
  <c r="O36" i="31" l="1"/>
  <c r="A37" i="31"/>
  <c r="A38" i="29"/>
  <c r="O37" i="29"/>
  <c r="A35" i="13"/>
  <c r="O34" i="13"/>
  <c r="A38" i="31" l="1"/>
  <c r="O37" i="31"/>
  <c r="A39" i="29"/>
  <c r="O38" i="29"/>
  <c r="O35" i="13"/>
  <c r="A36" i="13"/>
  <c r="A39" i="31" l="1"/>
  <c r="O38" i="31"/>
  <c r="O39" i="29"/>
  <c r="A40" i="29"/>
  <c r="O36" i="13"/>
  <c r="A37" i="13"/>
  <c r="O39" i="31" l="1"/>
  <c r="A40" i="31"/>
  <c r="A41" i="29"/>
  <c r="O41" i="29" s="1"/>
  <c r="O40" i="29"/>
  <c r="A38" i="13"/>
  <c r="O37" i="13"/>
  <c r="O40" i="31" l="1"/>
  <c r="A41" i="31"/>
  <c r="O41" i="31" s="1"/>
  <c r="O38" i="13"/>
  <c r="A39" i="13"/>
  <c r="O39" i="13" l="1"/>
  <c r="A40" i="13"/>
  <c r="O40" i="13" l="1"/>
  <c r="A41" i="13"/>
  <c r="O41" i="13" s="1"/>
  <c r="E52" i="13" l="1"/>
  <c r="N56" i="13" l="1"/>
  <c r="N55" i="13"/>
  <c r="N42" i="13"/>
  <c r="N52" i="13"/>
  <c r="N45" i="13" l="1"/>
  <c r="N46" i="13"/>
  <c r="I65" i="31" l="1"/>
  <c r="I56" i="31"/>
  <c r="I57" i="31"/>
  <c r="I52" i="31"/>
  <c r="E65" i="31"/>
  <c r="E52" i="31"/>
  <c r="E56" i="31"/>
  <c r="E57" i="31"/>
  <c r="C58" i="31"/>
  <c r="D65" i="31"/>
  <c r="D57" i="31"/>
  <c r="D45" i="31"/>
  <c r="D52" i="31"/>
  <c r="D56" i="31"/>
  <c r="N17" i="31"/>
  <c r="P17" i="31" s="1"/>
  <c r="C56" i="31"/>
  <c r="C45" i="31"/>
  <c r="C65" i="31"/>
  <c r="C52" i="31"/>
  <c r="C57" i="31"/>
  <c r="N32" i="31"/>
  <c r="P32" i="31" s="1"/>
  <c r="B65" i="31"/>
  <c r="B58" i="31"/>
  <c r="B52" i="31"/>
  <c r="N10" i="31"/>
  <c r="P10" i="31" s="1"/>
  <c r="I58" i="31"/>
  <c r="N30" i="31"/>
  <c r="P30" i="31" s="1"/>
  <c r="J56" i="31"/>
  <c r="J57" i="31"/>
  <c r="J52" i="31"/>
  <c r="J65" i="31"/>
  <c r="K57" i="31"/>
  <c r="K52" i="31"/>
  <c r="K56" i="31"/>
  <c r="K65" i="31"/>
  <c r="K46" i="31"/>
  <c r="N35" i="31"/>
  <c r="P35" i="31" s="1"/>
  <c r="N24" i="31"/>
  <c r="P24" i="31" s="1"/>
  <c r="D58" i="31"/>
  <c r="N15" i="31"/>
  <c r="P15" i="31" s="1"/>
  <c r="N22" i="31"/>
  <c r="P22" i="31" s="1"/>
  <c r="N19" i="31"/>
  <c r="P19" i="31" s="1"/>
  <c r="N33" i="31"/>
  <c r="P33" i="31" s="1"/>
  <c r="N21" i="31"/>
  <c r="P21" i="31" s="1"/>
  <c r="N13" i="31"/>
  <c r="P13" i="31" s="1"/>
  <c r="J58" i="31"/>
  <c r="N14" i="31"/>
  <c r="P14" i="31" s="1"/>
  <c r="N34" i="31"/>
  <c r="P34" i="31" s="1"/>
  <c r="N18" i="31"/>
  <c r="P18" i="31" s="1"/>
  <c r="N23" i="31"/>
  <c r="P23" i="31" s="1"/>
  <c r="N11" i="31"/>
  <c r="P11" i="31" s="1"/>
  <c r="N20" i="31"/>
  <c r="P20" i="31" s="1"/>
  <c r="N29" i="31"/>
  <c r="P29" i="31" s="1"/>
  <c r="N26" i="31"/>
  <c r="P26" i="31" s="1"/>
  <c r="N12" i="31"/>
  <c r="P12" i="31" s="1"/>
  <c r="K58" i="31"/>
  <c r="N27" i="31"/>
  <c r="E58" i="31"/>
  <c r="N25" i="31"/>
  <c r="P25" i="31" s="1"/>
  <c r="N16" i="31"/>
  <c r="P16" i="31" s="1"/>
  <c r="N28" i="31"/>
  <c r="P28" i="31" s="1"/>
  <c r="N31" i="31"/>
  <c r="P31" i="31" s="1"/>
  <c r="C46" i="31" l="1"/>
  <c r="D46" i="31"/>
  <c r="K45" i="31"/>
  <c r="N58" i="31"/>
  <c r="P27" i="31"/>
  <c r="N42" i="31"/>
  <c r="P42" i="31" s="1"/>
  <c r="N56" i="31"/>
  <c r="N52" i="31"/>
  <c r="N57" i="31"/>
  <c r="P47" i="29" l="1"/>
  <c r="N46" i="31"/>
  <c r="N55" i="31"/>
  <c r="N45" i="31"/>
</calcChain>
</file>

<file path=xl/sharedStrings.xml><?xml version="1.0" encoding="utf-8"?>
<sst xmlns="http://schemas.openxmlformats.org/spreadsheetml/2006/main" count="132" uniqueCount="37">
  <si>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</si>
  <si>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</si>
  <si>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</si>
  <si>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</si>
  <si>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</si>
  <si>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</si>
  <si>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</si>
  <si>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</si>
  <si>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</si>
  <si>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</si>
  <si>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</si>
  <si>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</si>
  <si>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</si>
  <si>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</si>
  <si>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CAPTURA TOTAL (t)</t>
  </si>
  <si>
    <t>Fuente: IFOP</t>
  </si>
  <si>
    <t>P_Medio_Real</t>
  </si>
  <si>
    <t>P_Medio_con CTOT</t>
  </si>
  <si>
    <t>Capturas estimadas en número a la talla  de sardina común.</t>
  </si>
  <si>
    <t>TALLA (cm)</t>
  </si>
  <si>
    <t>MODA (cm)</t>
  </si>
  <si>
    <t>% Bajo TMM</t>
  </si>
  <si>
    <t>% Bajo 9,0 cm</t>
  </si>
  <si>
    <t>bajo TMM</t>
  </si>
  <si>
    <t>reclutas</t>
  </si>
  <si>
    <t>adultos</t>
  </si>
  <si>
    <t>Captura muestreada (t)</t>
  </si>
  <si>
    <t>Tabla 21</t>
  </si>
  <si>
    <t>Tabla 22</t>
  </si>
  <si>
    <t>Tabla 25</t>
  </si>
  <si>
    <t>Tabla 26</t>
  </si>
  <si>
    <r>
      <rPr>
        <b/>
        <sz val="12"/>
        <rFont val="Arial Narrow"/>
        <family val="2"/>
      </rPr>
      <t xml:space="preserve">Captura muestreada (t): </t>
    </r>
    <r>
      <rPr>
        <sz val="12"/>
        <rFont val="Arial Narrow"/>
        <family val="2"/>
      </rPr>
      <t>Es la captura de la que se extrajeron muestras para biología.</t>
    </r>
  </si>
  <si>
    <r>
      <rPr>
        <b/>
        <sz val="12"/>
        <rFont val="Arial Narrow"/>
        <family val="2"/>
      </rPr>
      <t>CAPTURA TOTAL (t)</t>
    </r>
    <r>
      <rPr>
        <sz val="12"/>
        <rFont val="Arial Narrow"/>
        <family val="2"/>
      </rPr>
      <t>: Captura de bitácora total para el período y que aplica en la expansión.</t>
    </r>
  </si>
  <si>
    <t>Flota total, Región de Valparaíso a Región de Los Ríos, año 2020 (Pesca comercial)</t>
  </si>
  <si>
    <t>Flota Artesanal, mar interior de la Región de Los Lagos, año 2020  (Monitoreos período vedas biológicas)</t>
  </si>
  <si>
    <t>Flota Artesanal, mar interior de la Región de Los Lagos, año 2020 (Pesca comercial)</t>
  </si>
  <si>
    <t>Flota Artesanal, Región de Valparaíso a Región de Los Ríos, año 2020 (Monitoreos período vedas biológicas)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</si>
</sst>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#,##0.0"/>
    <numFmt numFmtId="167" formatCode="#,##0.000"/>
    <numFmt numFmtId="168" formatCode="_-[$€-2]\ * #,##0.00_-;\-[$€-2]\ * #,##0.00_-;_-[$€-2]\ * &quot;-&quot;??_-"/>
    <numFmt numFmtId="169" formatCode="0.000"/>
  </numFmts>
  <fonts count="32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3" applyNumberFormat="0" applyAlignment="0" applyProtection="0"/>
    <xf numFmtId="0" fontId="7" fillId="22" borderId="4" applyNumberFormat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3" applyNumberFormat="0" applyAlignment="0" applyProtection="0"/>
    <xf numFmtId="168" fontId="1" fillId="0" borderId="0" applyFont="0" applyFill="0" applyBorder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3" fillId="0" borderId="0"/>
    <xf numFmtId="0" fontId="3" fillId="32" borderId="6" applyNumberFormat="0" applyFont="0" applyAlignment="0" applyProtection="0"/>
    <xf numFmtId="9" fontId="1" fillId="0" borderId="0" applyFont="0" applyFill="0" applyBorder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9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0"/>
  </cellStyleXfs>
  <cellXfs count="79">
    <xf numFmtId="0" fontId="0" fillId="0" borderId="0" xfId="0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24" fillId="0" borderId="0" xfId="0" applyFont="1" applyFill="1"/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15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3" fontId="26" fillId="0" borderId="18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0" borderId="19" xfId="0" applyNumberFormat="1" applyFont="1" applyFill="1" applyBorder="1" applyAlignment="1">
      <alignment horizontal="right"/>
    </xf>
    <xf numFmtId="0" fontId="28" fillId="0" borderId="13" xfId="0" applyFont="1" applyFill="1" applyBorder="1" applyAlignment="1">
      <alignment horizontal="center"/>
    </xf>
    <xf numFmtId="3" fontId="26" fillId="0" borderId="22" xfId="0" applyNumberFormat="1" applyFont="1" applyFill="1" applyBorder="1" applyAlignment="1">
      <alignment horizontal="right"/>
    </xf>
    <xf numFmtId="3" fontId="26" fillId="0" borderId="13" xfId="0" applyNumberFormat="1" applyFont="1" applyFill="1" applyBorder="1" applyAlignment="1">
      <alignment horizontal="right"/>
    </xf>
    <xf numFmtId="3" fontId="26" fillId="0" borderId="23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center"/>
    </xf>
    <xf numFmtId="3" fontId="26" fillId="0" borderId="20" xfId="0" applyNumberFormat="1" applyFont="1" applyFill="1" applyBorder="1" applyAlignment="1">
      <alignment horizontal="right"/>
    </xf>
    <xf numFmtId="3" fontId="26" fillId="0" borderId="12" xfId="0" applyNumberFormat="1" applyFont="1" applyFill="1" applyBorder="1" applyAlignment="1">
      <alignment horizontal="right"/>
    </xf>
    <xf numFmtId="3" fontId="26" fillId="0" borderId="21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3" fontId="26" fillId="0" borderId="24" xfId="0" applyNumberFormat="1" applyFont="1" applyFill="1" applyBorder="1" applyAlignment="1">
      <alignment horizontal="right"/>
    </xf>
    <xf numFmtId="3" fontId="26" fillId="0" borderId="0" xfId="0" applyNumberFormat="1" applyFont="1" applyFill="1"/>
    <xf numFmtId="3" fontId="26" fillId="0" borderId="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center"/>
    </xf>
    <xf numFmtId="3" fontId="26" fillId="0" borderId="19" xfId="0" applyNumberFormat="1" applyFont="1" applyFill="1" applyBorder="1" applyAlignment="1">
      <alignment horizontal="right" vertical="center"/>
    </xf>
    <xf numFmtId="166" fontId="26" fillId="0" borderId="18" xfId="0" applyNumberFormat="1" applyFont="1" applyFill="1" applyBorder="1" applyAlignment="1">
      <alignment horizontal="right" vertical="center"/>
    </xf>
    <xf numFmtId="166" fontId="26" fillId="0" borderId="0" xfId="0" applyNumberFormat="1" applyFont="1" applyFill="1" applyBorder="1" applyAlignment="1">
      <alignment horizontal="right" vertical="center"/>
    </xf>
    <xf numFmtId="166" fontId="26" fillId="0" borderId="19" xfId="0" applyNumberFormat="1" applyFont="1" applyFill="1" applyBorder="1" applyAlignment="1">
      <alignment horizontal="right" vertical="center"/>
    </xf>
    <xf numFmtId="165" fontId="26" fillId="0" borderId="20" xfId="0" applyNumberFormat="1" applyFont="1" applyFill="1" applyBorder="1" applyAlignment="1">
      <alignment horizontal="right"/>
    </xf>
    <xf numFmtId="165" fontId="26" fillId="0" borderId="12" xfId="0" applyNumberFormat="1" applyFont="1" applyFill="1" applyBorder="1" applyAlignment="1">
      <alignment horizontal="right"/>
    </xf>
    <xf numFmtId="165" fontId="26" fillId="0" borderId="21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26" fillId="0" borderId="0" xfId="0" applyFont="1" applyFill="1" applyAlignment="1">
      <alignment horizontal="right"/>
    </xf>
    <xf numFmtId="0" fontId="30" fillId="0" borderId="0" xfId="0" applyFont="1" applyFill="1"/>
    <xf numFmtId="0" fontId="30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165" fontId="25" fillId="0" borderId="0" xfId="0" applyNumberFormat="1" applyFont="1" applyFill="1"/>
    <xf numFmtId="3" fontId="25" fillId="0" borderId="0" xfId="0" applyNumberFormat="1" applyFont="1" applyFill="1"/>
    <xf numFmtId="164" fontId="26" fillId="0" borderId="0" xfId="36" applyNumberFormat="1" applyFont="1" applyFill="1"/>
    <xf numFmtId="0" fontId="28" fillId="0" borderId="15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/>
    </xf>
    <xf numFmtId="3" fontId="26" fillId="0" borderId="14" xfId="0" applyNumberFormat="1" applyFont="1" applyFill="1" applyBorder="1" applyAlignment="1">
      <alignment horizontal="right"/>
    </xf>
    <xf numFmtId="3" fontId="26" fillId="0" borderId="25" xfId="0" applyNumberFormat="1" applyFont="1" applyFill="1" applyBorder="1" applyAlignment="1">
      <alignment horizontal="right"/>
    </xf>
    <xf numFmtId="167" fontId="26" fillId="0" borderId="0" xfId="0" applyNumberFormat="1" applyFont="1" applyFill="1" applyBorder="1" applyAlignment="1">
      <alignment horizontal="right"/>
    </xf>
    <xf numFmtId="0" fontId="26" fillId="0" borderId="1" xfId="0" applyFont="1" applyFill="1" applyBorder="1" applyAlignment="1">
      <alignment horizontal="center"/>
    </xf>
    <xf numFmtId="167" fontId="26" fillId="0" borderId="0" xfId="0" applyNumberFormat="1" applyFont="1" applyFill="1" applyBorder="1" applyAlignment="1">
      <alignment horizontal="right" vertical="center"/>
    </xf>
    <xf numFmtId="3" fontId="26" fillId="0" borderId="0" xfId="0" applyNumberFormat="1" applyFont="1" applyFill="1" applyBorder="1"/>
    <xf numFmtId="3" fontId="26" fillId="0" borderId="18" xfId="0" applyNumberFormat="1" applyFont="1" applyFill="1" applyBorder="1"/>
    <xf numFmtId="1" fontId="2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6" fillId="0" borderId="19" xfId="0" applyFont="1" applyFill="1" applyBorder="1" applyAlignment="1">
      <alignment horizontal="right"/>
    </xf>
    <xf numFmtId="3" fontId="26" fillId="0" borderId="22" xfId="0" applyNumberFormat="1" applyFont="1" applyFill="1" applyBorder="1"/>
    <xf numFmtId="3" fontId="26" fillId="0" borderId="20" xfId="0" applyNumberFormat="1" applyFont="1" applyFill="1" applyBorder="1"/>
    <xf numFmtId="3" fontId="26" fillId="0" borderId="18" xfId="0" applyNumberFormat="1" applyFont="1" applyFill="1" applyBorder="1" applyAlignment="1">
      <alignment horizontal="center"/>
    </xf>
    <xf numFmtId="3" fontId="26" fillId="0" borderId="24" xfId="0" applyNumberFormat="1" applyFont="1" applyFill="1" applyBorder="1" applyAlignment="1"/>
    <xf numFmtId="3" fontId="26" fillId="0" borderId="14" xfId="0" applyNumberFormat="1" applyFont="1" applyFill="1" applyBorder="1" applyAlignment="1"/>
    <xf numFmtId="3" fontId="26" fillId="0" borderId="25" xfId="0" applyNumberFormat="1" applyFont="1" applyFill="1" applyBorder="1" applyAlignment="1"/>
    <xf numFmtId="3" fontId="26" fillId="0" borderId="18" xfId="0" applyNumberFormat="1" applyFont="1" applyFill="1" applyBorder="1" applyAlignment="1">
      <alignment horizontal="right" vertical="center"/>
    </xf>
    <xf numFmtId="3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Alignment="1">
      <alignment vertical="center"/>
    </xf>
    <xf numFmtId="3" fontId="26" fillId="0" borderId="19" xfId="0" applyNumberFormat="1" applyFont="1" applyFill="1" applyBorder="1" applyAlignment="1">
      <alignment horizontal="center"/>
    </xf>
    <xf numFmtId="167" fontId="26" fillId="0" borderId="18" xfId="0" applyNumberFormat="1" applyFont="1" applyFill="1" applyBorder="1" applyAlignment="1">
      <alignment horizontal="right" vertical="center"/>
    </xf>
    <xf numFmtId="167" fontId="26" fillId="0" borderId="19" xfId="0" applyNumberFormat="1" applyFont="1" applyFill="1" applyBorder="1" applyAlignment="1">
      <alignment horizontal="right" vertical="center"/>
    </xf>
    <xf numFmtId="169" fontId="26" fillId="0" borderId="0" xfId="0" applyNumberFormat="1" applyFont="1" applyFill="1" applyAlignment="1">
      <alignment vertical="center"/>
    </xf>
    <xf numFmtId="0" fontId="27" fillId="0" borderId="16" xfId="0" applyFont="1" applyFill="1" applyBorder="1" applyAlignment="1">
      <alignment horizontal="center" vertical="center"/>
    </xf>
    <xf numFmtId="166" fontId="26" fillId="0" borderId="18" xfId="0" applyNumberFormat="1" applyFont="1" applyFill="1" applyBorder="1" applyAlignment="1">
      <alignment horizontal="right"/>
    </xf>
    <xf numFmtId="0" fontId="2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quotePrefix="1" applyFont="1" applyFill="1" applyAlignment="1">
      <alignment horizontal="center"/>
    </xf>
    <xf numFmtId="0" fontId="27" fillId="0" borderId="14" xfId="0" applyFont="1" applyFill="1" applyBorder="1" applyAlignment="1">
      <alignment horizontal="center" vertical="center"/>
    </xf>
  </cellXfs>
  <cellStyles count="46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Incorrecto 2" xfId="32" xr:uid="{00000000-0005-0000-0000-00001F000000}"/>
    <cellStyle name="Neutral 2" xfId="33" xr:uid="{00000000-0005-0000-0000-000020000000}"/>
    <cellStyle name="Normal" xfId="0" builtinId="0"/>
    <cellStyle name="Normal 2" xfId="34" xr:uid="{00000000-0005-0000-0000-000022000000}"/>
    <cellStyle name="Normal 4" xfId="45" xr:uid="{00000000-0005-0000-0000-000023000000}"/>
    <cellStyle name="Notas 2" xfId="35" xr:uid="{00000000-0005-0000-0000-000025000000}"/>
    <cellStyle name="Porcentaje" xfId="36" builtinId="5"/>
    <cellStyle name="Salida 2" xfId="37" xr:uid="{00000000-0005-0000-0000-000027000000}"/>
    <cellStyle name="Texto de advertencia 2" xfId="38" xr:uid="{00000000-0005-0000-0000-000028000000}"/>
    <cellStyle name="Texto explicativo 2" xfId="39" xr:uid="{00000000-0005-0000-0000-000029000000}"/>
    <cellStyle name="Título" xfId="40" builtinId="15" customBuiltin="1"/>
    <cellStyle name="Título 1 2" xfId="41" xr:uid="{00000000-0005-0000-0000-00002B000000}"/>
    <cellStyle name="Título 2 2" xfId="42" xr:uid="{00000000-0005-0000-0000-00002C000000}"/>
    <cellStyle name="Título 3 2" xfId="43" xr:uid="{00000000-0005-0000-0000-00002D000000}"/>
    <cellStyle name="Total 2" xfId="44" xr:uid="{00000000-0005-0000-0000-00002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R ART-IND COMERCIAL'!$G$7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'V-XIV R ART-IND COMERCIAL'!$A$8:$A$41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R ART-IND COMERCIAL'!$N$8:$N$41</c:f>
              <c:numCache>
                <c:formatCode>#,##0</c:formatCode>
                <c:ptCount val="34"/>
                <c:pt idx="2">
                  <c:v>873321.17</c:v>
                </c:pt>
                <c:pt idx="3">
                  <c:v>2186114.19</c:v>
                </c:pt>
                <c:pt idx="4">
                  <c:v>28420780.43</c:v>
                </c:pt>
                <c:pt idx="5">
                  <c:v>110708490.21000001</c:v>
                </c:pt>
                <c:pt idx="6">
                  <c:v>220425387.40000001</c:v>
                </c:pt>
                <c:pt idx="7">
                  <c:v>259166089.50999999</c:v>
                </c:pt>
                <c:pt idx="8">
                  <c:v>320359507.98000002</c:v>
                </c:pt>
                <c:pt idx="9">
                  <c:v>327596296.99000001</c:v>
                </c:pt>
                <c:pt idx="10">
                  <c:v>307346920.78999996</c:v>
                </c:pt>
                <c:pt idx="11">
                  <c:v>272125293.83999997</c:v>
                </c:pt>
                <c:pt idx="12">
                  <c:v>261344790.32999998</c:v>
                </c:pt>
                <c:pt idx="13">
                  <c:v>344752822.71999997</c:v>
                </c:pt>
                <c:pt idx="14">
                  <c:v>349621644.84000009</c:v>
                </c:pt>
                <c:pt idx="15">
                  <c:v>335555602.00999999</c:v>
                </c:pt>
                <c:pt idx="16">
                  <c:v>287778056.38999999</c:v>
                </c:pt>
                <c:pt idx="17">
                  <c:v>388741763.88999999</c:v>
                </c:pt>
                <c:pt idx="18">
                  <c:v>407413228.25</c:v>
                </c:pt>
                <c:pt idx="19">
                  <c:v>477988215.82999998</c:v>
                </c:pt>
                <c:pt idx="20">
                  <c:v>530459191.53999996</c:v>
                </c:pt>
                <c:pt idx="21">
                  <c:v>429801146.81</c:v>
                </c:pt>
                <c:pt idx="22">
                  <c:v>430663389.35000002</c:v>
                </c:pt>
                <c:pt idx="23">
                  <c:v>626017459.38000011</c:v>
                </c:pt>
                <c:pt idx="24">
                  <c:v>761800625.19000006</c:v>
                </c:pt>
                <c:pt idx="25">
                  <c:v>755320532.47000003</c:v>
                </c:pt>
                <c:pt idx="26">
                  <c:v>644091680.58999991</c:v>
                </c:pt>
                <c:pt idx="27">
                  <c:v>352500028.09999996</c:v>
                </c:pt>
                <c:pt idx="28">
                  <c:v>75132287.319999993</c:v>
                </c:pt>
                <c:pt idx="29">
                  <c:v>6314652.5499999998</c:v>
                </c:pt>
                <c:pt idx="30">
                  <c:v>90747.199999999997</c:v>
                </c:pt>
                <c:pt idx="31">
                  <c:v>2496036.39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F-4658-879D-0BFAEB2C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10744"/>
        <c:axId val="225211136"/>
      </c:lineChart>
      <c:catAx>
        <c:axId val="2252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211136"/>
        <c:crosses val="autoZero"/>
        <c:auto val="1"/>
        <c:lblAlgn val="ctr"/>
        <c:lblOffset val="100"/>
        <c:noMultiLvlLbl val="0"/>
      </c:catAx>
      <c:valAx>
        <c:axId val="225211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21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550194285678169"/>
          <c:y val="0.22946199442349038"/>
          <c:w val="0.62136020517326118"/>
          <c:h val="0.62039724418202946"/>
        </c:manualLayout>
      </c:layout>
      <c:lineChart>
        <c:grouping val="standard"/>
        <c:varyColors val="0"/>
        <c:ser>
          <c:idx val="0"/>
          <c:order val="0"/>
          <c:tx>
            <c:strRef>
              <c:f>'V-XIV R MONITOREO'!$G$7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'V-XIV R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'V-XIV R MONITOREO'!$N$8:$N$41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522.23</c:v>
                </c:pt>
                <c:pt idx="3">
                  <c:v>1988.5800000000002</c:v>
                </c:pt>
                <c:pt idx="4">
                  <c:v>12611.86</c:v>
                </c:pt>
                <c:pt idx="5">
                  <c:v>23752.03</c:v>
                </c:pt>
                <c:pt idx="6">
                  <c:v>30747.42</c:v>
                </c:pt>
                <c:pt idx="7">
                  <c:v>29719.85</c:v>
                </c:pt>
                <c:pt idx="8">
                  <c:v>23641.679999999997</c:v>
                </c:pt>
                <c:pt idx="9">
                  <c:v>18888.87</c:v>
                </c:pt>
                <c:pt idx="10">
                  <c:v>16558.25</c:v>
                </c:pt>
                <c:pt idx="11">
                  <c:v>13986.64</c:v>
                </c:pt>
                <c:pt idx="12">
                  <c:v>12582.04</c:v>
                </c:pt>
                <c:pt idx="13">
                  <c:v>10407.83</c:v>
                </c:pt>
                <c:pt idx="14">
                  <c:v>9398.880000000001</c:v>
                </c:pt>
                <c:pt idx="15">
                  <c:v>8671.77</c:v>
                </c:pt>
                <c:pt idx="16">
                  <c:v>7014.4400000000005</c:v>
                </c:pt>
                <c:pt idx="17">
                  <c:v>6999.7199999999993</c:v>
                </c:pt>
                <c:pt idx="18">
                  <c:v>8014.65</c:v>
                </c:pt>
                <c:pt idx="19">
                  <c:v>5957.59</c:v>
                </c:pt>
                <c:pt idx="20">
                  <c:v>5123.5400000000009</c:v>
                </c:pt>
                <c:pt idx="21">
                  <c:v>3272.25</c:v>
                </c:pt>
                <c:pt idx="22">
                  <c:v>4670.54</c:v>
                </c:pt>
                <c:pt idx="23">
                  <c:v>5793.57</c:v>
                </c:pt>
                <c:pt idx="24">
                  <c:v>4185.43</c:v>
                </c:pt>
                <c:pt idx="25">
                  <c:v>2741.2300000000005</c:v>
                </c:pt>
                <c:pt idx="26">
                  <c:v>3034.67</c:v>
                </c:pt>
                <c:pt idx="27">
                  <c:v>1758.3</c:v>
                </c:pt>
                <c:pt idx="28">
                  <c:v>633.29999999999995</c:v>
                </c:pt>
                <c:pt idx="29">
                  <c:v>100.85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83F-ADB0-74C68A1C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59496"/>
        <c:axId val="521559888"/>
      </c:lineChart>
      <c:catAx>
        <c:axId val="5215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21559888"/>
        <c:crosses val="autoZero"/>
        <c:auto val="1"/>
        <c:lblAlgn val="ctr"/>
        <c:lblOffset val="100"/>
        <c:noMultiLvlLbl val="0"/>
      </c:catAx>
      <c:valAx>
        <c:axId val="521559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21559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0704495271424"/>
          <c:y val="0.53496586430969628"/>
          <c:w val="0.12240669916260472"/>
          <c:h val="8.391621987422515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863648293963253"/>
          <c:y val="0.17661542202734229"/>
          <c:w val="0.82691907261592301"/>
          <c:h val="0.74702214668440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 COMERCIAL'!$A$8:$A$41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 R ART COMERCIAL'!$N$8:$N$41</c:f>
              <c:numCache>
                <c:formatCode>#,##0</c:formatCode>
                <c:ptCount val="34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635.47</c:v>
                </c:pt>
                <c:pt idx="15">
                  <c:v>31515.769999999997</c:v>
                </c:pt>
                <c:pt idx="16">
                  <c:v>209801.97999999998</c:v>
                </c:pt>
                <c:pt idx="17">
                  <c:v>269284.40999999997</c:v>
                </c:pt>
                <c:pt idx="18">
                  <c:v>1317579.8599999999</c:v>
                </c:pt>
                <c:pt idx="19">
                  <c:v>3968958.5799999996</c:v>
                </c:pt>
                <c:pt idx="20">
                  <c:v>7056749.540000001</c:v>
                </c:pt>
                <c:pt idx="21">
                  <c:v>6585017.3100000005</c:v>
                </c:pt>
                <c:pt idx="22">
                  <c:v>2929817.83</c:v>
                </c:pt>
                <c:pt idx="23">
                  <c:v>1455215.2499999998</c:v>
                </c:pt>
                <c:pt idx="24">
                  <c:v>681696.58</c:v>
                </c:pt>
                <c:pt idx="25">
                  <c:v>595845.57999999996</c:v>
                </c:pt>
                <c:pt idx="26">
                  <c:v>201572.34</c:v>
                </c:pt>
                <c:pt idx="27">
                  <c:v>20666.87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190-AB5A-E84687D5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69720"/>
        <c:axId val="516584360"/>
      </c:lineChart>
      <c:catAx>
        <c:axId val="50696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4360"/>
        <c:crosses val="autoZero"/>
        <c:auto val="1"/>
        <c:lblAlgn val="ctr"/>
        <c:lblOffset val="100"/>
        <c:noMultiLvlLbl val="0"/>
      </c:catAx>
      <c:valAx>
        <c:axId val="5165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96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 MONITOREO'!$A$8:$A$41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'X R ART MONITOREO'!$D$8:$D$41</c:f>
              <c:numCache>
                <c:formatCode>#,##0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8-47B5-8145-834DB75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144"/>
        <c:axId val="516585536"/>
      </c:lineChart>
      <c:catAx>
        <c:axId val="5165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536"/>
        <c:crosses val="autoZero"/>
        <c:auto val="1"/>
        <c:lblAlgn val="ctr"/>
        <c:lblOffset val="100"/>
        <c:noMultiLvlLbl val="0"/>
      </c:catAx>
      <c:valAx>
        <c:axId val="516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65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362855</xdr:colOff>
      <xdr:row>25</xdr:row>
      <xdr:rowOff>6624</xdr:rowOff>
    </xdr:from>
    <xdr:to>
      <xdr:col>23</xdr:col>
      <xdr:colOff>429712</xdr:colOff>
      <xdr:row>45</xdr:row>
      <xdr:rowOff>122102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569685</xdr:colOff>
      <xdr:row>14</xdr:row>
      <xdr:rowOff>161744</xdr:rowOff>
    </xdr:from>
    <xdr:to>
      <xdr:col>21</xdr:col>
      <xdr:colOff>227055</xdr:colOff>
      <xdr:row>33</xdr:row>
      <xdr:rowOff>43724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400958</xdr:colOff>
      <xdr:row>20</xdr:row>
      <xdr:rowOff>101691</xdr:rowOff>
    </xdr:from>
    <xdr:to>
      <xdr:col>22</xdr:col>
      <xdr:colOff>400958</xdr:colOff>
      <xdr:row>37</xdr:row>
      <xdr:rowOff>65225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743858</xdr:colOff>
      <xdr:row>26</xdr:row>
      <xdr:rowOff>50345</xdr:rowOff>
    </xdr:from>
    <xdr:to>
      <xdr:col>22</xdr:col>
      <xdr:colOff>743858</xdr:colOff>
      <xdr:row>41</xdr:row>
      <xdr:rowOff>167368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rgb="FFFF0000"/>
  </sheetPr>
  <dimension ref="A1:T65"/>
  <sheetViews>
    <sheetView tabSelected="1" topLeftCell="A10" zoomScale="70" zoomScaleNormal="70" zoomScalePageLayoutView="70" workbookViewId="0">
      <selection activeCell="J47" sqref="J47"/>
    </sheetView>
  </sheetViews>
  <sheetFormatPr baseColWidth="10" defaultColWidth="16.08984375" defaultRowHeight="13" x14ac:dyDescent="0.3"/>
  <cols>
    <col min="1" max="1" width="18.453125" style="44" customWidth="1"/>
    <col min="2" max="7" width="17.453125" style="6" customWidth="1"/>
    <col min="8" max="13" width="11.90625" style="6" customWidth="1"/>
    <col min="14" max="14" width="14.90625" style="6" customWidth="1"/>
    <col min="15" max="16384" width="16.08984375" style="6"/>
  </cols>
  <sheetData>
    <row r="1" spans="1:20" s="1" customFormat="1" ht="20" x14ac:dyDescent="0.4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0" s="1" customFormat="1" ht="20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 s="3" customFormat="1" ht="18" x14ac:dyDescent="0.4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20" s="3" customFormat="1" ht="18" x14ac:dyDescent="0.4">
      <c r="A4" s="76" t="s">
        <v>33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20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0" s="9" customFormat="1" ht="19.149999999999999" customHeight="1" thickBot="1" x14ac:dyDescent="0.35">
      <c r="A6" s="7"/>
      <c r="B6" s="78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8"/>
      <c r="O6" s="7"/>
    </row>
    <row r="7" spans="1:20" s="9" customFormat="1" ht="19.149999999999999" customHeight="1" thickBot="1" x14ac:dyDescent="0.35">
      <c r="A7" s="10" t="s">
        <v>19</v>
      </c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 t="s">
        <v>11</v>
      </c>
      <c r="M7" s="13" t="s">
        <v>12</v>
      </c>
      <c r="N7" s="73" t="s">
        <v>13</v>
      </c>
      <c r="O7" s="14" t="s">
        <v>19</v>
      </c>
    </row>
    <row r="8" spans="1:20" ht="14" x14ac:dyDescent="0.3">
      <c r="A8" s="15">
        <v>3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6"/>
      <c r="O8" s="49">
        <f>+A8</f>
        <v>3</v>
      </c>
      <c r="Q8" s="9"/>
      <c r="S8" s="9"/>
      <c r="T8" s="9"/>
    </row>
    <row r="9" spans="1:20" ht="14" x14ac:dyDescent="0.3">
      <c r="A9" s="15">
        <f>+A8+0.5</f>
        <v>3.5</v>
      </c>
      <c r="B9" s="56"/>
      <c r="C9" s="58"/>
      <c r="D9" s="58"/>
      <c r="E9" s="58"/>
      <c r="F9" s="58"/>
      <c r="G9" s="58"/>
      <c r="H9" s="58"/>
      <c r="I9" s="58"/>
      <c r="J9" s="58"/>
      <c r="K9" s="58"/>
      <c r="L9" s="58"/>
      <c r="M9" s="59"/>
      <c r="N9" s="16"/>
      <c r="O9" s="49">
        <f t="shared" ref="O9:O41" si="0">+A9</f>
        <v>3.5</v>
      </c>
      <c r="Q9" s="9"/>
      <c r="S9" s="9"/>
      <c r="T9" s="9"/>
    </row>
    <row r="10" spans="1:20" ht="14" x14ac:dyDescent="0.3">
      <c r="A10" s="15">
        <f t="shared" ref="A10:A41" si="1">+A9+0.5</f>
        <v>4</v>
      </c>
      <c r="B10" s="56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>
        <v>873321.17</v>
      </c>
      <c r="N10" s="16">
        <f t="shared" ref="N10:N44" si="2">IF(SUM(B10:M10)&gt;0,SUM(B10:M10)," ")</f>
        <v>873321.17</v>
      </c>
      <c r="O10" s="49">
        <f t="shared" si="0"/>
        <v>4</v>
      </c>
      <c r="Q10" s="9"/>
      <c r="S10" s="9"/>
      <c r="T10" s="9"/>
    </row>
    <row r="11" spans="1:20" ht="14" x14ac:dyDescent="0.3">
      <c r="A11" s="15">
        <f t="shared" si="1"/>
        <v>4.5</v>
      </c>
      <c r="B11" s="5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>
        <v>2186114.19</v>
      </c>
      <c r="N11" s="16">
        <f t="shared" si="2"/>
        <v>2186114.19</v>
      </c>
      <c r="O11" s="49">
        <f t="shared" si="0"/>
        <v>4.5</v>
      </c>
      <c r="Q11" s="9"/>
      <c r="S11" s="9"/>
      <c r="T11" s="9"/>
    </row>
    <row r="12" spans="1:20" ht="14" x14ac:dyDescent="0.3">
      <c r="A12" s="15">
        <f t="shared" si="1"/>
        <v>5</v>
      </c>
      <c r="B12" s="56"/>
      <c r="C12" s="17"/>
      <c r="D12" s="17"/>
      <c r="E12" s="17"/>
      <c r="F12" s="17"/>
      <c r="G12" s="17"/>
      <c r="H12" s="17"/>
      <c r="I12" s="17"/>
      <c r="J12" s="17"/>
      <c r="K12" s="17"/>
      <c r="L12" s="17">
        <v>224768</v>
      </c>
      <c r="M12" s="18">
        <v>28196012.43</v>
      </c>
      <c r="N12" s="16">
        <f t="shared" si="2"/>
        <v>28420780.43</v>
      </c>
      <c r="O12" s="49">
        <f t="shared" si="0"/>
        <v>5</v>
      </c>
      <c r="Q12" s="9"/>
      <c r="S12" s="9"/>
      <c r="T12" s="9"/>
    </row>
    <row r="13" spans="1:20" ht="14" x14ac:dyDescent="0.3">
      <c r="A13" s="15">
        <f t="shared" si="1"/>
        <v>5.5</v>
      </c>
      <c r="B13" s="56"/>
      <c r="C13" s="17"/>
      <c r="D13" s="17"/>
      <c r="E13" s="17"/>
      <c r="F13" s="17">
        <v>163291.92000000001</v>
      </c>
      <c r="G13" s="17"/>
      <c r="H13" s="17"/>
      <c r="I13" s="17"/>
      <c r="J13" s="17"/>
      <c r="K13" s="17"/>
      <c r="L13" s="17">
        <v>353206.84</v>
      </c>
      <c r="M13" s="18">
        <v>110191991.45</v>
      </c>
      <c r="N13" s="16">
        <f t="shared" si="2"/>
        <v>110708490.21000001</v>
      </c>
      <c r="O13" s="49">
        <f t="shared" si="0"/>
        <v>5.5</v>
      </c>
      <c r="Q13" s="9"/>
      <c r="S13" s="9"/>
      <c r="T13" s="9"/>
    </row>
    <row r="14" spans="1:20" ht="14" x14ac:dyDescent="0.3">
      <c r="A14" s="15">
        <f t="shared" si="1"/>
        <v>6</v>
      </c>
      <c r="B14" s="56"/>
      <c r="C14" s="17"/>
      <c r="D14" s="17"/>
      <c r="E14" s="17">
        <v>5359724.62</v>
      </c>
      <c r="F14" s="17">
        <v>17515869.620000001</v>
      </c>
      <c r="G14" s="17"/>
      <c r="H14" s="17"/>
      <c r="I14" s="17"/>
      <c r="J14" s="17"/>
      <c r="K14" s="17"/>
      <c r="L14" s="17">
        <v>899071.98</v>
      </c>
      <c r="M14" s="18">
        <v>196650721.18000001</v>
      </c>
      <c r="N14" s="16">
        <f t="shared" si="2"/>
        <v>220425387.40000001</v>
      </c>
      <c r="O14" s="49">
        <f t="shared" si="0"/>
        <v>6</v>
      </c>
      <c r="Q14" s="9"/>
      <c r="S14" s="9"/>
      <c r="T14" s="9"/>
    </row>
    <row r="15" spans="1:20" ht="14" x14ac:dyDescent="0.3">
      <c r="A15" s="15">
        <f t="shared" si="1"/>
        <v>6.5</v>
      </c>
      <c r="B15" s="56"/>
      <c r="C15" s="17"/>
      <c r="D15" s="17"/>
      <c r="E15" s="17">
        <v>2617647.1</v>
      </c>
      <c r="F15" s="17">
        <v>22911892.66</v>
      </c>
      <c r="G15" s="17">
        <v>15519492.300000001</v>
      </c>
      <c r="H15" s="17"/>
      <c r="I15" s="17"/>
      <c r="J15" s="17"/>
      <c r="K15" s="17"/>
      <c r="L15" s="17">
        <v>899071.98</v>
      </c>
      <c r="M15" s="18">
        <v>217217985.47</v>
      </c>
      <c r="N15" s="16">
        <f t="shared" si="2"/>
        <v>259166089.50999999</v>
      </c>
      <c r="O15" s="49">
        <f t="shared" si="0"/>
        <v>6.5</v>
      </c>
      <c r="Q15" s="9"/>
      <c r="S15" s="9"/>
      <c r="T15" s="9"/>
    </row>
    <row r="16" spans="1:20" ht="14" x14ac:dyDescent="0.3">
      <c r="A16" s="15">
        <f t="shared" si="1"/>
        <v>7</v>
      </c>
      <c r="B16" s="56"/>
      <c r="C16" s="17"/>
      <c r="D16" s="17"/>
      <c r="E16" s="17">
        <v>10144474.02</v>
      </c>
      <c r="F16" s="17">
        <v>28264105.670000002</v>
      </c>
      <c r="G16" s="17">
        <v>9044603.25</v>
      </c>
      <c r="H16" s="17"/>
      <c r="I16" s="17"/>
      <c r="J16" s="17"/>
      <c r="K16" s="17"/>
      <c r="L16" s="17">
        <v>449535.99</v>
      </c>
      <c r="M16" s="18">
        <v>272456789.05000001</v>
      </c>
      <c r="N16" s="16">
        <f t="shared" si="2"/>
        <v>320359507.98000002</v>
      </c>
      <c r="O16" s="49">
        <f t="shared" si="0"/>
        <v>7</v>
      </c>
      <c r="Q16" s="9"/>
      <c r="S16" s="9"/>
      <c r="T16" s="9"/>
    </row>
    <row r="17" spans="1:20" ht="14" x14ac:dyDescent="0.3">
      <c r="A17" s="15">
        <f t="shared" si="1"/>
        <v>7.5</v>
      </c>
      <c r="B17" s="56"/>
      <c r="C17" s="17"/>
      <c r="D17" s="17"/>
      <c r="E17" s="17">
        <v>15764975.15</v>
      </c>
      <c r="F17" s="17">
        <v>76795267.510000005</v>
      </c>
      <c r="G17" s="17">
        <v>19924881.66</v>
      </c>
      <c r="H17" s="17"/>
      <c r="I17" s="17"/>
      <c r="J17" s="17"/>
      <c r="K17" s="17"/>
      <c r="L17" s="17">
        <v>417426.31</v>
      </c>
      <c r="M17" s="18">
        <v>214693746.35999998</v>
      </c>
      <c r="N17" s="16">
        <f t="shared" si="2"/>
        <v>327596296.99000001</v>
      </c>
      <c r="O17" s="49">
        <f t="shared" si="0"/>
        <v>7.5</v>
      </c>
      <c r="Q17" s="9"/>
      <c r="S17" s="9"/>
      <c r="T17" s="9"/>
    </row>
    <row r="18" spans="1:20" ht="14" x14ac:dyDescent="0.3">
      <c r="A18" s="15">
        <f t="shared" si="1"/>
        <v>8</v>
      </c>
      <c r="B18" s="56"/>
      <c r="C18" s="17"/>
      <c r="D18" s="17"/>
      <c r="E18" s="17">
        <v>49067540.920000002</v>
      </c>
      <c r="F18" s="17">
        <v>91669297.75999999</v>
      </c>
      <c r="G18" s="17">
        <v>13149862.6</v>
      </c>
      <c r="H18" s="17"/>
      <c r="I18" s="17"/>
      <c r="J18" s="17"/>
      <c r="K18" s="17"/>
      <c r="L18" s="17">
        <v>96329.16</v>
      </c>
      <c r="M18" s="18">
        <v>153363890.34999999</v>
      </c>
      <c r="N18" s="16">
        <f t="shared" si="2"/>
        <v>307346920.78999996</v>
      </c>
      <c r="O18" s="49">
        <f t="shared" si="0"/>
        <v>8</v>
      </c>
      <c r="Q18" s="9"/>
      <c r="S18" s="9"/>
      <c r="T18" s="9"/>
    </row>
    <row r="19" spans="1:20" ht="14" x14ac:dyDescent="0.3">
      <c r="A19" s="19">
        <f t="shared" si="1"/>
        <v>8.5</v>
      </c>
      <c r="B19" s="60"/>
      <c r="C19" s="21"/>
      <c r="D19" s="21"/>
      <c r="E19" s="21">
        <v>79592104.150000006</v>
      </c>
      <c r="F19" s="21">
        <v>71938587.489999995</v>
      </c>
      <c r="G19" s="21">
        <v>23596235.219999999</v>
      </c>
      <c r="H19" s="21">
        <v>25221381.57</v>
      </c>
      <c r="I19" s="21"/>
      <c r="J19" s="21"/>
      <c r="K19" s="21"/>
      <c r="L19" s="21"/>
      <c r="M19" s="22">
        <v>71776985.409999996</v>
      </c>
      <c r="N19" s="20">
        <f t="shared" si="2"/>
        <v>272125293.83999997</v>
      </c>
      <c r="O19" s="49">
        <f t="shared" si="0"/>
        <v>8.5</v>
      </c>
      <c r="Q19" s="9"/>
      <c r="S19" s="9"/>
      <c r="T19" s="9"/>
    </row>
    <row r="20" spans="1:20" ht="14" x14ac:dyDescent="0.3">
      <c r="A20" s="15">
        <f t="shared" si="1"/>
        <v>9</v>
      </c>
      <c r="B20" s="56"/>
      <c r="C20" s="17"/>
      <c r="D20" s="17"/>
      <c r="E20" s="17">
        <v>158035155.63999999</v>
      </c>
      <c r="F20" s="17">
        <v>57175855.380000003</v>
      </c>
      <c r="G20" s="17">
        <v>17889118.75</v>
      </c>
      <c r="H20" s="17">
        <v>368816.99</v>
      </c>
      <c r="I20" s="17"/>
      <c r="J20" s="17"/>
      <c r="K20" s="17"/>
      <c r="L20" s="17"/>
      <c r="M20" s="18">
        <v>27875843.57</v>
      </c>
      <c r="N20" s="16">
        <f t="shared" si="2"/>
        <v>261344790.32999998</v>
      </c>
      <c r="O20" s="49">
        <f t="shared" si="0"/>
        <v>9</v>
      </c>
      <c r="Q20" s="9"/>
      <c r="S20" s="9"/>
      <c r="T20" s="9"/>
    </row>
    <row r="21" spans="1:20" ht="14" x14ac:dyDescent="0.3">
      <c r="A21" s="15">
        <f t="shared" si="1"/>
        <v>9.5</v>
      </c>
      <c r="B21" s="56"/>
      <c r="C21" s="17"/>
      <c r="D21" s="17"/>
      <c r="E21" s="17">
        <v>244847411.70999998</v>
      </c>
      <c r="F21" s="17">
        <v>52835763.060000002</v>
      </c>
      <c r="G21" s="17">
        <v>10839971.449999999</v>
      </c>
      <c r="H21" s="17">
        <v>26452220.389999997</v>
      </c>
      <c r="I21" s="17"/>
      <c r="J21" s="17"/>
      <c r="K21" s="17">
        <v>110300.16</v>
      </c>
      <c r="L21" s="17"/>
      <c r="M21" s="18">
        <v>9667155.9499999993</v>
      </c>
      <c r="N21" s="16">
        <f t="shared" si="2"/>
        <v>344752822.71999997</v>
      </c>
      <c r="O21" s="49">
        <f t="shared" si="0"/>
        <v>9.5</v>
      </c>
      <c r="Q21" s="9"/>
      <c r="S21" s="9"/>
      <c r="T21" s="9"/>
    </row>
    <row r="22" spans="1:20" ht="14" x14ac:dyDescent="0.3">
      <c r="A22" s="15">
        <f t="shared" si="1"/>
        <v>10</v>
      </c>
      <c r="B22" s="56"/>
      <c r="C22" s="17"/>
      <c r="D22" s="17"/>
      <c r="E22" s="17">
        <v>260635003.23000002</v>
      </c>
      <c r="F22" s="17">
        <v>35529930.359999999</v>
      </c>
      <c r="G22" s="17">
        <v>22404102.729999997</v>
      </c>
      <c r="H22" s="17">
        <v>26327830.300000001</v>
      </c>
      <c r="I22" s="17"/>
      <c r="J22" s="17"/>
      <c r="K22" s="17">
        <v>499179.05</v>
      </c>
      <c r="L22" s="17">
        <v>783267.67</v>
      </c>
      <c r="M22" s="18">
        <v>3442331.5</v>
      </c>
      <c r="N22" s="16">
        <f t="shared" si="2"/>
        <v>349621644.84000009</v>
      </c>
      <c r="O22" s="49">
        <f t="shared" si="0"/>
        <v>10</v>
      </c>
      <c r="Q22" s="9"/>
      <c r="S22" s="9"/>
      <c r="T22" s="9"/>
    </row>
    <row r="23" spans="1:20" ht="14" x14ac:dyDescent="0.3">
      <c r="A23" s="15">
        <f t="shared" si="1"/>
        <v>10.5</v>
      </c>
      <c r="B23" s="56"/>
      <c r="C23" s="17"/>
      <c r="D23" s="17"/>
      <c r="E23" s="17">
        <v>208304637.66</v>
      </c>
      <c r="F23" s="17">
        <v>46358980.289999999</v>
      </c>
      <c r="G23" s="17">
        <v>18621141.830000002</v>
      </c>
      <c r="H23" s="17">
        <v>55606194.289999999</v>
      </c>
      <c r="I23" s="17"/>
      <c r="J23" s="17"/>
      <c r="K23" s="17">
        <v>1467663.1700000002</v>
      </c>
      <c r="L23" s="17">
        <v>637546.98999999987</v>
      </c>
      <c r="M23" s="18">
        <v>4559437.7799999993</v>
      </c>
      <c r="N23" s="16">
        <f t="shared" si="2"/>
        <v>335555602.00999999</v>
      </c>
      <c r="O23" s="49">
        <f t="shared" si="0"/>
        <v>10.5</v>
      </c>
      <c r="Q23" s="9"/>
      <c r="S23" s="9"/>
      <c r="T23" s="9"/>
    </row>
    <row r="24" spans="1:20" ht="14" x14ac:dyDescent="0.3">
      <c r="A24" s="23">
        <f t="shared" si="1"/>
        <v>11</v>
      </c>
      <c r="B24" s="61"/>
      <c r="C24" s="25"/>
      <c r="D24" s="25">
        <v>151126.64000000001</v>
      </c>
      <c r="E24" s="25">
        <v>153193340.39000002</v>
      </c>
      <c r="F24" s="25">
        <v>82608050.370000005</v>
      </c>
      <c r="G24" s="25">
        <v>14861062.300000001</v>
      </c>
      <c r="H24" s="25">
        <v>30799313.549999997</v>
      </c>
      <c r="I24" s="25"/>
      <c r="J24" s="25"/>
      <c r="K24" s="25">
        <v>1390580.25</v>
      </c>
      <c r="L24" s="25">
        <v>3039480.74</v>
      </c>
      <c r="M24" s="26">
        <v>1735102.15</v>
      </c>
      <c r="N24" s="24">
        <f t="shared" si="2"/>
        <v>287778056.38999999</v>
      </c>
      <c r="O24" s="49">
        <f t="shared" si="0"/>
        <v>11</v>
      </c>
      <c r="Q24" s="9"/>
      <c r="S24" s="9"/>
      <c r="T24" s="9"/>
    </row>
    <row r="25" spans="1:20" ht="14" x14ac:dyDescent="0.3">
      <c r="A25" s="15">
        <f t="shared" si="1"/>
        <v>11.5</v>
      </c>
      <c r="B25" s="56"/>
      <c r="C25" s="17"/>
      <c r="D25" s="17">
        <v>453377.23</v>
      </c>
      <c r="E25" s="17">
        <v>236472284.77999997</v>
      </c>
      <c r="F25" s="17">
        <v>89389318.950000003</v>
      </c>
      <c r="G25" s="17">
        <v>15003414.129999999</v>
      </c>
      <c r="H25" s="17">
        <v>32068168.310000002</v>
      </c>
      <c r="I25" s="17"/>
      <c r="J25" s="17"/>
      <c r="K25" s="17">
        <v>3758144.01</v>
      </c>
      <c r="L25" s="17">
        <v>5414459.3799999999</v>
      </c>
      <c r="M25" s="18">
        <v>6182597.0999999996</v>
      </c>
      <c r="N25" s="16">
        <f t="shared" si="2"/>
        <v>388741763.88999999</v>
      </c>
      <c r="O25" s="49">
        <f t="shared" si="0"/>
        <v>11.5</v>
      </c>
      <c r="Q25" s="9"/>
      <c r="S25" s="9"/>
      <c r="T25" s="9"/>
    </row>
    <row r="26" spans="1:20" ht="14" x14ac:dyDescent="0.3">
      <c r="A26" s="15">
        <f t="shared" si="1"/>
        <v>12</v>
      </c>
      <c r="B26" s="56"/>
      <c r="C26" s="17">
        <v>1501079.47</v>
      </c>
      <c r="D26" s="17">
        <v>2586899.9700000002</v>
      </c>
      <c r="E26" s="17">
        <v>159968387.51999998</v>
      </c>
      <c r="F26" s="17">
        <v>190447215.20999998</v>
      </c>
      <c r="G26" s="17">
        <v>17044541.57</v>
      </c>
      <c r="H26" s="17">
        <v>5603949.4500000002</v>
      </c>
      <c r="I26" s="17"/>
      <c r="J26" s="17"/>
      <c r="K26" s="17">
        <v>4577971.5999999996</v>
      </c>
      <c r="L26" s="17">
        <v>15813138.739999998</v>
      </c>
      <c r="M26" s="18">
        <v>9870044.7199999988</v>
      </c>
      <c r="N26" s="16">
        <f t="shared" si="2"/>
        <v>407413228.25</v>
      </c>
      <c r="O26" s="49">
        <f t="shared" si="0"/>
        <v>12</v>
      </c>
      <c r="Q26" s="9"/>
      <c r="S26" s="9"/>
      <c r="T26" s="9"/>
    </row>
    <row r="27" spans="1:20" ht="14" x14ac:dyDescent="0.3">
      <c r="A27" s="15">
        <f t="shared" si="1"/>
        <v>12.5</v>
      </c>
      <c r="B27" s="56"/>
      <c r="C27" s="17">
        <v>8439415.1399999987</v>
      </c>
      <c r="D27" s="17">
        <v>3719853.7399999998</v>
      </c>
      <c r="E27" s="17">
        <v>140818087.89000002</v>
      </c>
      <c r="F27" s="17">
        <v>242519936.06</v>
      </c>
      <c r="G27" s="17">
        <v>27356896.629999999</v>
      </c>
      <c r="H27" s="17">
        <v>6549008.0899999999</v>
      </c>
      <c r="I27" s="17"/>
      <c r="J27" s="17"/>
      <c r="K27" s="17">
        <v>7075888.29</v>
      </c>
      <c r="L27" s="17">
        <v>27442417.409999996</v>
      </c>
      <c r="M27" s="18">
        <v>14066712.58</v>
      </c>
      <c r="N27" s="16">
        <f t="shared" si="2"/>
        <v>477988215.82999998</v>
      </c>
      <c r="O27" s="49">
        <f t="shared" si="0"/>
        <v>12.5</v>
      </c>
      <c r="Q27" s="9"/>
      <c r="S27" s="9"/>
      <c r="T27" s="9"/>
    </row>
    <row r="28" spans="1:20" ht="14" x14ac:dyDescent="0.3">
      <c r="A28" s="15">
        <f t="shared" si="1"/>
        <v>13</v>
      </c>
      <c r="B28" s="56"/>
      <c r="C28" s="17">
        <v>11605476</v>
      </c>
      <c r="D28" s="17">
        <v>3291781.88</v>
      </c>
      <c r="E28" s="17">
        <v>178071986.79999998</v>
      </c>
      <c r="F28" s="17">
        <v>219916204.74000001</v>
      </c>
      <c r="G28" s="17">
        <v>27040822.830000002</v>
      </c>
      <c r="H28" s="17">
        <v>12943876.01</v>
      </c>
      <c r="I28" s="17"/>
      <c r="J28" s="17"/>
      <c r="K28" s="17">
        <v>11697099.18</v>
      </c>
      <c r="L28" s="17">
        <v>41873341.18</v>
      </c>
      <c r="M28" s="18">
        <v>24018602.920000002</v>
      </c>
      <c r="N28" s="16">
        <f t="shared" si="2"/>
        <v>530459191.53999996</v>
      </c>
      <c r="O28" s="49">
        <f t="shared" si="0"/>
        <v>13</v>
      </c>
      <c r="Q28" s="9"/>
      <c r="S28" s="9"/>
      <c r="T28" s="9"/>
    </row>
    <row r="29" spans="1:20" ht="14" x14ac:dyDescent="0.3">
      <c r="A29" s="15">
        <f t="shared" si="1"/>
        <v>13.5</v>
      </c>
      <c r="B29" s="56"/>
      <c r="C29" s="17">
        <v>9222435.3000000007</v>
      </c>
      <c r="D29" s="17">
        <v>1516247.82</v>
      </c>
      <c r="E29" s="17">
        <v>200561224.43000001</v>
      </c>
      <c r="F29" s="17">
        <v>99711239.679999992</v>
      </c>
      <c r="G29" s="17">
        <v>31240839.460000001</v>
      </c>
      <c r="H29" s="17">
        <v>12421984.210000001</v>
      </c>
      <c r="I29" s="17"/>
      <c r="J29" s="17"/>
      <c r="K29" s="17">
        <v>13826248.940000001</v>
      </c>
      <c r="L29" s="17">
        <v>29566950.660000004</v>
      </c>
      <c r="M29" s="18">
        <v>31733976.309999999</v>
      </c>
      <c r="N29" s="16">
        <f t="shared" si="2"/>
        <v>429801146.81</v>
      </c>
      <c r="O29" s="49">
        <f t="shared" si="0"/>
        <v>13.5</v>
      </c>
      <c r="Q29" s="9"/>
      <c r="S29" s="9"/>
      <c r="T29" s="9"/>
    </row>
    <row r="30" spans="1:20" ht="14" x14ac:dyDescent="0.3">
      <c r="A30" s="15">
        <f t="shared" si="1"/>
        <v>14</v>
      </c>
      <c r="B30" s="56"/>
      <c r="C30" s="17">
        <v>12740496.119999999</v>
      </c>
      <c r="D30" s="17">
        <v>5605822.0699999994</v>
      </c>
      <c r="E30" s="17">
        <v>210823073.28</v>
      </c>
      <c r="F30" s="17">
        <v>71843171.590000004</v>
      </c>
      <c r="G30" s="17">
        <v>30233386.759999998</v>
      </c>
      <c r="H30" s="17">
        <v>18644179.189999998</v>
      </c>
      <c r="I30" s="17"/>
      <c r="J30" s="17"/>
      <c r="K30" s="17">
        <v>25447698.360000003</v>
      </c>
      <c r="L30" s="17">
        <v>29933230.700000003</v>
      </c>
      <c r="M30" s="18">
        <v>25392331.280000001</v>
      </c>
      <c r="N30" s="16">
        <f t="shared" si="2"/>
        <v>430663389.35000002</v>
      </c>
      <c r="O30" s="49">
        <f t="shared" si="0"/>
        <v>14</v>
      </c>
      <c r="Q30" s="9"/>
      <c r="S30" s="9"/>
      <c r="T30" s="9"/>
    </row>
    <row r="31" spans="1:20" ht="14" x14ac:dyDescent="0.3">
      <c r="A31" s="15">
        <f t="shared" si="1"/>
        <v>14.5</v>
      </c>
      <c r="B31" s="56"/>
      <c r="C31" s="17">
        <v>13900308.32</v>
      </c>
      <c r="D31" s="17">
        <v>25113933.59</v>
      </c>
      <c r="E31" s="17">
        <v>268875510.69</v>
      </c>
      <c r="F31" s="17">
        <v>95051910.340000004</v>
      </c>
      <c r="G31" s="17">
        <v>37713978.910000004</v>
      </c>
      <c r="H31" s="17">
        <v>16461884.849999998</v>
      </c>
      <c r="I31" s="17"/>
      <c r="J31" s="17"/>
      <c r="K31" s="17">
        <v>57241645.269999996</v>
      </c>
      <c r="L31" s="17">
        <v>78726874.689999998</v>
      </c>
      <c r="M31" s="18">
        <v>32931412.720000003</v>
      </c>
      <c r="N31" s="16">
        <f t="shared" si="2"/>
        <v>626017459.38000011</v>
      </c>
      <c r="O31" s="49">
        <f t="shared" si="0"/>
        <v>14.5</v>
      </c>
      <c r="Q31" s="9"/>
      <c r="S31" s="9"/>
      <c r="T31" s="9"/>
    </row>
    <row r="32" spans="1:20" ht="14" x14ac:dyDescent="0.3">
      <c r="A32" s="15">
        <f t="shared" si="1"/>
        <v>15</v>
      </c>
      <c r="B32" s="56"/>
      <c r="C32" s="17">
        <v>26027614.280000001</v>
      </c>
      <c r="D32" s="17">
        <v>59424089.040000007</v>
      </c>
      <c r="E32" s="17">
        <v>256480622.60999998</v>
      </c>
      <c r="F32" s="17">
        <v>115952364.11000001</v>
      </c>
      <c r="G32" s="17">
        <v>25344405.609999999</v>
      </c>
      <c r="H32" s="17">
        <v>10861350.6</v>
      </c>
      <c r="I32" s="17"/>
      <c r="J32" s="17"/>
      <c r="K32" s="17">
        <v>83008280.910000011</v>
      </c>
      <c r="L32" s="17">
        <v>125253665.5</v>
      </c>
      <c r="M32" s="18">
        <v>59448232.530000001</v>
      </c>
      <c r="N32" s="16">
        <f t="shared" si="2"/>
        <v>761800625.19000006</v>
      </c>
      <c r="O32" s="49">
        <f t="shared" si="0"/>
        <v>15</v>
      </c>
      <c r="Q32" s="9"/>
      <c r="S32" s="9"/>
      <c r="T32" s="9"/>
    </row>
    <row r="33" spans="1:20" ht="14" x14ac:dyDescent="0.3">
      <c r="A33" s="15">
        <f t="shared" si="1"/>
        <v>15.5</v>
      </c>
      <c r="B33" s="56"/>
      <c r="C33" s="17">
        <v>46965532.599999994</v>
      </c>
      <c r="D33" s="17">
        <v>71383215.329999998</v>
      </c>
      <c r="E33" s="17">
        <v>188254994.66</v>
      </c>
      <c r="F33" s="17">
        <v>53169917.600000001</v>
      </c>
      <c r="G33" s="17">
        <v>21456016.399999999</v>
      </c>
      <c r="H33" s="17">
        <v>5704189.4100000001</v>
      </c>
      <c r="I33" s="17"/>
      <c r="J33" s="17"/>
      <c r="K33" s="17">
        <v>70366746.640000001</v>
      </c>
      <c r="L33" s="17">
        <v>173396112.61000001</v>
      </c>
      <c r="M33" s="18">
        <v>124623807.22</v>
      </c>
      <c r="N33" s="16">
        <f t="shared" si="2"/>
        <v>755320532.47000003</v>
      </c>
      <c r="O33" s="49">
        <f t="shared" si="0"/>
        <v>15.5</v>
      </c>
      <c r="Q33" s="9"/>
      <c r="S33" s="9"/>
      <c r="T33" s="9"/>
    </row>
    <row r="34" spans="1:20" ht="14" x14ac:dyDescent="0.3">
      <c r="A34" s="15">
        <f t="shared" si="1"/>
        <v>16</v>
      </c>
      <c r="B34" s="56"/>
      <c r="C34" s="17">
        <v>29373091.649999999</v>
      </c>
      <c r="D34" s="17">
        <v>70373102.280000001</v>
      </c>
      <c r="E34" s="17">
        <v>203190354.06</v>
      </c>
      <c r="F34" s="17">
        <v>40448095.310000002</v>
      </c>
      <c r="G34" s="17">
        <v>12279212.010000002</v>
      </c>
      <c r="H34" s="17">
        <v>1587312.27</v>
      </c>
      <c r="I34" s="17"/>
      <c r="J34" s="17"/>
      <c r="K34" s="17">
        <v>29426336.820000004</v>
      </c>
      <c r="L34" s="17">
        <v>144883963.45999998</v>
      </c>
      <c r="M34" s="18">
        <v>112530212.73</v>
      </c>
      <c r="N34" s="16">
        <f t="shared" si="2"/>
        <v>644091680.58999991</v>
      </c>
      <c r="O34" s="49">
        <f t="shared" si="0"/>
        <v>16</v>
      </c>
      <c r="Q34" s="9"/>
      <c r="S34" s="9"/>
      <c r="T34" s="9"/>
    </row>
    <row r="35" spans="1:20" ht="14" x14ac:dyDescent="0.3">
      <c r="A35" s="15">
        <f t="shared" si="1"/>
        <v>16.5</v>
      </c>
      <c r="B35" s="56"/>
      <c r="C35" s="17">
        <v>18799799.009999998</v>
      </c>
      <c r="D35" s="17">
        <v>23785855.100000001</v>
      </c>
      <c r="E35" s="17">
        <v>138401680.21000001</v>
      </c>
      <c r="F35" s="17">
        <v>8998983.9800000004</v>
      </c>
      <c r="G35" s="17">
        <v>2782710.25</v>
      </c>
      <c r="H35" s="17">
        <v>1106448.73</v>
      </c>
      <c r="I35" s="17"/>
      <c r="J35" s="17"/>
      <c r="K35" s="17">
        <v>5341233.4099999992</v>
      </c>
      <c r="L35" s="17">
        <v>82791385.590000004</v>
      </c>
      <c r="M35" s="18">
        <v>70491931.820000008</v>
      </c>
      <c r="N35" s="16">
        <f t="shared" si="2"/>
        <v>352500028.09999996</v>
      </c>
      <c r="O35" s="49">
        <f t="shared" si="0"/>
        <v>16.5</v>
      </c>
      <c r="Q35" s="9"/>
      <c r="S35" s="9"/>
      <c r="T35" s="9"/>
    </row>
    <row r="36" spans="1:20" ht="14" x14ac:dyDescent="0.3">
      <c r="A36" s="15">
        <f t="shared" si="1"/>
        <v>17</v>
      </c>
      <c r="B36" s="62"/>
      <c r="C36" s="17">
        <v>3621288.24</v>
      </c>
      <c r="D36" s="17">
        <v>3575144.04</v>
      </c>
      <c r="E36" s="17">
        <v>33549146.09</v>
      </c>
      <c r="F36" s="17"/>
      <c r="G36" s="17">
        <v>1874137.1500000001</v>
      </c>
      <c r="H36" s="17">
        <v>368816.99</v>
      </c>
      <c r="I36" s="17"/>
      <c r="J36" s="17"/>
      <c r="K36" s="17">
        <v>215995.12</v>
      </c>
      <c r="L36" s="17">
        <v>16551345.17</v>
      </c>
      <c r="M36" s="18">
        <v>15376414.52</v>
      </c>
      <c r="N36" s="16">
        <f t="shared" si="2"/>
        <v>75132287.319999993</v>
      </c>
      <c r="O36" s="49">
        <f t="shared" si="0"/>
        <v>17</v>
      </c>
      <c r="Q36" s="9"/>
      <c r="S36" s="9"/>
      <c r="T36" s="9"/>
    </row>
    <row r="37" spans="1:20" ht="14" x14ac:dyDescent="0.3">
      <c r="A37" s="15">
        <f t="shared" si="1"/>
        <v>17.5</v>
      </c>
      <c r="B37" s="62"/>
      <c r="C37" s="17">
        <v>20955.53</v>
      </c>
      <c r="D37" s="17">
        <v>654633.62</v>
      </c>
      <c r="E37" s="17"/>
      <c r="F37" s="17"/>
      <c r="G37" s="17"/>
      <c r="H37" s="17"/>
      <c r="I37" s="17"/>
      <c r="J37" s="17"/>
      <c r="K37" s="17">
        <v>162475.81</v>
      </c>
      <c r="L37" s="17">
        <v>2315904.13</v>
      </c>
      <c r="M37" s="18">
        <v>3160683.46</v>
      </c>
      <c r="N37" s="16">
        <f t="shared" si="2"/>
        <v>6314652.5499999998</v>
      </c>
      <c r="O37" s="49">
        <f t="shared" si="0"/>
        <v>17.5</v>
      </c>
      <c r="Q37" s="9"/>
      <c r="S37" s="9"/>
      <c r="T37" s="9"/>
    </row>
    <row r="38" spans="1:20" ht="14" x14ac:dyDescent="0.3">
      <c r="A38" s="15">
        <f t="shared" si="1"/>
        <v>18</v>
      </c>
      <c r="B38" s="62"/>
      <c r="C38" s="17"/>
      <c r="D38" s="17"/>
      <c r="E38" s="17"/>
      <c r="F38" s="17"/>
      <c r="G38" s="17"/>
      <c r="H38" s="17"/>
      <c r="I38" s="17"/>
      <c r="J38" s="17"/>
      <c r="K38" s="17"/>
      <c r="L38" s="17">
        <v>29425.42</v>
      </c>
      <c r="M38" s="18">
        <v>61321.78</v>
      </c>
      <c r="N38" s="16">
        <f t="shared" si="2"/>
        <v>90747.199999999997</v>
      </c>
      <c r="O38" s="49">
        <f t="shared" si="0"/>
        <v>18</v>
      </c>
      <c r="Q38" s="9"/>
      <c r="S38" s="9"/>
      <c r="T38" s="9"/>
    </row>
    <row r="39" spans="1:20" ht="14" x14ac:dyDescent="0.3">
      <c r="A39" s="15">
        <f t="shared" si="1"/>
        <v>18.5</v>
      </c>
      <c r="B39" s="62"/>
      <c r="C39" s="17"/>
      <c r="D39" s="17"/>
      <c r="E39" s="17">
        <v>2496036.39</v>
      </c>
      <c r="F39" s="17"/>
      <c r="G39" s="17"/>
      <c r="H39" s="17"/>
      <c r="I39" s="17"/>
      <c r="J39" s="17"/>
      <c r="K39" s="17"/>
      <c r="L39" s="17"/>
      <c r="M39" s="18"/>
      <c r="N39" s="16">
        <f t="shared" si="2"/>
        <v>2496036.39</v>
      </c>
      <c r="O39" s="49">
        <f t="shared" si="0"/>
        <v>18.5</v>
      </c>
      <c r="Q39" s="9"/>
      <c r="S39" s="9"/>
      <c r="T39" s="9"/>
    </row>
    <row r="40" spans="1:20" ht="14" x14ac:dyDescent="0.3">
      <c r="A40" s="15">
        <f t="shared" si="1"/>
        <v>19</v>
      </c>
      <c r="B40" s="6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  <c r="N40" s="16" t="str">
        <f t="shared" si="2"/>
        <v xml:space="preserve"> </v>
      </c>
      <c r="O40" s="49">
        <f t="shared" si="0"/>
        <v>19</v>
      </c>
      <c r="Q40" s="9"/>
      <c r="S40" s="9"/>
      <c r="T40" s="9"/>
    </row>
    <row r="41" spans="1:20" ht="14" x14ac:dyDescent="0.3">
      <c r="A41" s="15">
        <f t="shared" si="1"/>
        <v>19.5</v>
      </c>
      <c r="B41" s="6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  <c r="N41" s="16"/>
      <c r="O41" s="49">
        <f t="shared" si="0"/>
        <v>19.5</v>
      </c>
      <c r="Q41" s="9"/>
      <c r="S41" s="9"/>
      <c r="T41" s="9"/>
    </row>
    <row r="42" spans="1:20" ht="14" x14ac:dyDescent="0.3">
      <c r="A42" s="28" t="s">
        <v>13</v>
      </c>
      <c r="B42" s="63" t="str">
        <f>IF(SUM(B8:B41)&gt;0,SUM(B8:B41)," ")</f>
        <v xml:space="preserve"> </v>
      </c>
      <c r="C42" s="64">
        <f t="shared" ref="C42:M42" si="3">IF(SUM(C8:C41)&gt;0,SUM(C8:C41)," ")</f>
        <v>182217491.66</v>
      </c>
      <c r="D42" s="64">
        <f t="shared" si="3"/>
        <v>271635082.35000002</v>
      </c>
      <c r="E42" s="64">
        <f t="shared" si="3"/>
        <v>3405525404</v>
      </c>
      <c r="F42" s="64">
        <f t="shared" si="3"/>
        <v>1811215249.6599998</v>
      </c>
      <c r="G42" s="64">
        <f t="shared" si="3"/>
        <v>415220833.80000001</v>
      </c>
      <c r="H42" s="64">
        <f t="shared" si="3"/>
        <v>289096925.20000005</v>
      </c>
      <c r="I42" s="64"/>
      <c r="J42" s="64"/>
      <c r="K42" s="64">
        <f t="shared" si="3"/>
        <v>315613486.99000001</v>
      </c>
      <c r="L42" s="64">
        <f t="shared" si="3"/>
        <v>781791920.29999995</v>
      </c>
      <c r="M42" s="65">
        <f t="shared" si="3"/>
        <v>1844775709.7</v>
      </c>
      <c r="N42" s="29">
        <f>IF(SUM(B42:M42)&gt;0,SUM(B42:M42)," ")</f>
        <v>9317092103.6599998</v>
      </c>
      <c r="O42" s="30" t="e">
        <f>+#REF!+#REF!+#REF!++#REF!+#REF!</f>
        <v>#REF!</v>
      </c>
      <c r="P42" s="30" t="e">
        <f>+O42-N42</f>
        <v>#REF!</v>
      </c>
      <c r="Q42" s="9"/>
      <c r="S42" s="9"/>
      <c r="T42" s="9"/>
    </row>
    <row r="43" spans="1:20" ht="14" x14ac:dyDescent="0.3">
      <c r="A43" s="15" t="s">
        <v>26</v>
      </c>
      <c r="B43" s="66"/>
      <c r="C43" s="31">
        <v>827.21799999999996</v>
      </c>
      <c r="D43" s="31">
        <v>437.69299999999998</v>
      </c>
      <c r="E43" s="31">
        <v>1242.5139999999999</v>
      </c>
      <c r="F43" s="31">
        <v>649.83100000000002</v>
      </c>
      <c r="G43" s="31">
        <v>296.536</v>
      </c>
      <c r="H43" s="31">
        <v>144.04527100000001</v>
      </c>
      <c r="I43" s="31"/>
      <c r="J43" s="31"/>
      <c r="K43" s="31">
        <v>4715.6424999999999</v>
      </c>
      <c r="L43" s="31">
        <v>2972.3527999999997</v>
      </c>
      <c r="M43" s="33">
        <v>3914.5050000000001</v>
      </c>
      <c r="N43" s="16">
        <f t="shared" si="2"/>
        <v>15200.337571</v>
      </c>
      <c r="O43" s="30" t="e">
        <f>+#REF!+#REF!+#REF!++#REF!+#REF!</f>
        <v>#REF!</v>
      </c>
      <c r="P43" s="30" t="e">
        <f t="shared" ref="P43:P44" si="4">+O43-N43</f>
        <v>#REF!</v>
      </c>
      <c r="Q43" s="9"/>
      <c r="S43" s="9"/>
      <c r="T43" s="9"/>
    </row>
    <row r="44" spans="1:20" x14ac:dyDescent="0.3">
      <c r="A44" s="32" t="s">
        <v>14</v>
      </c>
      <c r="B44" s="66"/>
      <c r="C44" s="31">
        <v>5401.4340000000002</v>
      </c>
      <c r="D44" s="31">
        <v>26687.219000000001</v>
      </c>
      <c r="E44" s="31">
        <v>62544.036999999997</v>
      </c>
      <c r="F44" s="31">
        <v>27856.679</v>
      </c>
      <c r="G44" s="31">
        <v>6535.415</v>
      </c>
      <c r="H44" s="31">
        <v>3707.3122710000002</v>
      </c>
      <c r="I44" s="31"/>
      <c r="J44" s="31"/>
      <c r="K44" s="31">
        <v>8724.0774999999994</v>
      </c>
      <c r="L44" s="31">
        <v>24356.090800000002</v>
      </c>
      <c r="M44" s="33">
        <v>21260.594300000001</v>
      </c>
      <c r="N44" s="16">
        <f t="shared" si="2"/>
        <v>187072.858871</v>
      </c>
      <c r="O44" s="30" t="e">
        <f>+#REF!+#REF!+#REF!++#REF!+#REF!</f>
        <v>#REF!</v>
      </c>
      <c r="P44" s="30" t="e">
        <f t="shared" si="4"/>
        <v>#REF!</v>
      </c>
      <c r="Q44" s="9"/>
      <c r="S44" s="9"/>
      <c r="T44" s="9"/>
    </row>
    <row r="45" spans="1:20" ht="14" x14ac:dyDescent="0.3">
      <c r="A45" s="15" t="s">
        <v>21</v>
      </c>
      <c r="B45" s="34"/>
      <c r="C45" s="35">
        <f>SUM(C8:C24)*100/C42</f>
        <v>0</v>
      </c>
      <c r="D45" s="35">
        <f t="shared" ref="D45:H45" si="5">SUM(D8:D24)*100/D42</f>
        <v>5.563590633895895E-2</v>
      </c>
      <c r="E45" s="35">
        <f t="shared" si="5"/>
        <v>34.871624014172227</v>
      </c>
      <c r="F45" s="35">
        <f t="shared" si="5"/>
        <v>32.230674526375829</v>
      </c>
      <c r="G45" s="35">
        <f t="shared" si="5"/>
        <v>39.942714476096221</v>
      </c>
      <c r="H45" s="35">
        <f t="shared" si="5"/>
        <v>56.996717269132667</v>
      </c>
      <c r="I45" s="35"/>
      <c r="J45" s="35"/>
      <c r="K45" s="35">
        <f t="shared" ref="K45:L45" si="6">SUM(K8:K24)*100/K42</f>
        <v>1.0987244756463377</v>
      </c>
      <c r="L45" s="35">
        <f t="shared" si="6"/>
        <v>0.99767028252312839</v>
      </c>
      <c r="M45" s="36">
        <f t="shared" ref="M45" si="7">SUM(M8:M24)*100/M42</f>
        <v>71.276276085824492</v>
      </c>
      <c r="N45" s="74">
        <f t="shared" ref="N45" si="8">SUM(N8:N24)*100/N42</f>
        <v>36.795397970288271</v>
      </c>
      <c r="Q45" s="9"/>
      <c r="S45" s="9"/>
      <c r="T45" s="9"/>
    </row>
    <row r="46" spans="1:20" ht="14" x14ac:dyDescent="0.3">
      <c r="A46" s="15" t="s">
        <v>22</v>
      </c>
      <c r="B46" s="34"/>
      <c r="C46" s="35">
        <f t="shared" ref="C46:H46" si="9">SUM(C8:C19)*100/C42</f>
        <v>0</v>
      </c>
      <c r="D46" s="35">
        <f t="shared" si="9"/>
        <v>0</v>
      </c>
      <c r="E46" s="35">
        <f t="shared" si="9"/>
        <v>4.7730216832057435</v>
      </c>
      <c r="F46" s="35">
        <f t="shared" si="9"/>
        <v>17.074630565751573</v>
      </c>
      <c r="G46" s="35">
        <f t="shared" si="9"/>
        <v>19.564306127550577</v>
      </c>
      <c r="H46" s="35">
        <f t="shared" si="9"/>
        <v>8.7241957182877687</v>
      </c>
      <c r="I46" s="35"/>
      <c r="J46" s="35"/>
      <c r="K46" s="35">
        <f>SUM(K8:K19)*100/K42</f>
        <v>0</v>
      </c>
      <c r="L46" s="35">
        <f>SUM(L8:L19)*100/L42</f>
        <v>0.42714821850788065</v>
      </c>
      <c r="M46" s="36">
        <f>SUM(M8:M19)*100/M42</f>
        <v>68.713369890702879</v>
      </c>
      <c r="N46" s="74">
        <f t="shared" ref="N46" si="10">SUM(N8:N19)*100/N42</f>
        <v>19.847482260946869</v>
      </c>
      <c r="Q46" s="9"/>
      <c r="S46" s="9"/>
      <c r="T46" s="9"/>
    </row>
    <row r="47" spans="1:20" ht="14" x14ac:dyDescent="0.3">
      <c r="A47" s="23" t="s">
        <v>20</v>
      </c>
      <c r="B47" s="37"/>
      <c r="C47" s="38">
        <v>15.5</v>
      </c>
      <c r="D47" s="38">
        <v>15.5</v>
      </c>
      <c r="E47" s="38">
        <v>14.5</v>
      </c>
      <c r="F47" s="38">
        <v>12.5</v>
      </c>
      <c r="G47" s="38">
        <v>14.5</v>
      </c>
      <c r="H47" s="38">
        <v>10.5</v>
      </c>
      <c r="I47" s="38"/>
      <c r="J47" s="38"/>
      <c r="K47" s="38">
        <v>15</v>
      </c>
      <c r="L47" s="38">
        <v>15.5</v>
      </c>
      <c r="M47" s="39">
        <v>7</v>
      </c>
      <c r="N47" s="37">
        <v>15</v>
      </c>
      <c r="P47" s="30">
        <f>+N42+'V-XIV R MONITOREO'!N42</f>
        <v>9317364881.6700001</v>
      </c>
      <c r="Q47" s="9"/>
      <c r="S47" s="9"/>
      <c r="T47" s="9"/>
    </row>
    <row r="48" spans="1:20" x14ac:dyDescent="0.3">
      <c r="A48" s="40" t="s">
        <v>15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5" ht="15.5" x14ac:dyDescent="0.35">
      <c r="A49" s="42" t="s">
        <v>31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ht="15.5" x14ac:dyDescent="0.35">
      <c r="A50" s="43" t="s">
        <v>32</v>
      </c>
      <c r="O50" s="30">
        <f>+N44+'V-XIV R MONITOREO'!N44</f>
        <v>187074.77460999999</v>
      </c>
    </row>
    <row r="51" spans="1:15" x14ac:dyDescent="0.3">
      <c r="B51" s="6">
        <v>0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</row>
    <row r="52" spans="1:15" x14ac:dyDescent="0.3">
      <c r="A52" s="4">
        <v>14</v>
      </c>
      <c r="B52" s="5" t="e">
        <f>+VLOOKUP(MAX(B8:B41),B8:$O$41,14,0)</f>
        <v>#N/A</v>
      </c>
      <c r="C52" s="45">
        <f>+VLOOKUP(MAX(C8:C41),C8:$O$41,+$A$52-C51,0)</f>
        <v>15.5</v>
      </c>
      <c r="D52" s="45">
        <f>+VLOOKUP(MAX(D8:D41),D8:$O$41,+$A$52-D51,0)</f>
        <v>15.5</v>
      </c>
      <c r="E52" s="45">
        <f>+VLOOKUP(MAX(E8:E41),E8:$O$41,+$A$52-E51,0)</f>
        <v>14.5</v>
      </c>
      <c r="F52" s="45">
        <f>+VLOOKUP(MAX(F8:F41),F8:$O$41,+$A$52-F51,0)</f>
        <v>12.5</v>
      </c>
      <c r="G52" s="45">
        <f>+VLOOKUP(MAX(G8:G41),G8:$O$41,+$A$52-G51,0)</f>
        <v>14.5</v>
      </c>
      <c r="H52" s="45">
        <f>+VLOOKUP(MAX(H8:H41),H8:$O$41,+$A$52-H51,0)</f>
        <v>10.5</v>
      </c>
      <c r="I52" s="45" t="e">
        <f>+VLOOKUP(MAX(I8:I41),I8:$O$41,+$A$52-I51,0)</f>
        <v>#N/A</v>
      </c>
      <c r="J52" s="45" t="e">
        <f>+VLOOKUP(MAX(J8:J41),J8:$O$41,+$A$52-J51,0)</f>
        <v>#N/A</v>
      </c>
      <c r="K52" s="45">
        <f>+VLOOKUP(MAX(K8:K41),K8:$O$41,+$A$52-K51,0)</f>
        <v>15</v>
      </c>
      <c r="L52" s="45">
        <f>+VLOOKUP(MAX(L8:L41),L8:$O$41,+$A$52-L51,0)</f>
        <v>15.5</v>
      </c>
      <c r="M52" s="45">
        <f>+VLOOKUP(MAX(M8:M41),M8:$O$41,+$A$52-M51,0)</f>
        <v>7</v>
      </c>
      <c r="N52" s="45">
        <f>+VLOOKUP(MAX(N8:N41),N8:$O$41,+$A$52-N51,0)</f>
        <v>15</v>
      </c>
    </row>
    <row r="53" spans="1:15" x14ac:dyDescent="0.3">
      <c r="A53" s="44">
        <v>0</v>
      </c>
    </row>
    <row r="54" spans="1:15" x14ac:dyDescent="0.3">
      <c r="A54" s="6"/>
    </row>
    <row r="55" spans="1:15" x14ac:dyDescent="0.3">
      <c r="N55" s="46">
        <f>(N43*1000000)/N42</f>
        <v>1.6314465287972097</v>
      </c>
      <c r="O55" s="5" t="s">
        <v>16</v>
      </c>
    </row>
    <row r="56" spans="1:15" x14ac:dyDescent="0.3">
      <c r="A56" s="53" t="s">
        <v>23</v>
      </c>
      <c r="B56" s="30">
        <f>SUM(B8:B24)</f>
        <v>0</v>
      </c>
      <c r="C56" s="30">
        <f t="shared" ref="C56:M56" si="11">SUM(C8:C24)</f>
        <v>0</v>
      </c>
      <c r="D56" s="30">
        <f t="shared" si="11"/>
        <v>151126.64000000001</v>
      </c>
      <c r="E56" s="30">
        <f t="shared" si="11"/>
        <v>1187562014.5899999</v>
      </c>
      <c r="F56" s="30">
        <f t="shared" si="11"/>
        <v>583766892.09000003</v>
      </c>
      <c r="G56" s="30">
        <f t="shared" si="11"/>
        <v>165850472.09000003</v>
      </c>
      <c r="H56" s="30">
        <f t="shared" si="11"/>
        <v>164775757.08999997</v>
      </c>
      <c r="I56" s="30">
        <f t="shared" si="11"/>
        <v>0</v>
      </c>
      <c r="J56" s="30">
        <f t="shared" si="11"/>
        <v>0</v>
      </c>
      <c r="K56" s="30">
        <f t="shared" si="11"/>
        <v>3467722.63</v>
      </c>
      <c r="L56" s="30">
        <f t="shared" si="11"/>
        <v>7799705.6600000001</v>
      </c>
      <c r="M56" s="30">
        <f t="shared" si="11"/>
        <v>1314887428.0100002</v>
      </c>
      <c r="N56" s="30">
        <f>SUM(N8:N24)</f>
        <v>3428261118.7999997</v>
      </c>
    </row>
    <row r="57" spans="1:15" x14ac:dyDescent="0.3">
      <c r="A57" s="53" t="s">
        <v>24</v>
      </c>
      <c r="B57" s="30">
        <f>SUM(B8:B19)</f>
        <v>0</v>
      </c>
      <c r="C57" s="30">
        <f t="shared" ref="C57:M57" si="12">SUM(C8:C19)</f>
        <v>0</v>
      </c>
      <c r="D57" s="30">
        <f t="shared" si="12"/>
        <v>0</v>
      </c>
      <c r="E57" s="30">
        <f t="shared" si="12"/>
        <v>162546465.96000001</v>
      </c>
      <c r="F57" s="30">
        <f t="shared" si="12"/>
        <v>309258312.63</v>
      </c>
      <c r="G57" s="30">
        <f t="shared" si="12"/>
        <v>81235075.030000001</v>
      </c>
      <c r="H57" s="30">
        <f t="shared" si="12"/>
        <v>25221381.57</v>
      </c>
      <c r="I57" s="30">
        <f t="shared" si="12"/>
        <v>0</v>
      </c>
      <c r="J57" s="30">
        <f t="shared" si="12"/>
        <v>0</v>
      </c>
      <c r="K57" s="30">
        <f t="shared" si="12"/>
        <v>0</v>
      </c>
      <c r="L57" s="30">
        <f t="shared" si="12"/>
        <v>3339410.2600000002</v>
      </c>
      <c r="M57" s="30">
        <f t="shared" si="12"/>
        <v>1267607557.0600002</v>
      </c>
      <c r="N57" s="30">
        <f>SUM(N8:N19)</f>
        <v>1849208202.51</v>
      </c>
      <c r="O57" s="5" t="s">
        <v>17</v>
      </c>
    </row>
    <row r="58" spans="1:15" x14ac:dyDescent="0.3">
      <c r="A58" s="53" t="s">
        <v>25</v>
      </c>
      <c r="B58" s="30">
        <f>SUM(B25:B41)</f>
        <v>0</v>
      </c>
      <c r="C58" s="30">
        <f t="shared" ref="C58:M58" si="13">SUM(C25:C41)</f>
        <v>182217491.66</v>
      </c>
      <c r="D58" s="30">
        <f t="shared" si="13"/>
        <v>271483955.71000004</v>
      </c>
      <c r="E58" s="30">
        <f t="shared" si="13"/>
        <v>2217963389.4099998</v>
      </c>
      <c r="F58" s="30">
        <f t="shared" si="13"/>
        <v>1227448357.5699999</v>
      </c>
      <c r="G58" s="30">
        <f t="shared" si="13"/>
        <v>249370361.70999998</v>
      </c>
      <c r="H58" s="30">
        <f t="shared" si="13"/>
        <v>124321168.10999998</v>
      </c>
      <c r="I58" s="30">
        <f t="shared" si="13"/>
        <v>0</v>
      </c>
      <c r="J58" s="30">
        <f t="shared" si="13"/>
        <v>0</v>
      </c>
      <c r="K58" s="30">
        <f t="shared" si="13"/>
        <v>312145764.36000001</v>
      </c>
      <c r="L58" s="30">
        <f t="shared" si="13"/>
        <v>773992214.63999987</v>
      </c>
      <c r="M58" s="30">
        <f t="shared" si="13"/>
        <v>529888281.68999994</v>
      </c>
      <c r="N58" s="30">
        <f>SUM(N25:N41)</f>
        <v>5888830984.8600006</v>
      </c>
    </row>
    <row r="62" spans="1:15" x14ac:dyDescent="0.3">
      <c r="O62" s="30"/>
    </row>
    <row r="63" spans="1:15" x14ac:dyDescent="0.3">
      <c r="A63" s="44">
        <v>14</v>
      </c>
      <c r="B63" s="6">
        <v>0</v>
      </c>
      <c r="C63" s="6">
        <v>1</v>
      </c>
      <c r="D63" s="6">
        <v>2</v>
      </c>
      <c r="E63" s="6">
        <v>3</v>
      </c>
      <c r="F63" s="6">
        <v>4</v>
      </c>
      <c r="G63" s="6">
        <v>5</v>
      </c>
      <c r="H63" s="6">
        <v>6</v>
      </c>
      <c r="I63" s="6">
        <v>7</v>
      </c>
      <c r="J63" s="6">
        <v>8</v>
      </c>
      <c r="K63" s="6">
        <v>9</v>
      </c>
      <c r="L63" s="6">
        <v>10</v>
      </c>
      <c r="M63" s="6">
        <v>11</v>
      </c>
    </row>
    <row r="65" spans="2:13" x14ac:dyDescent="0.3">
      <c r="B65" s="44" t="e">
        <f>+VLOOKUP(MAX(B8:B41),B8:O41,$A$63-B63,0)</f>
        <v>#N/A</v>
      </c>
      <c r="C65" s="44">
        <f>+VLOOKUP(MAX(C8:C41),C8:P41,$A$63-C63,0)</f>
        <v>15.5</v>
      </c>
      <c r="D65" s="44">
        <f>+VLOOKUP(MAX(D8:D41),D8:Q41,$A$63-D63,0)</f>
        <v>15.5</v>
      </c>
      <c r="E65" s="44">
        <f t="shared" ref="E65:M65" si="14">+VLOOKUP(MAX(E8:E41),E8:Q41,$A$63-E63,0)</f>
        <v>14.5</v>
      </c>
      <c r="F65" s="44">
        <f t="shared" si="14"/>
        <v>12.5</v>
      </c>
      <c r="G65" s="44">
        <f t="shared" si="14"/>
        <v>14.5</v>
      </c>
      <c r="H65" s="44">
        <f t="shared" si="14"/>
        <v>10.5</v>
      </c>
      <c r="I65" s="44" t="e">
        <f t="shared" si="14"/>
        <v>#N/A</v>
      </c>
      <c r="J65" s="44" t="e">
        <f t="shared" si="14"/>
        <v>#N/A</v>
      </c>
      <c r="K65" s="44">
        <f t="shared" si="14"/>
        <v>15</v>
      </c>
      <c r="L65" s="44">
        <f t="shared" si="14"/>
        <v>15.5</v>
      </c>
      <c r="M65" s="44">
        <f t="shared" si="14"/>
        <v>7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rgb="FFFFFF00"/>
  </sheetPr>
  <dimension ref="A1:T65"/>
  <sheetViews>
    <sheetView topLeftCell="A7" zoomScale="60" zoomScaleNormal="60" zoomScalePageLayoutView="70" workbookViewId="0">
      <selection activeCell="L43" sqref="L43:L44"/>
    </sheetView>
  </sheetViews>
  <sheetFormatPr baseColWidth="10" defaultColWidth="16.08984375" defaultRowHeight="13" x14ac:dyDescent="0.3"/>
  <cols>
    <col min="1" max="1" width="18.453125" style="44" customWidth="1"/>
    <col min="2" max="7" width="17.453125" style="6" customWidth="1"/>
    <col min="8" max="13" width="11.90625" style="6" customWidth="1"/>
    <col min="14" max="14" width="14.90625" style="6" customWidth="1"/>
    <col min="15" max="16384" width="16.08984375" style="6"/>
  </cols>
  <sheetData>
    <row r="1" spans="1:20" s="1" customFormat="1" ht="20" x14ac:dyDescent="0.4">
      <c r="A1" s="75" t="s">
        <v>28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0" s="1" customFormat="1" ht="20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 s="3" customFormat="1" ht="18" x14ac:dyDescent="0.4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20" s="3" customFormat="1" ht="18" x14ac:dyDescent="0.4">
      <c r="A4" s="77" t="s">
        <v>36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20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0" s="9" customFormat="1" ht="19.149999999999999" customHeight="1" thickBot="1" x14ac:dyDescent="0.35">
      <c r="A6" s="7"/>
      <c r="B6" s="78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8"/>
      <c r="O6" s="7"/>
    </row>
    <row r="7" spans="1:20" s="9" customFormat="1" ht="19.149999999999999" customHeight="1" thickBot="1" x14ac:dyDescent="0.35">
      <c r="A7" s="10" t="s">
        <v>19</v>
      </c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 t="s">
        <v>11</v>
      </c>
      <c r="M7" s="13" t="s">
        <v>12</v>
      </c>
      <c r="N7" s="73" t="s">
        <v>13</v>
      </c>
      <c r="O7" s="14" t="s">
        <v>19</v>
      </c>
    </row>
    <row r="8" spans="1:20" ht="14" x14ac:dyDescent="0.3">
      <c r="A8" s="15">
        <v>3</v>
      </c>
      <c r="B8" s="5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6" t="str">
        <f t="shared" ref="N8:N44" si="0">IF(SUM(B8:M8)&gt;0,SUM(B8:M8)," ")</f>
        <v xml:space="preserve"> </v>
      </c>
      <c r="O8" s="49">
        <f>+A8</f>
        <v>3</v>
      </c>
      <c r="P8" s="30" t="e">
        <f>+N8+'V-XIV R ART-IND COMERCIAL'!N8</f>
        <v>#VALUE!</v>
      </c>
      <c r="Q8" s="9"/>
      <c r="S8" s="9"/>
      <c r="T8" s="9"/>
    </row>
    <row r="9" spans="1:20" ht="14" x14ac:dyDescent="0.3">
      <c r="A9" s="15">
        <f>+A8+0.5</f>
        <v>3.5</v>
      </c>
      <c r="B9" s="56"/>
      <c r="C9" s="57"/>
      <c r="D9" s="58"/>
      <c r="E9" s="58"/>
      <c r="F9" s="58"/>
      <c r="G9" s="58"/>
      <c r="H9" s="58"/>
      <c r="I9" s="58"/>
      <c r="J9" s="58"/>
      <c r="K9" s="57"/>
      <c r="L9" s="58"/>
      <c r="M9" s="59"/>
      <c r="N9" s="16" t="str">
        <f t="shared" si="0"/>
        <v xml:space="preserve"> </v>
      </c>
      <c r="O9" s="49">
        <f t="shared" ref="O9:O41" si="1">+A9</f>
        <v>3.5</v>
      </c>
      <c r="P9" s="30" t="e">
        <f>+N9+'V-XIV R ART-IND COMERCIAL'!N9</f>
        <v>#VALUE!</v>
      </c>
      <c r="Q9" s="9"/>
      <c r="S9" s="9"/>
      <c r="T9" s="9"/>
    </row>
    <row r="10" spans="1:20" ht="14" x14ac:dyDescent="0.3">
      <c r="A10" s="15">
        <f t="shared" ref="A10:A41" si="2">+A9+0.5</f>
        <v>4</v>
      </c>
      <c r="B10" s="56"/>
      <c r="C10" s="57">
        <v>522.23</v>
      </c>
      <c r="D10" s="58"/>
      <c r="E10" s="58"/>
      <c r="F10" s="58"/>
      <c r="G10" s="58"/>
      <c r="H10" s="58"/>
      <c r="I10" s="58"/>
      <c r="J10" s="58"/>
      <c r="K10" s="57"/>
      <c r="L10" s="58"/>
      <c r="M10" s="59"/>
      <c r="N10" s="16">
        <f t="shared" si="0"/>
        <v>522.23</v>
      </c>
      <c r="O10" s="49">
        <f t="shared" si="1"/>
        <v>4</v>
      </c>
      <c r="P10" s="30">
        <f>+N10+'V-XIV R ART-IND COMERCIAL'!N10</f>
        <v>873843.4</v>
      </c>
      <c r="Q10" s="9"/>
      <c r="S10" s="9"/>
      <c r="T10" s="9"/>
    </row>
    <row r="11" spans="1:20" ht="14" x14ac:dyDescent="0.3">
      <c r="A11" s="15">
        <f t="shared" si="2"/>
        <v>4.5</v>
      </c>
      <c r="B11" s="56">
        <v>12.91</v>
      </c>
      <c r="C11" s="17">
        <v>1975.67</v>
      </c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16">
        <f t="shared" si="0"/>
        <v>1988.5800000000002</v>
      </c>
      <c r="O11" s="49">
        <f t="shared" si="1"/>
        <v>4.5</v>
      </c>
      <c r="P11" s="30">
        <f>+N11+'V-XIV R ART-IND COMERCIAL'!N11</f>
        <v>2188102.77</v>
      </c>
      <c r="Q11" s="9"/>
      <c r="S11" s="9"/>
      <c r="T11" s="9"/>
    </row>
    <row r="12" spans="1:20" ht="14" x14ac:dyDescent="0.3">
      <c r="A12" s="15">
        <f t="shared" si="2"/>
        <v>5</v>
      </c>
      <c r="B12" s="56">
        <v>245.3</v>
      </c>
      <c r="C12" s="17">
        <v>11705.390000000001</v>
      </c>
      <c r="D12" s="17">
        <v>73.540000000000006</v>
      </c>
      <c r="E12" s="17"/>
      <c r="F12" s="17"/>
      <c r="G12" s="17"/>
      <c r="H12" s="17"/>
      <c r="I12" s="17"/>
      <c r="J12" s="17"/>
      <c r="K12" s="17">
        <v>587.63</v>
      </c>
      <c r="L12" s="17"/>
      <c r="M12" s="18"/>
      <c r="N12" s="16">
        <f t="shared" si="0"/>
        <v>12611.86</v>
      </c>
      <c r="O12" s="49">
        <f t="shared" si="1"/>
        <v>5</v>
      </c>
      <c r="P12" s="30">
        <f>+N12+'V-XIV R ART-IND COMERCIAL'!N12</f>
        <v>28433392.289999999</v>
      </c>
      <c r="Q12" s="9"/>
      <c r="S12" s="9"/>
      <c r="T12" s="9"/>
    </row>
    <row r="13" spans="1:20" ht="14" x14ac:dyDescent="0.3">
      <c r="A13" s="15">
        <f t="shared" si="2"/>
        <v>5.5</v>
      </c>
      <c r="B13" s="56">
        <v>671.35</v>
      </c>
      <c r="C13" s="17">
        <v>21769.09</v>
      </c>
      <c r="D13" s="17">
        <v>749.49</v>
      </c>
      <c r="E13" s="17"/>
      <c r="F13" s="17"/>
      <c r="G13" s="17"/>
      <c r="H13" s="17"/>
      <c r="I13" s="17"/>
      <c r="J13" s="17"/>
      <c r="K13" s="17">
        <v>562.1</v>
      </c>
      <c r="L13" s="17"/>
      <c r="M13" s="18"/>
      <c r="N13" s="16">
        <f t="shared" si="0"/>
        <v>23752.03</v>
      </c>
      <c r="O13" s="49">
        <f t="shared" si="1"/>
        <v>5.5</v>
      </c>
      <c r="P13" s="30">
        <f>+N13+'V-XIV R ART-IND COMERCIAL'!N13</f>
        <v>110732242.24000001</v>
      </c>
      <c r="Q13" s="9"/>
      <c r="S13" s="9"/>
      <c r="T13" s="9"/>
    </row>
    <row r="14" spans="1:20" ht="14" x14ac:dyDescent="0.3">
      <c r="A14" s="15">
        <f t="shared" si="2"/>
        <v>6</v>
      </c>
      <c r="B14" s="56">
        <v>1007.03</v>
      </c>
      <c r="C14" s="17">
        <v>25458.41</v>
      </c>
      <c r="D14" s="17">
        <v>3246.87</v>
      </c>
      <c r="E14" s="17"/>
      <c r="F14" s="17"/>
      <c r="G14" s="17"/>
      <c r="H14" s="17"/>
      <c r="I14" s="17"/>
      <c r="J14" s="17"/>
      <c r="K14" s="17">
        <v>1035.1099999999999</v>
      </c>
      <c r="L14" s="17"/>
      <c r="M14" s="18"/>
      <c r="N14" s="16">
        <f t="shared" si="0"/>
        <v>30747.42</v>
      </c>
      <c r="O14" s="49">
        <f t="shared" si="1"/>
        <v>6</v>
      </c>
      <c r="P14" s="30">
        <f>+N14+'V-XIV R ART-IND COMERCIAL'!N14</f>
        <v>220456134.81999999</v>
      </c>
      <c r="Q14" s="9"/>
      <c r="S14" s="9"/>
      <c r="T14" s="9"/>
    </row>
    <row r="15" spans="1:20" ht="14" x14ac:dyDescent="0.3">
      <c r="A15" s="15">
        <f t="shared" si="2"/>
        <v>6.5</v>
      </c>
      <c r="B15" s="56">
        <v>464.78</v>
      </c>
      <c r="C15" s="17">
        <v>21232.720000000001</v>
      </c>
      <c r="D15" s="17">
        <v>7171.21</v>
      </c>
      <c r="E15" s="17"/>
      <c r="F15" s="17"/>
      <c r="G15" s="17"/>
      <c r="H15" s="17"/>
      <c r="I15" s="17"/>
      <c r="J15" s="17">
        <v>363.35</v>
      </c>
      <c r="K15" s="17">
        <v>487.78999999999996</v>
      </c>
      <c r="L15" s="17"/>
      <c r="M15" s="18"/>
      <c r="N15" s="16">
        <f t="shared" si="0"/>
        <v>29719.85</v>
      </c>
      <c r="O15" s="49">
        <f t="shared" si="1"/>
        <v>6.5</v>
      </c>
      <c r="P15" s="30">
        <f>+N15+'V-XIV R ART-IND COMERCIAL'!N15</f>
        <v>259195809.35999998</v>
      </c>
      <c r="Q15" s="9"/>
      <c r="S15" s="9"/>
      <c r="T15" s="9"/>
    </row>
    <row r="16" spans="1:20" ht="14" x14ac:dyDescent="0.3">
      <c r="A16" s="15">
        <f t="shared" si="2"/>
        <v>7</v>
      </c>
      <c r="B16" s="56">
        <v>206.57</v>
      </c>
      <c r="C16" s="17">
        <v>15849.899999999998</v>
      </c>
      <c r="D16" s="17">
        <v>6689.69</v>
      </c>
      <c r="E16" s="17"/>
      <c r="F16" s="17"/>
      <c r="G16" s="17"/>
      <c r="H16" s="17"/>
      <c r="I16" s="17">
        <v>13.29</v>
      </c>
      <c r="J16" s="17">
        <v>645.35</v>
      </c>
      <c r="K16" s="17">
        <v>236.88</v>
      </c>
      <c r="L16" s="17"/>
      <c r="M16" s="18"/>
      <c r="N16" s="16">
        <f t="shared" si="0"/>
        <v>23641.679999999997</v>
      </c>
      <c r="O16" s="49">
        <f t="shared" si="1"/>
        <v>7</v>
      </c>
      <c r="P16" s="30">
        <f>+N16+'V-XIV R ART-IND COMERCIAL'!N16</f>
        <v>320383149.66000003</v>
      </c>
      <c r="Q16" s="9"/>
      <c r="S16" s="9"/>
      <c r="T16" s="9"/>
    </row>
    <row r="17" spans="1:20" ht="14" x14ac:dyDescent="0.3">
      <c r="A17" s="15">
        <f t="shared" si="2"/>
        <v>7.5</v>
      </c>
      <c r="B17" s="56">
        <v>64.55</v>
      </c>
      <c r="C17" s="17">
        <v>7428.48</v>
      </c>
      <c r="D17" s="17">
        <v>9681.34</v>
      </c>
      <c r="E17" s="17"/>
      <c r="F17" s="17"/>
      <c r="G17" s="17"/>
      <c r="H17" s="17"/>
      <c r="I17" s="17">
        <v>9.7799999999999994</v>
      </c>
      <c r="J17" s="17">
        <v>1097.74</v>
      </c>
      <c r="K17" s="17">
        <v>606.98</v>
      </c>
      <c r="L17" s="17"/>
      <c r="M17" s="18"/>
      <c r="N17" s="16">
        <f t="shared" si="0"/>
        <v>18888.87</v>
      </c>
      <c r="O17" s="49">
        <f t="shared" si="1"/>
        <v>7.5</v>
      </c>
      <c r="P17" s="30">
        <f>+N17+'V-XIV R ART-IND COMERCIAL'!N17</f>
        <v>327615185.86000001</v>
      </c>
      <c r="Q17" s="9"/>
      <c r="S17" s="9"/>
      <c r="T17" s="9"/>
    </row>
    <row r="18" spans="1:20" ht="14" x14ac:dyDescent="0.3">
      <c r="A18" s="15">
        <f t="shared" si="2"/>
        <v>8</v>
      </c>
      <c r="B18" s="56">
        <v>25.82</v>
      </c>
      <c r="C18" s="17">
        <v>7196.2800000000007</v>
      </c>
      <c r="D18" s="17">
        <v>7129.83</v>
      </c>
      <c r="E18" s="17"/>
      <c r="F18" s="17"/>
      <c r="G18" s="17"/>
      <c r="H18" s="17"/>
      <c r="I18" s="17">
        <v>11.78</v>
      </c>
      <c r="J18" s="17">
        <v>1220</v>
      </c>
      <c r="K18" s="17">
        <v>974.54</v>
      </c>
      <c r="L18" s="17"/>
      <c r="M18" s="18"/>
      <c r="N18" s="16">
        <f t="shared" si="0"/>
        <v>16558.25</v>
      </c>
      <c r="O18" s="49">
        <f t="shared" si="1"/>
        <v>8</v>
      </c>
      <c r="P18" s="30">
        <f>+N18+'V-XIV R ART-IND COMERCIAL'!N18</f>
        <v>307363479.03999996</v>
      </c>
      <c r="Q18" s="9"/>
      <c r="S18" s="9"/>
      <c r="T18" s="9"/>
    </row>
    <row r="19" spans="1:20" ht="14" x14ac:dyDescent="0.3">
      <c r="A19" s="19">
        <f t="shared" si="2"/>
        <v>8.5</v>
      </c>
      <c r="B19" s="60"/>
      <c r="C19" s="21">
        <v>6346.6299999999992</v>
      </c>
      <c r="D19" s="21">
        <v>4910.9400000000005</v>
      </c>
      <c r="E19" s="21"/>
      <c r="F19" s="21"/>
      <c r="G19" s="21"/>
      <c r="H19" s="21"/>
      <c r="I19" s="21">
        <v>37.799999999999997</v>
      </c>
      <c r="J19" s="21">
        <v>1551.4499999999998</v>
      </c>
      <c r="K19" s="21">
        <v>1139.82</v>
      </c>
      <c r="L19" s="21"/>
      <c r="M19" s="22"/>
      <c r="N19" s="20">
        <f t="shared" si="0"/>
        <v>13986.64</v>
      </c>
      <c r="O19" s="49">
        <f t="shared" si="1"/>
        <v>8.5</v>
      </c>
      <c r="P19" s="30">
        <f>+N19+'V-XIV R ART-IND COMERCIAL'!N19</f>
        <v>272139280.47999996</v>
      </c>
      <c r="Q19" s="9"/>
      <c r="S19" s="9"/>
      <c r="T19" s="9"/>
    </row>
    <row r="20" spans="1:20" ht="14" x14ac:dyDescent="0.3">
      <c r="A20" s="15">
        <f t="shared" si="2"/>
        <v>9</v>
      </c>
      <c r="B20" s="56"/>
      <c r="C20" s="17">
        <v>6215.96</v>
      </c>
      <c r="D20" s="17">
        <v>4215.29</v>
      </c>
      <c r="E20" s="17"/>
      <c r="F20" s="17"/>
      <c r="G20" s="17"/>
      <c r="H20" s="17"/>
      <c r="I20" s="17">
        <v>15.76</v>
      </c>
      <c r="J20" s="17">
        <v>923.24</v>
      </c>
      <c r="K20" s="17">
        <v>1211.79</v>
      </c>
      <c r="L20" s="17"/>
      <c r="M20" s="18"/>
      <c r="N20" s="16">
        <f t="shared" si="0"/>
        <v>12582.04</v>
      </c>
      <c r="O20" s="49">
        <f t="shared" si="1"/>
        <v>9</v>
      </c>
      <c r="P20" s="30">
        <f>+N20+'V-XIV R ART-IND COMERCIAL'!N20</f>
        <v>261357372.36999997</v>
      </c>
      <c r="Q20" s="9"/>
      <c r="S20" s="9"/>
      <c r="T20" s="9"/>
    </row>
    <row r="21" spans="1:20" ht="14" x14ac:dyDescent="0.3">
      <c r="A21" s="15">
        <f t="shared" si="2"/>
        <v>9.5</v>
      </c>
      <c r="B21" s="56">
        <v>12.55</v>
      </c>
      <c r="C21" s="17">
        <v>2495.13</v>
      </c>
      <c r="D21" s="17">
        <v>5786.5</v>
      </c>
      <c r="E21" s="17"/>
      <c r="F21" s="17"/>
      <c r="G21" s="17"/>
      <c r="H21" s="17"/>
      <c r="I21" s="17">
        <v>75.64</v>
      </c>
      <c r="J21" s="17">
        <v>903.17000000000007</v>
      </c>
      <c r="K21" s="17">
        <v>1134.8399999999999</v>
      </c>
      <c r="L21" s="17"/>
      <c r="M21" s="18"/>
      <c r="N21" s="16">
        <f t="shared" si="0"/>
        <v>10407.83</v>
      </c>
      <c r="O21" s="49">
        <f t="shared" si="1"/>
        <v>9.5</v>
      </c>
      <c r="P21" s="30">
        <f>+N21+'V-XIV R ART-IND COMERCIAL'!N21</f>
        <v>344763230.54999995</v>
      </c>
      <c r="Q21" s="9"/>
      <c r="S21" s="9"/>
      <c r="T21" s="9"/>
    </row>
    <row r="22" spans="1:20" ht="14" x14ac:dyDescent="0.3">
      <c r="A22" s="15">
        <f t="shared" si="2"/>
        <v>10</v>
      </c>
      <c r="B22" s="56"/>
      <c r="C22" s="17">
        <v>1218.3899999999999</v>
      </c>
      <c r="D22" s="17">
        <v>4584.3600000000006</v>
      </c>
      <c r="E22" s="17"/>
      <c r="F22" s="17"/>
      <c r="G22" s="17"/>
      <c r="H22" s="17"/>
      <c r="I22" s="17">
        <v>105.89000000000001</v>
      </c>
      <c r="J22" s="17">
        <v>2080.88</v>
      </c>
      <c r="K22" s="17">
        <v>1409.3600000000001</v>
      </c>
      <c r="L22" s="17"/>
      <c r="M22" s="18"/>
      <c r="N22" s="16">
        <f t="shared" si="0"/>
        <v>9398.880000000001</v>
      </c>
      <c r="O22" s="49">
        <f t="shared" si="1"/>
        <v>10</v>
      </c>
      <c r="P22" s="30">
        <f>+N22+'V-XIV R ART-IND COMERCIAL'!N22</f>
        <v>349631043.72000009</v>
      </c>
      <c r="Q22" s="9"/>
      <c r="S22" s="9"/>
      <c r="T22" s="9"/>
    </row>
    <row r="23" spans="1:20" ht="14" x14ac:dyDescent="0.3">
      <c r="A23" s="15">
        <f t="shared" si="2"/>
        <v>10.5</v>
      </c>
      <c r="B23" s="56">
        <v>25.1</v>
      </c>
      <c r="C23" s="17">
        <v>886.69</v>
      </c>
      <c r="D23" s="17">
        <v>3459.2200000000003</v>
      </c>
      <c r="E23" s="17"/>
      <c r="F23" s="17"/>
      <c r="G23" s="17"/>
      <c r="H23" s="17"/>
      <c r="I23" s="17">
        <v>113.24</v>
      </c>
      <c r="J23" s="17">
        <v>2649.04</v>
      </c>
      <c r="K23" s="17">
        <v>1538.48</v>
      </c>
      <c r="L23" s="17"/>
      <c r="M23" s="18"/>
      <c r="N23" s="16">
        <f t="shared" si="0"/>
        <v>8671.77</v>
      </c>
      <c r="O23" s="49">
        <f t="shared" si="1"/>
        <v>10.5</v>
      </c>
      <c r="P23" s="30">
        <f>+N23+'V-XIV R ART-IND COMERCIAL'!N23</f>
        <v>335564273.77999997</v>
      </c>
      <c r="Q23" s="9"/>
      <c r="S23" s="9"/>
      <c r="T23" s="9"/>
    </row>
    <row r="24" spans="1:20" ht="14" x14ac:dyDescent="0.3">
      <c r="A24" s="23">
        <f t="shared" si="2"/>
        <v>11</v>
      </c>
      <c r="B24" s="61">
        <v>48.99</v>
      </c>
      <c r="C24" s="25">
        <v>471.21000000000004</v>
      </c>
      <c r="D24" s="25">
        <v>1519.4</v>
      </c>
      <c r="E24" s="25"/>
      <c r="F24" s="25"/>
      <c r="G24" s="25"/>
      <c r="H24" s="25"/>
      <c r="I24" s="25">
        <v>117.66</v>
      </c>
      <c r="J24" s="25">
        <v>2237.5600000000004</v>
      </c>
      <c r="K24" s="25">
        <v>2619.62</v>
      </c>
      <c r="L24" s="25"/>
      <c r="M24" s="26"/>
      <c r="N24" s="24">
        <f t="shared" si="0"/>
        <v>7014.4400000000005</v>
      </c>
      <c r="O24" s="49">
        <f t="shared" si="1"/>
        <v>11</v>
      </c>
      <c r="P24" s="30">
        <f>+N24+'V-XIV R ART-IND COMERCIAL'!N24</f>
        <v>287785070.82999998</v>
      </c>
      <c r="Q24" s="9"/>
      <c r="S24" s="9"/>
      <c r="T24" s="9"/>
    </row>
    <row r="25" spans="1:20" ht="14" x14ac:dyDescent="0.3">
      <c r="A25" s="15">
        <f t="shared" si="2"/>
        <v>11.5</v>
      </c>
      <c r="B25" s="56">
        <v>22.68</v>
      </c>
      <c r="C25" s="17">
        <v>178.99</v>
      </c>
      <c r="D25" s="17">
        <v>557.53</v>
      </c>
      <c r="E25" s="17"/>
      <c r="F25" s="17"/>
      <c r="G25" s="17"/>
      <c r="H25" s="17"/>
      <c r="I25" s="17">
        <v>182.11</v>
      </c>
      <c r="J25" s="17">
        <v>1333.29</v>
      </c>
      <c r="K25" s="17">
        <v>4725.12</v>
      </c>
      <c r="L25" s="17"/>
      <c r="M25" s="18"/>
      <c r="N25" s="16">
        <f t="shared" si="0"/>
        <v>6999.7199999999993</v>
      </c>
      <c r="O25" s="49">
        <f t="shared" si="1"/>
        <v>11.5</v>
      </c>
      <c r="P25" s="30">
        <f>+N25+'V-XIV R ART-IND COMERCIAL'!N25</f>
        <v>388748763.61000001</v>
      </c>
      <c r="Q25" s="9"/>
      <c r="S25" s="9"/>
      <c r="T25" s="9"/>
    </row>
    <row r="26" spans="1:20" ht="14" x14ac:dyDescent="0.3">
      <c r="A26" s="15">
        <f t="shared" si="2"/>
        <v>12</v>
      </c>
      <c r="B26" s="56">
        <v>80.58</v>
      </c>
      <c r="C26" s="17">
        <v>308.21000000000004</v>
      </c>
      <c r="D26" s="17">
        <v>753.23</v>
      </c>
      <c r="E26" s="17"/>
      <c r="F26" s="17"/>
      <c r="G26" s="17"/>
      <c r="H26" s="17"/>
      <c r="I26" s="17">
        <v>392.26</v>
      </c>
      <c r="J26" s="17">
        <v>1295.6599999999999</v>
      </c>
      <c r="K26" s="17">
        <v>5184.71</v>
      </c>
      <c r="L26" s="17"/>
      <c r="M26" s="18"/>
      <c r="N26" s="16">
        <f t="shared" si="0"/>
        <v>8014.65</v>
      </c>
      <c r="O26" s="49">
        <f t="shared" si="1"/>
        <v>12</v>
      </c>
      <c r="P26" s="30">
        <f>+N26+'V-XIV R ART-IND COMERCIAL'!N26</f>
        <v>407421242.89999998</v>
      </c>
      <c r="Q26" s="9"/>
      <c r="S26" s="9"/>
      <c r="T26" s="9"/>
    </row>
    <row r="27" spans="1:20" ht="14" x14ac:dyDescent="0.3">
      <c r="A27" s="15">
        <f t="shared" si="2"/>
        <v>12.5</v>
      </c>
      <c r="B27" s="56">
        <v>143.33000000000001</v>
      </c>
      <c r="C27" s="17">
        <v>139.08000000000001</v>
      </c>
      <c r="D27" s="17">
        <v>539.94999999999993</v>
      </c>
      <c r="E27" s="17"/>
      <c r="F27" s="17"/>
      <c r="G27" s="17"/>
      <c r="H27" s="17"/>
      <c r="I27" s="17">
        <v>523.77</v>
      </c>
      <c r="J27" s="17">
        <v>1204.1500000000001</v>
      </c>
      <c r="K27" s="17">
        <v>3407.3100000000004</v>
      </c>
      <c r="L27" s="17"/>
      <c r="M27" s="18"/>
      <c r="N27" s="16">
        <f t="shared" si="0"/>
        <v>5957.59</v>
      </c>
      <c r="O27" s="49">
        <f t="shared" si="1"/>
        <v>12.5</v>
      </c>
      <c r="P27" s="30">
        <f>+N27+'V-XIV R ART-IND COMERCIAL'!N27</f>
        <v>477994173.41999996</v>
      </c>
      <c r="Q27" s="9"/>
      <c r="S27" s="9"/>
      <c r="T27" s="9"/>
    </row>
    <row r="28" spans="1:20" ht="14" x14ac:dyDescent="0.3">
      <c r="A28" s="15">
        <f t="shared" si="2"/>
        <v>13</v>
      </c>
      <c r="B28" s="56">
        <v>256.27999999999997</v>
      </c>
      <c r="C28" s="17">
        <v>327.31</v>
      </c>
      <c r="D28" s="17">
        <v>360.91</v>
      </c>
      <c r="E28" s="17"/>
      <c r="F28" s="17"/>
      <c r="G28" s="17"/>
      <c r="H28" s="17"/>
      <c r="I28" s="17">
        <v>678.61</v>
      </c>
      <c r="J28" s="17">
        <v>1762.32</v>
      </c>
      <c r="K28" s="17">
        <v>1738.1100000000001</v>
      </c>
      <c r="L28" s="17"/>
      <c r="M28" s="18"/>
      <c r="N28" s="16">
        <f t="shared" si="0"/>
        <v>5123.5400000000009</v>
      </c>
      <c r="O28" s="49">
        <f t="shared" si="1"/>
        <v>13</v>
      </c>
      <c r="P28" s="30">
        <f>+N28+'V-XIV R ART-IND COMERCIAL'!N28</f>
        <v>530464315.07999998</v>
      </c>
      <c r="Q28" s="9"/>
      <c r="S28" s="9"/>
      <c r="T28" s="9"/>
    </row>
    <row r="29" spans="1:20" ht="14" x14ac:dyDescent="0.3">
      <c r="A29" s="15">
        <f t="shared" si="2"/>
        <v>13.5</v>
      </c>
      <c r="B29" s="56">
        <v>359.53</v>
      </c>
      <c r="C29" s="17">
        <v>134.37</v>
      </c>
      <c r="D29" s="17">
        <v>121.48</v>
      </c>
      <c r="E29" s="17"/>
      <c r="F29" s="17"/>
      <c r="G29" s="17"/>
      <c r="H29" s="17"/>
      <c r="I29" s="17">
        <v>710.17</v>
      </c>
      <c r="J29" s="17">
        <v>1403.7</v>
      </c>
      <c r="K29" s="17">
        <v>543</v>
      </c>
      <c r="L29" s="17"/>
      <c r="M29" s="18"/>
      <c r="N29" s="16">
        <f t="shared" si="0"/>
        <v>3272.25</v>
      </c>
      <c r="O29" s="49">
        <f t="shared" si="1"/>
        <v>13.5</v>
      </c>
      <c r="P29" s="30">
        <f>+N29+'V-XIV R ART-IND COMERCIAL'!N29</f>
        <v>429804419.06</v>
      </c>
      <c r="Q29" s="9"/>
      <c r="S29" s="9"/>
      <c r="T29" s="9"/>
    </row>
    <row r="30" spans="1:20" ht="14" x14ac:dyDescent="0.3">
      <c r="A30" s="15">
        <f t="shared" si="2"/>
        <v>14</v>
      </c>
      <c r="B30" s="56">
        <v>618.66</v>
      </c>
      <c r="C30" s="17">
        <v>358.65999999999997</v>
      </c>
      <c r="D30" s="17">
        <v>90.22</v>
      </c>
      <c r="E30" s="17"/>
      <c r="F30" s="17"/>
      <c r="G30" s="17"/>
      <c r="H30" s="17"/>
      <c r="I30" s="17">
        <v>614.32000000000005</v>
      </c>
      <c r="J30" s="17">
        <v>2006.55</v>
      </c>
      <c r="K30" s="17">
        <v>982.13</v>
      </c>
      <c r="L30" s="17"/>
      <c r="M30" s="18"/>
      <c r="N30" s="16">
        <f t="shared" si="0"/>
        <v>4670.54</v>
      </c>
      <c r="O30" s="49">
        <f t="shared" si="1"/>
        <v>14</v>
      </c>
      <c r="P30" s="30">
        <f>+N30+'V-XIV R ART-IND COMERCIAL'!N30</f>
        <v>430668059.89000005</v>
      </c>
      <c r="Q30" s="9"/>
      <c r="S30" s="9"/>
      <c r="T30" s="9"/>
    </row>
    <row r="31" spans="1:20" ht="14" x14ac:dyDescent="0.3">
      <c r="A31" s="15">
        <f t="shared" si="2"/>
        <v>14.5</v>
      </c>
      <c r="B31" s="56">
        <v>1811.84</v>
      </c>
      <c r="C31" s="17">
        <v>124.61</v>
      </c>
      <c r="D31" s="17">
        <v>56.2</v>
      </c>
      <c r="E31" s="17"/>
      <c r="F31" s="17"/>
      <c r="G31" s="17"/>
      <c r="H31" s="17"/>
      <c r="I31" s="17">
        <v>462</v>
      </c>
      <c r="J31" s="17">
        <v>1914.9099999999999</v>
      </c>
      <c r="K31" s="17">
        <v>1424.0100000000002</v>
      </c>
      <c r="L31" s="17"/>
      <c r="M31" s="18"/>
      <c r="N31" s="16">
        <f t="shared" si="0"/>
        <v>5793.57</v>
      </c>
      <c r="O31" s="49">
        <f t="shared" si="1"/>
        <v>14.5</v>
      </c>
      <c r="P31" s="30">
        <f>+N31+'V-XIV R ART-IND COMERCIAL'!N31</f>
        <v>626023252.95000017</v>
      </c>
      <c r="Q31" s="9"/>
      <c r="S31" s="9"/>
      <c r="T31" s="9"/>
    </row>
    <row r="32" spans="1:20" ht="14" x14ac:dyDescent="0.3">
      <c r="A32" s="15">
        <f t="shared" si="2"/>
        <v>15</v>
      </c>
      <c r="B32" s="56">
        <v>1059.98</v>
      </c>
      <c r="C32" s="17">
        <v>34.43</v>
      </c>
      <c r="D32" s="17">
        <v>28.77</v>
      </c>
      <c r="E32" s="17"/>
      <c r="F32" s="17"/>
      <c r="G32" s="17"/>
      <c r="H32" s="17"/>
      <c r="I32" s="17">
        <v>457.81</v>
      </c>
      <c r="J32" s="17">
        <v>1515.6499999999999</v>
      </c>
      <c r="K32" s="17">
        <v>1088.79</v>
      </c>
      <c r="L32" s="17"/>
      <c r="M32" s="18"/>
      <c r="N32" s="16">
        <f t="shared" si="0"/>
        <v>4185.43</v>
      </c>
      <c r="O32" s="49">
        <f t="shared" si="1"/>
        <v>15</v>
      </c>
      <c r="P32" s="30">
        <f>+N32+'V-XIV R ART-IND COMERCIAL'!N32</f>
        <v>761804810.62</v>
      </c>
      <c r="Q32" s="9"/>
      <c r="S32" s="9"/>
      <c r="T32" s="9"/>
    </row>
    <row r="33" spans="1:20" ht="14" x14ac:dyDescent="0.3">
      <c r="A33" s="15">
        <f t="shared" si="2"/>
        <v>15.5</v>
      </c>
      <c r="B33" s="56">
        <v>388.69</v>
      </c>
      <c r="C33" s="17">
        <v>25.34</v>
      </c>
      <c r="D33" s="17">
        <v>10.73</v>
      </c>
      <c r="E33" s="17"/>
      <c r="F33" s="17"/>
      <c r="G33" s="17"/>
      <c r="H33" s="17"/>
      <c r="I33" s="17">
        <v>231.41000000000003</v>
      </c>
      <c r="J33" s="17">
        <v>1178.94</v>
      </c>
      <c r="K33" s="17">
        <v>906.12000000000012</v>
      </c>
      <c r="L33" s="17"/>
      <c r="M33" s="18"/>
      <c r="N33" s="16">
        <f t="shared" si="0"/>
        <v>2741.2300000000005</v>
      </c>
      <c r="O33" s="49">
        <f t="shared" si="1"/>
        <v>15.5</v>
      </c>
      <c r="P33" s="30">
        <f>+N33+'V-XIV R ART-IND COMERCIAL'!N33</f>
        <v>755323273.70000005</v>
      </c>
      <c r="Q33" s="9"/>
      <c r="S33" s="9"/>
      <c r="T33" s="9"/>
    </row>
    <row r="34" spans="1:20" ht="14" x14ac:dyDescent="0.3">
      <c r="A34" s="15">
        <f t="shared" si="2"/>
        <v>16</v>
      </c>
      <c r="B34" s="56">
        <v>228.75</v>
      </c>
      <c r="C34" s="17">
        <v>34.43</v>
      </c>
      <c r="D34" s="17">
        <v>14.17</v>
      </c>
      <c r="E34" s="17"/>
      <c r="F34" s="17"/>
      <c r="G34" s="17"/>
      <c r="H34" s="17"/>
      <c r="I34" s="17">
        <v>78.8</v>
      </c>
      <c r="J34" s="17">
        <v>1630.5300000000002</v>
      </c>
      <c r="K34" s="17">
        <v>1047.99</v>
      </c>
      <c r="L34" s="17"/>
      <c r="M34" s="18"/>
      <c r="N34" s="16">
        <f t="shared" si="0"/>
        <v>3034.67</v>
      </c>
      <c r="O34" s="49">
        <f t="shared" si="1"/>
        <v>16</v>
      </c>
      <c r="P34" s="30">
        <f>+N34+'V-XIV R ART-IND COMERCIAL'!N34</f>
        <v>644094715.25999987</v>
      </c>
      <c r="Q34" s="9"/>
      <c r="S34" s="9"/>
      <c r="T34" s="9"/>
    </row>
    <row r="35" spans="1:20" ht="14" x14ac:dyDescent="0.3">
      <c r="A35" s="15">
        <f t="shared" si="2"/>
        <v>16.5</v>
      </c>
      <c r="B35" s="56">
        <v>226.33</v>
      </c>
      <c r="C35" s="17">
        <v>14.97</v>
      </c>
      <c r="D35" s="17"/>
      <c r="E35" s="17"/>
      <c r="F35" s="17"/>
      <c r="G35" s="17"/>
      <c r="H35" s="17"/>
      <c r="I35" s="17">
        <v>39.880000000000003</v>
      </c>
      <c r="J35" s="17">
        <v>669.87</v>
      </c>
      <c r="K35" s="17">
        <v>807.25</v>
      </c>
      <c r="L35" s="17"/>
      <c r="M35" s="18"/>
      <c r="N35" s="16">
        <f t="shared" si="0"/>
        <v>1758.3</v>
      </c>
      <c r="O35" s="49">
        <f t="shared" si="1"/>
        <v>16.5</v>
      </c>
      <c r="P35" s="30">
        <f>+N35+'V-XIV R ART-IND COMERCIAL'!N35</f>
        <v>352501786.39999998</v>
      </c>
      <c r="Q35" s="9"/>
      <c r="S35" s="9"/>
      <c r="T35" s="9"/>
    </row>
    <row r="36" spans="1:20" ht="14" x14ac:dyDescent="0.3">
      <c r="A36" s="15">
        <f t="shared" si="2"/>
        <v>17</v>
      </c>
      <c r="B36" s="16">
        <v>79.36</v>
      </c>
      <c r="C36" s="17"/>
      <c r="D36" s="17"/>
      <c r="E36" s="17"/>
      <c r="F36" s="17"/>
      <c r="G36" s="17"/>
      <c r="H36" s="17"/>
      <c r="I36" s="17"/>
      <c r="J36" s="17">
        <v>202.99</v>
      </c>
      <c r="K36" s="17">
        <v>350.95</v>
      </c>
      <c r="L36" s="17"/>
      <c r="M36" s="18"/>
      <c r="N36" s="16">
        <f t="shared" si="0"/>
        <v>633.29999999999995</v>
      </c>
      <c r="O36" s="49">
        <f t="shared" si="1"/>
        <v>17</v>
      </c>
      <c r="P36" s="30"/>
      <c r="Q36" s="9"/>
      <c r="S36" s="9"/>
      <c r="T36" s="9"/>
    </row>
    <row r="37" spans="1:20" ht="14" x14ac:dyDescent="0.3">
      <c r="A37" s="15">
        <f t="shared" si="2"/>
        <v>17.5</v>
      </c>
      <c r="B37" s="16">
        <v>34.01</v>
      </c>
      <c r="C37" s="17"/>
      <c r="D37" s="17"/>
      <c r="E37" s="17"/>
      <c r="F37" s="17"/>
      <c r="G37" s="17"/>
      <c r="H37" s="17"/>
      <c r="I37" s="17"/>
      <c r="J37" s="17">
        <v>20.3</v>
      </c>
      <c r="K37" s="17">
        <v>46.54</v>
      </c>
      <c r="L37" s="17"/>
      <c r="M37" s="18"/>
      <c r="N37" s="16">
        <f t="shared" si="0"/>
        <v>100.85</v>
      </c>
      <c r="O37" s="49">
        <f t="shared" si="1"/>
        <v>17.5</v>
      </c>
      <c r="P37" s="30"/>
      <c r="Q37" s="9"/>
      <c r="S37" s="9"/>
      <c r="T37" s="9"/>
    </row>
    <row r="38" spans="1:20" ht="14" x14ac:dyDescent="0.3">
      <c r="A38" s="15">
        <f t="shared" si="2"/>
        <v>18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 t="str">
        <f t="shared" si="0"/>
        <v xml:space="preserve"> </v>
      </c>
      <c r="O38" s="49">
        <f t="shared" si="1"/>
        <v>18</v>
      </c>
      <c r="P38" s="30"/>
      <c r="Q38" s="9"/>
      <c r="S38" s="9"/>
      <c r="T38" s="9"/>
    </row>
    <row r="39" spans="1:20" ht="14" x14ac:dyDescent="0.3">
      <c r="A39" s="15">
        <f t="shared" si="2"/>
        <v>18.5</v>
      </c>
      <c r="B39" s="6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  <c r="N39" s="16" t="str">
        <f t="shared" si="0"/>
        <v xml:space="preserve"> </v>
      </c>
      <c r="O39" s="49">
        <f t="shared" si="1"/>
        <v>18.5</v>
      </c>
      <c r="P39" s="30"/>
      <c r="Q39" s="9"/>
      <c r="S39" s="9"/>
      <c r="T39" s="9"/>
    </row>
    <row r="40" spans="1:20" ht="14" x14ac:dyDescent="0.3">
      <c r="A40" s="15">
        <f t="shared" si="2"/>
        <v>19</v>
      </c>
      <c r="B40" s="62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69"/>
      <c r="N40" s="62"/>
      <c r="O40" s="49">
        <f t="shared" si="1"/>
        <v>19</v>
      </c>
      <c r="P40" s="30"/>
      <c r="Q40" s="9"/>
      <c r="S40" s="9"/>
      <c r="T40" s="9"/>
    </row>
    <row r="41" spans="1:20" ht="14" x14ac:dyDescent="0.3">
      <c r="A41" s="15">
        <f t="shared" si="2"/>
        <v>19.5</v>
      </c>
      <c r="B41" s="62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69"/>
      <c r="N41" s="62"/>
      <c r="O41" s="49">
        <f t="shared" si="1"/>
        <v>19.5</v>
      </c>
      <c r="P41" s="30"/>
      <c r="Q41" s="9"/>
      <c r="S41" s="9"/>
      <c r="T41" s="9"/>
    </row>
    <row r="42" spans="1:20" ht="14" x14ac:dyDescent="0.3">
      <c r="A42" s="28" t="s">
        <v>13</v>
      </c>
      <c r="B42" s="63">
        <f>IF(SUM(B8:B41)&gt;0,SUM(B8:B41)," ")</f>
        <v>8094.9699999999993</v>
      </c>
      <c r="C42" s="64">
        <f t="shared" ref="C42:M42" si="3">IF(SUM(C8:C41)&gt;0,SUM(C8:C41)," ")</f>
        <v>132452.57999999999</v>
      </c>
      <c r="D42" s="64">
        <f t="shared" si="3"/>
        <v>61750.87000000001</v>
      </c>
      <c r="E42" s="64" t="str">
        <f t="shared" si="3"/>
        <v xml:space="preserve"> </v>
      </c>
      <c r="F42" s="64" t="str">
        <f t="shared" si="3"/>
        <v xml:space="preserve"> </v>
      </c>
      <c r="G42" s="64" t="str">
        <f t="shared" si="3"/>
        <v xml:space="preserve"> </v>
      </c>
      <c r="H42" s="64" t="str">
        <f t="shared" si="3"/>
        <v xml:space="preserve"> </v>
      </c>
      <c r="I42" s="64">
        <f t="shared" si="3"/>
        <v>4871.9800000000005</v>
      </c>
      <c r="J42" s="64">
        <f t="shared" si="3"/>
        <v>29810.640000000003</v>
      </c>
      <c r="K42" s="64">
        <f t="shared" si="3"/>
        <v>35796.97</v>
      </c>
      <c r="L42" s="64" t="str">
        <f t="shared" si="3"/>
        <v xml:space="preserve"> </v>
      </c>
      <c r="M42" s="65" t="str">
        <f t="shared" si="3"/>
        <v xml:space="preserve"> </v>
      </c>
      <c r="N42" s="29">
        <f>SUM(N8:N41)</f>
        <v>272778.00999999989</v>
      </c>
      <c r="O42" s="30" t="e">
        <f>+#REF!+#REF!+#REF!+#REF!+#REF!</f>
        <v>#REF!</v>
      </c>
      <c r="P42" s="30" t="e">
        <f t="shared" ref="P42:P43" si="4">+O42-N42</f>
        <v>#REF!</v>
      </c>
      <c r="Q42" s="9"/>
      <c r="S42" s="9"/>
      <c r="T42" s="9"/>
    </row>
    <row r="43" spans="1:20" ht="14" x14ac:dyDescent="0.3">
      <c r="A43" s="15" t="s">
        <v>26</v>
      </c>
      <c r="B43" s="70">
        <v>0.15</v>
      </c>
      <c r="C43" s="54">
        <v>0.36504999999999999</v>
      </c>
      <c r="D43" s="54">
        <v>0.30561700000000003</v>
      </c>
      <c r="E43" s="54"/>
      <c r="F43" s="54"/>
      <c r="G43" s="54"/>
      <c r="H43" s="54"/>
      <c r="I43" s="54">
        <v>8.6999999999999994E-2</v>
      </c>
      <c r="J43" s="54">
        <v>0.45403999999999994</v>
      </c>
      <c r="K43" s="54">
        <v>0.55080300000000004</v>
      </c>
      <c r="L43" s="54"/>
      <c r="M43" s="71"/>
      <c r="N43" s="70">
        <f t="shared" si="0"/>
        <v>1.9125100000000002</v>
      </c>
      <c r="O43" s="30" t="e">
        <f>+#REF!+#REF!+#REF!+#REF!+#REF!</f>
        <v>#REF!</v>
      </c>
      <c r="P43" s="30" t="e">
        <f t="shared" si="4"/>
        <v>#REF!</v>
      </c>
      <c r="Q43" s="9"/>
      <c r="S43" s="9"/>
      <c r="T43" s="9"/>
    </row>
    <row r="44" spans="1:20" x14ac:dyDescent="0.3">
      <c r="A44" s="32" t="s">
        <v>14</v>
      </c>
      <c r="B44" s="70">
        <v>0.15</v>
      </c>
      <c r="C44" s="54">
        <v>0.36633799999999994</v>
      </c>
      <c r="D44" s="54">
        <v>0.30754799999999999</v>
      </c>
      <c r="E44" s="54"/>
      <c r="F44" s="54"/>
      <c r="G44" s="54"/>
      <c r="H44" s="54"/>
      <c r="I44" s="54">
        <v>8.6999999999999994E-2</v>
      </c>
      <c r="J44" s="54">
        <v>0.45403999999999994</v>
      </c>
      <c r="K44" s="54">
        <v>0.550813</v>
      </c>
      <c r="L44" s="54"/>
      <c r="M44" s="71"/>
      <c r="N44" s="70">
        <f t="shared" si="0"/>
        <v>1.9157389999999999</v>
      </c>
      <c r="O44" s="30" t="e">
        <f>+#REF!+#REF!+#REF!+#REF!+#REF!</f>
        <v>#REF!</v>
      </c>
      <c r="P44" s="30" t="e">
        <f>+O44-N44</f>
        <v>#REF!</v>
      </c>
      <c r="Q44" s="68"/>
      <c r="S44" s="9"/>
      <c r="T44" s="9"/>
    </row>
    <row r="45" spans="1:20" ht="14" x14ac:dyDescent="0.3">
      <c r="A45" s="15" t="s">
        <v>21</v>
      </c>
      <c r="B45" s="34">
        <f>SUM(B8:B24)*100/B42</f>
        <v>34.403462891153396</v>
      </c>
      <c r="C45" s="35">
        <f>SUM(C8:C24)*100/C42</f>
        <v>98.73131954092554</v>
      </c>
      <c r="D45" s="35">
        <f t="shared" ref="D45:N45" si="5">SUM(D8:D24)*100/D42</f>
        <v>95.897725813417694</v>
      </c>
      <c r="E45" s="35"/>
      <c r="F45" s="35"/>
      <c r="G45" s="35"/>
      <c r="H45" s="35"/>
      <c r="I45" s="35">
        <f t="shared" ref="I45" si="6">SUM(I8:I24)*100/I42</f>
        <v>10.280009359644332</v>
      </c>
      <c r="J45" s="35">
        <f t="shared" ref="J45:K45" si="7">SUM(J8:J24)*100/J42</f>
        <v>45.862081458163935</v>
      </c>
      <c r="K45" s="35">
        <f t="shared" si="7"/>
        <v>37.838230442408943</v>
      </c>
      <c r="L45" s="35"/>
      <c r="M45" s="36"/>
      <c r="N45" s="34">
        <f t="shared" si="5"/>
        <v>80.832164586874157</v>
      </c>
      <c r="Q45" s="72"/>
      <c r="S45" s="9"/>
      <c r="T45" s="9"/>
    </row>
    <row r="46" spans="1:20" ht="14" x14ac:dyDescent="0.3">
      <c r="A46" s="15" t="s">
        <v>22</v>
      </c>
      <c r="B46" s="34">
        <f t="shared" ref="B46" si="8">SUM(B8:B19)*100/B42</f>
        <v>33.333168621996137</v>
      </c>
      <c r="C46" s="35">
        <f t="shared" ref="C46:K46" si="9">SUM(C8:C19)*100/C42</f>
        <v>90.209492333029687</v>
      </c>
      <c r="D46" s="35">
        <f t="shared" ref="D46" si="10">SUM(D8:D19)*100/D42</f>
        <v>64.214334146223365</v>
      </c>
      <c r="E46" s="35"/>
      <c r="F46" s="35"/>
      <c r="G46" s="35"/>
      <c r="H46" s="35"/>
      <c r="I46" s="35">
        <f t="shared" ref="I46:J46" si="11">SUM(I8:I19)*100/I42</f>
        <v>1.4911801772585274</v>
      </c>
      <c r="J46" s="35">
        <f t="shared" si="11"/>
        <v>16.3629160595009</v>
      </c>
      <c r="K46" s="35">
        <f t="shared" si="9"/>
        <v>15.729962619741279</v>
      </c>
      <c r="L46" s="35"/>
      <c r="M46" s="36"/>
      <c r="N46" s="34">
        <f>SUM(N8:N19)*100/N42</f>
        <v>63.20795800218648</v>
      </c>
      <c r="Q46" s="9"/>
      <c r="S46" s="68"/>
      <c r="T46" s="9"/>
    </row>
    <row r="47" spans="1:20" ht="14" x14ac:dyDescent="0.3">
      <c r="A47" s="23" t="s">
        <v>20</v>
      </c>
      <c r="B47" s="37">
        <v>14.5</v>
      </c>
      <c r="C47" s="38">
        <v>6</v>
      </c>
      <c r="D47" s="38">
        <v>7.5</v>
      </c>
      <c r="E47" s="38"/>
      <c r="F47" s="38"/>
      <c r="G47" s="38"/>
      <c r="H47" s="38"/>
      <c r="I47" s="38">
        <v>13.5</v>
      </c>
      <c r="J47" s="38">
        <v>10.5</v>
      </c>
      <c r="K47" s="38">
        <v>12</v>
      </c>
      <c r="L47" s="38"/>
      <c r="M47" s="39"/>
      <c r="N47" s="37">
        <v>6</v>
      </c>
      <c r="Q47" s="9"/>
      <c r="S47" s="72"/>
      <c r="T47" s="9"/>
    </row>
    <row r="48" spans="1:20" x14ac:dyDescent="0.3">
      <c r="A48" s="40" t="s">
        <v>15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5" ht="15.5" x14ac:dyDescent="0.35">
      <c r="A49" s="42" t="s">
        <v>31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ht="15.5" x14ac:dyDescent="0.35">
      <c r="A50" s="43" t="s">
        <v>32</v>
      </c>
    </row>
    <row r="51" spans="1:15" x14ac:dyDescent="0.3">
      <c r="B51" s="6">
        <v>0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</row>
    <row r="52" spans="1:15" x14ac:dyDescent="0.3">
      <c r="A52" s="4">
        <v>14</v>
      </c>
      <c r="B52" s="5">
        <f>+VLOOKUP(MAX(B8:B41),B8:$O$41,14,0)</f>
        <v>14.5</v>
      </c>
      <c r="C52" s="45">
        <f>+VLOOKUP(MAX(C8:C41),C8:$O$41,+$A$52-C51,0)</f>
        <v>6</v>
      </c>
      <c r="D52" s="45">
        <f>+VLOOKUP(MAX(D8:D41),D8:$O$41,+$A$52-D51,0)</f>
        <v>7.5</v>
      </c>
      <c r="E52" s="45" t="e">
        <f>+VLOOKUP(MAX(E8:E41),E8:$O$41,+$A$52-E51,0)</f>
        <v>#N/A</v>
      </c>
      <c r="F52" s="45" t="e">
        <f>+VLOOKUP(MAX(F8:F41),F8:$O$41,+$A$52-F51,0)</f>
        <v>#N/A</v>
      </c>
      <c r="G52" s="45" t="e">
        <f>+VLOOKUP(MAX(G8:G41),G8:$O$41,+$A$52-G51,0)</f>
        <v>#N/A</v>
      </c>
      <c r="H52" s="45" t="e">
        <f>+VLOOKUP(MAX(H8:H41),H8:$O$41,+$A$52-H51,0)</f>
        <v>#N/A</v>
      </c>
      <c r="I52" s="45">
        <f>+VLOOKUP(MAX(I8:I41),I8:$O$41,+$A$52-I51,0)</f>
        <v>13.5</v>
      </c>
      <c r="J52" s="45">
        <f>+VLOOKUP(MAX(J8:J41),J8:$O$41,+$A$52-J51,0)</f>
        <v>10.5</v>
      </c>
      <c r="K52" s="45">
        <f>+VLOOKUP(MAX(K8:K41),K8:$O$41,+$A$52-K51,0)</f>
        <v>12</v>
      </c>
      <c r="L52" s="45" t="e">
        <f>+VLOOKUP(MAX(L8:L41),L8:$O$41,+$A$52-L51,0)</f>
        <v>#N/A</v>
      </c>
      <c r="M52" s="45" t="e">
        <f>+VLOOKUP(MAX(M8:M41),M8:$O$41,+$A$52-M51,0)</f>
        <v>#N/A</v>
      </c>
      <c r="N52" s="45">
        <f>+VLOOKUP(MAX(N8:N41),N8:$O$41,+$A$52-N51,0)</f>
        <v>6</v>
      </c>
    </row>
    <row r="53" spans="1:15" x14ac:dyDescent="0.3">
      <c r="A53" s="44">
        <v>0</v>
      </c>
    </row>
    <row r="54" spans="1:15" x14ac:dyDescent="0.3">
      <c r="A54" s="6"/>
    </row>
    <row r="55" spans="1:15" x14ac:dyDescent="0.3">
      <c r="N55" s="46">
        <f>(N43*1000000)/N42</f>
        <v>7.0112323203765614</v>
      </c>
      <c r="O55" s="5" t="s">
        <v>16</v>
      </c>
    </row>
    <row r="56" spans="1:15" x14ac:dyDescent="0.3">
      <c r="A56" s="53" t="s">
        <v>23</v>
      </c>
      <c r="B56" s="30">
        <f>SUM(B8:B24)</f>
        <v>2784.9500000000003</v>
      </c>
      <c r="C56" s="30">
        <f t="shared" ref="C56:M56" si="12">SUM(C8:C24)</f>
        <v>130772.18000000002</v>
      </c>
      <c r="D56" s="30">
        <f t="shared" si="12"/>
        <v>59217.680000000008</v>
      </c>
      <c r="E56" s="30">
        <f t="shared" si="12"/>
        <v>0</v>
      </c>
      <c r="F56" s="30">
        <f t="shared" si="12"/>
        <v>0</v>
      </c>
      <c r="G56" s="30">
        <f t="shared" si="12"/>
        <v>0</v>
      </c>
      <c r="H56" s="30">
        <f t="shared" si="12"/>
        <v>0</v>
      </c>
      <c r="I56" s="30">
        <f t="shared" si="12"/>
        <v>500.84000000000003</v>
      </c>
      <c r="J56" s="30">
        <f t="shared" si="12"/>
        <v>13671.780000000002</v>
      </c>
      <c r="K56" s="30">
        <f t="shared" si="12"/>
        <v>13544.939999999999</v>
      </c>
      <c r="L56" s="30">
        <f t="shared" si="12"/>
        <v>0</v>
      </c>
      <c r="M56" s="30">
        <f t="shared" si="12"/>
        <v>0</v>
      </c>
      <c r="N56" s="30">
        <f>SUM(N8:N24)</f>
        <v>220492.36999999997</v>
      </c>
    </row>
    <row r="57" spans="1:15" x14ac:dyDescent="0.3">
      <c r="A57" s="53" t="s">
        <v>24</v>
      </c>
      <c r="B57" s="30">
        <f>SUM(B8:B19)</f>
        <v>2698.3100000000004</v>
      </c>
      <c r="C57" s="30">
        <f t="shared" ref="C57:M57" si="13">SUM(C8:C19)</f>
        <v>119484.8</v>
      </c>
      <c r="D57" s="30">
        <f t="shared" si="13"/>
        <v>39652.910000000003</v>
      </c>
      <c r="E57" s="30">
        <f t="shared" si="13"/>
        <v>0</v>
      </c>
      <c r="F57" s="30">
        <f t="shared" si="13"/>
        <v>0</v>
      </c>
      <c r="G57" s="30">
        <f t="shared" si="13"/>
        <v>0</v>
      </c>
      <c r="H57" s="30">
        <f t="shared" si="13"/>
        <v>0</v>
      </c>
      <c r="I57" s="30">
        <f t="shared" si="13"/>
        <v>72.650000000000006</v>
      </c>
      <c r="J57" s="30">
        <f t="shared" si="13"/>
        <v>4877.8899999999994</v>
      </c>
      <c r="K57" s="30">
        <f t="shared" si="13"/>
        <v>5630.85</v>
      </c>
      <c r="L57" s="30">
        <f t="shared" si="13"/>
        <v>0</v>
      </c>
      <c r="M57" s="30">
        <f t="shared" si="13"/>
        <v>0</v>
      </c>
      <c r="N57" s="30">
        <f>SUM(N8:N19)</f>
        <v>172417.40999999997</v>
      </c>
      <c r="O57" s="5" t="s">
        <v>17</v>
      </c>
    </row>
    <row r="58" spans="1:15" x14ac:dyDescent="0.3">
      <c r="A58" s="53" t="s">
        <v>25</v>
      </c>
      <c r="B58" s="30">
        <f>SUM(B25:B41)</f>
        <v>5310.0199999999986</v>
      </c>
      <c r="C58" s="30">
        <f t="shared" ref="C58:M58" si="14">SUM(C25:C41)</f>
        <v>1680.3999999999999</v>
      </c>
      <c r="D58" s="30">
        <f t="shared" si="14"/>
        <v>2533.1899999999996</v>
      </c>
      <c r="E58" s="30">
        <f t="shared" si="14"/>
        <v>0</v>
      </c>
      <c r="F58" s="30">
        <f t="shared" si="14"/>
        <v>0</v>
      </c>
      <c r="G58" s="30">
        <f t="shared" si="14"/>
        <v>0</v>
      </c>
      <c r="H58" s="30">
        <f t="shared" si="14"/>
        <v>0</v>
      </c>
      <c r="I58" s="30">
        <f t="shared" si="14"/>
        <v>4371.1400000000003</v>
      </c>
      <c r="J58" s="30">
        <f t="shared" si="14"/>
        <v>16138.86</v>
      </c>
      <c r="K58" s="30">
        <f t="shared" si="14"/>
        <v>22252.030000000002</v>
      </c>
      <c r="L58" s="30">
        <f t="shared" si="14"/>
        <v>0</v>
      </c>
      <c r="M58" s="30">
        <f t="shared" si="14"/>
        <v>0</v>
      </c>
      <c r="N58" s="30">
        <f>SUM(N25:N41)</f>
        <v>52285.640000000007</v>
      </c>
    </row>
    <row r="63" spans="1:15" x14ac:dyDescent="0.3">
      <c r="A63" s="44">
        <v>14</v>
      </c>
      <c r="B63" s="6">
        <v>0</v>
      </c>
      <c r="C63" s="6">
        <v>1</v>
      </c>
      <c r="D63" s="6">
        <v>2</v>
      </c>
      <c r="E63" s="6">
        <v>3</v>
      </c>
      <c r="F63" s="6">
        <v>4</v>
      </c>
      <c r="G63" s="6">
        <v>5</v>
      </c>
      <c r="H63" s="6">
        <v>6</v>
      </c>
      <c r="I63" s="6">
        <v>7</v>
      </c>
      <c r="J63" s="6">
        <v>8</v>
      </c>
      <c r="K63" s="6">
        <v>9</v>
      </c>
      <c r="L63" s="6">
        <v>10</v>
      </c>
      <c r="M63" s="6">
        <v>11</v>
      </c>
    </row>
    <row r="65" spans="2:13" x14ac:dyDescent="0.3">
      <c r="B65" s="44">
        <f>+VLOOKUP(MAX(B8:B41),B8:O41,$A$63-B63,0)</f>
        <v>14.5</v>
      </c>
      <c r="C65" s="44">
        <f>+VLOOKUP(MAX(C8:C41),C8:P41,$A$63-C63,0)</f>
        <v>6</v>
      </c>
      <c r="D65" s="44">
        <f>+VLOOKUP(MAX(D8:D41),D8:Q41,$A$63-D63,0)</f>
        <v>7.5</v>
      </c>
      <c r="E65" s="44" t="e">
        <f t="shared" ref="E65:M65" si="15">+VLOOKUP(MAX(E8:E41),E8:Q41,$A$63-E63,0)</f>
        <v>#N/A</v>
      </c>
      <c r="F65" s="44" t="e">
        <f t="shared" si="15"/>
        <v>#N/A</v>
      </c>
      <c r="G65" s="44" t="e">
        <f t="shared" si="15"/>
        <v>#N/A</v>
      </c>
      <c r="H65" s="44" t="e">
        <f t="shared" si="15"/>
        <v>#N/A</v>
      </c>
      <c r="I65" s="44">
        <f t="shared" si="15"/>
        <v>13.5</v>
      </c>
      <c r="J65" s="44">
        <f t="shared" si="15"/>
        <v>10.5</v>
      </c>
      <c r="K65" s="44">
        <f t="shared" si="15"/>
        <v>12</v>
      </c>
      <c r="L65" s="44" t="e">
        <f t="shared" si="15"/>
        <v>#N/A</v>
      </c>
      <c r="M65" s="44" t="e">
        <f t="shared" si="15"/>
        <v>#N/A</v>
      </c>
    </row>
  </sheetData>
  <mergeCells count="4">
    <mergeCell ref="A1:N1"/>
    <mergeCell ref="A3:N3"/>
    <mergeCell ref="A4:N4"/>
    <mergeCell ref="B6:M6"/>
  </mergeCells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3B</oddFooter>
  </headerFooter>
  <ignoredErrors>
    <ignoredError sqref="N42" 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indexed="24"/>
  </sheetPr>
  <dimension ref="A1:Q63"/>
  <sheetViews>
    <sheetView topLeftCell="A13" zoomScale="66" zoomScaleNormal="66" zoomScalePageLayoutView="70" workbookViewId="0">
      <selection activeCell="M43" sqref="M43:M44"/>
    </sheetView>
  </sheetViews>
  <sheetFormatPr baseColWidth="10" defaultColWidth="16.08984375" defaultRowHeight="13" x14ac:dyDescent="0.3"/>
  <cols>
    <col min="1" max="1" width="18.453125" style="44" customWidth="1"/>
    <col min="2" max="7" width="17.453125" style="6" customWidth="1"/>
    <col min="8" max="13" width="11.90625" style="6" customWidth="1"/>
    <col min="14" max="14" width="14.90625" style="6" customWidth="1"/>
    <col min="15" max="16384" width="16.08984375" style="6"/>
  </cols>
  <sheetData>
    <row r="1" spans="1:16" s="1" customFormat="1" ht="20" x14ac:dyDescent="0.4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6" s="1" customFormat="1" ht="20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3" customFormat="1" ht="18" x14ac:dyDescent="0.4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6" s="3" customFormat="1" ht="18" x14ac:dyDescent="0.4">
      <c r="A4" s="77" t="s">
        <v>35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6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s="9" customFormat="1" ht="19.149999999999999" customHeight="1" thickBot="1" x14ac:dyDescent="0.35">
      <c r="A6" s="7"/>
      <c r="B6" s="78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8"/>
      <c r="O6" s="6"/>
    </row>
    <row r="7" spans="1:16" s="9" customFormat="1" ht="14.5" thickBot="1" x14ac:dyDescent="0.35">
      <c r="A7" s="10" t="s">
        <v>19</v>
      </c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48" t="s">
        <v>10</v>
      </c>
      <c r="L7" s="12" t="s">
        <v>11</v>
      </c>
      <c r="M7" s="13" t="s">
        <v>12</v>
      </c>
      <c r="N7" s="73" t="s">
        <v>13</v>
      </c>
      <c r="O7" s="14" t="s">
        <v>19</v>
      </c>
    </row>
    <row r="8" spans="1:16" ht="14" x14ac:dyDescent="0.3">
      <c r="A8" s="15">
        <v>3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6"/>
      <c r="O8" s="49">
        <f>+A8</f>
        <v>3</v>
      </c>
      <c r="P8" s="30"/>
    </row>
    <row r="9" spans="1:16" ht="14" x14ac:dyDescent="0.3">
      <c r="A9" s="15">
        <f>+A8+0.5</f>
        <v>3.5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  <c r="N9" s="16"/>
      <c r="O9" s="49">
        <f t="shared" ref="O9:O41" si="0">+A9</f>
        <v>3.5</v>
      </c>
      <c r="P9" s="30"/>
    </row>
    <row r="10" spans="1:16" ht="14" x14ac:dyDescent="0.3">
      <c r="A10" s="15">
        <f t="shared" ref="A10:A41" si="1">+A9+0.5</f>
        <v>4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16"/>
      <c r="O10" s="49">
        <f t="shared" si="0"/>
        <v>4</v>
      </c>
      <c r="P10" s="30"/>
    </row>
    <row r="11" spans="1:16" ht="14" x14ac:dyDescent="0.3">
      <c r="A11" s="15">
        <f t="shared" si="1"/>
        <v>4.5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16"/>
      <c r="O11" s="49">
        <f t="shared" si="0"/>
        <v>4.5</v>
      </c>
      <c r="P11" s="30"/>
    </row>
    <row r="12" spans="1:16" ht="14" x14ac:dyDescent="0.3">
      <c r="A12" s="15">
        <f t="shared" si="1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6"/>
      <c r="O12" s="49">
        <f t="shared" si="0"/>
        <v>5</v>
      </c>
      <c r="P12" s="30"/>
    </row>
    <row r="13" spans="1:16" ht="14" x14ac:dyDescent="0.3">
      <c r="A13" s="15">
        <f t="shared" si="1"/>
        <v>5.5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  <c r="N13" s="16"/>
      <c r="O13" s="49">
        <f t="shared" si="0"/>
        <v>5.5</v>
      </c>
      <c r="P13" s="30"/>
    </row>
    <row r="14" spans="1:16" ht="14" x14ac:dyDescent="0.3">
      <c r="A14" s="15">
        <f t="shared" si="1"/>
        <v>6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6"/>
      <c r="O14" s="49">
        <f t="shared" si="0"/>
        <v>6</v>
      </c>
      <c r="P14" s="30"/>
    </row>
    <row r="15" spans="1:16" ht="14" x14ac:dyDescent="0.3">
      <c r="A15" s="15">
        <f t="shared" si="1"/>
        <v>6.5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6" t="str">
        <f t="shared" ref="N15:N37" si="2">IF(SUM(B15:M15)&gt;0,SUM(B15:M15)," ")</f>
        <v xml:space="preserve"> </v>
      </c>
      <c r="O15" s="49">
        <f t="shared" si="0"/>
        <v>6.5</v>
      </c>
      <c r="P15" s="30"/>
    </row>
    <row r="16" spans="1:16" ht="14" x14ac:dyDescent="0.3">
      <c r="A16" s="15">
        <f t="shared" si="1"/>
        <v>7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6" t="str">
        <f t="shared" si="2"/>
        <v xml:space="preserve"> </v>
      </c>
      <c r="O16" s="49">
        <f t="shared" si="0"/>
        <v>7</v>
      </c>
      <c r="P16" s="30"/>
    </row>
    <row r="17" spans="1:16" ht="14" x14ac:dyDescent="0.3">
      <c r="A17" s="15">
        <f t="shared" si="1"/>
        <v>7.5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6" t="str">
        <f t="shared" si="2"/>
        <v xml:space="preserve"> </v>
      </c>
      <c r="O17" s="49">
        <f t="shared" si="0"/>
        <v>7.5</v>
      </c>
      <c r="P17" s="30"/>
    </row>
    <row r="18" spans="1:16" ht="14" x14ac:dyDescent="0.3">
      <c r="A18" s="15">
        <f t="shared" si="1"/>
        <v>8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6" t="str">
        <f t="shared" si="2"/>
        <v xml:space="preserve"> </v>
      </c>
      <c r="O18" s="49">
        <f t="shared" si="0"/>
        <v>8</v>
      </c>
      <c r="P18" s="30"/>
    </row>
    <row r="19" spans="1:16" ht="14" x14ac:dyDescent="0.3">
      <c r="A19" s="15">
        <f t="shared" si="1"/>
        <v>8.5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6" t="str">
        <f t="shared" si="2"/>
        <v xml:space="preserve"> </v>
      </c>
      <c r="O19" s="49">
        <f t="shared" si="0"/>
        <v>8.5</v>
      </c>
      <c r="P19" s="30"/>
    </row>
    <row r="20" spans="1:16" ht="14" x14ac:dyDescent="0.3">
      <c r="A20" s="15">
        <f t="shared" si="1"/>
        <v>9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  <c r="N20" s="16" t="str">
        <f t="shared" si="2"/>
        <v xml:space="preserve"> </v>
      </c>
      <c r="O20" s="49">
        <f t="shared" si="0"/>
        <v>9</v>
      </c>
      <c r="P20" s="30"/>
    </row>
    <row r="21" spans="1:16" ht="14" x14ac:dyDescent="0.3">
      <c r="A21" s="15">
        <f t="shared" si="1"/>
        <v>9.5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  <c r="N21" s="16" t="str">
        <f t="shared" si="2"/>
        <v xml:space="preserve"> </v>
      </c>
      <c r="O21" s="49">
        <f t="shared" si="0"/>
        <v>9.5</v>
      </c>
      <c r="P21" s="30"/>
    </row>
    <row r="22" spans="1:16" ht="14" x14ac:dyDescent="0.3">
      <c r="A22" s="15">
        <f t="shared" si="1"/>
        <v>10</v>
      </c>
      <c r="B22" s="16"/>
      <c r="C22" s="17"/>
      <c r="D22" s="17">
        <v>635.47</v>
      </c>
      <c r="E22" s="17"/>
      <c r="F22" s="17"/>
      <c r="G22" s="17"/>
      <c r="H22" s="17"/>
      <c r="I22" s="17"/>
      <c r="J22" s="17"/>
      <c r="K22" s="17"/>
      <c r="L22" s="17"/>
      <c r="M22" s="18"/>
      <c r="N22" s="16">
        <f t="shared" si="2"/>
        <v>635.47</v>
      </c>
      <c r="O22" s="49">
        <f t="shared" si="0"/>
        <v>10</v>
      </c>
      <c r="P22" s="30"/>
    </row>
    <row r="23" spans="1:16" ht="14" x14ac:dyDescent="0.3">
      <c r="A23" s="15">
        <f t="shared" si="1"/>
        <v>10.5</v>
      </c>
      <c r="B23" s="16"/>
      <c r="C23" s="17">
        <v>13017.13</v>
      </c>
      <c r="D23" s="17">
        <v>635.47</v>
      </c>
      <c r="E23" s="17"/>
      <c r="F23" s="17"/>
      <c r="G23" s="17"/>
      <c r="H23" s="17"/>
      <c r="I23" s="17">
        <v>17863.169999999998</v>
      </c>
      <c r="J23" s="17"/>
      <c r="K23" s="17"/>
      <c r="L23" s="17"/>
      <c r="M23" s="18"/>
      <c r="N23" s="16">
        <f t="shared" si="2"/>
        <v>31515.769999999997</v>
      </c>
      <c r="O23" s="49">
        <f t="shared" si="0"/>
        <v>10.5</v>
      </c>
      <c r="P23" s="30"/>
    </row>
    <row r="24" spans="1:16" ht="14" x14ac:dyDescent="0.3">
      <c r="A24" s="23">
        <f t="shared" si="1"/>
        <v>11</v>
      </c>
      <c r="B24" s="24"/>
      <c r="C24" s="25"/>
      <c r="D24" s="25">
        <v>1270.95</v>
      </c>
      <c r="E24" s="25"/>
      <c r="F24" s="25">
        <v>85822.79</v>
      </c>
      <c r="G24" s="25"/>
      <c r="H24" s="25"/>
      <c r="I24" s="25">
        <v>35726.339999999997</v>
      </c>
      <c r="J24" s="25"/>
      <c r="K24" s="25"/>
      <c r="L24" s="25">
        <v>86981.9</v>
      </c>
      <c r="M24" s="26"/>
      <c r="N24" s="24">
        <f t="shared" si="2"/>
        <v>209801.97999999998</v>
      </c>
      <c r="O24" s="49">
        <f t="shared" si="0"/>
        <v>11</v>
      </c>
      <c r="P24" s="30"/>
    </row>
    <row r="25" spans="1:16" ht="14" x14ac:dyDescent="0.3">
      <c r="A25" s="15">
        <f t="shared" si="1"/>
        <v>11.5</v>
      </c>
      <c r="B25" s="16"/>
      <c r="C25" s="17"/>
      <c r="D25" s="17">
        <v>15820.46</v>
      </c>
      <c r="E25" s="17"/>
      <c r="F25" s="17">
        <v>210113.57</v>
      </c>
      <c r="G25" s="17">
        <v>10267.08</v>
      </c>
      <c r="H25" s="17"/>
      <c r="I25" s="17">
        <v>33083.300000000003</v>
      </c>
      <c r="J25" s="17"/>
      <c r="K25" s="17"/>
      <c r="L25" s="17"/>
      <c r="M25" s="18"/>
      <c r="N25" s="16">
        <f t="shared" si="2"/>
        <v>269284.40999999997</v>
      </c>
      <c r="O25" s="49">
        <f t="shared" si="0"/>
        <v>11.5</v>
      </c>
      <c r="P25" s="30"/>
    </row>
    <row r="26" spans="1:16" ht="14" x14ac:dyDescent="0.3">
      <c r="A26" s="15">
        <f t="shared" si="1"/>
        <v>12</v>
      </c>
      <c r="B26" s="16">
        <v>8203.86</v>
      </c>
      <c r="C26" s="17">
        <v>239075.32</v>
      </c>
      <c r="D26" s="17">
        <v>58360.21</v>
      </c>
      <c r="E26" s="17"/>
      <c r="F26" s="17">
        <v>621334.89</v>
      </c>
      <c r="G26" s="17">
        <v>30801.23</v>
      </c>
      <c r="H26" s="17">
        <v>35199.64</v>
      </c>
      <c r="I26" s="17">
        <v>219792.15</v>
      </c>
      <c r="J26" s="17">
        <v>17830.66</v>
      </c>
      <c r="K26" s="17"/>
      <c r="L26" s="17">
        <v>86981.9</v>
      </c>
      <c r="M26" s="18"/>
      <c r="N26" s="16">
        <f t="shared" si="2"/>
        <v>1317579.8599999999</v>
      </c>
      <c r="O26" s="49">
        <f t="shared" si="0"/>
        <v>12</v>
      </c>
      <c r="P26" s="30"/>
    </row>
    <row r="27" spans="1:16" ht="14" x14ac:dyDescent="0.3">
      <c r="A27" s="15">
        <f t="shared" si="1"/>
        <v>12.5</v>
      </c>
      <c r="B27" s="16">
        <v>139465.60999999999</v>
      </c>
      <c r="C27" s="17">
        <v>1453598.5</v>
      </c>
      <c r="D27" s="17">
        <v>263316.21999999997</v>
      </c>
      <c r="E27" s="17"/>
      <c r="F27" s="17">
        <v>715386.8</v>
      </c>
      <c r="G27" s="17">
        <v>112937.83</v>
      </c>
      <c r="H27" s="17">
        <v>135345.09</v>
      </c>
      <c r="I27" s="17">
        <v>1044095.97</v>
      </c>
      <c r="J27" s="17">
        <v>17830.66</v>
      </c>
      <c r="K27" s="17"/>
      <c r="L27" s="17">
        <v>86981.9</v>
      </c>
      <c r="M27" s="18"/>
      <c r="N27" s="16">
        <f t="shared" si="2"/>
        <v>3968958.5799999996</v>
      </c>
      <c r="O27" s="49">
        <f t="shared" si="0"/>
        <v>12.5</v>
      </c>
      <c r="P27" s="30"/>
    </row>
    <row r="28" spans="1:16" ht="14" x14ac:dyDescent="0.3">
      <c r="A28" s="15">
        <f t="shared" si="1"/>
        <v>13</v>
      </c>
      <c r="B28" s="16">
        <v>139465.60999999999</v>
      </c>
      <c r="C28" s="17">
        <v>3333246.02</v>
      </c>
      <c r="D28" s="17">
        <v>792348.49</v>
      </c>
      <c r="E28" s="17"/>
      <c r="F28" s="17">
        <v>661333.67000000004</v>
      </c>
      <c r="G28" s="17">
        <v>256676.88</v>
      </c>
      <c r="H28" s="17">
        <v>130883.17</v>
      </c>
      <c r="I28" s="17">
        <v>1602321.81</v>
      </c>
      <c r="J28" s="17">
        <v>53491.99</v>
      </c>
      <c r="K28" s="17"/>
      <c r="L28" s="17">
        <v>86981.9</v>
      </c>
      <c r="M28" s="18"/>
      <c r="N28" s="16">
        <f t="shared" si="2"/>
        <v>7056749.540000001</v>
      </c>
      <c r="O28" s="49">
        <f t="shared" si="0"/>
        <v>13</v>
      </c>
      <c r="P28" s="30"/>
    </row>
    <row r="29" spans="1:16" ht="14" x14ac:dyDescent="0.3">
      <c r="A29" s="15">
        <f t="shared" si="1"/>
        <v>13.5</v>
      </c>
      <c r="B29" s="16">
        <v>139465.60999999999</v>
      </c>
      <c r="C29" s="17">
        <v>3129383.96</v>
      </c>
      <c r="D29" s="17">
        <v>808959.18</v>
      </c>
      <c r="E29" s="17"/>
      <c r="F29" s="17">
        <v>324150.93</v>
      </c>
      <c r="G29" s="17">
        <v>154006.13</v>
      </c>
      <c r="H29" s="17">
        <v>201282.45</v>
      </c>
      <c r="I29" s="17">
        <v>1348282.9</v>
      </c>
      <c r="J29" s="17">
        <v>44576.65</v>
      </c>
      <c r="K29" s="17"/>
      <c r="L29" s="17">
        <v>434909.5</v>
      </c>
      <c r="M29" s="18"/>
      <c r="N29" s="16">
        <f t="shared" si="2"/>
        <v>6585017.3100000005</v>
      </c>
      <c r="O29" s="49">
        <f t="shared" si="0"/>
        <v>13.5</v>
      </c>
      <c r="P29" s="30"/>
    </row>
    <row r="30" spans="1:16" ht="14" x14ac:dyDescent="0.3">
      <c r="A30" s="15">
        <f t="shared" si="1"/>
        <v>14</v>
      </c>
      <c r="B30" s="16">
        <v>57427.01</v>
      </c>
      <c r="C30" s="17">
        <v>1525699.87</v>
      </c>
      <c r="D30" s="17">
        <v>331184.55</v>
      </c>
      <c r="E30" s="17"/>
      <c r="F30" s="17">
        <v>299015.44</v>
      </c>
      <c r="G30" s="17"/>
      <c r="H30" s="17">
        <v>35199.64</v>
      </c>
      <c r="I30" s="17">
        <v>489496.86</v>
      </c>
      <c r="J30" s="17">
        <v>17830.66</v>
      </c>
      <c r="K30" s="17"/>
      <c r="L30" s="17">
        <v>173963.8</v>
      </c>
      <c r="M30" s="18"/>
      <c r="N30" s="16">
        <f t="shared" si="2"/>
        <v>2929817.83</v>
      </c>
      <c r="O30" s="49">
        <f t="shared" si="0"/>
        <v>14</v>
      </c>
      <c r="P30" s="30"/>
    </row>
    <row r="31" spans="1:16" ht="14" x14ac:dyDescent="0.3">
      <c r="A31" s="15">
        <f t="shared" si="1"/>
        <v>14.5</v>
      </c>
      <c r="B31" s="16">
        <v>65630.87</v>
      </c>
      <c r="C31" s="17">
        <v>588998.09</v>
      </c>
      <c r="D31" s="17">
        <v>96696.52</v>
      </c>
      <c r="E31" s="17"/>
      <c r="F31" s="17">
        <v>279765.96999999997</v>
      </c>
      <c r="G31" s="17">
        <v>30801.23</v>
      </c>
      <c r="H31" s="17">
        <v>9915.39</v>
      </c>
      <c r="I31" s="17">
        <v>296425.28000000003</v>
      </c>
      <c r="J31" s="17"/>
      <c r="K31" s="17"/>
      <c r="L31" s="17">
        <v>86981.9</v>
      </c>
      <c r="M31" s="18"/>
      <c r="N31" s="16">
        <f t="shared" si="2"/>
        <v>1455215.2499999998</v>
      </c>
      <c r="O31" s="49">
        <f t="shared" si="0"/>
        <v>14.5</v>
      </c>
      <c r="P31" s="30"/>
    </row>
    <row r="32" spans="1:16" ht="14" x14ac:dyDescent="0.3">
      <c r="A32" s="15">
        <f t="shared" si="1"/>
        <v>15</v>
      </c>
      <c r="B32" s="16">
        <v>32815.440000000002</v>
      </c>
      <c r="C32" s="17">
        <v>432930.35</v>
      </c>
      <c r="D32" s="17">
        <v>65138.53</v>
      </c>
      <c r="E32" s="17"/>
      <c r="F32" s="17">
        <v>19720.77</v>
      </c>
      <c r="G32" s="17"/>
      <c r="H32" s="17"/>
      <c r="I32" s="17">
        <v>122176.16</v>
      </c>
      <c r="J32" s="17">
        <v>8915.33</v>
      </c>
      <c r="K32" s="17"/>
      <c r="L32" s="17"/>
      <c r="M32" s="18"/>
      <c r="N32" s="16">
        <f t="shared" si="2"/>
        <v>681696.58</v>
      </c>
      <c r="O32" s="49">
        <f t="shared" si="0"/>
        <v>15</v>
      </c>
      <c r="P32" s="30"/>
    </row>
    <row r="33" spans="1:17" ht="14" x14ac:dyDescent="0.3">
      <c r="A33" s="15">
        <f t="shared" si="1"/>
        <v>15.5</v>
      </c>
      <c r="B33" s="16">
        <v>73834.73</v>
      </c>
      <c r="C33" s="17">
        <v>326000.44</v>
      </c>
      <c r="D33" s="17">
        <v>34181.07</v>
      </c>
      <c r="E33" s="17"/>
      <c r="F33" s="17">
        <v>9860.4</v>
      </c>
      <c r="G33" s="17"/>
      <c r="H33" s="17"/>
      <c r="I33" s="17">
        <v>143053.60999999999</v>
      </c>
      <c r="J33" s="17">
        <v>8915.33</v>
      </c>
      <c r="K33" s="17"/>
      <c r="L33" s="17"/>
      <c r="M33" s="18"/>
      <c r="N33" s="16">
        <f t="shared" si="2"/>
        <v>595845.57999999996</v>
      </c>
      <c r="O33" s="49">
        <f t="shared" si="0"/>
        <v>15.5</v>
      </c>
      <c r="P33" s="30"/>
    </row>
    <row r="34" spans="1:17" ht="14" x14ac:dyDescent="0.3">
      <c r="A34" s="15">
        <f t="shared" si="1"/>
        <v>16</v>
      </c>
      <c r="B34" s="16"/>
      <c r="C34" s="17">
        <v>121058.36</v>
      </c>
      <c r="D34" s="17">
        <v>20288.689999999999</v>
      </c>
      <c r="E34" s="17"/>
      <c r="F34" s="17">
        <v>14020.23</v>
      </c>
      <c r="G34" s="17"/>
      <c r="H34" s="17">
        <v>25284.25</v>
      </c>
      <c r="I34" s="17">
        <v>20920.810000000001</v>
      </c>
      <c r="J34" s="17"/>
      <c r="K34" s="17"/>
      <c r="L34" s="17"/>
      <c r="M34" s="18"/>
      <c r="N34" s="16">
        <f t="shared" si="2"/>
        <v>201572.34</v>
      </c>
      <c r="O34" s="49">
        <f t="shared" si="0"/>
        <v>16</v>
      </c>
      <c r="P34" s="30"/>
    </row>
    <row r="35" spans="1:17" ht="14" x14ac:dyDescent="0.3">
      <c r="A35" s="15">
        <f t="shared" si="1"/>
        <v>16.5</v>
      </c>
      <c r="B35" s="16"/>
      <c r="C35" s="17">
        <v>20666.87</v>
      </c>
      <c r="D35" s="17"/>
      <c r="E35" s="17"/>
      <c r="F35" s="17"/>
      <c r="G35" s="17"/>
      <c r="H35" s="17"/>
      <c r="I35" s="17"/>
      <c r="J35" s="17"/>
      <c r="K35" s="17"/>
      <c r="L35" s="17"/>
      <c r="M35" s="18"/>
      <c r="N35" s="16">
        <f t="shared" si="2"/>
        <v>20666.87</v>
      </c>
      <c r="O35" s="49">
        <f t="shared" si="0"/>
        <v>16.5</v>
      </c>
      <c r="P35" s="30"/>
    </row>
    <row r="36" spans="1:17" ht="14" x14ac:dyDescent="0.3">
      <c r="A36" s="15">
        <f t="shared" si="1"/>
        <v>17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8"/>
      <c r="N36" s="16" t="str">
        <f t="shared" si="2"/>
        <v xml:space="preserve"> </v>
      </c>
      <c r="O36" s="49">
        <f t="shared" si="0"/>
        <v>17</v>
      </c>
      <c r="P36" s="30"/>
    </row>
    <row r="37" spans="1:17" ht="14" x14ac:dyDescent="0.3">
      <c r="A37" s="15">
        <f t="shared" si="1"/>
        <v>17.5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8"/>
      <c r="N37" s="16" t="str">
        <f t="shared" si="2"/>
        <v xml:space="preserve"> </v>
      </c>
      <c r="O37" s="49">
        <f t="shared" si="0"/>
        <v>17.5</v>
      </c>
      <c r="P37" s="30"/>
    </row>
    <row r="38" spans="1:17" ht="14" x14ac:dyDescent="0.3">
      <c r="A38" s="15">
        <f t="shared" si="1"/>
        <v>18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/>
      <c r="O38" s="49">
        <f t="shared" si="0"/>
        <v>18</v>
      </c>
      <c r="P38" s="30"/>
    </row>
    <row r="39" spans="1:17" ht="14" x14ac:dyDescent="0.3">
      <c r="A39" s="15">
        <f t="shared" si="1"/>
        <v>18.5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  <c r="N39" s="16"/>
      <c r="O39" s="49">
        <f t="shared" si="0"/>
        <v>18.5</v>
      </c>
      <c r="P39" s="30"/>
    </row>
    <row r="40" spans="1:17" ht="14" x14ac:dyDescent="0.3">
      <c r="A40" s="15">
        <f t="shared" si="1"/>
        <v>19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  <c r="N40" s="16"/>
      <c r="O40" s="49">
        <f t="shared" si="0"/>
        <v>19</v>
      </c>
      <c r="P40" s="30"/>
    </row>
    <row r="41" spans="1:17" ht="14" x14ac:dyDescent="0.3">
      <c r="A41" s="15">
        <f t="shared" si="1"/>
        <v>19.5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  <c r="N41" s="62"/>
      <c r="O41" s="49">
        <f t="shared" si="0"/>
        <v>19.5</v>
      </c>
      <c r="P41" s="30"/>
    </row>
    <row r="42" spans="1:17" ht="14" x14ac:dyDescent="0.3">
      <c r="A42" s="28" t="s">
        <v>13</v>
      </c>
      <c r="B42" s="29">
        <f>SUM(B8:B41)</f>
        <v>656308.74</v>
      </c>
      <c r="C42" s="50">
        <f>SUM(C8:C41)</f>
        <v>11183674.909999998</v>
      </c>
      <c r="D42" s="50">
        <f t="shared" ref="D42:L42" si="3">SUM(D8:D41)</f>
        <v>2488835.8099999996</v>
      </c>
      <c r="E42" s="50"/>
      <c r="F42" s="50">
        <f t="shared" ref="F42" si="4">SUM(F8:F41)</f>
        <v>3240525.4600000004</v>
      </c>
      <c r="G42" s="50">
        <f t="shared" si="3"/>
        <v>595490.38</v>
      </c>
      <c r="H42" s="50">
        <f t="shared" si="3"/>
        <v>573109.63</v>
      </c>
      <c r="I42" s="50">
        <f t="shared" si="3"/>
        <v>5373238.3600000013</v>
      </c>
      <c r="J42" s="50">
        <f t="shared" si="3"/>
        <v>169391.27999999997</v>
      </c>
      <c r="K42" s="50"/>
      <c r="L42" s="50">
        <f t="shared" si="3"/>
        <v>1043782.7999999999</v>
      </c>
      <c r="M42" s="51"/>
      <c r="N42" s="29">
        <f>SUM(N8:N41)</f>
        <v>25324357.369999997</v>
      </c>
      <c r="P42" s="30"/>
      <c r="Q42" s="30"/>
    </row>
    <row r="43" spans="1:17" ht="14" x14ac:dyDescent="0.3">
      <c r="A43" s="15" t="s">
        <v>26</v>
      </c>
      <c r="B43" s="66">
        <v>13.6</v>
      </c>
      <c r="C43" s="31">
        <v>256.77999999999997</v>
      </c>
      <c r="D43" s="17">
        <v>55.95</v>
      </c>
      <c r="E43" s="17"/>
      <c r="F43" s="17">
        <v>55.35</v>
      </c>
      <c r="G43" s="17">
        <v>8.4</v>
      </c>
      <c r="H43" s="55">
        <v>5.0999999999999996</v>
      </c>
      <c r="I43" s="52">
        <v>88.8</v>
      </c>
      <c r="J43" s="52">
        <v>3.15</v>
      </c>
      <c r="K43" s="17"/>
      <c r="L43" s="17">
        <v>3.1720000000000002</v>
      </c>
      <c r="M43" s="18"/>
      <c r="N43" s="66">
        <f>SUM(B43:M43)</f>
        <v>490.30200000000002</v>
      </c>
      <c r="P43" s="30"/>
      <c r="Q43" s="30"/>
    </row>
    <row r="44" spans="1:17" x14ac:dyDescent="0.3">
      <c r="A44" s="32" t="s">
        <v>14</v>
      </c>
      <c r="B44" s="66">
        <v>14.8315</v>
      </c>
      <c r="C44" s="31">
        <v>256.78334999999998</v>
      </c>
      <c r="D44" s="17">
        <v>55.95</v>
      </c>
      <c r="E44" s="17"/>
      <c r="F44" s="17">
        <v>56.55</v>
      </c>
      <c r="G44" s="17">
        <v>11.25</v>
      </c>
      <c r="H44" s="55">
        <v>10.76</v>
      </c>
      <c r="I44" s="52">
        <v>90.35</v>
      </c>
      <c r="J44" s="52">
        <v>3.15</v>
      </c>
      <c r="K44" s="17"/>
      <c r="L44" s="17">
        <v>20.442</v>
      </c>
      <c r="M44" s="18"/>
      <c r="N44" s="66">
        <f>SUM(B44:M44)</f>
        <v>520.06684999999993</v>
      </c>
      <c r="O44" s="30"/>
      <c r="P44" s="30"/>
      <c r="Q44" s="30"/>
    </row>
    <row r="45" spans="1:17" ht="14" x14ac:dyDescent="0.3">
      <c r="A45" s="15" t="s">
        <v>21</v>
      </c>
      <c r="B45" s="34">
        <f>SUM(B8:B24)*100/B42</f>
        <v>0</v>
      </c>
      <c r="C45" s="35">
        <f>SUM(C8:C24)*100/C42</f>
        <v>0.1163940306272726</v>
      </c>
      <c r="D45" s="35">
        <f t="shared" ref="D45:L45" si="5">SUM(D8:D24)*100/D42</f>
        <v>0.10213168702358075</v>
      </c>
      <c r="E45" s="35"/>
      <c r="F45" s="35">
        <f t="shared" ref="F45" si="6">SUM(F8:F24)*100/F42</f>
        <v>2.6484220247416292</v>
      </c>
      <c r="G45" s="35">
        <f t="shared" si="5"/>
        <v>0</v>
      </c>
      <c r="H45" s="35">
        <f t="shared" si="5"/>
        <v>0</v>
      </c>
      <c r="I45" s="35">
        <f t="shared" si="5"/>
        <v>0.99734101503734474</v>
      </c>
      <c r="J45" s="35">
        <f t="shared" si="5"/>
        <v>0</v>
      </c>
      <c r="K45" s="35"/>
      <c r="L45" s="35">
        <f t="shared" si="5"/>
        <v>8.3333333333333339</v>
      </c>
      <c r="M45" s="36"/>
      <c r="N45" s="34">
        <f>SUM(N8:N24)*100/N42</f>
        <v>0.95541701795215184</v>
      </c>
    </row>
    <row r="46" spans="1:17" ht="14" hidden="1" x14ac:dyDescent="0.3">
      <c r="A46" s="15" t="s">
        <v>22</v>
      </c>
      <c r="B46" s="34"/>
      <c r="C46" s="35">
        <f t="shared" ref="C46" si="7">SUM(C8:C19)*100/C42</f>
        <v>0</v>
      </c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4">
        <f>SUM(N8:N19)*100/N42</f>
        <v>0</v>
      </c>
    </row>
    <row r="47" spans="1:17" ht="14" x14ac:dyDescent="0.3">
      <c r="A47" s="23" t="s">
        <v>20</v>
      </c>
      <c r="B47" s="37">
        <v>12.5</v>
      </c>
      <c r="C47" s="38">
        <v>13</v>
      </c>
      <c r="D47" s="38">
        <v>13.5</v>
      </c>
      <c r="E47" s="38"/>
      <c r="F47" s="38">
        <v>12.5</v>
      </c>
      <c r="G47" s="38">
        <v>13</v>
      </c>
      <c r="H47" s="38">
        <v>13.5</v>
      </c>
      <c r="I47" s="38">
        <v>13</v>
      </c>
      <c r="J47" s="38">
        <v>13</v>
      </c>
      <c r="K47" s="38"/>
      <c r="L47" s="38">
        <v>13.5</v>
      </c>
      <c r="M47" s="39"/>
      <c r="N47" s="37">
        <v>13</v>
      </c>
    </row>
    <row r="48" spans="1:17" x14ac:dyDescent="0.3">
      <c r="A48" s="40" t="s">
        <v>15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5" ht="15.5" x14ac:dyDescent="0.35">
      <c r="A49" s="42" t="s">
        <v>31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ht="15.5" x14ac:dyDescent="0.35">
      <c r="A50" s="43" t="s">
        <v>32</v>
      </c>
    </row>
    <row r="51" spans="1:15" x14ac:dyDescent="0.3">
      <c r="B51" s="6">
        <v>0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</row>
    <row r="52" spans="1:15" x14ac:dyDescent="0.3">
      <c r="A52" s="4">
        <v>14</v>
      </c>
      <c r="B52" s="5">
        <f>+VLOOKUP(MAX(B8:B41),B8:$O$41,14,0)</f>
        <v>12.5</v>
      </c>
      <c r="C52" s="45">
        <f>+VLOOKUP(MAX(C8:C41),C8:$O$41,+$A$52-C51,0)</f>
        <v>13</v>
      </c>
      <c r="D52" s="45">
        <f>+VLOOKUP(MAX(D8:D41),D8:$O$41,+$A$52-D51,0)</f>
        <v>13.5</v>
      </c>
      <c r="E52" s="45" t="e">
        <f>+VLOOKUP(MAX(E8:E41),E8:$O$41,+$A$52-E51,0)</f>
        <v>#N/A</v>
      </c>
      <c r="F52" s="45">
        <f>+VLOOKUP(MAX(F8:F41),F8:$O$41,+$A$52-F51,0)</f>
        <v>12.5</v>
      </c>
      <c r="G52" s="45">
        <f>+VLOOKUP(MAX(G8:G41),G8:$O$41,+$A$52-G51,0)</f>
        <v>13</v>
      </c>
      <c r="H52" s="45">
        <f>+VLOOKUP(MAX(H8:H41),H8:$O$41,+$A$52-H51,0)</f>
        <v>13.5</v>
      </c>
      <c r="I52" s="45">
        <f>+VLOOKUP(MAX(I8:I41),I8:$O$41,+$A$52-I51,0)</f>
        <v>13</v>
      </c>
      <c r="J52" s="45">
        <f>+VLOOKUP(MAX(J8:J41),J8:$O$41,+$A$52-J51,0)</f>
        <v>13</v>
      </c>
      <c r="K52" s="45" t="e">
        <f>+VLOOKUP(MAX(K8:K41),K8:$O$41,+$A$52-K51,0)</f>
        <v>#N/A</v>
      </c>
      <c r="L52" s="45">
        <f>+VLOOKUP(MAX(L8:L41),L8:$O$41,+$A$52-L51,0)</f>
        <v>13.5</v>
      </c>
      <c r="M52" s="45" t="e">
        <f>+VLOOKUP(MAX(M8:M41),M8:$O$41,+$A$52-M51,0)</f>
        <v>#N/A</v>
      </c>
      <c r="N52" s="45">
        <f>+VLOOKUP(MAX(N8:N41),N8:$O$41,+$A$52-N51,0)</f>
        <v>13</v>
      </c>
    </row>
    <row r="53" spans="1:15" x14ac:dyDescent="0.3">
      <c r="A53" s="44">
        <v>0</v>
      </c>
    </row>
    <row r="55" spans="1:15" x14ac:dyDescent="0.3">
      <c r="A55" s="53" t="s">
        <v>23</v>
      </c>
      <c r="B55" s="30">
        <f>-SUM(B8:B24)</f>
        <v>0</v>
      </c>
      <c r="C55" s="30">
        <f t="shared" ref="C55:N55" si="8">-SUM(C8:C24)</f>
        <v>-13017.13</v>
      </c>
      <c r="D55" s="30">
        <f t="shared" si="8"/>
        <v>-2541.8900000000003</v>
      </c>
      <c r="E55" s="30">
        <f t="shared" si="8"/>
        <v>0</v>
      </c>
      <c r="F55" s="30">
        <f t="shared" si="8"/>
        <v>-85822.79</v>
      </c>
      <c r="G55" s="30">
        <f t="shared" si="8"/>
        <v>0</v>
      </c>
      <c r="H55" s="30">
        <f t="shared" si="8"/>
        <v>0</v>
      </c>
      <c r="I55" s="30">
        <f t="shared" si="8"/>
        <v>-53589.509999999995</v>
      </c>
      <c r="J55" s="30">
        <f t="shared" si="8"/>
        <v>0</v>
      </c>
      <c r="K55" s="30">
        <f t="shared" si="8"/>
        <v>0</v>
      </c>
      <c r="L55" s="30">
        <f t="shared" si="8"/>
        <v>-86981.9</v>
      </c>
      <c r="M55" s="30">
        <f t="shared" si="8"/>
        <v>0</v>
      </c>
      <c r="N55" s="30">
        <f t="shared" si="8"/>
        <v>-241953.21999999997</v>
      </c>
      <c r="O55" s="5" t="s">
        <v>16</v>
      </c>
    </row>
    <row r="56" spans="1:15" x14ac:dyDescent="0.3">
      <c r="A56" s="53" t="s">
        <v>24</v>
      </c>
      <c r="B56" s="30">
        <f>-SUM(B8:B19)</f>
        <v>0</v>
      </c>
      <c r="C56" s="30">
        <f t="shared" ref="C56:N56" si="9">-SUM(C8:C19)</f>
        <v>0</v>
      </c>
      <c r="D56" s="30">
        <f t="shared" si="9"/>
        <v>0</v>
      </c>
      <c r="E56" s="30">
        <f t="shared" si="9"/>
        <v>0</v>
      </c>
      <c r="F56" s="30">
        <f t="shared" si="9"/>
        <v>0</v>
      </c>
      <c r="G56" s="30">
        <f t="shared" si="9"/>
        <v>0</v>
      </c>
      <c r="H56" s="30">
        <f t="shared" si="9"/>
        <v>0</v>
      </c>
      <c r="I56" s="30">
        <f t="shared" si="9"/>
        <v>0</v>
      </c>
      <c r="J56" s="30">
        <f t="shared" si="9"/>
        <v>0</v>
      </c>
      <c r="K56" s="30">
        <f t="shared" si="9"/>
        <v>0</v>
      </c>
      <c r="L56" s="30">
        <f t="shared" si="9"/>
        <v>0</v>
      </c>
      <c r="M56" s="30">
        <f t="shared" si="9"/>
        <v>0</v>
      </c>
      <c r="N56" s="30">
        <f t="shared" si="9"/>
        <v>0</v>
      </c>
    </row>
    <row r="57" spans="1:15" x14ac:dyDescent="0.3">
      <c r="A57" s="53" t="s">
        <v>25</v>
      </c>
      <c r="B57" s="30">
        <f>SUM(B25:B41)</f>
        <v>656308.74</v>
      </c>
      <c r="C57" s="30">
        <f t="shared" ref="C57:N57" si="10">SUM(C25:C41)</f>
        <v>11170657.779999997</v>
      </c>
      <c r="D57" s="30">
        <f t="shared" si="10"/>
        <v>2486293.9199999995</v>
      </c>
      <c r="E57" s="30">
        <f t="shared" si="10"/>
        <v>0</v>
      </c>
      <c r="F57" s="30">
        <f t="shared" si="10"/>
        <v>3154702.6700000004</v>
      </c>
      <c r="G57" s="30">
        <f t="shared" si="10"/>
        <v>595490.38</v>
      </c>
      <c r="H57" s="30">
        <f t="shared" si="10"/>
        <v>573109.63</v>
      </c>
      <c r="I57" s="30">
        <f t="shared" si="10"/>
        <v>5319648.8500000006</v>
      </c>
      <c r="J57" s="30">
        <f t="shared" si="10"/>
        <v>169391.27999999997</v>
      </c>
      <c r="K57" s="30">
        <f t="shared" si="10"/>
        <v>0</v>
      </c>
      <c r="L57" s="30">
        <f t="shared" si="10"/>
        <v>956800.9</v>
      </c>
      <c r="M57" s="30">
        <f t="shared" si="10"/>
        <v>0</v>
      </c>
      <c r="N57" s="30">
        <f t="shared" si="10"/>
        <v>25082404.149999999</v>
      </c>
      <c r="O57" s="5" t="s">
        <v>17</v>
      </c>
    </row>
    <row r="58" spans="1:15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5" x14ac:dyDescent="0.3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2" spans="1:15" x14ac:dyDescent="0.3">
      <c r="N62" s="47"/>
    </row>
    <row r="63" spans="1:15" ht="15" customHeight="1" x14ac:dyDescent="0.3"/>
  </sheetData>
  <mergeCells count="4">
    <mergeCell ref="A1:N1"/>
    <mergeCell ref="A3:N3"/>
    <mergeCell ref="A4:N4"/>
    <mergeCell ref="B6:M6"/>
  </mergeCells>
  <phoneticPr fontId="2" type="noConversion"/>
  <conditionalFormatting sqref="K52:L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3B</oddFooter>
  </headerFooter>
  <ignoredErrors>
    <ignoredError sqref="C45:D45 F45:G45 H45:L46" formulaRange="1"/>
  </ignoredError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indexed="24"/>
  </sheetPr>
  <dimension ref="A1:P63"/>
  <sheetViews>
    <sheetView zoomScale="70" zoomScaleNormal="70" zoomScalePageLayoutView="70" workbookViewId="0">
      <selection activeCell="N43" sqref="N43:N44"/>
    </sheetView>
  </sheetViews>
  <sheetFormatPr baseColWidth="10" defaultColWidth="16.08984375" defaultRowHeight="13" x14ac:dyDescent="0.3"/>
  <cols>
    <col min="1" max="1" width="18.453125" style="44" customWidth="1"/>
    <col min="2" max="7" width="17.453125" style="6" customWidth="1"/>
    <col min="8" max="13" width="11.90625" style="6" customWidth="1"/>
    <col min="14" max="14" width="14.90625" style="6" customWidth="1"/>
    <col min="15" max="16384" width="16.08984375" style="6"/>
  </cols>
  <sheetData>
    <row r="1" spans="1:16" s="1" customFormat="1" ht="20" x14ac:dyDescent="0.4">
      <c r="A1" s="75" t="s">
        <v>30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6" s="1" customFormat="1" ht="20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3" customFormat="1" ht="18" x14ac:dyDescent="0.4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6" s="3" customFormat="1" ht="18" x14ac:dyDescent="0.4">
      <c r="A4" s="76" t="s">
        <v>34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6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s="9" customFormat="1" ht="19.149999999999999" customHeight="1" thickBot="1" x14ac:dyDescent="0.35">
      <c r="A6" s="7"/>
      <c r="B6" s="78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8"/>
      <c r="O6" s="6"/>
    </row>
    <row r="7" spans="1:16" s="9" customFormat="1" ht="14.5" thickBot="1" x14ac:dyDescent="0.35">
      <c r="A7" s="10" t="s">
        <v>19</v>
      </c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48" t="s">
        <v>10</v>
      </c>
      <c r="L7" s="12" t="s">
        <v>11</v>
      </c>
      <c r="M7" s="13" t="s">
        <v>12</v>
      </c>
      <c r="N7" s="73" t="s">
        <v>13</v>
      </c>
      <c r="O7" s="14" t="s">
        <v>19</v>
      </c>
    </row>
    <row r="8" spans="1:16" ht="14" x14ac:dyDescent="0.3">
      <c r="A8" s="15">
        <v>3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6"/>
      <c r="O8" s="49">
        <f>+A8</f>
        <v>3</v>
      </c>
      <c r="P8" s="30">
        <f>+F8+'X R ART COMERCIAL'!F8</f>
        <v>0</v>
      </c>
    </row>
    <row r="9" spans="1:16" ht="14" x14ac:dyDescent="0.3">
      <c r="A9" s="15">
        <f>+A8+0.5</f>
        <v>3.5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  <c r="N9" s="16"/>
      <c r="O9" s="49">
        <f t="shared" ref="O9:O41" si="0">+A9</f>
        <v>3.5</v>
      </c>
      <c r="P9" s="30">
        <f>+F9+'X R ART COMERCIAL'!F9</f>
        <v>0</v>
      </c>
    </row>
    <row r="10" spans="1:16" ht="14" x14ac:dyDescent="0.3">
      <c r="A10" s="15">
        <f t="shared" ref="A10:A41" si="1">+A9+0.5</f>
        <v>4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16"/>
      <c r="O10" s="49">
        <f t="shared" si="0"/>
        <v>4</v>
      </c>
      <c r="P10" s="30">
        <f>+F10+'X R ART COMERCIAL'!F10</f>
        <v>0</v>
      </c>
    </row>
    <row r="11" spans="1:16" ht="14" x14ac:dyDescent="0.3">
      <c r="A11" s="15">
        <f t="shared" si="1"/>
        <v>4.5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16"/>
      <c r="O11" s="49">
        <f t="shared" si="0"/>
        <v>4.5</v>
      </c>
      <c r="P11" s="30">
        <f>+F11+'X R ART COMERCIAL'!F11</f>
        <v>0</v>
      </c>
    </row>
    <row r="12" spans="1:16" ht="14" x14ac:dyDescent="0.3">
      <c r="A12" s="15">
        <f t="shared" si="1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6"/>
      <c r="O12" s="49">
        <f t="shared" si="0"/>
        <v>5</v>
      </c>
      <c r="P12" s="30">
        <f>+F12+'X R ART COMERCIAL'!F12</f>
        <v>0</v>
      </c>
    </row>
    <row r="13" spans="1:16" ht="14" x14ac:dyDescent="0.3">
      <c r="A13" s="15">
        <f t="shared" si="1"/>
        <v>5.5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  <c r="N13" s="16"/>
      <c r="O13" s="49">
        <f t="shared" si="0"/>
        <v>5.5</v>
      </c>
      <c r="P13" s="30">
        <f>+F13+'X R ART COMERCIAL'!F13</f>
        <v>0</v>
      </c>
    </row>
    <row r="14" spans="1:16" ht="14" x14ac:dyDescent="0.3">
      <c r="A14" s="15">
        <f t="shared" si="1"/>
        <v>6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6"/>
      <c r="O14" s="49">
        <f t="shared" si="0"/>
        <v>6</v>
      </c>
      <c r="P14" s="30">
        <f>+F14+'X R ART COMERCIAL'!F14</f>
        <v>0</v>
      </c>
    </row>
    <row r="15" spans="1:16" ht="14" x14ac:dyDescent="0.3">
      <c r="A15" s="15">
        <f t="shared" si="1"/>
        <v>6.5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6"/>
      <c r="O15" s="49">
        <f t="shared" si="0"/>
        <v>6.5</v>
      </c>
      <c r="P15" s="30">
        <f>+F15+'X R ART COMERCIAL'!F15</f>
        <v>0</v>
      </c>
    </row>
    <row r="16" spans="1:16" ht="14" x14ac:dyDescent="0.3">
      <c r="A16" s="15">
        <f t="shared" si="1"/>
        <v>7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6" t="str">
        <f t="shared" ref="N16:N18" si="2">IF(SUM(B16:M16)&gt;0,SUM(B16:M16)," ")</f>
        <v xml:space="preserve"> </v>
      </c>
      <c r="O16" s="49">
        <f t="shared" si="0"/>
        <v>7</v>
      </c>
      <c r="P16" s="30">
        <f>+F16+'X R ART COMERCIAL'!F16</f>
        <v>0</v>
      </c>
    </row>
    <row r="17" spans="1:16" ht="14" x14ac:dyDescent="0.3">
      <c r="A17" s="15">
        <f t="shared" si="1"/>
        <v>7.5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6" t="str">
        <f t="shared" si="2"/>
        <v xml:space="preserve"> </v>
      </c>
      <c r="O17" s="49">
        <f t="shared" si="0"/>
        <v>7.5</v>
      </c>
      <c r="P17" s="30">
        <f>+F17+'X R ART COMERCIAL'!F17</f>
        <v>0</v>
      </c>
    </row>
    <row r="18" spans="1:16" ht="14" x14ac:dyDescent="0.3">
      <c r="A18" s="15">
        <f t="shared" si="1"/>
        <v>8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6" t="str">
        <f t="shared" si="2"/>
        <v xml:space="preserve"> </v>
      </c>
      <c r="O18" s="49">
        <f t="shared" si="0"/>
        <v>8</v>
      </c>
      <c r="P18" s="30">
        <f>+F18+'X R ART COMERCIAL'!F18</f>
        <v>0</v>
      </c>
    </row>
    <row r="19" spans="1:16" ht="14" x14ac:dyDescent="0.3">
      <c r="A19" s="15">
        <f t="shared" si="1"/>
        <v>8.5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6" t="str">
        <f t="shared" ref="N19:N36" si="3">IF(SUM(B19:M19)&gt;0,SUM(B19:M19)," ")</f>
        <v xml:space="preserve"> </v>
      </c>
      <c r="O19" s="49">
        <f t="shared" si="0"/>
        <v>8.5</v>
      </c>
      <c r="P19" s="30">
        <f>+F19+'X R ART COMERCIAL'!F19</f>
        <v>0</v>
      </c>
    </row>
    <row r="20" spans="1:16" ht="14" x14ac:dyDescent="0.3">
      <c r="A20" s="15">
        <f t="shared" si="1"/>
        <v>9</v>
      </c>
      <c r="B20" s="16"/>
      <c r="C20" s="17"/>
      <c r="D20" s="17"/>
      <c r="E20" s="17"/>
      <c r="F20" s="17"/>
      <c r="G20" s="17"/>
      <c r="H20" s="17"/>
      <c r="I20" s="17"/>
      <c r="J20" s="17"/>
      <c r="K20" s="17">
        <v>8.6999999999999993</v>
      </c>
      <c r="L20" s="17"/>
      <c r="M20" s="18"/>
      <c r="N20" s="16">
        <f t="shared" si="3"/>
        <v>8.6999999999999993</v>
      </c>
      <c r="O20" s="49">
        <f t="shared" si="0"/>
        <v>9</v>
      </c>
      <c r="P20" s="30">
        <f>+F20+'X R ART COMERCIAL'!F20</f>
        <v>0</v>
      </c>
    </row>
    <row r="21" spans="1:16" ht="14" x14ac:dyDescent="0.3">
      <c r="A21" s="15">
        <f t="shared" si="1"/>
        <v>9.5</v>
      </c>
      <c r="B21" s="16"/>
      <c r="C21" s="17"/>
      <c r="D21" s="17"/>
      <c r="E21" s="17"/>
      <c r="F21" s="17"/>
      <c r="G21" s="17"/>
      <c r="H21" s="17"/>
      <c r="I21" s="17"/>
      <c r="J21" s="17"/>
      <c r="K21" s="17">
        <v>20.7</v>
      </c>
      <c r="L21" s="17"/>
      <c r="M21" s="18"/>
      <c r="N21" s="16">
        <f t="shared" si="3"/>
        <v>20.7</v>
      </c>
      <c r="O21" s="49">
        <f t="shared" si="0"/>
        <v>9.5</v>
      </c>
      <c r="P21" s="30">
        <f>+F21+'X R ART COMERCIAL'!F21</f>
        <v>0</v>
      </c>
    </row>
    <row r="22" spans="1:16" ht="14" x14ac:dyDescent="0.3">
      <c r="A22" s="15">
        <f t="shared" si="1"/>
        <v>10</v>
      </c>
      <c r="B22" s="16"/>
      <c r="C22" s="17"/>
      <c r="D22" s="17"/>
      <c r="E22" s="17"/>
      <c r="F22" s="17"/>
      <c r="G22" s="17"/>
      <c r="H22" s="17"/>
      <c r="I22" s="17"/>
      <c r="J22" s="17"/>
      <c r="K22" s="17">
        <v>82.11</v>
      </c>
      <c r="L22" s="17">
        <v>2.63</v>
      </c>
      <c r="M22" s="18"/>
      <c r="N22" s="16">
        <f t="shared" si="3"/>
        <v>84.74</v>
      </c>
      <c r="O22" s="49">
        <f t="shared" si="0"/>
        <v>10</v>
      </c>
      <c r="P22" s="30">
        <f>+F22+'X R ART COMERCIAL'!F22</f>
        <v>0</v>
      </c>
    </row>
    <row r="23" spans="1:16" ht="14" x14ac:dyDescent="0.3">
      <c r="A23" s="15">
        <f t="shared" si="1"/>
        <v>10.5</v>
      </c>
      <c r="B23" s="16"/>
      <c r="C23" s="17"/>
      <c r="D23" s="17"/>
      <c r="E23" s="17"/>
      <c r="F23" s="17"/>
      <c r="G23" s="17"/>
      <c r="H23" s="17"/>
      <c r="I23" s="17"/>
      <c r="J23" s="17"/>
      <c r="K23" s="17">
        <v>144.38</v>
      </c>
      <c r="L23" s="17">
        <v>23.66</v>
      </c>
      <c r="M23" s="18"/>
      <c r="N23" s="16">
        <f t="shared" si="3"/>
        <v>168.04</v>
      </c>
      <c r="O23" s="49">
        <f t="shared" si="0"/>
        <v>10.5</v>
      </c>
      <c r="P23" s="30">
        <f>+F23+'X R ART COMERCIAL'!F23</f>
        <v>0</v>
      </c>
    </row>
    <row r="24" spans="1:16" ht="14" x14ac:dyDescent="0.3">
      <c r="A24" s="23">
        <f t="shared" si="1"/>
        <v>11</v>
      </c>
      <c r="B24" s="24"/>
      <c r="C24" s="25"/>
      <c r="D24" s="25"/>
      <c r="E24" s="25"/>
      <c r="F24" s="25"/>
      <c r="G24" s="25"/>
      <c r="H24" s="25"/>
      <c r="I24" s="25"/>
      <c r="J24" s="25"/>
      <c r="K24" s="25">
        <v>310.44</v>
      </c>
      <c r="L24" s="25">
        <v>59.56</v>
      </c>
      <c r="M24" s="26"/>
      <c r="N24" s="24">
        <f t="shared" si="3"/>
        <v>370</v>
      </c>
      <c r="O24" s="49">
        <f t="shared" si="0"/>
        <v>11</v>
      </c>
      <c r="P24" s="30">
        <f>+F24+'X R ART COMERCIAL'!F24</f>
        <v>85822.79</v>
      </c>
    </row>
    <row r="25" spans="1:16" ht="14" x14ac:dyDescent="0.3">
      <c r="A25" s="15">
        <f t="shared" si="1"/>
        <v>11.5</v>
      </c>
      <c r="B25" s="16"/>
      <c r="C25" s="17"/>
      <c r="D25" s="17"/>
      <c r="E25" s="17"/>
      <c r="F25" s="17"/>
      <c r="G25" s="17"/>
      <c r="H25" s="17"/>
      <c r="I25" s="17"/>
      <c r="J25" s="17"/>
      <c r="K25" s="17">
        <v>340</v>
      </c>
      <c r="L25" s="17">
        <v>144.84</v>
      </c>
      <c r="M25" s="18"/>
      <c r="N25" s="16">
        <f t="shared" si="3"/>
        <v>484.84000000000003</v>
      </c>
      <c r="O25" s="49">
        <f t="shared" si="0"/>
        <v>11.5</v>
      </c>
      <c r="P25" s="30">
        <f>+F25+'X R ART COMERCIAL'!F25</f>
        <v>210113.57</v>
      </c>
    </row>
    <row r="26" spans="1:16" ht="14" x14ac:dyDescent="0.3">
      <c r="A26" s="15">
        <f t="shared" si="1"/>
        <v>12</v>
      </c>
      <c r="B26" s="16"/>
      <c r="C26" s="17"/>
      <c r="D26" s="17"/>
      <c r="E26" s="17"/>
      <c r="F26" s="17"/>
      <c r="G26" s="17"/>
      <c r="H26" s="17"/>
      <c r="I26" s="17"/>
      <c r="J26" s="17"/>
      <c r="K26" s="17">
        <v>294.25</v>
      </c>
      <c r="L26" s="17">
        <v>172.12</v>
      </c>
      <c r="M26" s="18"/>
      <c r="N26" s="16">
        <f t="shared" si="3"/>
        <v>466.37</v>
      </c>
      <c r="O26" s="49">
        <f t="shared" si="0"/>
        <v>12</v>
      </c>
      <c r="P26" s="30">
        <f>+F26+'X R ART COMERCIAL'!F26</f>
        <v>621334.89</v>
      </c>
    </row>
    <row r="27" spans="1:16" ht="14" x14ac:dyDescent="0.3">
      <c r="A27" s="15">
        <f t="shared" si="1"/>
        <v>12.5</v>
      </c>
      <c r="B27" s="16"/>
      <c r="C27" s="17"/>
      <c r="D27" s="17"/>
      <c r="E27" s="17"/>
      <c r="F27" s="17"/>
      <c r="G27" s="17"/>
      <c r="H27" s="17"/>
      <c r="I27" s="17"/>
      <c r="J27" s="17"/>
      <c r="K27" s="17">
        <v>106.44</v>
      </c>
      <c r="L27" s="17">
        <v>240.38</v>
      </c>
      <c r="M27" s="18"/>
      <c r="N27" s="16">
        <f t="shared" si="3"/>
        <v>346.82</v>
      </c>
      <c r="O27" s="49">
        <f t="shared" si="0"/>
        <v>12.5</v>
      </c>
      <c r="P27" s="30">
        <f>+F27+'X R ART COMERCIAL'!F27</f>
        <v>715386.8</v>
      </c>
    </row>
    <row r="28" spans="1:16" ht="14" x14ac:dyDescent="0.3">
      <c r="A28" s="15">
        <f t="shared" si="1"/>
        <v>13</v>
      </c>
      <c r="B28" s="16"/>
      <c r="C28" s="17"/>
      <c r="D28" s="17"/>
      <c r="E28" s="17"/>
      <c r="F28" s="17"/>
      <c r="G28" s="17"/>
      <c r="H28" s="17"/>
      <c r="I28" s="17"/>
      <c r="J28" s="17"/>
      <c r="K28" s="17">
        <v>246.82</v>
      </c>
      <c r="L28" s="17">
        <v>182.36</v>
      </c>
      <c r="M28" s="18"/>
      <c r="N28" s="16">
        <f t="shared" si="3"/>
        <v>429.18</v>
      </c>
      <c r="O28" s="49">
        <f t="shared" si="0"/>
        <v>13</v>
      </c>
      <c r="P28" s="30">
        <f>+F28+'X R ART COMERCIAL'!F28</f>
        <v>661333.67000000004</v>
      </c>
    </row>
    <row r="29" spans="1:16" ht="14" x14ac:dyDescent="0.3">
      <c r="A29" s="15">
        <f t="shared" si="1"/>
        <v>13.5</v>
      </c>
      <c r="B29" s="16"/>
      <c r="C29" s="17"/>
      <c r="D29" s="17"/>
      <c r="E29" s="17"/>
      <c r="F29" s="17"/>
      <c r="G29" s="17"/>
      <c r="H29" s="17"/>
      <c r="I29" s="17"/>
      <c r="J29" s="17"/>
      <c r="K29" s="17">
        <v>659.08</v>
      </c>
      <c r="L29" s="17">
        <v>321.69</v>
      </c>
      <c r="M29" s="18"/>
      <c r="N29" s="16">
        <f t="shared" si="3"/>
        <v>980.77</v>
      </c>
      <c r="O29" s="49">
        <f t="shared" si="0"/>
        <v>13.5</v>
      </c>
      <c r="P29" s="30">
        <f>+F29+'X R ART COMERCIAL'!F29</f>
        <v>324150.93</v>
      </c>
    </row>
    <row r="30" spans="1:16" ht="14" x14ac:dyDescent="0.3">
      <c r="A30" s="15">
        <f t="shared" si="1"/>
        <v>14</v>
      </c>
      <c r="B30" s="16"/>
      <c r="C30" s="17"/>
      <c r="D30" s="17"/>
      <c r="E30" s="17"/>
      <c r="F30" s="17"/>
      <c r="G30" s="17"/>
      <c r="H30" s="17"/>
      <c r="I30" s="17"/>
      <c r="J30" s="17"/>
      <c r="K30" s="17">
        <v>911.45</v>
      </c>
      <c r="L30" s="17">
        <v>265.49</v>
      </c>
      <c r="M30" s="18"/>
      <c r="N30" s="16">
        <f t="shared" si="3"/>
        <v>1176.94</v>
      </c>
      <c r="O30" s="49">
        <f t="shared" si="0"/>
        <v>14</v>
      </c>
      <c r="P30" s="30">
        <f>+F30+'X R ART COMERCIAL'!F30</f>
        <v>299015.44</v>
      </c>
    </row>
    <row r="31" spans="1:16" ht="14" x14ac:dyDescent="0.3">
      <c r="A31" s="15">
        <f t="shared" si="1"/>
        <v>14.5</v>
      </c>
      <c r="B31" s="16"/>
      <c r="C31" s="17"/>
      <c r="D31" s="17"/>
      <c r="E31" s="17"/>
      <c r="F31" s="17"/>
      <c r="G31" s="17"/>
      <c r="H31" s="17"/>
      <c r="I31" s="17"/>
      <c r="J31" s="17"/>
      <c r="K31" s="17">
        <v>511.73</v>
      </c>
      <c r="L31" s="17">
        <v>270.76</v>
      </c>
      <c r="M31" s="18"/>
      <c r="N31" s="16">
        <f t="shared" si="3"/>
        <v>782.49</v>
      </c>
      <c r="O31" s="49">
        <f t="shared" si="0"/>
        <v>14.5</v>
      </c>
      <c r="P31" s="30">
        <f>+F31+'X R ART COMERCIAL'!F31</f>
        <v>279765.96999999997</v>
      </c>
    </row>
    <row r="32" spans="1:16" ht="14" x14ac:dyDescent="0.3">
      <c r="A32" s="15">
        <f t="shared" si="1"/>
        <v>15</v>
      </c>
      <c r="B32" s="16"/>
      <c r="C32" s="17"/>
      <c r="D32" s="17"/>
      <c r="E32" s="17"/>
      <c r="F32" s="17"/>
      <c r="G32" s="17"/>
      <c r="H32" s="17"/>
      <c r="I32" s="17"/>
      <c r="J32" s="17"/>
      <c r="K32" s="17">
        <v>135.94999999999999</v>
      </c>
      <c r="L32" s="17">
        <v>80.66</v>
      </c>
      <c r="M32" s="18"/>
      <c r="N32" s="16">
        <f t="shared" si="3"/>
        <v>216.60999999999999</v>
      </c>
      <c r="O32" s="49">
        <f t="shared" si="0"/>
        <v>15</v>
      </c>
      <c r="P32" s="30">
        <f>+F32+'X R ART COMERCIAL'!F32</f>
        <v>19720.77</v>
      </c>
    </row>
    <row r="33" spans="1:16" ht="14" x14ac:dyDescent="0.3">
      <c r="A33" s="15">
        <f t="shared" si="1"/>
        <v>15.5</v>
      </c>
      <c r="B33" s="16"/>
      <c r="C33" s="17"/>
      <c r="D33" s="17"/>
      <c r="E33" s="17"/>
      <c r="F33" s="17"/>
      <c r="G33" s="17"/>
      <c r="H33" s="17"/>
      <c r="I33" s="17"/>
      <c r="J33" s="17"/>
      <c r="K33" s="17">
        <v>120.29</v>
      </c>
      <c r="L33" s="17">
        <v>28.79</v>
      </c>
      <c r="M33" s="18"/>
      <c r="N33" s="16">
        <f t="shared" si="3"/>
        <v>149.08000000000001</v>
      </c>
      <c r="O33" s="49">
        <f t="shared" si="0"/>
        <v>15.5</v>
      </c>
      <c r="P33" s="30">
        <f>+F33+'X R ART COMERCIAL'!F33</f>
        <v>9860.4</v>
      </c>
    </row>
    <row r="34" spans="1:16" ht="14" x14ac:dyDescent="0.3">
      <c r="A34" s="15">
        <f t="shared" si="1"/>
        <v>16</v>
      </c>
      <c r="B34" s="16"/>
      <c r="C34" s="17"/>
      <c r="D34" s="17"/>
      <c r="E34" s="17"/>
      <c r="F34" s="17"/>
      <c r="G34" s="17"/>
      <c r="H34" s="17"/>
      <c r="I34" s="17"/>
      <c r="J34" s="17"/>
      <c r="K34" s="17">
        <v>42.02</v>
      </c>
      <c r="L34" s="17"/>
      <c r="M34" s="18"/>
      <c r="N34" s="16">
        <f t="shared" si="3"/>
        <v>42.02</v>
      </c>
      <c r="O34" s="49">
        <f t="shared" si="0"/>
        <v>16</v>
      </c>
      <c r="P34" s="30">
        <f>+F34+'X R ART COMERCIAL'!F34</f>
        <v>14020.23</v>
      </c>
    </row>
    <row r="35" spans="1:16" ht="14" x14ac:dyDescent="0.3">
      <c r="A35" s="15">
        <f t="shared" si="1"/>
        <v>16.5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8"/>
      <c r="N35" s="16" t="str">
        <f t="shared" si="3"/>
        <v xml:space="preserve"> </v>
      </c>
      <c r="O35" s="49">
        <f t="shared" si="0"/>
        <v>16.5</v>
      </c>
      <c r="P35" s="30">
        <f>+F35+'X R ART COMERCIAL'!F35</f>
        <v>0</v>
      </c>
    </row>
    <row r="36" spans="1:16" ht="14" x14ac:dyDescent="0.3">
      <c r="A36" s="15">
        <f t="shared" si="1"/>
        <v>17</v>
      </c>
      <c r="B36" s="16"/>
      <c r="C36" s="17"/>
      <c r="D36" s="17"/>
      <c r="E36" s="17"/>
      <c r="F36" s="17"/>
      <c r="G36" s="17"/>
      <c r="H36" s="17"/>
      <c r="I36" s="17"/>
      <c r="J36" s="17"/>
      <c r="K36" s="17">
        <v>10.71</v>
      </c>
      <c r="L36" s="17"/>
      <c r="M36" s="18"/>
      <c r="N36" s="16">
        <f t="shared" si="3"/>
        <v>10.71</v>
      </c>
      <c r="O36" s="49">
        <f t="shared" si="0"/>
        <v>17</v>
      </c>
      <c r="P36" s="30">
        <f>+F36+'X R ART COMERCIAL'!F36</f>
        <v>0</v>
      </c>
    </row>
    <row r="37" spans="1:16" ht="14" x14ac:dyDescent="0.3">
      <c r="A37" s="15">
        <f t="shared" si="1"/>
        <v>17.5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8"/>
      <c r="N37" s="16"/>
      <c r="O37" s="49">
        <f t="shared" si="0"/>
        <v>17.5</v>
      </c>
      <c r="P37" s="30">
        <f>+F37+'X R ART COMERCIAL'!F37</f>
        <v>0</v>
      </c>
    </row>
    <row r="38" spans="1:16" ht="14" x14ac:dyDescent="0.3">
      <c r="A38" s="15">
        <f t="shared" si="1"/>
        <v>18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/>
      <c r="O38" s="49">
        <f t="shared" si="0"/>
        <v>18</v>
      </c>
      <c r="P38" s="30">
        <f>+F38+'X R ART COMERCIAL'!F38</f>
        <v>0</v>
      </c>
    </row>
    <row r="39" spans="1:16" ht="14" x14ac:dyDescent="0.3">
      <c r="A39" s="15">
        <f t="shared" si="1"/>
        <v>18.5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  <c r="N39" s="16"/>
      <c r="O39" s="49">
        <f t="shared" si="0"/>
        <v>18.5</v>
      </c>
      <c r="P39" s="30">
        <f>+F39+'X R ART COMERCIAL'!F39</f>
        <v>0</v>
      </c>
    </row>
    <row r="40" spans="1:16" ht="14" x14ac:dyDescent="0.3">
      <c r="A40" s="15">
        <f t="shared" si="1"/>
        <v>19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  <c r="N40" s="16"/>
      <c r="O40" s="49">
        <f t="shared" si="0"/>
        <v>19</v>
      </c>
      <c r="P40" s="30">
        <f>+F40+'X R ART COMERCIAL'!F40</f>
        <v>0</v>
      </c>
    </row>
    <row r="41" spans="1:16" ht="14" x14ac:dyDescent="0.3">
      <c r="A41" s="15">
        <f t="shared" si="1"/>
        <v>19.5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  <c r="N41" s="62"/>
      <c r="O41" s="49">
        <f t="shared" si="0"/>
        <v>19.5</v>
      </c>
      <c r="P41" s="30">
        <f>+F41+'X R ART COMERCIAL'!F41</f>
        <v>0</v>
      </c>
    </row>
    <row r="42" spans="1:16" ht="14" x14ac:dyDescent="0.3">
      <c r="A42" s="28" t="s">
        <v>13</v>
      </c>
      <c r="B42" s="29"/>
      <c r="C42" s="50"/>
      <c r="D42" s="50"/>
      <c r="E42" s="50"/>
      <c r="F42" s="50"/>
      <c r="G42" s="50"/>
      <c r="H42" s="50"/>
      <c r="I42" s="50"/>
      <c r="J42" s="50"/>
      <c r="K42" s="50">
        <f t="shared" ref="K42:L42" si="4">SUM(K8:K41)</f>
        <v>3945.0699999999997</v>
      </c>
      <c r="L42" s="50">
        <f t="shared" si="4"/>
        <v>1792.94</v>
      </c>
      <c r="M42" s="51"/>
      <c r="N42" s="50">
        <f t="shared" ref="N42" si="5">SUM(N8:N41)</f>
        <v>5738.01</v>
      </c>
    </row>
    <row r="43" spans="1:16" ht="14" x14ac:dyDescent="0.3">
      <c r="A43" s="15" t="s">
        <v>26</v>
      </c>
      <c r="B43" s="16"/>
      <c r="C43" s="17"/>
      <c r="D43" s="52"/>
      <c r="E43" s="52"/>
      <c r="F43" s="52"/>
      <c r="G43" s="52"/>
      <c r="H43" s="52"/>
      <c r="I43" s="52"/>
      <c r="J43" s="52"/>
      <c r="K43" s="52">
        <v>7.17E-2</v>
      </c>
      <c r="L43" s="52">
        <v>3.1800000000000002E-2</v>
      </c>
      <c r="M43" s="18"/>
      <c r="N43" s="52">
        <f>SUM(B43:M43)</f>
        <v>0.10350000000000001</v>
      </c>
    </row>
    <row r="44" spans="1:16" x14ac:dyDescent="0.3">
      <c r="A44" s="32" t="s">
        <v>14</v>
      </c>
      <c r="B44" s="16"/>
      <c r="C44" s="17"/>
      <c r="D44" s="52"/>
      <c r="E44" s="52"/>
      <c r="F44" s="52"/>
      <c r="G44" s="52"/>
      <c r="H44" s="52"/>
      <c r="I44" s="52"/>
      <c r="J44" s="52"/>
      <c r="K44" s="52">
        <v>7.17E-2</v>
      </c>
      <c r="L44" s="52">
        <v>3.5799999999999998E-2</v>
      </c>
      <c r="M44" s="18"/>
      <c r="N44" s="52">
        <f>SUM(B44:M44)</f>
        <v>0.1075</v>
      </c>
      <c r="O44" s="30"/>
    </row>
    <row r="45" spans="1:16" ht="14" x14ac:dyDescent="0.3">
      <c r="A45" s="15" t="s">
        <v>21</v>
      </c>
      <c r="B45" s="34"/>
      <c r="C45" s="35"/>
      <c r="D45" s="35"/>
      <c r="E45" s="35"/>
      <c r="F45" s="35"/>
      <c r="G45" s="35"/>
      <c r="H45" s="35"/>
      <c r="I45" s="35"/>
      <c r="J45" s="35"/>
      <c r="K45" s="35">
        <f t="shared" ref="K45:L45" si="6">SUM(K8:K24)*100/K42</f>
        <v>14.355385329030916</v>
      </c>
      <c r="L45" s="35">
        <f t="shared" si="6"/>
        <v>4.7882249266567758</v>
      </c>
      <c r="M45" s="36"/>
      <c r="N45" s="35">
        <f t="shared" ref="N45" si="7">SUM(N8:N24)*100/N42</f>
        <v>11.365961369882589</v>
      </c>
    </row>
    <row r="46" spans="1:16" ht="14" hidden="1" x14ac:dyDescent="0.3">
      <c r="A46" s="15" t="s">
        <v>22</v>
      </c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5"/>
    </row>
    <row r="47" spans="1:16" ht="14" x14ac:dyDescent="0.3">
      <c r="A47" s="23" t="s">
        <v>20</v>
      </c>
      <c r="B47" s="37"/>
      <c r="C47" s="38"/>
      <c r="D47" s="38"/>
      <c r="E47" s="38"/>
      <c r="F47" s="38"/>
      <c r="G47" s="38"/>
      <c r="H47" s="38"/>
      <c r="I47" s="38"/>
      <c r="J47" s="38"/>
      <c r="K47" s="38">
        <v>14</v>
      </c>
      <c r="L47" s="38">
        <v>13.5</v>
      </c>
      <c r="M47" s="39"/>
      <c r="N47" s="38">
        <v>14</v>
      </c>
    </row>
    <row r="48" spans="1:16" x14ac:dyDescent="0.3">
      <c r="A48" s="40" t="s">
        <v>15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5" ht="15.5" x14ac:dyDescent="0.35">
      <c r="A49" s="42" t="s">
        <v>31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ht="15.5" x14ac:dyDescent="0.35">
      <c r="A50" s="43" t="s">
        <v>32</v>
      </c>
    </row>
    <row r="51" spans="1:15" x14ac:dyDescent="0.3">
      <c r="B51" s="6">
        <v>0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</row>
    <row r="52" spans="1:15" x14ac:dyDescent="0.3">
      <c r="A52" s="4">
        <v>14</v>
      </c>
      <c r="B52" s="5" t="e">
        <f>+VLOOKUP(MAX(B8:B41),B8:$O$41,14,0)</f>
        <v>#N/A</v>
      </c>
      <c r="C52" s="45" t="e">
        <f>+VLOOKUP(MAX(C8:C41),C8:$O$41,+$A$52-C51,0)</f>
        <v>#N/A</v>
      </c>
      <c r="D52" s="45" t="e">
        <f>+VLOOKUP(MAX(D8:D41),D8:$O$41,+$A$52-D51,0)</f>
        <v>#N/A</v>
      </c>
      <c r="E52" s="45" t="e">
        <f>+VLOOKUP(MAX(E8:E41),E8:$O$41,+$A$52-E51,0)</f>
        <v>#N/A</v>
      </c>
      <c r="F52" s="45" t="e">
        <f>+VLOOKUP(MAX(F8:F41),F8:$O$41,+$A$52-F51,0)</f>
        <v>#N/A</v>
      </c>
      <c r="G52" s="45" t="e">
        <f>+VLOOKUP(MAX(G8:G41),G8:$O$41,+$A$52-G51,0)</f>
        <v>#N/A</v>
      </c>
      <c r="H52" s="45" t="e">
        <f>+VLOOKUP(MAX(H8:H41),H8:$O$41,+$A$52-H51,0)</f>
        <v>#N/A</v>
      </c>
      <c r="I52" s="45" t="e">
        <f>+VLOOKUP(MAX(I8:I41),I8:$O$41,+$A$52-I51,0)</f>
        <v>#N/A</v>
      </c>
      <c r="J52" s="45" t="e">
        <f>+VLOOKUP(MAX(J8:J41),J8:$O$41,+$A$52-J51,0)</f>
        <v>#N/A</v>
      </c>
      <c r="K52" s="45">
        <f>+VLOOKUP(MAX(K8:K41),K8:$O$41,+$A$52-K51,0)</f>
        <v>14</v>
      </c>
      <c r="L52" s="45">
        <f>+VLOOKUP(MAX(L8:L41),L8:$O$41,+$A$52-L51,0)</f>
        <v>13.5</v>
      </c>
      <c r="M52" s="45" t="e">
        <f>+VLOOKUP(MAX(M8:M41),M8:$O$41,+$A$52-M51,0)</f>
        <v>#N/A</v>
      </c>
      <c r="N52" s="45">
        <f>+VLOOKUP(MAX(N8:N41),N8:$O$41,+$A$52-N51,0)</f>
        <v>14</v>
      </c>
    </row>
    <row r="53" spans="1:15" x14ac:dyDescent="0.3">
      <c r="A53" s="44">
        <v>0</v>
      </c>
    </row>
    <row r="55" spans="1:15" x14ac:dyDescent="0.3">
      <c r="A55" s="53" t="s">
        <v>23</v>
      </c>
      <c r="B55" s="30">
        <f>-SUM(B8:B24)</f>
        <v>0</v>
      </c>
      <c r="C55" s="30">
        <f t="shared" ref="C55:N55" si="8">-SUM(C8:C24)</f>
        <v>0</v>
      </c>
      <c r="D55" s="30">
        <f t="shared" si="8"/>
        <v>0</v>
      </c>
      <c r="E55" s="30">
        <f t="shared" si="8"/>
        <v>0</v>
      </c>
      <c r="F55" s="30">
        <f t="shared" si="8"/>
        <v>0</v>
      </c>
      <c r="G55" s="30">
        <f t="shared" si="8"/>
        <v>0</v>
      </c>
      <c r="H55" s="30">
        <f t="shared" si="8"/>
        <v>0</v>
      </c>
      <c r="I55" s="30">
        <f t="shared" si="8"/>
        <v>0</v>
      </c>
      <c r="J55" s="30">
        <f t="shared" si="8"/>
        <v>0</v>
      </c>
      <c r="K55" s="30">
        <f t="shared" si="8"/>
        <v>-566.32999999999993</v>
      </c>
      <c r="L55" s="30">
        <f t="shared" si="8"/>
        <v>-85.85</v>
      </c>
      <c r="M55" s="30">
        <f t="shared" si="8"/>
        <v>0</v>
      </c>
      <c r="N55" s="30">
        <f t="shared" si="8"/>
        <v>-652.17999999999995</v>
      </c>
      <c r="O55" s="5" t="s">
        <v>16</v>
      </c>
    </row>
    <row r="56" spans="1:15" x14ac:dyDescent="0.3">
      <c r="A56" s="53" t="s">
        <v>24</v>
      </c>
      <c r="B56" s="30">
        <f>-SUM(B8:B19)</f>
        <v>0</v>
      </c>
      <c r="C56" s="30">
        <f t="shared" ref="C56:N56" si="9">-SUM(C8:C19)</f>
        <v>0</v>
      </c>
      <c r="D56" s="30">
        <f t="shared" si="9"/>
        <v>0</v>
      </c>
      <c r="E56" s="30">
        <f t="shared" si="9"/>
        <v>0</v>
      </c>
      <c r="F56" s="30">
        <f t="shared" si="9"/>
        <v>0</v>
      </c>
      <c r="G56" s="30">
        <f t="shared" si="9"/>
        <v>0</v>
      </c>
      <c r="H56" s="30">
        <f t="shared" si="9"/>
        <v>0</v>
      </c>
      <c r="I56" s="30">
        <f t="shared" si="9"/>
        <v>0</v>
      </c>
      <c r="J56" s="30">
        <f t="shared" si="9"/>
        <v>0</v>
      </c>
      <c r="K56" s="30">
        <f t="shared" si="9"/>
        <v>0</v>
      </c>
      <c r="L56" s="30">
        <f t="shared" si="9"/>
        <v>0</v>
      </c>
      <c r="M56" s="30">
        <f t="shared" si="9"/>
        <v>0</v>
      </c>
      <c r="N56" s="30">
        <f t="shared" si="9"/>
        <v>0</v>
      </c>
    </row>
    <row r="57" spans="1:15" x14ac:dyDescent="0.3">
      <c r="A57" s="53" t="s">
        <v>25</v>
      </c>
      <c r="B57" s="30">
        <f>SUM(B25:B41)</f>
        <v>0</v>
      </c>
      <c r="C57" s="30">
        <f t="shared" ref="C57:N57" si="10">SUM(C25:C41)</f>
        <v>0</v>
      </c>
      <c r="D57" s="30">
        <f t="shared" si="10"/>
        <v>0</v>
      </c>
      <c r="E57" s="30">
        <f t="shared" si="10"/>
        <v>0</v>
      </c>
      <c r="F57" s="30">
        <f t="shared" si="10"/>
        <v>0</v>
      </c>
      <c r="G57" s="30">
        <f t="shared" si="10"/>
        <v>0</v>
      </c>
      <c r="H57" s="30">
        <f t="shared" si="10"/>
        <v>0</v>
      </c>
      <c r="I57" s="30">
        <f t="shared" si="10"/>
        <v>0</v>
      </c>
      <c r="J57" s="30">
        <f t="shared" si="10"/>
        <v>0</v>
      </c>
      <c r="K57" s="30">
        <f t="shared" si="10"/>
        <v>3378.74</v>
      </c>
      <c r="L57" s="30">
        <f t="shared" si="10"/>
        <v>1707.0900000000001</v>
      </c>
      <c r="M57" s="30">
        <f t="shared" si="10"/>
        <v>0</v>
      </c>
      <c r="N57" s="30">
        <f t="shared" si="10"/>
        <v>5085.83</v>
      </c>
      <c r="O57" s="5" t="s">
        <v>17</v>
      </c>
    </row>
    <row r="58" spans="1:15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5" x14ac:dyDescent="0.3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2" spans="1:15" x14ac:dyDescent="0.3">
      <c r="N62" s="47"/>
    </row>
    <row r="63" spans="1:15" ht="15" customHeight="1" x14ac:dyDescent="0.3"/>
  </sheetData>
  <mergeCells count="4">
    <mergeCell ref="A1:N1"/>
    <mergeCell ref="A3:N3"/>
    <mergeCell ref="A4:N4"/>
    <mergeCell ref="B6:M6"/>
  </mergeCells>
  <conditionalFormatting sqref="K52:L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" right="0" top="1.3779527559055118" bottom="0.98425196850393704" header="0.59055118110236227" footer="0.59055118110236227"/>
  <pageSetup scale="60" orientation="landscape" r:id="rId1"/>
  <headerFooter alignWithMargins="0">
    <oddHeader>&amp;C&amp;"Arial,Normal"&amp;12&amp;G
&amp;11INSTITUTO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V-XIV R ART-IND COMERCIAL</vt:lpstr>
      <vt:lpstr>V-XIV R MONITOREO</vt:lpstr>
      <vt:lpstr>X R ART COMERCIAL</vt:lpstr>
      <vt:lpstr>X R ART MONITOREO</vt:lpstr>
      <vt:lpstr>'V-XIV R ART-IND COMERCIAL'!Área_de_impresión</vt:lpstr>
      <vt:lpstr>'V-XIV R MONITOREO'!Área_de_impresión</vt:lpstr>
      <vt:lpstr>'X R ART COMERCIAL'!Área_de_impresión</vt:lpstr>
      <vt:lpstr>'X R ART MONITOREO'!Área_de_impresión</vt:lpstr>
    </vt:vector>
  </TitlesOfParts>
  <Company>Instituto de Fomento Pesquero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raravena</dc:creator>
  <cp:lastModifiedBy>Alejandra Gomez</cp:lastModifiedBy>
  <cp:lastPrinted>2020-08-24T14:52:37Z</cp:lastPrinted>
  <dcterms:created xsi:type="dcterms:W3CDTF">2004-08-06T15:00:09Z</dcterms:created>
  <dcterms:modified xsi:type="dcterms:W3CDTF">2021-01-29T23:24:12Z</dcterms:modified>
</cp:coreProperties>
</file>