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josezunigabasualto/MJZ/CTP2021/SARDINA_COMUN/SEGUNDO_INFORME/Datos_2020_2021/"/>
    </mc:Choice>
  </mc:AlternateContent>
  <xr:revisionPtr revIDLastSave="0" documentId="13_ncr:1_{0688BCEA-AD39-304A-B558-E6B34D36E133}" xr6:coauthVersionLast="46" xr6:coauthVersionMax="46" xr10:uidLastSave="{00000000-0000-0000-0000-000000000000}"/>
  <bookViews>
    <workbookView xWindow="27120" yWindow="500" windowWidth="23500" windowHeight="27280" activeTab="4" xr2:uid="{8F6BC2B7-EA0F-4A66-9090-C09C76DAE020}"/>
  </bookViews>
  <sheets>
    <sheet name="Ab-an-biol" sheetId="1" r:id="rId1"/>
    <sheet name="clave an-biol" sheetId="2" r:id="rId2"/>
    <sheet name="Ab-an-calendario" sheetId="5" r:id="rId3"/>
    <sheet name="clave an-calendario" sheetId="6" r:id="rId4"/>
    <sheet name="Ab-sc" sheetId="4" r:id="rId5"/>
    <sheet name="Crms_cru" sheetId="7" r:id="rId6"/>
    <sheet name="clave sc" sheetId="3" r:id="rId7"/>
  </sheets>
  <externalReferences>
    <externalReference r:id="rId8"/>
    <externalReference r:id="rId9"/>
  </externalReferences>
  <definedNames>
    <definedName name="_Fill" localSheetId="4" hidden="1">#REF!</definedName>
    <definedName name="_Fill" localSheetId="6" hidden="1">#REF!</definedName>
    <definedName name="_Fill" hidden="1">#REF!</definedName>
    <definedName name="_Regression_Int" localSheetId="1" hidden="1">1</definedName>
    <definedName name="_Regression_Int" localSheetId="3" hidden="1">1</definedName>
    <definedName name="_Regression_Int" localSheetId="6" hidden="1">1</definedName>
    <definedName name="A_IMPRESIÓN_IM" localSheetId="4">#REF!</definedName>
    <definedName name="A_IMPRESIÓN_IM" localSheetId="6">#REF!</definedName>
    <definedName name="A_IMPRESIÓN_IM">#REF!</definedName>
    <definedName name="_xlnm.Print_Area" localSheetId="0">'Ab-an-biol'!$B$1:$J$52</definedName>
    <definedName name="_xlnm.Print_Area" localSheetId="2">'Ab-an-calendario'!$B$1:$J$52</definedName>
    <definedName name="_xlnm.Print_Area" localSheetId="4">'Ab-sc'!$B$1:$J$52</definedName>
    <definedName name="_xlnm.Print_Area" localSheetId="1">'clave an-biol'!$B$2:$K$52</definedName>
    <definedName name="_xlnm.Print_Area" localSheetId="3">'clave an-calendario'!$B$2:$K$52</definedName>
    <definedName name="_xlnm.Print_Area" localSheetId="6">'clave sc'!$B$2:$K$52</definedName>
    <definedName name="Imprimir_área_IM" localSheetId="1">'clave an-biol'!$B$1:$AN$56</definedName>
    <definedName name="Imprimir_área_IM" localSheetId="3">'clave an-calendario'!$B$1:$AN$56</definedName>
    <definedName name="Imprimir_área_IM" localSheetId="6">'clave sc'!$B$1:$AN$56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7" l="1"/>
  <c r="K26" i="7"/>
  <c r="O15" i="7"/>
  <c r="N16" i="7"/>
  <c r="N17" i="7"/>
  <c r="N18" i="7"/>
  <c r="N19" i="7"/>
  <c r="M15" i="7"/>
  <c r="L16" i="7"/>
  <c r="L17" i="7"/>
  <c r="L18" i="7"/>
  <c r="L19" i="7"/>
  <c r="M19" i="7" s="1"/>
  <c r="Q19" i="7" s="1"/>
  <c r="L15" i="7"/>
  <c r="I26" i="7"/>
  <c r="K16" i="7"/>
  <c r="K17" i="7"/>
  <c r="K18" i="7"/>
  <c r="K19" i="7"/>
  <c r="K15" i="7"/>
  <c r="J16" i="7"/>
  <c r="J17" i="7"/>
  <c r="J18" i="7"/>
  <c r="J19" i="7"/>
  <c r="J15" i="7"/>
  <c r="G26" i="7"/>
  <c r="I16" i="7"/>
  <c r="I17" i="7"/>
  <c r="I18" i="7"/>
  <c r="I19" i="7"/>
  <c r="I15" i="7"/>
  <c r="K51" i="7"/>
  <c r="M26" i="7"/>
  <c r="Q15" i="7"/>
  <c r="I37" i="7"/>
  <c r="J37" i="7"/>
  <c r="L32" i="7"/>
  <c r="F37" i="7"/>
  <c r="G37" i="7" s="1"/>
  <c r="F38" i="7"/>
  <c r="G38" i="7" s="1"/>
  <c r="F39" i="7"/>
  <c r="G39" i="7" s="1"/>
  <c r="F40" i="7"/>
  <c r="F36" i="7"/>
  <c r="G36" i="7" s="1"/>
  <c r="H36" i="7" s="1"/>
  <c r="C8" i="7"/>
  <c r="F28" i="7" s="1"/>
  <c r="G28" i="7" s="1"/>
  <c r="H28" i="7" s="1"/>
  <c r="I28" i="7" s="1"/>
  <c r="J28" i="7" s="1"/>
  <c r="C5" i="7"/>
  <c r="D20" i="7"/>
  <c r="F15" i="7"/>
  <c r="F18" i="7"/>
  <c r="F17" i="7"/>
  <c r="F16" i="7"/>
  <c r="D7" i="7"/>
  <c r="C2" i="7"/>
  <c r="C53" i="4"/>
  <c r="E53" i="4"/>
  <c r="F53" i="4"/>
  <c r="G53" i="4"/>
  <c r="D53" i="4"/>
  <c r="D59" i="4"/>
  <c r="P19" i="7" l="1"/>
  <c r="P15" i="7"/>
  <c r="C39" i="7"/>
  <c r="K28" i="7"/>
  <c r="L28" i="7" s="1"/>
  <c r="M28" i="7" s="1"/>
  <c r="H37" i="7"/>
  <c r="I36" i="7"/>
  <c r="K36" i="7" s="1"/>
  <c r="L36" i="7" s="1"/>
  <c r="H38" i="7"/>
  <c r="H39" i="7"/>
  <c r="I39" i="7" s="1"/>
  <c r="J39" i="7" s="1"/>
  <c r="G40" i="7"/>
  <c r="H40" i="7" s="1"/>
  <c r="C9" i="7"/>
  <c r="F27" i="7"/>
  <c r="F26" i="7"/>
  <c r="F30" i="7"/>
  <c r="F29" i="7"/>
  <c r="O19" i="7"/>
  <c r="C7" i="7"/>
  <c r="C6" i="7" s="1"/>
  <c r="F20" i="7"/>
  <c r="I50" i="6"/>
  <c r="I51" i="6" s="1"/>
  <c r="H50" i="6"/>
  <c r="H51" i="6" s="1"/>
  <c r="G50" i="6"/>
  <c r="F50" i="6"/>
  <c r="E50" i="6"/>
  <c r="D50" i="6"/>
  <c r="K48" i="6"/>
  <c r="J48" i="6"/>
  <c r="K47" i="6"/>
  <c r="J47" i="6"/>
  <c r="C47" i="6" s="1"/>
  <c r="K46" i="6"/>
  <c r="J46" i="6"/>
  <c r="K45" i="6"/>
  <c r="J45" i="6"/>
  <c r="C44" i="6"/>
  <c r="C43" i="6"/>
  <c r="C42" i="6"/>
  <c r="C41" i="6"/>
  <c r="K40" i="6"/>
  <c r="J40" i="6"/>
  <c r="K39" i="6"/>
  <c r="J39" i="6"/>
  <c r="C39" i="6" s="1"/>
  <c r="K38" i="6"/>
  <c r="J38" i="6"/>
  <c r="K37" i="6"/>
  <c r="J37" i="6"/>
  <c r="K36" i="6"/>
  <c r="J36" i="6"/>
  <c r="C36" i="6" s="1"/>
  <c r="K35" i="6"/>
  <c r="J35" i="6"/>
  <c r="C35" i="6" s="1"/>
  <c r="K34" i="6"/>
  <c r="J34" i="6"/>
  <c r="C34" i="6" s="1"/>
  <c r="K33" i="6"/>
  <c r="J33" i="6"/>
  <c r="K32" i="6"/>
  <c r="J32" i="6"/>
  <c r="C32" i="6" s="1"/>
  <c r="K31" i="6"/>
  <c r="J31" i="6"/>
  <c r="C31" i="6" s="1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C24" i="6" s="1"/>
  <c r="K23" i="6"/>
  <c r="J23" i="6"/>
  <c r="C23" i="6" s="1"/>
  <c r="K22" i="6"/>
  <c r="J22" i="6"/>
  <c r="C22" i="6" s="1"/>
  <c r="K21" i="6"/>
  <c r="J21" i="6"/>
  <c r="K20" i="6"/>
  <c r="J20" i="6"/>
  <c r="C20" i="6" s="1"/>
  <c r="K19" i="6"/>
  <c r="J19" i="6"/>
  <c r="C19" i="6" s="1"/>
  <c r="K18" i="6"/>
  <c r="J18" i="6"/>
  <c r="C18" i="6" s="1"/>
  <c r="K17" i="6"/>
  <c r="J17" i="6"/>
  <c r="K16" i="6"/>
  <c r="J16" i="6"/>
  <c r="C16" i="6" s="1"/>
  <c r="K15" i="6"/>
  <c r="J15" i="6"/>
  <c r="C15" i="6" s="1"/>
  <c r="K14" i="6"/>
  <c r="J14" i="6"/>
  <c r="K13" i="6"/>
  <c r="J13" i="6"/>
  <c r="K12" i="6"/>
  <c r="J12" i="6"/>
  <c r="K11" i="6"/>
  <c r="C11" i="6" s="1"/>
  <c r="J11" i="6"/>
  <c r="C63" i="5"/>
  <c r="I59" i="5"/>
  <c r="H59" i="5"/>
  <c r="G59" i="5"/>
  <c r="F59" i="5"/>
  <c r="E59" i="5"/>
  <c r="D59" i="5"/>
  <c r="I58" i="5"/>
  <c r="H58" i="5"/>
  <c r="G58" i="5"/>
  <c r="F58" i="5"/>
  <c r="E58" i="5"/>
  <c r="D58" i="5"/>
  <c r="I57" i="5"/>
  <c r="H57" i="5"/>
  <c r="G57" i="5"/>
  <c r="F57" i="5"/>
  <c r="E57" i="5"/>
  <c r="D57" i="5"/>
  <c r="I55" i="5"/>
  <c r="H55" i="5"/>
  <c r="G55" i="5"/>
  <c r="F55" i="5"/>
  <c r="E55" i="5"/>
  <c r="D55" i="5"/>
  <c r="E54" i="5"/>
  <c r="L20" i="5"/>
  <c r="L19" i="5"/>
  <c r="L18" i="5"/>
  <c r="T11" i="5"/>
  <c r="U11" i="5" s="1"/>
  <c r="T10" i="5"/>
  <c r="U10" i="5" s="1"/>
  <c r="T9" i="5"/>
  <c r="S8" i="5"/>
  <c r="K39" i="7" l="1"/>
  <c r="L39" i="7" s="1"/>
  <c r="M39" i="7" s="1"/>
  <c r="G29" i="7"/>
  <c r="H29" i="7" s="1"/>
  <c r="I29" i="7" s="1"/>
  <c r="J29" i="7" s="1"/>
  <c r="K29" i="7"/>
  <c r="L29" i="7" s="1"/>
  <c r="M29" i="7" s="1"/>
  <c r="G30" i="7"/>
  <c r="H30" i="7" s="1"/>
  <c r="I30" i="7" s="1"/>
  <c r="J30" i="7" s="1"/>
  <c r="H26" i="7"/>
  <c r="G27" i="7"/>
  <c r="H27" i="7" s="1"/>
  <c r="J36" i="7"/>
  <c r="M36" i="7" s="1"/>
  <c r="C18" i="7"/>
  <c r="O18" i="7" s="1"/>
  <c r="D6" i="7"/>
  <c r="C16" i="7"/>
  <c r="O16" i="7" s="1"/>
  <c r="C17" i="7"/>
  <c r="O17" i="7" s="1"/>
  <c r="C15" i="7"/>
  <c r="C27" i="6"/>
  <c r="C38" i="6"/>
  <c r="T8" i="5"/>
  <c r="U8" i="5" s="1"/>
  <c r="V10" i="5" s="1"/>
  <c r="R10" i="5" s="1"/>
  <c r="C33" i="6"/>
  <c r="C37" i="6"/>
  <c r="C17" i="6"/>
  <c r="C21" i="6"/>
  <c r="U9" i="5"/>
  <c r="C25" i="6"/>
  <c r="K50" i="6"/>
  <c r="K51" i="6" s="1"/>
  <c r="C13" i="6"/>
  <c r="C26" i="6"/>
  <c r="C29" i="6"/>
  <c r="C40" i="6"/>
  <c r="C46" i="6"/>
  <c r="J50" i="6"/>
  <c r="J51" i="6" s="1"/>
  <c r="C45" i="6"/>
  <c r="C12" i="6"/>
  <c r="C14" i="6"/>
  <c r="C28" i="6"/>
  <c r="C30" i="6"/>
  <c r="C48" i="6"/>
  <c r="J59" i="5"/>
  <c r="J58" i="5"/>
  <c r="J60" i="5"/>
  <c r="K58" i="5" s="1"/>
  <c r="I59" i="4"/>
  <c r="E58" i="4"/>
  <c r="F58" i="4"/>
  <c r="G58" i="4"/>
  <c r="H58" i="4"/>
  <c r="I58" i="4"/>
  <c r="E59" i="4"/>
  <c r="F59" i="4"/>
  <c r="G59" i="4"/>
  <c r="H59" i="4"/>
  <c r="D58" i="4"/>
  <c r="E58" i="1"/>
  <c r="F58" i="1"/>
  <c r="G58" i="1"/>
  <c r="H58" i="1"/>
  <c r="I58" i="1"/>
  <c r="E59" i="1"/>
  <c r="F59" i="1"/>
  <c r="G59" i="1"/>
  <c r="H59" i="1"/>
  <c r="I59" i="1"/>
  <c r="D59" i="1"/>
  <c r="D58" i="1"/>
  <c r="C63" i="4"/>
  <c r="I57" i="4"/>
  <c r="H57" i="4"/>
  <c r="G57" i="4"/>
  <c r="F57" i="4"/>
  <c r="E57" i="4"/>
  <c r="D57" i="4"/>
  <c r="I55" i="4"/>
  <c r="H55" i="4"/>
  <c r="G55" i="4"/>
  <c r="F55" i="4"/>
  <c r="E55" i="4"/>
  <c r="D55" i="4"/>
  <c r="E54" i="4"/>
  <c r="L20" i="4"/>
  <c r="L19" i="4"/>
  <c r="L18" i="4"/>
  <c r="U11" i="4"/>
  <c r="T11" i="4"/>
  <c r="T10" i="4"/>
  <c r="U10" i="4" s="1"/>
  <c r="T9" i="4"/>
  <c r="U9" i="4" s="1"/>
  <c r="S8" i="4"/>
  <c r="K48" i="3"/>
  <c r="J48" i="3"/>
  <c r="I48" i="3"/>
  <c r="H48" i="3"/>
  <c r="G48" i="3"/>
  <c r="G50" i="3" s="1"/>
  <c r="F48" i="3"/>
  <c r="F50" i="3" s="1"/>
  <c r="E48" i="3"/>
  <c r="D48" i="3"/>
  <c r="K47" i="3"/>
  <c r="J47" i="3"/>
  <c r="I47" i="3"/>
  <c r="E50" i="3"/>
  <c r="K46" i="3"/>
  <c r="J46" i="3"/>
  <c r="I46" i="3"/>
  <c r="K45" i="3"/>
  <c r="J45" i="3"/>
  <c r="I45" i="3"/>
  <c r="C44" i="3"/>
  <c r="C43" i="3"/>
  <c r="C42" i="3"/>
  <c r="C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C24" i="3" s="1"/>
  <c r="K23" i="3"/>
  <c r="J23" i="3"/>
  <c r="I23" i="3"/>
  <c r="K22" i="3"/>
  <c r="J22" i="3"/>
  <c r="I22" i="3"/>
  <c r="K21" i="3"/>
  <c r="J21" i="3"/>
  <c r="I21" i="3"/>
  <c r="K20" i="3"/>
  <c r="J20" i="3"/>
  <c r="I20" i="3"/>
  <c r="C20" i="3" s="1"/>
  <c r="K19" i="3"/>
  <c r="J19" i="3"/>
  <c r="I19" i="3"/>
  <c r="K18" i="3"/>
  <c r="J18" i="3"/>
  <c r="I18" i="3"/>
  <c r="K17" i="3"/>
  <c r="J17" i="3"/>
  <c r="I17" i="3"/>
  <c r="K16" i="3"/>
  <c r="J16" i="3"/>
  <c r="I16" i="3"/>
  <c r="C16" i="3" s="1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C41" i="2"/>
  <c r="C42" i="2"/>
  <c r="C43" i="2"/>
  <c r="C44" i="2"/>
  <c r="K48" i="2"/>
  <c r="J48" i="2"/>
  <c r="K47" i="2"/>
  <c r="J47" i="2"/>
  <c r="F50" i="2"/>
  <c r="K46" i="2"/>
  <c r="J46" i="2"/>
  <c r="K45" i="2"/>
  <c r="J45" i="2"/>
  <c r="C45" i="2" s="1"/>
  <c r="K40" i="2"/>
  <c r="J40" i="2"/>
  <c r="K39" i="2"/>
  <c r="J39" i="2"/>
  <c r="K38" i="2"/>
  <c r="J38" i="2"/>
  <c r="C38" i="2"/>
  <c r="K37" i="2"/>
  <c r="J37" i="2"/>
  <c r="K36" i="2"/>
  <c r="J36" i="2"/>
  <c r="K35" i="2"/>
  <c r="J35" i="2"/>
  <c r="K34" i="2"/>
  <c r="J34" i="2"/>
  <c r="C34" i="2" s="1"/>
  <c r="K33" i="2"/>
  <c r="J33" i="2"/>
  <c r="K32" i="2"/>
  <c r="J32" i="2"/>
  <c r="K31" i="2"/>
  <c r="J31" i="2"/>
  <c r="K30" i="2"/>
  <c r="J30" i="2"/>
  <c r="C30" i="2" s="1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C23" i="2"/>
  <c r="K22" i="2"/>
  <c r="C22" i="2" s="1"/>
  <c r="J22" i="2"/>
  <c r="K21" i="2"/>
  <c r="J21" i="2"/>
  <c r="K20" i="2"/>
  <c r="J20" i="2"/>
  <c r="K19" i="2"/>
  <c r="J19" i="2"/>
  <c r="K18" i="2"/>
  <c r="J18" i="2"/>
  <c r="C18" i="2" s="1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30" i="7" l="1"/>
  <c r="L30" i="7" s="1"/>
  <c r="M30" i="7" s="1"/>
  <c r="I27" i="7"/>
  <c r="C38" i="7"/>
  <c r="I38" i="7" s="1"/>
  <c r="M18" i="7"/>
  <c r="C37" i="7"/>
  <c r="L26" i="7"/>
  <c r="M16" i="7"/>
  <c r="L20" i="7"/>
  <c r="M17" i="7"/>
  <c r="O20" i="7"/>
  <c r="C28" i="3"/>
  <c r="C32" i="3"/>
  <c r="C36" i="3"/>
  <c r="V11" i="5"/>
  <c r="R11" i="5" s="1"/>
  <c r="T8" i="4"/>
  <c r="U8" i="4" s="1"/>
  <c r="V9" i="4" s="1"/>
  <c r="V8" i="4" s="1"/>
  <c r="R8" i="4" s="1"/>
  <c r="V9" i="5"/>
  <c r="C39" i="2"/>
  <c r="C19" i="2"/>
  <c r="C21" i="2"/>
  <c r="C50" i="6"/>
  <c r="E51" i="6" s="1"/>
  <c r="C31" i="2"/>
  <c r="C35" i="2"/>
  <c r="C37" i="2"/>
  <c r="C27" i="2"/>
  <c r="C29" i="2"/>
  <c r="C13" i="2"/>
  <c r="C26" i="2"/>
  <c r="K59" i="5"/>
  <c r="K60" i="5" s="1"/>
  <c r="D51" i="6"/>
  <c r="L58" i="5"/>
  <c r="C56" i="5" s="1"/>
  <c r="C58" i="5" s="1"/>
  <c r="C57" i="5"/>
  <c r="L17" i="5"/>
  <c r="J50" i="2"/>
  <c r="J51" i="2" s="1"/>
  <c r="C17" i="2"/>
  <c r="C25" i="2"/>
  <c r="C33" i="2"/>
  <c r="C19" i="3"/>
  <c r="C23" i="3"/>
  <c r="C27" i="3"/>
  <c r="C31" i="3"/>
  <c r="C35" i="3"/>
  <c r="C39" i="3"/>
  <c r="C48" i="2"/>
  <c r="C40" i="3"/>
  <c r="C45" i="3"/>
  <c r="C12" i="2"/>
  <c r="C14" i="2"/>
  <c r="C15" i="2"/>
  <c r="C16" i="2"/>
  <c r="C47" i="2"/>
  <c r="C12" i="3"/>
  <c r="C18" i="3"/>
  <c r="C22" i="3"/>
  <c r="C26" i="3"/>
  <c r="C30" i="3"/>
  <c r="C34" i="3"/>
  <c r="C38" i="3"/>
  <c r="C20" i="2"/>
  <c r="C24" i="2"/>
  <c r="C28" i="2"/>
  <c r="C32" i="2"/>
  <c r="C36" i="2"/>
  <c r="C40" i="2"/>
  <c r="C46" i="2"/>
  <c r="C17" i="3"/>
  <c r="C21" i="3"/>
  <c r="C25" i="3"/>
  <c r="C29" i="3"/>
  <c r="C33" i="3"/>
  <c r="C37" i="3"/>
  <c r="C14" i="3"/>
  <c r="C48" i="3"/>
  <c r="I50" i="3"/>
  <c r="I51" i="3" s="1"/>
  <c r="C46" i="3"/>
  <c r="J50" i="3"/>
  <c r="J51" i="3" s="1"/>
  <c r="C13" i="3"/>
  <c r="C15" i="3"/>
  <c r="J59" i="4"/>
  <c r="J58" i="4"/>
  <c r="K50" i="3"/>
  <c r="K51" i="3" s="1"/>
  <c r="D50" i="3"/>
  <c r="H50" i="3"/>
  <c r="C11" i="3"/>
  <c r="C47" i="3"/>
  <c r="C11" i="2"/>
  <c r="K50" i="2"/>
  <c r="K51" i="2" s="1"/>
  <c r="D50" i="2"/>
  <c r="H50" i="2"/>
  <c r="E50" i="2"/>
  <c r="I50" i="2"/>
  <c r="I51" i="2" s="1"/>
  <c r="G50" i="2"/>
  <c r="Q18" i="7" l="1"/>
  <c r="P18" i="7"/>
  <c r="Q17" i="7"/>
  <c r="P17" i="7"/>
  <c r="Q16" i="7"/>
  <c r="Q20" i="7" s="1"/>
  <c r="P16" i="7"/>
  <c r="P20" i="7" s="1"/>
  <c r="I31" i="7"/>
  <c r="M20" i="7"/>
  <c r="K37" i="7"/>
  <c r="L37" i="7" s="1"/>
  <c r="M37" i="7" s="1"/>
  <c r="J38" i="7"/>
  <c r="K38" i="7"/>
  <c r="L38" i="7" s="1"/>
  <c r="J26" i="7"/>
  <c r="J27" i="7"/>
  <c r="K27" i="7"/>
  <c r="L27" i="7" s="1"/>
  <c r="V8" i="5"/>
  <c r="R8" i="5" s="1"/>
  <c r="R9" i="5"/>
  <c r="V10" i="4"/>
  <c r="R10" i="4" s="1"/>
  <c r="G51" i="6"/>
  <c r="V11" i="4"/>
  <c r="R11" i="4" s="1"/>
  <c r="F51" i="6"/>
  <c r="C51" i="6" s="1"/>
  <c r="R9" i="4"/>
  <c r="J60" i="4"/>
  <c r="K59" i="4" s="1"/>
  <c r="C50" i="3"/>
  <c r="D51" i="3" s="1"/>
  <c r="C50" i="2"/>
  <c r="D51" i="2" s="1"/>
  <c r="H51" i="2"/>
  <c r="M27" i="7" l="1"/>
  <c r="J31" i="7"/>
  <c r="L31" i="7"/>
  <c r="M38" i="7"/>
  <c r="K58" i="4"/>
  <c r="L58" i="4" s="1"/>
  <c r="C56" i="4" s="1"/>
  <c r="C58" i="4" s="1"/>
  <c r="H51" i="3"/>
  <c r="G51" i="3"/>
  <c r="F51" i="3"/>
  <c r="E51" i="3"/>
  <c r="F51" i="2"/>
  <c r="E51" i="2"/>
  <c r="G51" i="2"/>
  <c r="C63" i="1"/>
  <c r="J58" i="1"/>
  <c r="I57" i="1"/>
  <c r="H57" i="1"/>
  <c r="G57" i="1"/>
  <c r="F57" i="1"/>
  <c r="E57" i="1"/>
  <c r="D57" i="1"/>
  <c r="I55" i="1"/>
  <c r="H55" i="1"/>
  <c r="G55" i="1"/>
  <c r="F55" i="1"/>
  <c r="E55" i="1"/>
  <c r="D55" i="1"/>
  <c r="E54" i="1"/>
  <c r="L20" i="1"/>
  <c r="L19" i="1"/>
  <c r="L18" i="1"/>
  <c r="T11" i="1"/>
  <c r="U11" i="1" s="1"/>
  <c r="T10" i="1"/>
  <c r="U10" i="1" s="1"/>
  <c r="T9" i="1"/>
  <c r="S8" i="1"/>
  <c r="L17" i="4" l="1"/>
  <c r="K60" i="4"/>
  <c r="C57" i="4"/>
  <c r="C51" i="3"/>
  <c r="C51" i="2"/>
  <c r="T8" i="1"/>
  <c r="U8" i="1" s="1"/>
  <c r="V10" i="1" s="1"/>
  <c r="R10" i="1" s="1"/>
  <c r="J59" i="1"/>
  <c r="J60" i="1" s="1"/>
  <c r="K59" i="1" s="1"/>
  <c r="U9" i="1"/>
  <c r="V11" i="1" l="1"/>
  <c r="R11" i="1" s="1"/>
  <c r="V9" i="1"/>
  <c r="V8" i="1" s="1"/>
  <c r="R8" i="1" s="1"/>
  <c r="R9" i="1"/>
  <c r="K58" i="1"/>
  <c r="K60" i="1" l="1"/>
  <c r="L58" i="1"/>
  <c r="C56" i="1" s="1"/>
  <c r="C58" i="1" s="1"/>
  <c r="C57" i="1"/>
  <c r="L17" i="1"/>
  <c r="I40" i="7"/>
  <c r="K40" i="7" s="1"/>
  <c r="L40" i="7" s="1"/>
  <c r="L41" i="7" l="1"/>
  <c r="L42" i="7" s="1"/>
  <c r="L43" i="7" s="1"/>
  <c r="I41" i="7"/>
  <c r="J40" i="7"/>
  <c r="J41" i="7" s="1"/>
  <c r="M40" i="7" l="1"/>
</calcChain>
</file>

<file path=xl/sharedStrings.xml><?xml version="1.0" encoding="utf-8"?>
<sst xmlns="http://schemas.openxmlformats.org/spreadsheetml/2006/main" count="243" uniqueCount="99">
  <si>
    <t xml:space="preserve">  TALLAS</t>
  </si>
  <si>
    <t>FREC.</t>
  </si>
  <si>
    <t>GRUPOS  DE  EDAD</t>
  </si>
  <si>
    <t xml:space="preserve">  (cm)</t>
  </si>
  <si>
    <t>(Unidades)</t>
  </si>
  <si>
    <t>O</t>
  </si>
  <si>
    <t>I</t>
  </si>
  <si>
    <t>II</t>
  </si>
  <si>
    <t>III</t>
  </si>
  <si>
    <t>IV</t>
  </si>
  <si>
    <t>V</t>
  </si>
  <si>
    <t>UNIDADES</t>
  </si>
  <si>
    <t>MILLONES</t>
  </si>
  <si>
    <t>CSUR</t>
  </si>
  <si>
    <t>SA</t>
  </si>
  <si>
    <t>THNO</t>
  </si>
  <si>
    <t>VAL</t>
  </si>
  <si>
    <t xml:space="preserve">  </t>
  </si>
  <si>
    <t>%</t>
  </si>
  <si>
    <t>ton</t>
  </si>
  <si>
    <t>ejem</t>
  </si>
  <si>
    <t>TOTAL</t>
  </si>
  <si>
    <t>PORCENTAJE</t>
  </si>
  <si>
    <t>L.PR.(cm)</t>
  </si>
  <si>
    <t>&lt; 11,5 cm =</t>
  </si>
  <si>
    <t>&gt; 11,5 cm</t>
  </si>
  <si>
    <t>&lt; 11,5 cm =%</t>
  </si>
  <si>
    <t>GRUPOS DE EDAD</t>
  </si>
  <si>
    <t>TALLAS</t>
  </si>
  <si>
    <t>ANUAL</t>
  </si>
  <si>
    <t xml:space="preserve"> (cm)</t>
  </si>
  <si>
    <t xml:space="preserve">  Frec.</t>
  </si>
  <si>
    <t xml:space="preserve">     0</t>
  </si>
  <si>
    <t>VI</t>
  </si>
  <si>
    <t>VII</t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</si>
  <si>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anchoveta en la V-VIII Región</t>
    </r>
  </si>
  <si>
    <r>
      <rPr>
        <b/>
        <sz val="29"/>
        <color rgb="FF000000"/>
        <rFont val="Arial Narrow"/>
        <family val="2"/>
      </rPr>
      <t xml:space="preserve">Tabla  </t>
    </r>
    <r>
      <rPr>
        <sz val="29"/>
        <color rgb="FF000000"/>
        <rFont val="Arial Narrow"/>
        <family val="2"/>
      </rPr>
      <t>Abundancia por grupo de edad en la captura de sardina común en la V-VIII Región</t>
    </r>
  </si>
  <si>
    <t>&lt; 12,0 cm =</t>
  </si>
  <si>
    <t>&gt; 12,0 cm</t>
  </si>
  <si>
    <t>&lt; 12,0 cm =%</t>
  </si>
  <si>
    <t>P.PR(kg)</t>
  </si>
  <si>
    <t>VAR (X)</t>
  </si>
  <si>
    <t>CV</t>
  </si>
  <si>
    <t>VARIANZA LPR</t>
  </si>
  <si>
    <t xml:space="preserve"> método Geoestadístico. Crucero RECLAS enero 2021.</t>
  </si>
  <si>
    <t xml:space="preserve">  Clave edad-talla biologica de anchoveta para la zona centro-sur. Crucero RECLAS enero 2021.</t>
  </si>
  <si>
    <t xml:space="preserve">  Clave edad-talla cronologico de anchoveta para la zona centro-sur. Crucero RECLAS enero 2021.</t>
  </si>
  <si>
    <t xml:space="preserve">  Clave edad-talla biologica de sardina común para la zona centro-sur. Crucero RECLAS enero 2021.</t>
  </si>
  <si>
    <t>edad</t>
  </si>
  <si>
    <t>abundancia_cru</t>
  </si>
  <si>
    <t>peso_cru</t>
  </si>
  <si>
    <t>biomasa_cru</t>
  </si>
  <si>
    <t>total</t>
  </si>
  <si>
    <t>q</t>
  </si>
  <si>
    <t>Frms</t>
  </si>
  <si>
    <t>M</t>
  </si>
  <si>
    <t>abundancia_stock</t>
  </si>
  <si>
    <t>Zrms</t>
  </si>
  <si>
    <t>selectividad_flota</t>
  </si>
  <si>
    <t>peso_flota</t>
  </si>
  <si>
    <t>S</t>
  </si>
  <si>
    <t>dt</t>
  </si>
  <si>
    <t>YTP_rms</t>
  </si>
  <si>
    <t>CTP_rms</t>
  </si>
  <si>
    <t>Abundancia_vulnerable</t>
  </si>
  <si>
    <t>viene del modelo</t>
  </si>
  <si>
    <t>revisar cálculo!!!</t>
  </si>
  <si>
    <t xml:space="preserve">dato observado crucero </t>
  </si>
  <si>
    <t>datos modelo evaluación stock</t>
  </si>
  <si>
    <t>revisar cálculos!!!</t>
  </si>
  <si>
    <t>abundancia total 2020/21</t>
  </si>
  <si>
    <t>abundanciaVuln 2020/21</t>
  </si>
  <si>
    <t>CTP 2020/21</t>
  </si>
  <si>
    <t>F_2020/21</t>
  </si>
  <si>
    <t>Z_2020/21</t>
  </si>
  <si>
    <t>S_2020/21</t>
  </si>
  <si>
    <t>selectividad_flota_2020/21</t>
  </si>
  <si>
    <t>biomasaVuln 2020/21</t>
  </si>
  <si>
    <t>YTP 2020/21</t>
  </si>
  <si>
    <t>abundancia total 2021/22</t>
  </si>
  <si>
    <t>peso_flota_promedio</t>
  </si>
  <si>
    <t>peso_flota_2020/21</t>
  </si>
  <si>
    <t>F_2021/22</t>
  </si>
  <si>
    <t>Z_2021/22</t>
  </si>
  <si>
    <t>S_2021/22</t>
  </si>
  <si>
    <t>abundanciaVuln 2021/22</t>
  </si>
  <si>
    <t>biomasaVuln 2021/22</t>
  </si>
  <si>
    <t>CTP 2021/22</t>
  </si>
  <si>
    <t>YTP 2021/22</t>
  </si>
  <si>
    <t>YTP*0.7</t>
  </si>
  <si>
    <t>YTP*0.3</t>
  </si>
  <si>
    <t>Crms 2021</t>
  </si>
  <si>
    <t>Bvultcru*(YTP/Bvult)</t>
  </si>
  <si>
    <t>tasa 2020/21</t>
  </si>
  <si>
    <t>tasa 2021/22</t>
  </si>
  <si>
    <t>tasa explotación</t>
  </si>
  <si>
    <t>YTP/Bvult 2021/22</t>
  </si>
  <si>
    <t>YTP/Bvult 2020/21</t>
  </si>
  <si>
    <t>Biomasa_vulnerable_cru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</si>
</sst>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 * #,##0_ ;_ * \-#,##0_ ;_ * &quot;-&quot;_ ;_ @_ "/>
    <numFmt numFmtId="165" formatCode="_-* #,##0\ _P_t_s_-;\-* #,##0\ _P_t_s_-;_-* &quot;-&quot;\ _P_t_s_-;_-@_-"/>
    <numFmt numFmtId="166" formatCode="0.0"/>
    <numFmt numFmtId="167" formatCode="_-* #,##0.0\ _P_t_s_-;\-* #,##0.0\ _P_t_s_-;_-* &quot;-&quot;\ _P_t_s_-;_-@_-"/>
    <numFmt numFmtId="168" formatCode="#,##0.0"/>
    <numFmt numFmtId="169" formatCode="0.000"/>
    <numFmt numFmtId="170" formatCode="0.0_)"/>
    <numFmt numFmtId="171" formatCode="0_)"/>
    <numFmt numFmtId="172" formatCode="0.000_)"/>
    <numFmt numFmtId="173" formatCode="_-* #,##0.00_-;\-* #,##0.00_-;_-* &quot;-&quot;_-;_-@_-"/>
    <numFmt numFmtId="174" formatCode="_-* #,##0.0_-;\-* #,##0.0_-;_-* &quot;-&quot;_-;_-@_-"/>
    <numFmt numFmtId="175" formatCode="0.0E+00"/>
    <numFmt numFmtId="177" formatCode="0.000000"/>
    <numFmt numFmtId="179" formatCode="0.0000"/>
    <numFmt numFmtId="183" formatCode="0.000000000"/>
    <numFmt numFmtId="186" formatCode="###0.00"/>
  </numFmts>
  <fonts count="29" x14ac:knownFonts="1"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29"/>
      <color rgb="FF000000"/>
      <name val="Arial Narrow"/>
      <family val="2"/>
    </font>
    <font>
      <b/>
      <sz val="29"/>
      <color rgb="FF000000"/>
      <name val="Arial Narrow"/>
      <family val="2"/>
    </font>
    <font>
      <sz val="10"/>
      <name val="Arial"/>
      <family val="2"/>
    </font>
    <font>
      <sz val="20"/>
      <name val="Arial"/>
      <family val="2"/>
    </font>
    <font>
      <i/>
      <sz val="20"/>
      <name val="Arial"/>
      <family val="2"/>
    </font>
    <font>
      <b/>
      <sz val="10"/>
      <name val="Arial"/>
      <family val="2"/>
    </font>
    <font>
      <b/>
      <i/>
      <sz val="24"/>
      <name val="Arial"/>
      <family val="2"/>
    </font>
    <font>
      <b/>
      <sz val="24"/>
      <name val="Arial"/>
      <family val="2"/>
    </font>
    <font>
      <sz val="10"/>
      <color indexed="12"/>
      <name val="Arial"/>
      <family val="2"/>
    </font>
    <font>
      <b/>
      <i/>
      <sz val="20"/>
      <name val="Arial"/>
      <family val="2"/>
    </font>
    <font>
      <sz val="16"/>
      <color indexed="12"/>
      <name val="Arial"/>
      <family val="2"/>
    </font>
    <font>
      <sz val="14"/>
      <color indexed="12"/>
      <name val="Arial"/>
      <family val="2"/>
    </font>
    <font>
      <sz val="20"/>
      <color indexed="12"/>
      <name val="Arial"/>
      <family val="2"/>
    </font>
    <font>
      <b/>
      <sz val="20"/>
      <name val="Arial"/>
      <family val="2"/>
    </font>
    <font>
      <sz val="12"/>
      <name val="Courier"/>
    </font>
    <font>
      <b/>
      <i/>
      <sz val="24"/>
      <name val="Arial Narrow"/>
      <family val="2"/>
    </font>
    <font>
      <b/>
      <i/>
      <sz val="1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8"/>
      <name val="Arial"/>
      <family val="2"/>
    </font>
    <font>
      <sz val="18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Protection="0"/>
    <xf numFmtId="0" fontId="17" fillId="0" borderId="0"/>
  </cellStyleXfs>
  <cellXfs count="237">
    <xf numFmtId="0" fontId="0" fillId="0" borderId="0" xfId="0"/>
    <xf numFmtId="1" fontId="5" fillId="0" borderId="0" xfId="2" applyNumberFormat="1"/>
    <xf numFmtId="166" fontId="6" fillId="0" borderId="0" xfId="2" applyNumberFormat="1" applyFont="1" applyAlignment="1">
      <alignment horizontal="center"/>
    </xf>
    <xf numFmtId="1" fontId="6" fillId="0" borderId="0" xfId="2" applyNumberFormat="1" applyFont="1"/>
    <xf numFmtId="166" fontId="7" fillId="2" borderId="1" xfId="3" applyNumberFormat="1" applyFont="1" applyFill="1" applyBorder="1" applyAlignment="1">
      <alignment horizontal="center"/>
    </xf>
    <xf numFmtId="1" fontId="7" fillId="2" borderId="2" xfId="3" applyNumberFormat="1" applyFont="1" applyFill="1" applyBorder="1"/>
    <xf numFmtId="0" fontId="7" fillId="2" borderId="3" xfId="3" applyFont="1" applyFill="1" applyBorder="1"/>
    <xf numFmtId="0" fontId="7" fillId="2" borderId="4" xfId="3" applyFont="1" applyFill="1" applyBorder="1"/>
    <xf numFmtId="1" fontId="8" fillId="0" borderId="0" xfId="2" applyNumberFormat="1" applyFont="1" applyAlignment="1">
      <alignment horizontal="center"/>
    </xf>
    <xf numFmtId="166" fontId="9" fillId="2" borderId="5" xfId="3" applyNumberFormat="1" applyFont="1" applyFill="1" applyBorder="1" applyAlignment="1">
      <alignment horizontal="center"/>
    </xf>
    <xf numFmtId="1" fontId="9" fillId="2" borderId="6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Continuous"/>
    </xf>
    <xf numFmtId="0" fontId="9" fillId="2" borderId="7" xfId="3" applyFont="1" applyFill="1" applyBorder="1" applyAlignment="1">
      <alignment horizontal="centerContinuous"/>
    </xf>
    <xf numFmtId="1" fontId="10" fillId="0" borderId="0" xfId="2" applyNumberFormat="1" applyFont="1" applyAlignment="1">
      <alignment horizontal="center"/>
    </xf>
    <xf numFmtId="167" fontId="11" fillId="0" borderId="1" xfId="4" applyNumberFormat="1" applyFont="1" applyBorder="1" applyAlignment="1">
      <alignment horizontal="center"/>
    </xf>
    <xf numFmtId="1" fontId="11" fillId="0" borderId="3" xfId="4" applyNumberFormat="1" applyFont="1" applyBorder="1"/>
    <xf numFmtId="1" fontId="11" fillId="0" borderId="4" xfId="4" applyNumberFormat="1" applyFont="1" applyBorder="1"/>
    <xf numFmtId="166" fontId="12" fillId="2" borderId="8" xfId="3" applyNumberFormat="1" applyFont="1" applyFill="1" applyBorder="1" applyAlignment="1">
      <alignment horizontal="center"/>
    </xf>
    <xf numFmtId="1" fontId="12" fillId="2" borderId="9" xfId="3" applyNumberFormat="1" applyFont="1" applyFill="1" applyBorder="1" applyAlignment="1">
      <alignment horizontal="center"/>
    </xf>
    <xf numFmtId="0" fontId="12" fillId="2" borderId="10" xfId="3" applyFont="1" applyFill="1" applyBorder="1" applyAlignment="1">
      <alignment horizontal="right"/>
    </xf>
    <xf numFmtId="0" fontId="12" fillId="2" borderId="11" xfId="3" applyFont="1" applyFill="1" applyBorder="1"/>
    <xf numFmtId="167" fontId="11" fillId="0" borderId="5" xfId="4" applyNumberFormat="1" applyFont="1" applyBorder="1" applyAlignment="1">
      <alignment horizontal="center"/>
    </xf>
    <xf numFmtId="1" fontId="11" fillId="0" borderId="0" xfId="4" applyNumberFormat="1" applyFont="1"/>
    <xf numFmtId="1" fontId="11" fillId="0" borderId="0" xfId="4" applyNumberFormat="1" applyFont="1" applyAlignment="1">
      <alignment horizontal="center"/>
    </xf>
    <xf numFmtId="1" fontId="11" fillId="0" borderId="7" xfId="4" applyNumberFormat="1" applyFont="1" applyBorder="1" applyAlignment="1">
      <alignment horizontal="center"/>
    </xf>
    <xf numFmtId="166" fontId="6" fillId="2" borderId="5" xfId="3" applyNumberFormat="1" applyFont="1" applyFill="1" applyBorder="1" applyAlignment="1">
      <alignment horizontal="center"/>
    </xf>
    <xf numFmtId="1" fontId="6" fillId="2" borderId="6" xfId="3" applyNumberFormat="1" applyFont="1" applyFill="1" applyBorder="1"/>
    <xf numFmtId="0" fontId="6" fillId="2" borderId="0" xfId="3" applyFont="1" applyFill="1"/>
    <xf numFmtId="0" fontId="6" fillId="2" borderId="7" xfId="3" applyFont="1" applyFill="1" applyBorder="1"/>
    <xf numFmtId="1" fontId="13" fillId="0" borderId="0" xfId="4" applyNumberFormat="1" applyFont="1"/>
    <xf numFmtId="1" fontId="14" fillId="0" borderId="0" xfId="4" applyNumberFormat="1" applyFont="1" applyAlignment="1">
      <alignment horizontal="center"/>
    </xf>
    <xf numFmtId="1" fontId="11" fillId="0" borderId="7" xfId="4" applyNumberFormat="1" applyFont="1" applyBorder="1"/>
    <xf numFmtId="3" fontId="6" fillId="2" borderId="6" xfId="3" applyNumberFormat="1" applyFont="1" applyFill="1" applyBorder="1"/>
    <xf numFmtId="3" fontId="6" fillId="2" borderId="0" xfId="3" applyNumberFormat="1" applyFont="1" applyFill="1"/>
    <xf numFmtId="166" fontId="13" fillId="0" borderId="0" xfId="4" applyNumberFormat="1" applyFont="1" applyAlignment="1">
      <alignment horizontal="center"/>
    </xf>
    <xf numFmtId="3" fontId="13" fillId="0" borderId="0" xfId="4" applyNumberFormat="1" applyFont="1"/>
    <xf numFmtId="1" fontId="13" fillId="0" borderId="7" xfId="4" applyNumberFormat="1" applyFont="1" applyBorder="1" applyAlignment="1">
      <alignment horizontal="center"/>
    </xf>
    <xf numFmtId="168" fontId="13" fillId="0" borderId="0" xfId="4" applyNumberFormat="1" applyFont="1" applyAlignment="1">
      <alignment horizontal="center"/>
    </xf>
    <xf numFmtId="3" fontId="6" fillId="2" borderId="7" xfId="3" applyNumberFormat="1" applyFont="1" applyFill="1" applyBorder="1"/>
    <xf numFmtId="168" fontId="6" fillId="0" borderId="0" xfId="2" applyNumberFormat="1" applyFont="1"/>
    <xf numFmtId="168" fontId="13" fillId="0" borderId="7" xfId="4" applyNumberFormat="1" applyFont="1" applyBorder="1" applyAlignment="1">
      <alignment horizontal="center"/>
    </xf>
    <xf numFmtId="3" fontId="6" fillId="0" borderId="0" xfId="2" applyNumberFormat="1" applyFont="1"/>
    <xf numFmtId="167" fontId="11" fillId="0" borderId="8" xfId="4" applyNumberFormat="1" applyFont="1" applyBorder="1" applyAlignment="1">
      <alignment horizontal="center"/>
    </xf>
    <xf numFmtId="1" fontId="15" fillId="0" borderId="10" xfId="4" applyNumberFormat="1" applyFont="1" applyBorder="1"/>
    <xf numFmtId="1" fontId="11" fillId="0" borderId="10" xfId="4" applyNumberFormat="1" applyFont="1" applyBorder="1"/>
    <xf numFmtId="1" fontId="11" fillId="0" borderId="11" xfId="4" applyNumberFormat="1" applyFont="1" applyBorder="1"/>
    <xf numFmtId="166" fontId="6" fillId="2" borderId="1" xfId="2" applyNumberFormat="1" applyFont="1" applyFill="1" applyBorder="1" applyAlignment="1">
      <alignment horizontal="center"/>
    </xf>
    <xf numFmtId="3" fontId="6" fillId="2" borderId="3" xfId="3" applyNumberFormat="1" applyFont="1" applyFill="1" applyBorder="1"/>
    <xf numFmtId="3" fontId="6" fillId="2" borderId="4" xfId="3" applyNumberFormat="1" applyFont="1" applyFill="1" applyBorder="1"/>
    <xf numFmtId="2" fontId="6" fillId="2" borderId="6" xfId="3" applyNumberFormat="1" applyFont="1" applyFill="1" applyBorder="1"/>
    <xf numFmtId="2" fontId="6" fillId="2" borderId="0" xfId="3" applyNumberFormat="1" applyFont="1" applyFill="1"/>
    <xf numFmtId="2" fontId="6" fillId="2" borderId="7" xfId="3" applyNumberFormat="1" applyFont="1" applyFill="1" applyBorder="1"/>
    <xf numFmtId="166" fontId="5" fillId="0" borderId="0" xfId="2" applyNumberFormat="1"/>
    <xf numFmtId="166" fontId="6" fillId="2" borderId="6" xfId="3" applyNumberFormat="1" applyFont="1" applyFill="1" applyBorder="1"/>
    <xf numFmtId="166" fontId="6" fillId="2" borderId="0" xfId="3" applyNumberFormat="1" applyFont="1" applyFill="1"/>
    <xf numFmtId="166" fontId="6" fillId="2" borderId="7" xfId="3" applyNumberFormat="1" applyFont="1" applyFill="1" applyBorder="1"/>
    <xf numFmtId="166" fontId="6" fillId="2" borderId="5" xfId="3" quotePrefix="1" applyNumberFormat="1" applyFont="1" applyFill="1" applyBorder="1" applyAlignment="1">
      <alignment horizontal="center"/>
    </xf>
    <xf numFmtId="169" fontId="6" fillId="2" borderId="6" xfId="3" applyNumberFormat="1" applyFont="1" applyFill="1" applyBorder="1"/>
    <xf numFmtId="169" fontId="6" fillId="2" borderId="0" xfId="3" applyNumberFormat="1" applyFont="1" applyFill="1"/>
    <xf numFmtId="169" fontId="6" fillId="2" borderId="7" xfId="3" applyNumberFormat="1" applyFont="1" applyFill="1" applyBorder="1"/>
    <xf numFmtId="169" fontId="5" fillId="0" borderId="0" xfId="2" applyNumberFormat="1"/>
    <xf numFmtId="166" fontId="6" fillId="2" borderId="5" xfId="2" quotePrefix="1" applyNumberFormat="1" applyFont="1" applyFill="1" applyBorder="1" applyAlignment="1">
      <alignment horizontal="center"/>
    </xf>
    <xf numFmtId="166" fontId="6" fillId="2" borderId="0" xfId="2" applyNumberFormat="1" applyFont="1" applyFill="1"/>
    <xf numFmtId="166" fontId="6" fillId="2" borderId="7" xfId="2" applyNumberFormat="1" applyFont="1" applyFill="1" applyBorder="1"/>
    <xf numFmtId="166" fontId="6" fillId="2" borderId="5" xfId="2" applyNumberFormat="1" applyFont="1" applyFill="1" applyBorder="1" applyAlignment="1">
      <alignment horizontal="center"/>
    </xf>
    <xf numFmtId="3" fontId="6" fillId="2" borderId="0" xfId="2" applyNumberFormat="1" applyFont="1" applyFill="1"/>
    <xf numFmtId="3" fontId="6" fillId="2" borderId="7" xfId="2" applyNumberFormat="1" applyFont="1" applyFill="1" applyBorder="1"/>
    <xf numFmtId="166" fontId="6" fillId="2" borderId="8" xfId="3" applyNumberFormat="1" applyFont="1" applyFill="1" applyBorder="1" applyAlignment="1">
      <alignment horizontal="center"/>
    </xf>
    <xf numFmtId="3" fontId="6" fillId="2" borderId="9" xfId="3" applyNumberFormat="1" applyFont="1" applyFill="1" applyBorder="1"/>
    <xf numFmtId="168" fontId="6" fillId="2" borderId="10" xfId="2" applyNumberFormat="1" applyFont="1" applyFill="1" applyBorder="1"/>
    <xf numFmtId="3" fontId="6" fillId="2" borderId="10" xfId="2" applyNumberFormat="1" applyFont="1" applyFill="1" applyBorder="1"/>
    <xf numFmtId="3" fontId="6" fillId="2" borderId="11" xfId="2" applyNumberFormat="1" applyFont="1" applyFill="1" applyBorder="1"/>
    <xf numFmtId="166" fontId="6" fillId="0" borderId="0" xfId="2" applyNumberFormat="1" applyFont="1"/>
    <xf numFmtId="1" fontId="16" fillId="0" borderId="0" xfId="2" applyNumberFormat="1" applyFont="1" applyAlignment="1">
      <alignment horizontal="right"/>
    </xf>
    <xf numFmtId="1" fontId="6" fillId="0" borderId="0" xfId="2" applyNumberFormat="1" applyFont="1" applyAlignment="1">
      <alignment horizontal="center"/>
    </xf>
    <xf numFmtId="1" fontId="6" fillId="0" borderId="0" xfId="2" applyNumberFormat="1" applyFont="1" applyAlignment="1">
      <alignment horizontal="right"/>
    </xf>
    <xf numFmtId="2" fontId="6" fillId="0" borderId="0" xfId="2" applyNumberFormat="1" applyFont="1"/>
    <xf numFmtId="0" fontId="17" fillId="0" borderId="0" xfId="5"/>
    <xf numFmtId="0" fontId="17" fillId="0" borderId="0" xfId="5" applyAlignment="1">
      <alignment horizontal="center"/>
    </xf>
    <xf numFmtId="0" fontId="17" fillId="0" borderId="0" xfId="5" applyAlignment="1">
      <alignment horizontal="left"/>
    </xf>
    <xf numFmtId="0" fontId="19" fillId="2" borderId="0" xfId="5" applyFont="1" applyFill="1"/>
    <xf numFmtId="0" fontId="20" fillId="0" borderId="0" xfId="5" applyFont="1"/>
    <xf numFmtId="0" fontId="17" fillId="2" borderId="0" xfId="5" applyFill="1" applyAlignment="1">
      <alignment horizontal="center"/>
    </xf>
    <xf numFmtId="0" fontId="17" fillId="2" borderId="1" xfId="5" applyFill="1" applyBorder="1" applyAlignment="1">
      <alignment horizontal="center"/>
    </xf>
    <xf numFmtId="0" fontId="17" fillId="2" borderId="3" xfId="5" applyFill="1" applyBorder="1" applyAlignment="1">
      <alignment horizontal="center"/>
    </xf>
    <xf numFmtId="0" fontId="17" fillId="2" borderId="4" xfId="5" applyFill="1" applyBorder="1" applyAlignment="1">
      <alignment horizontal="center"/>
    </xf>
    <xf numFmtId="0" fontId="21" fillId="0" borderId="0" xfId="5" applyFont="1"/>
    <xf numFmtId="0" fontId="2" fillId="2" borderId="0" xfId="5" applyFont="1" applyFill="1" applyAlignment="1">
      <alignment horizontal="center"/>
    </xf>
    <xf numFmtId="0" fontId="17" fillId="2" borderId="8" xfId="5" applyFill="1" applyBorder="1" applyAlignment="1">
      <alignment horizontal="center"/>
    </xf>
    <xf numFmtId="0" fontId="17" fillId="2" borderId="10" xfId="5" applyFill="1" applyBorder="1" applyAlignment="1">
      <alignment horizontal="center"/>
    </xf>
    <xf numFmtId="0" fontId="17" fillId="2" borderId="11" xfId="5" applyFill="1" applyBorder="1" applyAlignment="1">
      <alignment horizontal="center"/>
    </xf>
    <xf numFmtId="0" fontId="19" fillId="2" borderId="12" xfId="5" applyFont="1" applyFill="1" applyBorder="1" applyAlignment="1">
      <alignment horizontal="center"/>
    </xf>
    <xf numFmtId="0" fontId="22" fillId="0" borderId="0" xfId="5" applyFont="1"/>
    <xf numFmtId="0" fontId="19" fillId="2" borderId="15" xfId="5" applyFont="1" applyFill="1" applyBorder="1" applyAlignment="1">
      <alignment horizontal="center"/>
    </xf>
    <xf numFmtId="0" fontId="19" fillId="2" borderId="16" xfId="5" applyFont="1" applyFill="1" applyBorder="1" applyAlignment="1">
      <alignment horizontal="center"/>
    </xf>
    <xf numFmtId="0" fontId="19" fillId="2" borderId="0" xfId="5" applyFont="1" applyFill="1" applyAlignment="1">
      <alignment horizontal="center"/>
    </xf>
    <xf numFmtId="0" fontId="19" fillId="2" borderId="7" xfId="5" applyFont="1" applyFill="1" applyBorder="1" applyAlignment="1">
      <alignment horizontal="center"/>
    </xf>
    <xf numFmtId="0" fontId="22" fillId="2" borderId="0" xfId="5" applyFont="1" applyFill="1" applyAlignment="1">
      <alignment horizontal="center"/>
    </xf>
    <xf numFmtId="0" fontId="22" fillId="2" borderId="7" xfId="5" applyFont="1" applyFill="1" applyBorder="1" applyAlignment="1">
      <alignment horizontal="center"/>
    </xf>
    <xf numFmtId="0" fontId="20" fillId="2" borderId="3" xfId="5" applyFont="1" applyFill="1" applyBorder="1" applyAlignment="1">
      <alignment horizontal="center"/>
    </xf>
    <xf numFmtId="0" fontId="20" fillId="2" borderId="4" xfId="5" applyFont="1" applyFill="1" applyBorder="1" applyAlignment="1">
      <alignment horizontal="center"/>
    </xf>
    <xf numFmtId="0" fontId="20" fillId="2" borderId="0" xfId="5" applyFont="1" applyFill="1" applyAlignment="1">
      <alignment horizontal="center"/>
    </xf>
    <xf numFmtId="0" fontId="20" fillId="2" borderId="7" xfId="5" applyFont="1" applyFill="1" applyBorder="1" applyAlignment="1">
      <alignment horizontal="center"/>
    </xf>
    <xf numFmtId="0" fontId="20" fillId="2" borderId="10" xfId="5" applyFont="1" applyFill="1" applyBorder="1" applyAlignment="1">
      <alignment horizontal="center"/>
    </xf>
    <xf numFmtId="0" fontId="20" fillId="2" borderId="11" xfId="5" applyFont="1" applyFill="1" applyBorder="1" applyAlignment="1">
      <alignment horizontal="center"/>
    </xf>
    <xf numFmtId="170" fontId="23" fillId="2" borderId="5" xfId="5" applyNumberFormat="1" applyFont="1" applyFill="1" applyBorder="1" applyAlignment="1">
      <alignment horizontal="center"/>
    </xf>
    <xf numFmtId="0" fontId="23" fillId="2" borderId="0" xfId="5" applyFont="1" applyFill="1" applyAlignment="1">
      <alignment horizontal="center"/>
    </xf>
    <xf numFmtId="0" fontId="23" fillId="2" borderId="7" xfId="5" applyFont="1" applyFill="1" applyBorder="1" applyAlignment="1">
      <alignment horizontal="center"/>
    </xf>
    <xf numFmtId="172" fontId="20" fillId="2" borderId="5" xfId="5" applyNumberFormat="1" applyFont="1" applyFill="1" applyBorder="1" applyAlignment="1">
      <alignment horizontal="center"/>
    </xf>
    <xf numFmtId="171" fontId="20" fillId="2" borderId="19" xfId="5" applyNumberFormat="1" applyFont="1" applyFill="1" applyBorder="1" applyAlignment="1">
      <alignment horizontal="center"/>
    </xf>
    <xf numFmtId="171" fontId="20" fillId="2" borderId="0" xfId="5" applyNumberFormat="1" applyFont="1" applyFill="1" applyAlignment="1">
      <alignment horizontal="center"/>
    </xf>
    <xf numFmtId="171" fontId="20" fillId="2" borderId="7" xfId="5" applyNumberFormat="1" applyFont="1" applyFill="1" applyBorder="1" applyAlignment="1">
      <alignment horizontal="center"/>
    </xf>
    <xf numFmtId="1" fontId="20" fillId="2" borderId="5" xfId="5" applyNumberFormat="1" applyFont="1" applyFill="1" applyBorder="1" applyAlignment="1">
      <alignment horizontal="center"/>
    </xf>
    <xf numFmtId="1" fontId="20" fillId="2" borderId="19" xfId="5" applyNumberFormat="1" applyFont="1" applyFill="1" applyBorder="1" applyAlignment="1">
      <alignment horizontal="center"/>
    </xf>
    <xf numFmtId="1" fontId="20" fillId="2" borderId="0" xfId="5" applyNumberFormat="1" applyFont="1" applyFill="1" applyAlignment="1">
      <alignment horizontal="center"/>
    </xf>
    <xf numFmtId="1" fontId="20" fillId="2" borderId="7" xfId="5" applyNumberFormat="1" applyFont="1" applyFill="1" applyBorder="1" applyAlignment="1">
      <alignment horizontal="center"/>
    </xf>
    <xf numFmtId="1" fontId="20" fillId="0" borderId="0" xfId="5" applyNumberFormat="1" applyFont="1"/>
    <xf numFmtId="0" fontId="23" fillId="2" borderId="8" xfId="5" applyFont="1" applyFill="1" applyBorder="1" applyAlignment="1">
      <alignment horizontal="center"/>
    </xf>
    <xf numFmtId="0" fontId="23" fillId="2" borderId="20" xfId="5" applyFont="1" applyFill="1" applyBorder="1" applyAlignment="1">
      <alignment horizontal="center"/>
    </xf>
    <xf numFmtId="0" fontId="23" fillId="2" borderId="10" xfId="5" applyFont="1" applyFill="1" applyBorder="1" applyAlignment="1">
      <alignment horizontal="center"/>
    </xf>
    <xf numFmtId="0" fontId="23" fillId="2" borderId="11" xfId="5" applyFont="1" applyFill="1" applyBorder="1" applyAlignment="1">
      <alignment horizontal="center"/>
    </xf>
    <xf numFmtId="0" fontId="22" fillId="2" borderId="15" xfId="5" applyFont="1" applyFill="1" applyBorder="1" applyAlignment="1">
      <alignment horizontal="center"/>
    </xf>
    <xf numFmtId="170" fontId="23" fillId="2" borderId="1" xfId="5" applyNumberFormat="1" applyFont="1" applyFill="1" applyBorder="1" applyAlignment="1">
      <alignment horizontal="center"/>
    </xf>
    <xf numFmtId="170" fontId="23" fillId="2" borderId="8" xfId="5" applyNumberFormat="1" applyFont="1" applyFill="1" applyBorder="1" applyAlignment="1">
      <alignment horizontal="center"/>
    </xf>
    <xf numFmtId="0" fontId="22" fillId="2" borderId="16" xfId="5" applyFont="1" applyFill="1" applyBorder="1" applyAlignment="1">
      <alignment horizontal="center"/>
    </xf>
    <xf numFmtId="0" fontId="23" fillId="2" borderId="19" xfId="5" applyFont="1" applyFill="1" applyBorder="1" applyAlignment="1">
      <alignment horizontal="center"/>
    </xf>
    <xf numFmtId="171" fontId="20" fillId="2" borderId="12" xfId="5" applyNumberFormat="1" applyFont="1" applyFill="1" applyBorder="1" applyAlignment="1">
      <alignment horizontal="center"/>
    </xf>
    <xf numFmtId="171" fontId="20" fillId="2" borderId="15" xfId="5" applyNumberFormat="1" applyFont="1" applyFill="1" applyBorder="1" applyAlignment="1">
      <alignment horizontal="center"/>
    </xf>
    <xf numFmtId="171" fontId="20" fillId="2" borderId="17" xfId="5" applyNumberFormat="1" applyFont="1" applyFill="1" applyBorder="1" applyAlignment="1">
      <alignment horizontal="center"/>
    </xf>
    <xf numFmtId="173" fontId="20" fillId="0" borderId="0" xfId="1" applyNumberFormat="1" applyFont="1"/>
    <xf numFmtId="174" fontId="20" fillId="0" borderId="0" xfId="1" applyNumberFormat="1" applyFont="1" applyAlignment="1">
      <alignment horizontal="right"/>
    </xf>
    <xf numFmtId="175" fontId="6" fillId="2" borderId="6" xfId="2" applyNumberFormat="1" applyFont="1" applyFill="1" applyBorder="1"/>
    <xf numFmtId="175" fontId="6" fillId="2" borderId="0" xfId="2" applyNumberFormat="1" applyFont="1" applyFill="1"/>
    <xf numFmtId="164" fontId="20" fillId="0" borderId="3" xfId="1" applyFont="1" applyBorder="1"/>
    <xf numFmtId="169" fontId="6" fillId="2" borderId="19" xfId="3" applyNumberFormat="1" applyFont="1" applyFill="1" applyBorder="1"/>
    <xf numFmtId="175" fontId="6" fillId="2" borderId="19" xfId="2" applyNumberFormat="1" applyFont="1" applyFill="1" applyBorder="1"/>
    <xf numFmtId="3" fontId="6" fillId="2" borderId="19" xfId="3" applyNumberFormat="1" applyFont="1" applyFill="1" applyBorder="1"/>
    <xf numFmtId="3" fontId="6" fillId="2" borderId="20" xfId="3" applyNumberFormat="1" applyFont="1" applyFill="1" applyBorder="1"/>
    <xf numFmtId="164" fontId="20" fillId="0" borderId="18" xfId="1" applyFont="1" applyBorder="1"/>
    <xf numFmtId="173" fontId="20" fillId="0" borderId="19" xfId="1" applyNumberFormat="1" applyFont="1" applyBorder="1"/>
    <xf numFmtId="174" fontId="20" fillId="0" borderId="19" xfId="1" applyNumberFormat="1" applyFont="1" applyBorder="1" applyAlignment="1">
      <alignment horizontal="right"/>
    </xf>
    <xf numFmtId="0" fontId="3" fillId="0" borderId="0" xfId="0" applyFont="1" applyAlignment="1">
      <alignment horizontal="center" vertical="center" readingOrder="1"/>
    </xf>
    <xf numFmtId="0" fontId="18" fillId="2" borderId="0" xfId="5" applyFont="1" applyFill="1" applyAlignment="1">
      <alignment horizontal="center"/>
    </xf>
    <xf numFmtId="0" fontId="21" fillId="2" borderId="5" xfId="5" applyFont="1" applyFill="1" applyBorder="1" applyAlignment="1">
      <alignment horizontal="center"/>
    </xf>
    <xf numFmtId="0" fontId="21" fillId="2" borderId="0" xfId="5" applyFont="1" applyFill="1" applyAlignment="1">
      <alignment horizontal="center"/>
    </xf>
    <xf numFmtId="0" fontId="21" fillId="2" borderId="7" xfId="5" applyFont="1" applyFill="1" applyBorder="1" applyAlignment="1">
      <alignment horizontal="center"/>
    </xf>
    <xf numFmtId="0" fontId="19" fillId="2" borderId="13" xfId="5" applyFont="1" applyFill="1" applyBorder="1" applyAlignment="1">
      <alignment horizontal="center"/>
    </xf>
    <xf numFmtId="0" fontId="19" fillId="2" borderId="14" xfId="5" applyFont="1" applyFill="1" applyBorder="1" applyAlignment="1">
      <alignment horizontal="center"/>
    </xf>
    <xf numFmtId="169" fontId="0" fillId="0" borderId="0" xfId="0" applyNumberFormat="1"/>
    <xf numFmtId="2" fontId="0" fillId="0" borderId="0" xfId="0" applyNumberFormat="1"/>
    <xf numFmtId="1" fontId="0" fillId="0" borderId="0" xfId="0" applyNumberFormat="1"/>
    <xf numFmtId="179" fontId="0" fillId="0" borderId="0" xfId="0" applyNumberFormat="1"/>
    <xf numFmtId="0" fontId="6" fillId="2" borderId="6" xfId="3" applyNumberFormat="1" applyFont="1" applyFill="1" applyBorder="1"/>
    <xf numFmtId="0" fontId="6" fillId="2" borderId="2" xfId="2" applyNumberFormat="1" applyFont="1" applyFill="1" applyBorder="1"/>
    <xf numFmtId="0" fontId="6" fillId="2" borderId="3" xfId="3" applyNumberFormat="1" applyFont="1" applyFill="1" applyBorder="1"/>
    <xf numFmtId="0" fontId="6" fillId="2" borderId="0" xfId="3" applyNumberFormat="1" applyFont="1" applyFill="1"/>
    <xf numFmtId="1" fontId="6" fillId="2" borderId="0" xfId="3" applyNumberFormat="1" applyFont="1" applyFill="1"/>
    <xf numFmtId="1" fontId="16" fillId="3" borderId="0" xfId="2" applyNumberFormat="1" applyFont="1" applyFill="1"/>
    <xf numFmtId="1" fontId="0" fillId="0" borderId="5" xfId="0" applyNumberFormat="1" applyBorder="1"/>
    <xf numFmtId="1" fontId="0" fillId="0" borderId="7" xfId="0" applyNumberFormat="1" applyBorder="1"/>
    <xf numFmtId="1" fontId="0" fillId="0" borderId="11" xfId="0" applyNumberFormat="1" applyBorder="1"/>
    <xf numFmtId="0" fontId="0" fillId="0" borderId="17" xfId="0" applyBorder="1"/>
    <xf numFmtId="0" fontId="0" fillId="0" borderId="13" xfId="0" applyBorder="1"/>
    <xf numFmtId="1" fontId="25" fillId="0" borderId="22" xfId="0" applyNumberFormat="1" applyFont="1" applyBorder="1"/>
    <xf numFmtId="1" fontId="25" fillId="0" borderId="13" xfId="0" applyNumberFormat="1" applyFont="1" applyBorder="1"/>
    <xf numFmtId="0" fontId="26" fillId="0" borderId="0" xfId="0" applyFont="1"/>
    <xf numFmtId="0" fontId="25" fillId="0" borderId="0" xfId="0" applyFont="1" applyFill="1" applyBorder="1"/>
    <xf numFmtId="0" fontId="0" fillId="0" borderId="0" xfId="0" applyAlignment="1">
      <alignment horizontal="center"/>
    </xf>
    <xf numFmtId="2" fontId="0" fillId="0" borderId="11" xfId="0" applyNumberFormat="1" applyBorder="1"/>
    <xf numFmtId="0" fontId="0" fillId="0" borderId="26" xfId="0" applyBorder="1"/>
    <xf numFmtId="0" fontId="25" fillId="0" borderId="23" xfId="0" applyFont="1" applyBorder="1"/>
    <xf numFmtId="0" fontId="25" fillId="0" borderId="25" xfId="0" applyFont="1" applyBorder="1"/>
    <xf numFmtId="0" fontId="25" fillId="0" borderId="27" xfId="0" applyFont="1" applyBorder="1"/>
    <xf numFmtId="169" fontId="0" fillId="0" borderId="26" xfId="0" applyNumberFormat="1" applyBorder="1"/>
    <xf numFmtId="2" fontId="0" fillId="0" borderId="24" xfId="0" applyNumberFormat="1" applyBorder="1"/>
    <xf numFmtId="0" fontId="25" fillId="0" borderId="2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4" borderId="13" xfId="0" applyFont="1" applyFill="1" applyBorder="1" applyAlignment="1">
      <alignment horizontal="center"/>
    </xf>
    <xf numFmtId="0" fontId="25" fillId="4" borderId="14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25" fillId="0" borderId="13" xfId="0" applyNumberFormat="1" applyFont="1" applyBorder="1" applyAlignment="1">
      <alignment horizontal="center"/>
    </xf>
    <xf numFmtId="0" fontId="25" fillId="4" borderId="22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NumberFormat="1" applyAlignment="1"/>
    <xf numFmtId="183" fontId="0" fillId="0" borderId="28" xfId="0" applyNumberFormat="1" applyBorder="1"/>
    <xf numFmtId="0" fontId="25" fillId="0" borderId="21" xfId="0" applyFont="1" applyBorder="1" applyAlignment="1">
      <alignment horizontal="center"/>
    </xf>
    <xf numFmtId="1" fontId="0" fillId="0" borderId="0" xfId="0" applyNumberFormat="1" applyBorder="1"/>
    <xf numFmtId="1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25" fillId="0" borderId="2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" fontId="25" fillId="0" borderId="21" xfId="0" applyNumberFormat="1" applyFont="1" applyBorder="1" applyAlignment="1">
      <alignment horizontal="center"/>
    </xf>
    <xf numFmtId="1" fontId="0" fillId="0" borderId="10" xfId="0" applyNumberFormat="1" applyBorder="1"/>
    <xf numFmtId="0" fontId="26" fillId="0" borderId="0" xfId="0" applyFont="1" applyAlignment="1">
      <alignment horizontal="center"/>
    </xf>
    <xf numFmtId="1" fontId="27" fillId="0" borderId="14" xfId="0" applyNumberFormat="1" applyFont="1" applyBorder="1"/>
    <xf numFmtId="169" fontId="0" fillId="0" borderId="0" xfId="0" applyNumberFormat="1" applyBorder="1" applyAlignment="1">
      <alignment horizontal="center"/>
    </xf>
    <xf numFmtId="177" fontId="0" fillId="0" borderId="0" xfId="0" applyNumberFormat="1" applyBorder="1" applyAlignment="1">
      <alignment horizontal="center"/>
    </xf>
    <xf numFmtId="0" fontId="25" fillId="0" borderId="19" xfId="0" applyFont="1" applyFill="1" applyBorder="1"/>
    <xf numFmtId="2" fontId="0" fillId="0" borderId="7" xfId="0" applyNumberFormat="1" applyBorder="1"/>
    <xf numFmtId="0" fontId="25" fillId="0" borderId="20" xfId="0" applyFont="1" applyFill="1" applyBorder="1"/>
    <xf numFmtId="0" fontId="25" fillId="0" borderId="13" xfId="0" applyFont="1" applyFill="1" applyBorder="1" applyAlignment="1">
      <alignment horizontal="center"/>
    </xf>
    <xf numFmtId="0" fontId="25" fillId="0" borderId="0" xfId="0" applyFont="1" applyBorder="1" applyAlignment="1">
      <alignment horizontal="center"/>
    </xf>
    <xf numFmtId="1" fontId="25" fillId="0" borderId="0" xfId="0" applyNumberFormat="1" applyFont="1" applyBorder="1" applyAlignment="1">
      <alignment horizontal="center"/>
    </xf>
    <xf numFmtId="1" fontId="27" fillId="0" borderId="0" xfId="0" applyNumberFormat="1" applyFont="1" applyBorder="1"/>
    <xf numFmtId="0" fontId="25" fillId="0" borderId="0" xfId="0" applyFont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0" fontId="25" fillId="4" borderId="11" xfId="0" applyFont="1" applyFill="1" applyBorder="1" applyAlignment="1">
      <alignment horizontal="center"/>
    </xf>
    <xf numFmtId="1" fontId="27" fillId="0" borderId="13" xfId="0" applyNumberFormat="1" applyFont="1" applyBorder="1"/>
    <xf numFmtId="0" fontId="0" fillId="0" borderId="12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25" fillId="0" borderId="17" xfId="0" applyFont="1" applyFill="1" applyBorder="1" applyAlignment="1">
      <alignment horizontal="center"/>
    </xf>
    <xf numFmtId="0" fontId="25" fillId="4" borderId="22" xfId="0" applyFont="1" applyFill="1" applyBorder="1" applyAlignment="1">
      <alignment horizontal="right"/>
    </xf>
    <xf numFmtId="1" fontId="27" fillId="4" borderId="14" xfId="0" applyNumberFormat="1" applyFont="1" applyFill="1" applyBorder="1"/>
    <xf numFmtId="0" fontId="27" fillId="5" borderId="22" xfId="0" applyFont="1" applyFill="1" applyBorder="1" applyAlignment="1">
      <alignment horizontal="right"/>
    </xf>
    <xf numFmtId="1" fontId="27" fillId="5" borderId="14" xfId="0" applyNumberFormat="1" applyFont="1" applyFill="1" applyBorder="1"/>
    <xf numFmtId="1" fontId="27" fillId="0" borderId="22" xfId="0" applyNumberFormat="1" applyFont="1" applyBorder="1" applyAlignment="1">
      <alignment horizontal="center"/>
    </xf>
    <xf numFmtId="1" fontId="27" fillId="0" borderId="14" xfId="0" applyNumberFormat="1" applyFont="1" applyBorder="1" applyAlignment="1">
      <alignment horizontal="center"/>
    </xf>
    <xf numFmtId="1" fontId="24" fillId="0" borderId="0" xfId="0" applyNumberFormat="1" applyFont="1" applyAlignment="1">
      <alignment horizontal="center"/>
    </xf>
    <xf numFmtId="1" fontId="24" fillId="0" borderId="0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/>
    </xf>
    <xf numFmtId="2" fontId="25" fillId="0" borderId="0" xfId="0" applyNumberFormat="1" applyFont="1"/>
    <xf numFmtId="0" fontId="26" fillId="0" borderId="22" xfId="0" applyFont="1" applyBorder="1" applyAlignment="1"/>
    <xf numFmtId="0" fontId="26" fillId="0" borderId="13" xfId="0" applyFont="1" applyBorder="1" applyAlignment="1"/>
    <xf numFmtId="0" fontId="26" fillId="0" borderId="14" xfId="0" applyFont="1" applyBorder="1" applyAlignment="1"/>
    <xf numFmtId="179" fontId="0" fillId="0" borderId="0" xfId="0" applyNumberFormat="1" applyAlignment="1">
      <alignment horizontal="center"/>
    </xf>
    <xf numFmtId="186" fontId="6" fillId="2" borderId="0" xfId="2" applyNumberFormat="1" applyFont="1" applyFill="1"/>
  </cellXfs>
  <cellStyles count="6">
    <cellStyle name="Millares [0]" xfId="1" builtinId="6"/>
    <cellStyle name="Millares [0]_166AREN" xfId="4" xr:uid="{5F3F3FC9-E63F-45EE-9848-7DB0832887D7}"/>
    <cellStyle name="Millares [0]_74CAEN" xfId="2" xr:uid="{CB297A2B-2AFE-40C7-9727-45721F732647}"/>
    <cellStyle name="Normal" xfId="0" builtinId="0"/>
    <cellStyle name="Normal 2" xfId="5" xr:uid="{DA4357BC-DF1F-4E0F-B256-B25C375846FA}"/>
    <cellStyle name="Normal_6AZNfb97   " xfId="3" xr:uid="{3AEC1B6B-84F6-416D-AC5B-84AFE8F33A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'Ab-an-biol'!$C$58</c:f>
              <c:strCache>
                <c:ptCount val="1"/>
                <c:pt idx="0">
                  <c:v>&lt; 12,0 cm =17%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'Ab-an-biol'!$D$58:$I$58</c:f>
              <c:numCache>
                <c:formatCode>0.0</c:formatCode>
                <c:ptCount val="6"/>
                <c:pt idx="0">
                  <c:v>4.1908983659591774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C-4FFF-AD52-3E584320D27D}"/>
            </c:ext>
          </c:extLst>
        </c:ser>
        <c:ser>
          <c:idx val="1"/>
          <c:order val="1"/>
          <c:tx>
            <c:strRef>
              <c:f>'Ab-an-biol'!$C$59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'Ab-an-biol'!$D$6:$I$6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'Ab-an-biol'!$D$59:$I$59</c:f>
              <c:numCache>
                <c:formatCode>0.0</c:formatCode>
                <c:ptCount val="6"/>
                <c:pt idx="0">
                  <c:v>1.8871781776672774</c:v>
                </c:pt>
                <c:pt idx="1">
                  <c:v>16.580494671419572</c:v>
                </c:pt>
                <c:pt idx="2">
                  <c:v>1.5902042425592127</c:v>
                </c:pt>
                <c:pt idx="3">
                  <c:v>2.1005790058311016E-2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C-4FFF-AD52-3E584320D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'Ab-an-calendario'!$C$58</c:f>
              <c:strCache>
                <c:ptCount val="1"/>
                <c:pt idx="0">
                  <c:v>&lt; 12,0 cm =17%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'Ab-an-calendario'!$D$58:$I$58</c:f>
              <c:numCache>
                <c:formatCode>0.0</c:formatCode>
                <c:ptCount val="6"/>
                <c:pt idx="0">
                  <c:v>0</c:v>
                </c:pt>
                <c:pt idx="1">
                  <c:v>4.1908983659591774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4-4172-ABB5-C485E39DFB68}"/>
            </c:ext>
          </c:extLst>
        </c:ser>
        <c:ser>
          <c:idx val="1"/>
          <c:order val="1"/>
          <c:tx>
            <c:strRef>
              <c:f>'Ab-an-calendario'!$C$59</c:f>
              <c:strCache>
                <c:ptCount val="1"/>
                <c:pt idx="0">
                  <c:v>&gt; 12,0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'Ab-an-calendario'!$D$6:$I$6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'Ab-an-calendario'!$D$59:$I$59</c:f>
              <c:numCache>
                <c:formatCode>0.0</c:formatCode>
                <c:ptCount val="6"/>
                <c:pt idx="0">
                  <c:v>0</c:v>
                </c:pt>
                <c:pt idx="1">
                  <c:v>8.1764770420438939</c:v>
                </c:pt>
                <c:pt idx="2">
                  <c:v>10.933390760779856</c:v>
                </c:pt>
                <c:pt idx="3">
                  <c:v>0.96901507888062111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4-4172-ABB5-C485E39DF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35309957239436"/>
          <c:y val="5.063301570950296E-2"/>
          <c:w val="0.79411859743436619"/>
          <c:h val="0.679326294102498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'Ab-sc'!$C$58</c:f>
              <c:strCache>
                <c:ptCount val="1"/>
                <c:pt idx="0">
                  <c:v>&lt; 11,5 cm =92%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'Ab-sc'!$D$58:$I$58</c:f>
              <c:numCache>
                <c:formatCode>0.0</c:formatCode>
                <c:ptCount val="6"/>
                <c:pt idx="0">
                  <c:v>303.26152591251014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1-46F3-9389-FB8E8F79862F}"/>
            </c:ext>
          </c:extLst>
        </c:ser>
        <c:ser>
          <c:idx val="1"/>
          <c:order val="1"/>
          <c:tx>
            <c:strRef>
              <c:f>'Ab-sc'!$C$59</c:f>
              <c:strCache>
                <c:ptCount val="1"/>
                <c:pt idx="0">
                  <c:v>&gt; 11,5 cm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'Ab-sc'!$D$6:$I$6</c:f>
              <c:strCache>
                <c:ptCount val="6"/>
                <c:pt idx="0">
                  <c:v>O</c:v>
                </c:pt>
                <c:pt idx="1">
                  <c:v>I</c:v>
                </c:pt>
                <c:pt idx="2">
                  <c:v>II</c:v>
                </c:pt>
                <c:pt idx="3">
                  <c:v>III</c:v>
                </c:pt>
                <c:pt idx="4">
                  <c:v>IV</c:v>
                </c:pt>
                <c:pt idx="5">
                  <c:v>V</c:v>
                </c:pt>
              </c:strCache>
            </c:strRef>
          </c:cat>
          <c:val>
            <c:numRef>
              <c:f>'Ab-sc'!$D$59:$I$59</c:f>
              <c:numCache>
                <c:formatCode>0.0</c:formatCode>
                <c:ptCount val="6"/>
                <c:pt idx="0">
                  <c:v>5.6893005609865641</c:v>
                </c:pt>
                <c:pt idx="1">
                  <c:v>9.7580060030978686</c:v>
                </c:pt>
                <c:pt idx="2">
                  <c:v>8.2723776982779444</c:v>
                </c:pt>
                <c:pt idx="3">
                  <c:v>2.6528257456887898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1-46F3-9389-FB8E8F798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6353080"/>
        <c:axId val="256352688"/>
      </c:barChart>
      <c:catAx>
        <c:axId val="256353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2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2688"/>
        <c:scaling>
          <c:orientation val="minMax"/>
          <c:min val="0"/>
        </c:scaling>
        <c:delete val="0"/>
        <c:axPos val="l"/>
        <c:numFmt formatCode="0_ ;\-0\ 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L"/>
          </a:p>
        </c:txPr>
        <c:crossAx val="256353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299096804075963"/>
          <c:y val="0.12025338604826294"/>
          <c:w val="0.30024548402037976"/>
          <c:h val="0.1350213185377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L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L"/>
    </a:p>
  </c:txPr>
  <c:printSettings>
    <c:headerFooter alignWithMargins="0"/>
    <c:pageMargins b="1" l="0.75" r="0.75" t="1" header="0" footer="0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Biomasa vulnerable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Crms_cru!$J$25</c:f>
              <c:strCache>
                <c:ptCount val="1"/>
                <c:pt idx="0">
                  <c:v>biomasaVuln 2020/21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Crms_cru!$J$26:$J$30</c:f>
              <c:numCache>
                <c:formatCode>0</c:formatCode>
                <c:ptCount val="5"/>
                <c:pt idx="0">
                  <c:v>1307647.7861187072</c:v>
                </c:pt>
                <c:pt idx="1">
                  <c:v>180324.94603954168</c:v>
                </c:pt>
                <c:pt idx="2">
                  <c:v>96860.909884340988</c:v>
                </c:pt>
                <c:pt idx="3">
                  <c:v>133255.80995712944</c:v>
                </c:pt>
                <c:pt idx="4">
                  <c:v>49125.370044612624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C-8443-A574-B53FE7ABD5F9}"/>
            </c:ext>
          </c:extLst>
        </c:ser>
        <c:ser>
          <c:idx val="1"/>
          <c:order val="1"/>
          <c:tx>
            <c:strRef>
              <c:f>Crms_cru!$J$35</c:f>
              <c:strCache>
                <c:ptCount val="1"/>
                <c:pt idx="0">
                  <c:v>biomasaVuln 2021/22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Crms_cru!$J$36:$J$40</c:f>
              <c:numCache>
                <c:formatCode>0</c:formatCode>
                <c:ptCount val="5"/>
                <c:pt idx="0">
                  <c:v>933465.79865246126</c:v>
                </c:pt>
                <c:pt idx="1">
                  <c:v>955706.43454136373</c:v>
                </c:pt>
                <c:pt idx="2">
                  <c:v>80723.768277490817</c:v>
                </c:pt>
                <c:pt idx="3">
                  <c:v>40493.674113345354</c:v>
                </c:pt>
                <c:pt idx="4">
                  <c:v>64735.070715625254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C-8443-A574-B53FE7ABD5F9}"/>
            </c:ext>
          </c:extLst>
        </c:ser>
        <c:ser>
          <c:idx val="2"/>
          <c:order val="2"/>
          <c:tx>
            <c:strRef>
              <c:f>Crms_cru!$M$14</c:f>
              <c:strCache>
                <c:ptCount val="1"/>
                <c:pt idx="0">
                  <c:v>Biomasa_vulnerable_cru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Crms_cru!$M$15:$M$19</c:f>
              <c:numCache>
                <c:formatCode>0</c:formatCode>
                <c:ptCount val="5"/>
                <c:pt idx="0">
                  <c:v>763336.50987267168</c:v>
                </c:pt>
                <c:pt idx="1">
                  <c:v>182480.74003527948</c:v>
                </c:pt>
                <c:pt idx="2">
                  <c:v>244384.28930764104</c:v>
                </c:pt>
                <c:pt idx="3">
                  <c:v>28405.286787145578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C-8443-A574-B53FE7ABD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004015"/>
        <c:axId val="1797619311"/>
      </c:barChart>
      <c:catAx>
        <c:axId val="18010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97619311"/>
        <c:crosses val="autoZero"/>
        <c:auto val="1"/>
        <c:lblAlgn val="ctr"/>
        <c:lblOffset val="100"/>
        <c:noMultiLvlLbl val="0"/>
      </c:catAx>
      <c:valAx>
        <c:axId val="17976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010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19A68F7B-81D6-4555-A7E3-3F4B0BE70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D9673C8C-D28F-4D2C-A7E7-334B156A2BFD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0.54779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0653" y="1407976"/>
          <a:ext cx="3418115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24.269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7B9CEB99-49D2-46E1-81B9-528F4919B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6B04C533-39D6-4D05-8822-CB5113D3D5E6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0.23849</cdr:x>
      <cdr:y>0.01053</cdr:y>
    </cdr:from>
    <cdr:to>
      <cdr:x>0.4963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02691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0.58812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45453" y="1407976"/>
          <a:ext cx="3113315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21.269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1933575</xdr:colOff>
      <xdr:row>7</xdr:row>
      <xdr:rowOff>219075</xdr:rowOff>
    </xdr:from>
    <xdr:to>
      <xdr:col>10</xdr:col>
      <xdr:colOff>0</xdr:colOff>
      <xdr:row>21</xdr:row>
      <xdr:rowOff>190500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AED7854F-12FC-47F6-B0A4-597C5F9BC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1276350</xdr:colOff>
      <xdr:row>6</xdr:row>
      <xdr:rowOff>247650</xdr:rowOff>
    </xdr:from>
    <xdr:to>
      <xdr:col>6</xdr:col>
      <xdr:colOff>542925</xdr:colOff>
      <xdr:row>19</xdr:row>
      <xdr:rowOff>123825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4F4EFCDB-8963-478C-8E89-7B041A0FAE98}"/>
            </a:ext>
          </a:extLst>
        </xdr:cNvPr>
        <xdr:cNvSpPr txBox="1">
          <a:spLocks noChangeArrowheads="1"/>
        </xdr:cNvSpPr>
      </xdr:nvSpPr>
      <xdr:spPr bwMode="auto">
        <a:xfrm>
          <a:off x="10176510" y="2526030"/>
          <a:ext cx="1270635" cy="39452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36576" tIns="27432" rIns="36576" bIns="27432" anchor="ctr" upright="1"/>
        <a:lstStyle/>
        <a:p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NÚMERO DE EJEMPLARES (*10^9)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0.22409</cdr:x>
      <cdr:y>0.01053</cdr:y>
    </cdr:from>
    <cdr:to>
      <cdr:x>0.4819</cdr:x>
      <cdr:y>0.30862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3836" y="44862"/>
          <a:ext cx="1948726" cy="12699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enero 2021</a:t>
          </a: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s-CL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0.55068</cdr:x>
      <cdr:y>0.33048</cdr:y>
    </cdr:from>
    <cdr:to>
      <cdr:x>1</cdr:x>
      <cdr:y>0.53114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62425" y="1407976"/>
          <a:ext cx="3396343" cy="8548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 : 329.634  millones de ejem.</a:t>
          </a:r>
        </a:p>
      </cdr:txBody>
    </cdr:sp>
  </cdr:relSizeAnchor>
  <cdr:relSizeAnchor xmlns:cdr="http://schemas.openxmlformats.org/drawingml/2006/chartDrawing">
    <cdr:from>
      <cdr:x>0.13947</cdr:x>
      <cdr:y>0.87078</cdr:y>
    </cdr:from>
    <cdr:to>
      <cdr:x>0.90325</cdr:x>
      <cdr:y>0.95154</cdr:y>
    </cdr:to>
    <cdr:sp macro="" textlink="">
      <cdr:nvSpPr>
        <cdr:cNvPr id="11469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88501" y="3942894"/>
          <a:ext cx="5943722" cy="36540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CL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GRUPOS DE EDAD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340591</xdr:colOff>
      <xdr:row>23</xdr:row>
      <xdr:rowOff>94673</xdr:rowOff>
    </xdr:from>
    <xdr:to>
      <xdr:col>17</xdr:col>
      <xdr:colOff>900544</xdr:colOff>
      <xdr:row>36</xdr:row>
      <xdr:rowOff>43873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18A0F4-2B04-D94E-8A2E-C6A98E602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bocic/ausuarios/AGili-IFOP/AGILI/ASEGUIM/SEGPELAGICOS/SegCS/A&#241;os/1sgCS2000/5infincs00/032TBSC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malia.lopez/Documents/respaldo%20amalia%20lopez/SEGUIM/2018/para%20inf-2017/inf_centro%20sur_2016-2017/TABLAS%20y%20FIG_16-17/ANEXO%205B%20SCOMUN/ANEXO%204B%20Claves%20SComun_2016_2017_Tabla%201%20a%20la%2018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3SCcs1T"/>
      <sheetName val="5SCcs2T"/>
      <sheetName val="79SC191T"/>
      <sheetName val="80SC192T"/>
      <sheetName val="15SC281T"/>
      <sheetName val="80SC282T"/>
      <sheetName val="89SC401T"/>
      <sheetName val="90SC402T"/>
      <sheetName val="Hoja1"/>
      <sheetName val="14SC193T"/>
      <sheetName val="5SCcs3T"/>
      <sheetName val="SC19Ñ00"/>
      <sheetName val="5SCcs4T"/>
      <sheetName val="82SC194T"/>
      <sheetName val="SC28Ñ00"/>
      <sheetName val="15SC283T"/>
      <sheetName val="15SC284T"/>
      <sheetName val="SCVAÑ00"/>
      <sheetName val="16SC403T"/>
      <sheetName val="92SC404T"/>
      <sheetName val="73SCcsÑ00"/>
      <sheetName val="73SCcs1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0">
          <cell r="C40">
            <v>364348816.78055447</v>
          </cell>
        </row>
      </sheetData>
      <sheetData sheetId="12"/>
      <sheetData sheetId="13"/>
      <sheetData sheetId="14">
        <row r="40">
          <cell r="C40">
            <v>66674619947.842796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CSaño16-17"/>
      <sheetName val="2.CS3T16"/>
      <sheetName val="3.CS4T16"/>
      <sheetName val="4.CS1T17"/>
      <sheetName val="5.CS2T17"/>
      <sheetName val="6-.283T16"/>
      <sheetName val="7-.284T16"/>
      <sheetName val="8-.281T17"/>
      <sheetName val="9-.282T17"/>
      <sheetName val="10-.393T16"/>
      <sheetName val="11-.394T16"/>
      <sheetName val="12-.391T17"/>
      <sheetName val="13-.392T17"/>
      <sheetName val="14.añoCalbuco16-17"/>
      <sheetName val="15.Calb3t16"/>
      <sheetName val="16.Calb4t16"/>
      <sheetName val="17.Calb1t17"/>
      <sheetName val="18.Calb2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  <sheetData sheetId="15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  <sheetData sheetId="16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  <sheetData sheetId="17"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1">
          <cell r="AD41">
            <v>0</v>
          </cell>
        </row>
        <row r="42">
          <cell r="AD42">
            <v>0</v>
          </cell>
        </row>
        <row r="43">
          <cell r="AD43">
            <v>0</v>
          </cell>
        </row>
        <row r="44"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0C02-A187-4DE9-A570-C65BDF04B94D}">
  <dimension ref="B1:W66"/>
  <sheetViews>
    <sheetView showZeros="0" zoomScale="50" zoomScaleNormal="50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141" t="s">
        <v>35</v>
      </c>
      <c r="C1" s="141"/>
      <c r="D1" s="141"/>
      <c r="E1" s="141"/>
      <c r="F1" s="141"/>
      <c r="G1" s="141"/>
      <c r="H1" s="141"/>
      <c r="I1" s="141"/>
      <c r="J1" s="141"/>
    </row>
    <row r="2" spans="2:23" ht="36" x14ac:dyDescent="0.15">
      <c r="B2" s="141" t="s">
        <v>44</v>
      </c>
      <c r="C2" s="141"/>
      <c r="D2" s="141"/>
      <c r="E2" s="141"/>
      <c r="F2" s="141"/>
      <c r="G2" s="141"/>
      <c r="H2" s="141"/>
      <c r="I2" s="141"/>
      <c r="J2" s="141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24269781247.663551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4468385.5942338388</v>
      </c>
      <c r="D9" s="33">
        <v>4468385.5942338388</v>
      </c>
      <c r="E9" s="33">
        <v>0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42957957.143397778</v>
      </c>
      <c r="D10" s="33">
        <v>42957957.143397778</v>
      </c>
      <c r="E10" s="33">
        <v>0</v>
      </c>
      <c r="F10" s="33">
        <v>0</v>
      </c>
      <c r="G10" s="33">
        <v>0</v>
      </c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167871736.97753361</v>
      </c>
      <c r="D11" s="33">
        <v>167871736.97753361</v>
      </c>
      <c r="E11" s="33">
        <v>0</v>
      </c>
      <c r="F11" s="33">
        <v>0</v>
      </c>
      <c r="G11" s="33">
        <v>0</v>
      </c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200029178.27248386</v>
      </c>
      <c r="D12" s="33">
        <v>200029178.27248386</v>
      </c>
      <c r="E12" s="33">
        <v>0</v>
      </c>
      <c r="F12" s="33">
        <v>0</v>
      </c>
      <c r="G12" s="33">
        <v>0</v>
      </c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165669129.65210286</v>
      </c>
      <c r="D13" s="33">
        <v>165669129.65210286</v>
      </c>
      <c r="E13" s="33">
        <v>0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102942300.00010371</v>
      </c>
      <c r="D14" s="33">
        <v>102942300.00010371</v>
      </c>
      <c r="E14" s="33">
        <v>0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15639349.579818437</v>
      </c>
      <c r="D15" s="33">
        <v>15639349.579818437</v>
      </c>
      <c r="E15" s="33">
        <v>0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9672819.2632394861</v>
      </c>
      <c r="D16" s="33">
        <v>9672819.2632394861</v>
      </c>
      <c r="E16" s="33">
        <v>0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5204433.6690056454</v>
      </c>
      <c r="D17" s="33">
        <v>5204433.6690056454</v>
      </c>
      <c r="E17" s="33">
        <v>0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17.267969262650993</v>
      </c>
      <c r="M17" s="39" t="s">
        <v>18</v>
      </c>
    </row>
    <row r="18" spans="2:13" x14ac:dyDescent="0.25">
      <c r="B18" s="25">
        <v>7</v>
      </c>
      <c r="C18" s="32">
        <v>11314346.745508531</v>
      </c>
      <c r="D18" s="33">
        <v>11314346.745508531</v>
      </c>
      <c r="E18" s="33">
        <v>0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6.0641697986533731E-2</v>
      </c>
      <c r="M18" s="39" t="s">
        <v>19</v>
      </c>
    </row>
    <row r="19" spans="2:13" x14ac:dyDescent="0.25">
      <c r="B19" s="25">
        <v>7.5</v>
      </c>
      <c r="C19" s="32">
        <v>50245231.977401137</v>
      </c>
      <c r="D19" s="33">
        <v>50245231.977401137</v>
      </c>
      <c r="E19" s="33">
        <v>0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24269781247.663551</v>
      </c>
      <c r="M19" s="39" t="s">
        <v>20</v>
      </c>
    </row>
    <row r="20" spans="2:13" x14ac:dyDescent="0.25">
      <c r="B20" s="25">
        <v>8</v>
      </c>
      <c r="C20" s="32">
        <v>334156340.9355793</v>
      </c>
      <c r="D20" s="33">
        <v>334156340.9355793</v>
      </c>
      <c r="E20" s="33">
        <v>0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545302045.67992175</v>
      </c>
      <c r="D21" s="33">
        <v>545302045.67992175</v>
      </c>
      <c r="E21" s="33">
        <v>0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490300985.99135011</v>
      </c>
      <c r="D22" s="33">
        <v>490300985.99135011</v>
      </c>
      <c r="E22" s="33">
        <v>0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347907010.18511719</v>
      </c>
      <c r="D23" s="33">
        <v>347907010.18511719</v>
      </c>
      <c r="E23" s="33">
        <v>0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522834135.03252584</v>
      </c>
      <c r="D24" s="33">
        <v>522834135.03252584</v>
      </c>
      <c r="E24" s="33">
        <v>0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345905292.15254778</v>
      </c>
      <c r="D25" s="33">
        <v>345905292.15254778</v>
      </c>
      <c r="E25" s="33">
        <v>0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472207289.26940918</v>
      </c>
      <c r="D26" s="33">
        <v>472207289.26940918</v>
      </c>
      <c r="E26" s="33">
        <v>0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356270397.83789665</v>
      </c>
      <c r="D27" s="33">
        <v>356270397.83789665</v>
      </c>
      <c r="E27" s="33">
        <v>0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640394650.79032016</v>
      </c>
      <c r="D28" s="33">
        <v>384236790.47419208</v>
      </c>
      <c r="E28" s="33">
        <v>256157860.31612808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910388646.50775683</v>
      </c>
      <c r="D29" s="33">
        <v>606925764.33850455</v>
      </c>
      <c r="E29" s="33">
        <v>303462882.16925228</v>
      </c>
      <c r="F29" s="33">
        <v>0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1149034879.7136443</v>
      </c>
      <c r="D30" s="33">
        <v>574517439.85682213</v>
      </c>
      <c r="E30" s="33">
        <v>574517439.85682213</v>
      </c>
      <c r="F30" s="33">
        <v>0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2116434018.9828353</v>
      </c>
      <c r="D31" s="33">
        <v>162802616.84483349</v>
      </c>
      <c r="E31" s="33">
        <v>1953631402.1380019</v>
      </c>
      <c r="F31" s="33">
        <v>0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2697824624.5997248</v>
      </c>
      <c r="D32" s="33">
        <v>158695566.15292498</v>
      </c>
      <c r="E32" s="33">
        <v>2539129058.4467998</v>
      </c>
      <c r="F32" s="33">
        <v>0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2928969407.024405</v>
      </c>
      <c r="D33" s="33">
        <v>0</v>
      </c>
      <c r="E33" s="33">
        <v>2928969407.024405</v>
      </c>
      <c r="F33" s="33">
        <v>0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2834413225.449429</v>
      </c>
      <c r="D34" s="33">
        <v>0</v>
      </c>
      <c r="E34" s="33">
        <v>2834413225.449429</v>
      </c>
      <c r="F34" s="33">
        <v>0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2599323641.2383304</v>
      </c>
      <c r="D35" s="33">
        <v>0</v>
      </c>
      <c r="E35" s="33">
        <v>2339391277.1144972</v>
      </c>
      <c r="F35" s="33">
        <v>259932364.12383306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2015771779.6502624</v>
      </c>
      <c r="D36" s="33">
        <v>0</v>
      </c>
      <c r="E36" s="33">
        <v>1727804382.5573678</v>
      </c>
      <c r="F36" s="33">
        <v>287967397.09289461</v>
      </c>
      <c r="G36" s="33">
        <v>0</v>
      </c>
      <c r="H36" s="33"/>
      <c r="I36" s="33"/>
      <c r="J36" s="38">
        <v>0</v>
      </c>
    </row>
    <row r="37" spans="2:14" x14ac:dyDescent="0.25">
      <c r="B37" s="25">
        <v>16.5</v>
      </c>
      <c r="C37" s="32">
        <v>1126487479.9386849</v>
      </c>
      <c r="D37" s="33">
        <v>0</v>
      </c>
      <c r="E37" s="33">
        <v>953181713.79427183</v>
      </c>
      <c r="F37" s="33">
        <v>173305766.14441308</v>
      </c>
      <c r="G37" s="33">
        <v>0</v>
      </c>
      <c r="H37" s="33"/>
      <c r="I37" s="33"/>
      <c r="J37" s="38">
        <v>0</v>
      </c>
    </row>
    <row r="38" spans="2:14" x14ac:dyDescent="0.25">
      <c r="B38" s="25">
        <v>17</v>
      </c>
      <c r="C38" s="32">
        <v>530691027.98045439</v>
      </c>
      <c r="D38" s="33">
        <v>0</v>
      </c>
      <c r="E38" s="33">
        <v>75813003.997207776</v>
      </c>
      <c r="F38" s="33">
        <v>454878023.98324662</v>
      </c>
      <c r="G38" s="33">
        <v>0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376092074.22155774</v>
      </c>
      <c r="D39" s="33">
        <v>0</v>
      </c>
      <c r="E39" s="33">
        <v>94023018.555389434</v>
      </c>
      <c r="F39" s="33">
        <v>282069055.66616833</v>
      </c>
      <c r="G39" s="33">
        <v>0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132051635.54865687</v>
      </c>
      <c r="D40" s="33">
        <v>0</v>
      </c>
      <c r="E40" s="33">
        <v>0</v>
      </c>
      <c r="F40" s="33">
        <v>132051635.54865687</v>
      </c>
      <c r="G40" s="33">
        <v>0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21005790.058311015</v>
      </c>
      <c r="D41" s="33">
        <v>0</v>
      </c>
      <c r="E41" s="33">
        <v>0</v>
      </c>
      <c r="F41" s="33">
        <v>0</v>
      </c>
      <c r="G41" s="33">
        <v>21005790.058311015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138">
        <v>24269781247.663551</v>
      </c>
      <c r="D46" s="133">
        <v>6078076543.6264534</v>
      </c>
      <c r="E46" s="133">
        <v>16580494671.419571</v>
      </c>
      <c r="F46" s="133">
        <v>1590204242.5592127</v>
      </c>
      <c r="G46" s="133">
        <v>21005790.058311015</v>
      </c>
      <c r="H46" s="47"/>
      <c r="I46" s="47"/>
      <c r="J46" s="48">
        <v>0</v>
      </c>
      <c r="L46"/>
      <c r="M46"/>
      <c r="N46"/>
    </row>
    <row r="47" spans="2:14" s="52" customFormat="1" x14ac:dyDescent="0.25">
      <c r="B47" s="25" t="s">
        <v>22</v>
      </c>
      <c r="C47" s="139">
        <v>99.999999999999986</v>
      </c>
      <c r="D47" s="129">
        <v>25.043804398573183</v>
      </c>
      <c r="E47" s="129">
        <v>68.317445889693673</v>
      </c>
      <c r="F47" s="129">
        <v>6.552198498749557</v>
      </c>
      <c r="G47" s="129">
        <v>8.6551212983566703E-2</v>
      </c>
      <c r="H47" s="50"/>
      <c r="I47" s="50"/>
      <c r="J47" s="51">
        <v>0</v>
      </c>
      <c r="L47"/>
      <c r="M47"/>
      <c r="N47"/>
    </row>
    <row r="48" spans="2:14" s="52" customFormat="1" x14ac:dyDescent="0.25">
      <c r="B48" s="25" t="s">
        <v>23</v>
      </c>
      <c r="C48" s="140">
        <v>13.655963508256162</v>
      </c>
      <c r="D48" s="130">
        <v>9.9843182909963826</v>
      </c>
      <c r="E48" s="130">
        <v>14.70469696579668</v>
      </c>
      <c r="F48" s="130">
        <v>16.69096255071096</v>
      </c>
      <c r="G48" s="130">
        <v>18.5</v>
      </c>
      <c r="H48" s="54"/>
      <c r="I48" s="54"/>
      <c r="J48" s="55">
        <v>0</v>
      </c>
      <c r="L48"/>
      <c r="M48"/>
      <c r="N48"/>
    </row>
    <row r="49" spans="2:14" s="60" customFormat="1" x14ac:dyDescent="0.25">
      <c r="B49" s="56" t="s">
        <v>40</v>
      </c>
      <c r="C49" s="134">
        <v>21.814676272275857</v>
      </c>
      <c r="D49" s="58">
        <v>8.3636481132382556</v>
      </c>
      <c r="E49" s="58">
        <v>24.503088874711615</v>
      </c>
      <c r="F49" s="58">
        <v>37.330387361258346</v>
      </c>
      <c r="G49" s="58">
        <v>52.573880578380802</v>
      </c>
      <c r="H49" s="58"/>
      <c r="I49" s="58"/>
      <c r="J49" s="59">
        <v>0</v>
      </c>
      <c r="L49"/>
      <c r="M49"/>
      <c r="N49"/>
    </row>
    <row r="50" spans="2:14" x14ac:dyDescent="0.25">
      <c r="B50" s="61" t="s">
        <v>41</v>
      </c>
      <c r="C50" s="135">
        <v>2.1660796894045724E+18</v>
      </c>
      <c r="D50" s="132">
        <v>3.4647240708773107E+17</v>
      </c>
      <c r="E50" s="132">
        <v>1.6878885616375032E+18</v>
      </c>
      <c r="F50" s="132">
        <v>1.3148515237167384E+17</v>
      </c>
      <c r="G50" s="132">
        <v>233568307664351.25</v>
      </c>
      <c r="H50" s="62"/>
      <c r="I50" s="62"/>
      <c r="J50" s="63">
        <v>0</v>
      </c>
      <c r="L50"/>
      <c r="M50"/>
      <c r="N50"/>
    </row>
    <row r="51" spans="2:14" x14ac:dyDescent="0.25">
      <c r="B51" s="64" t="s">
        <v>42</v>
      </c>
      <c r="C51" s="136">
        <v>6.0641697986533731E-2</v>
      </c>
      <c r="D51" s="65">
        <v>9.684298374140482E-2</v>
      </c>
      <c r="E51" s="65">
        <v>7.8356386842419537E-2</v>
      </c>
      <c r="F51" s="65">
        <v>0.22802656716727734</v>
      </c>
      <c r="G51" s="65">
        <v>0.7275585292972655</v>
      </c>
      <c r="H51" s="65"/>
      <c r="I51" s="65"/>
      <c r="J51" s="66">
        <v>0</v>
      </c>
      <c r="L51"/>
      <c r="M51"/>
      <c r="N51"/>
    </row>
    <row r="52" spans="2:14" ht="26" thickBot="1" x14ac:dyDescent="0.3">
      <c r="B52" s="67" t="s">
        <v>43</v>
      </c>
      <c r="C52" s="137">
        <v>7.6859516835911892</v>
      </c>
      <c r="D52" s="69">
        <v>7.3575950553019869</v>
      </c>
      <c r="E52" s="69">
        <v>1.0898045793484337</v>
      </c>
      <c r="F52" s="69">
        <v>0.60799703298708985</v>
      </c>
      <c r="G52" s="69">
        <v>4.5400547142451919E-14</v>
      </c>
      <c r="H52" s="69"/>
      <c r="I52" s="70"/>
      <c r="J52" s="71"/>
    </row>
    <row r="54" spans="2:14" x14ac:dyDescent="0.25">
      <c r="C54" s="3" t="s">
        <v>37</v>
      </c>
      <c r="E54" s="72">
        <f>E51*100/C51</f>
        <v>129.2120594311518</v>
      </c>
    </row>
    <row r="55" spans="2:14" x14ac:dyDescent="0.25">
      <c r="C55" s="3" t="s">
        <v>18</v>
      </c>
      <c r="D55" s="3">
        <f t="shared" ref="D55:I55" si="0">D46/1000000</f>
        <v>6078.0765436264537</v>
      </c>
      <c r="E55" s="3">
        <f t="shared" si="0"/>
        <v>16580.494671419572</v>
      </c>
      <c r="F55" s="3">
        <f t="shared" si="0"/>
        <v>1590.2042425592126</v>
      </c>
      <c r="G55" s="3">
        <f t="shared" si="0"/>
        <v>21.005790058311014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17</v>
      </c>
    </row>
    <row r="57" spans="2:14" x14ac:dyDescent="0.25">
      <c r="C57" s="72">
        <f>K58</f>
        <v>17.267969262650993</v>
      </c>
      <c r="D57" s="73" t="str">
        <f t="shared" ref="D57:I57" si="1">D6</f>
        <v>O</v>
      </c>
      <c r="E57" s="73" t="str">
        <f t="shared" si="1"/>
        <v>I</v>
      </c>
      <c r="F57" s="73" t="str">
        <f t="shared" si="1"/>
        <v>II</v>
      </c>
      <c r="G57" s="73" t="str">
        <f t="shared" si="1"/>
        <v>III</v>
      </c>
      <c r="H57" s="73" t="str">
        <f t="shared" si="1"/>
        <v>IV</v>
      </c>
      <c r="I57" s="73" t="str">
        <f t="shared" si="1"/>
        <v>V</v>
      </c>
    </row>
    <row r="58" spans="2:14" x14ac:dyDescent="0.25">
      <c r="B58" s="74">
        <v>2019</v>
      </c>
      <c r="C58" s="3" t="str">
        <f>CONCATENATE(C54,C56,C55)</f>
        <v>&lt; 12,0 cm =17%</v>
      </c>
      <c r="D58" s="72">
        <f>SUM(D8:D27)/1000000000</f>
        <v>4.1908983659591774</v>
      </c>
      <c r="E58" s="72">
        <f t="shared" ref="E58:I58" si="2">SUM(E8:E27)/1000000000</f>
        <v>0</v>
      </c>
      <c r="F58" s="72">
        <f t="shared" si="2"/>
        <v>0</v>
      </c>
      <c r="G58" s="72">
        <f t="shared" si="2"/>
        <v>0</v>
      </c>
      <c r="H58" s="72">
        <f t="shared" si="2"/>
        <v>0</v>
      </c>
      <c r="I58" s="72">
        <f t="shared" si="2"/>
        <v>0</v>
      </c>
      <c r="J58" s="72">
        <f>SUM(D58:I58)</f>
        <v>4.1908983659591774</v>
      </c>
      <c r="K58" s="72">
        <f>(J58/$J60)*100</f>
        <v>17.267969262650993</v>
      </c>
      <c r="L58" s="72">
        <f>ROUND(K58,0)</f>
        <v>17</v>
      </c>
    </row>
    <row r="59" spans="2:14" x14ac:dyDescent="0.25">
      <c r="B59" s="74"/>
      <c r="C59" s="3" t="s">
        <v>38</v>
      </c>
      <c r="D59" s="72">
        <f>SUM(D28:D45)/1000000000</f>
        <v>1.8871781776672774</v>
      </c>
      <c r="E59" s="72">
        <f t="shared" ref="E59:I59" si="3">SUM(E28:E45)/1000000000</f>
        <v>16.580494671419572</v>
      </c>
      <c r="F59" s="72">
        <f t="shared" si="3"/>
        <v>1.5902042425592127</v>
      </c>
      <c r="G59" s="72">
        <f t="shared" si="3"/>
        <v>2.1005790058311016E-2</v>
      </c>
      <c r="H59" s="72">
        <f t="shared" si="3"/>
        <v>0</v>
      </c>
      <c r="I59" s="72">
        <f t="shared" si="3"/>
        <v>0</v>
      </c>
      <c r="J59" s="72">
        <f>SUM(D59:I59)</f>
        <v>20.078882881704374</v>
      </c>
      <c r="K59" s="72">
        <f>(J59/$J60)*100</f>
        <v>82.732030737349007</v>
      </c>
    </row>
    <row r="60" spans="2:14" x14ac:dyDescent="0.25">
      <c r="B60" s="74"/>
      <c r="J60" s="72">
        <f>SUM(J58:J59)</f>
        <v>24.269781247663552</v>
      </c>
      <c r="K60" s="72">
        <f>SUM(K58:K59)</f>
        <v>100</v>
      </c>
    </row>
    <row r="61" spans="2:14" x14ac:dyDescent="0.25">
      <c r="B61" s="74"/>
    </row>
    <row r="62" spans="2:14" x14ac:dyDescent="0.25">
      <c r="B62" s="74"/>
    </row>
    <row r="63" spans="2:14" x14ac:dyDescent="0.25">
      <c r="B63" s="74"/>
      <c r="C63" s="72">
        <f>K64</f>
        <v>0</v>
      </c>
      <c r="D63" s="75" t="s">
        <v>5</v>
      </c>
      <c r="E63" s="75" t="s">
        <v>6</v>
      </c>
      <c r="F63" s="75" t="s">
        <v>7</v>
      </c>
      <c r="G63" s="75" t="s">
        <v>8</v>
      </c>
      <c r="H63" s="75" t="s">
        <v>9</v>
      </c>
      <c r="I63" s="75" t="s">
        <v>10</v>
      </c>
      <c r="K63" s="3"/>
    </row>
    <row r="64" spans="2:14" x14ac:dyDescent="0.25">
      <c r="B64" s="74"/>
      <c r="C64" s="3" t="s">
        <v>39</v>
      </c>
      <c r="D64" s="76"/>
      <c r="E64" s="76"/>
      <c r="F64" s="76"/>
      <c r="G64" s="76"/>
      <c r="H64" s="76"/>
      <c r="I64" s="76">
        <v>0</v>
      </c>
      <c r="J64" s="72"/>
      <c r="K64" s="72"/>
      <c r="L64" s="41"/>
    </row>
    <row r="65" spans="2:12" x14ac:dyDescent="0.25">
      <c r="B65" s="74"/>
      <c r="C65" s="3" t="s">
        <v>38</v>
      </c>
      <c r="D65" s="76"/>
      <c r="E65" s="76"/>
      <c r="F65" s="76"/>
      <c r="G65" s="76"/>
      <c r="H65" s="76"/>
      <c r="I65" s="76">
        <v>0</v>
      </c>
      <c r="J65" s="72"/>
      <c r="K65" s="72"/>
      <c r="L65" s="41"/>
    </row>
    <row r="66" spans="2:12" x14ac:dyDescent="0.25">
      <c r="B66" s="74"/>
      <c r="J66" s="72"/>
      <c r="K66" s="72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2EF4-835D-40DC-A191-19BCF19DDFE0}">
  <sheetPr syncVertical="1" syncRef="A1" transitionEvaluation="1"/>
  <dimension ref="B1:AP52"/>
  <sheetViews>
    <sheetView showZeros="0" zoomScale="40" zoomScaleNormal="40" workbookViewId="0"/>
  </sheetViews>
  <sheetFormatPr baseColWidth="10" defaultColWidth="13.85546875" defaultRowHeight="16" x14ac:dyDescent="0.2"/>
  <cols>
    <col min="1" max="1" width="5.42578125" style="77" customWidth="1"/>
    <col min="2" max="2" width="16.5703125" style="77" customWidth="1"/>
    <col min="3" max="3" width="16.140625" style="78" customWidth="1"/>
    <col min="4" max="11" width="22.140625" style="78" customWidth="1"/>
    <col min="12" max="12" width="11.7109375" style="77" bestFit="1" customWidth="1"/>
    <col min="13" max="13" width="8.28515625" style="77" customWidth="1"/>
    <col min="14" max="14" width="9" style="77" bestFit="1" customWidth="1"/>
    <col min="15" max="20" width="8.28515625" style="77" customWidth="1"/>
    <col min="21" max="21" width="11.7109375" style="77" bestFit="1" customWidth="1"/>
    <col min="22" max="22" width="8.28515625" style="77" customWidth="1"/>
    <col min="23" max="24" width="9" style="77" bestFit="1" customWidth="1"/>
    <col min="25" max="29" width="8.28515625" style="77" customWidth="1"/>
    <col min="30" max="30" width="11.7109375" style="77" bestFit="1" customWidth="1"/>
    <col min="31" max="31" width="8.42578125" style="77" bestFit="1" customWidth="1"/>
    <col min="32" max="34" width="9" style="77" bestFit="1" customWidth="1"/>
    <col min="35" max="36" width="9" style="77" customWidth="1"/>
    <col min="37" max="38" width="8.28515625" style="77" customWidth="1"/>
    <col min="39" max="39" width="4.140625" style="77" customWidth="1"/>
    <col min="40" max="16384" width="13.85546875" style="77"/>
  </cols>
  <sheetData>
    <row r="1" spans="2:42" ht="27" customHeight="1" x14ac:dyDescent="0.2">
      <c r="S1" s="79"/>
    </row>
    <row r="2" spans="2:42" s="81" customFormat="1" ht="27" customHeight="1" x14ac:dyDescent="0.3">
      <c r="B2" s="142" t="s">
        <v>45</v>
      </c>
      <c r="C2" s="142"/>
      <c r="D2" s="142"/>
      <c r="E2" s="142"/>
      <c r="F2" s="142"/>
      <c r="G2" s="142"/>
      <c r="H2" s="142"/>
      <c r="I2" s="142"/>
      <c r="J2" s="142"/>
      <c r="K2" s="142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</row>
    <row r="3" spans="2:42" ht="27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2:42" ht="27" customHeight="1" thickBo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2:42" ht="27" customHeight="1" x14ac:dyDescent="0.2">
      <c r="B5" s="82"/>
      <c r="C5" s="83"/>
      <c r="D5" s="84"/>
      <c r="E5" s="84"/>
      <c r="F5" s="84"/>
      <c r="G5" s="84"/>
      <c r="H5" s="84"/>
      <c r="I5" s="84"/>
      <c r="J5" s="84"/>
      <c r="K5" s="85"/>
    </row>
    <row r="6" spans="2:42" s="86" customFormat="1" ht="27" customHeight="1" x14ac:dyDescent="0.25">
      <c r="C6" s="143" t="s">
        <v>27</v>
      </c>
      <c r="D6" s="144"/>
      <c r="E6" s="144"/>
      <c r="F6" s="144"/>
      <c r="G6" s="144"/>
      <c r="H6" s="144"/>
      <c r="I6" s="144"/>
      <c r="J6" s="144"/>
      <c r="K6" s="145"/>
    </row>
    <row r="7" spans="2:42" ht="27" customHeight="1" thickBot="1" x14ac:dyDescent="0.25">
      <c r="B7" s="87"/>
      <c r="C7" s="88"/>
      <c r="D7" s="89"/>
      <c r="E7" s="89"/>
      <c r="F7" s="89"/>
      <c r="G7" s="89"/>
      <c r="H7" s="89"/>
      <c r="I7" s="89"/>
      <c r="J7" s="89"/>
      <c r="K7" s="90"/>
    </row>
    <row r="8" spans="2:42" s="92" customFormat="1" ht="27" customHeight="1" thickBot="1" x14ac:dyDescent="0.3">
      <c r="B8" s="91" t="s">
        <v>28</v>
      </c>
      <c r="C8" s="146" t="s">
        <v>29</v>
      </c>
      <c r="D8" s="146"/>
      <c r="E8" s="146"/>
      <c r="F8" s="146"/>
      <c r="G8" s="146"/>
      <c r="H8" s="146"/>
      <c r="I8" s="146"/>
      <c r="J8" s="146"/>
      <c r="K8" s="14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</row>
    <row r="9" spans="2:42" s="92" customFormat="1" ht="27" customHeight="1" x14ac:dyDescent="0.25">
      <c r="B9" s="93" t="s">
        <v>30</v>
      </c>
      <c r="C9" s="94" t="s">
        <v>31</v>
      </c>
      <c r="D9" s="95" t="s">
        <v>32</v>
      </c>
      <c r="E9" s="95" t="s">
        <v>6</v>
      </c>
      <c r="F9" s="95" t="s">
        <v>7</v>
      </c>
      <c r="G9" s="95" t="s">
        <v>8</v>
      </c>
      <c r="H9" s="95" t="s">
        <v>9</v>
      </c>
      <c r="I9" s="95" t="s">
        <v>10</v>
      </c>
      <c r="J9" s="95" t="s">
        <v>33</v>
      </c>
      <c r="K9" s="96" t="s">
        <v>34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</row>
    <row r="10" spans="2:42" s="92" customFormat="1" ht="27" customHeight="1" thickBot="1" x14ac:dyDescent="0.3">
      <c r="B10" s="121"/>
      <c r="C10" s="124"/>
      <c r="D10" s="97"/>
      <c r="E10" s="97"/>
      <c r="F10" s="97"/>
      <c r="G10" s="97"/>
      <c r="H10" s="97"/>
      <c r="I10" s="97"/>
      <c r="J10" s="97"/>
      <c r="K10" s="98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</row>
    <row r="11" spans="2:42" s="81" customFormat="1" ht="27" customHeight="1" x14ac:dyDescent="0.25">
      <c r="B11" s="122">
        <v>2</v>
      </c>
      <c r="C11" s="126">
        <f t="shared" ref="C11:C48" si="0">SUM(D11:K11)</f>
        <v>0</v>
      </c>
      <c r="D11" s="99"/>
      <c r="E11" s="99"/>
      <c r="F11" s="99"/>
      <c r="G11" s="99"/>
      <c r="H11" s="99"/>
      <c r="I11" s="99"/>
      <c r="J11" s="99">
        <f>+'[2]15.Calb3t16'!AE11+'[2]16.Calb4t16'!AE11+'[2]17.Calb1t17'!AE11+'[2]18.Calb2t17'!AE11</f>
        <v>0</v>
      </c>
      <c r="K11" s="100">
        <f>+'[2]15.Calb3t16'!AF11+'[2]16.Calb4t16'!AF11+'[2]17.Calb1t17'!AF11+'[2]18.Calb2t17'!AF11</f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</row>
    <row r="12" spans="2:42" s="81" customFormat="1" ht="27" customHeight="1" x14ac:dyDescent="0.25">
      <c r="B12" s="105">
        <v>2.5</v>
      </c>
      <c r="C12" s="127">
        <f t="shared" si="0"/>
        <v>1</v>
      </c>
      <c r="D12" s="101">
        <v>1</v>
      </c>
      <c r="E12" s="101"/>
      <c r="F12" s="101"/>
      <c r="G12" s="101"/>
      <c r="H12" s="101"/>
      <c r="I12" s="101"/>
      <c r="J12" s="101">
        <f>+'[2]15.Calb3t16'!AE12+'[2]16.Calb4t16'!AE12+'[2]17.Calb1t17'!AE12+'[2]18.Calb2t17'!AE12</f>
        <v>0</v>
      </c>
      <c r="K12" s="102">
        <f>+'[2]15.Calb3t16'!AF12+'[2]16.Calb4t16'!AF12+'[2]17.Calb1t17'!AF12+'[2]18.Calb2t17'!AF12</f>
        <v>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</row>
    <row r="13" spans="2:42" s="81" customFormat="1" ht="27" customHeight="1" x14ac:dyDescent="0.25">
      <c r="B13" s="105">
        <v>3</v>
      </c>
      <c r="C13" s="127">
        <f t="shared" si="0"/>
        <v>1</v>
      </c>
      <c r="D13" s="101">
        <v>1</v>
      </c>
      <c r="E13" s="101"/>
      <c r="F13" s="101"/>
      <c r="G13" s="101"/>
      <c r="H13" s="101"/>
      <c r="I13" s="101"/>
      <c r="J13" s="101">
        <f>+'[2]15.Calb3t16'!AE13+'[2]16.Calb4t16'!AE13+'[2]17.Calb1t17'!AE13+'[2]18.Calb2t17'!AE13</f>
        <v>0</v>
      </c>
      <c r="K13" s="102">
        <f>+'[2]15.Calb3t16'!AF13+'[2]16.Calb4t16'!AF13+'[2]17.Calb1t17'!AF13+'[2]18.Calb2t17'!AF13</f>
        <v>0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</row>
    <row r="14" spans="2:42" s="81" customFormat="1" ht="27" customHeight="1" x14ac:dyDescent="0.25">
      <c r="B14" s="105">
        <v>3.5</v>
      </c>
      <c r="C14" s="127">
        <f t="shared" si="0"/>
        <v>3</v>
      </c>
      <c r="D14" s="101">
        <v>3</v>
      </c>
      <c r="E14" s="101"/>
      <c r="F14" s="101"/>
      <c r="G14" s="101"/>
      <c r="H14" s="101"/>
      <c r="I14" s="101"/>
      <c r="J14" s="101">
        <f>+'[2]15.Calb3t16'!AE14+'[2]16.Calb4t16'!AE14+'[2]17.Calb1t17'!AE14+'[2]18.Calb2t17'!AE14</f>
        <v>0</v>
      </c>
      <c r="K14" s="102">
        <f>+'[2]15.Calb3t16'!AF14+'[2]16.Calb4t16'!AF14+'[2]17.Calb1t17'!AF14+'[2]18.Calb2t17'!AF14</f>
        <v>0</v>
      </c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</row>
    <row r="15" spans="2:42" s="81" customFormat="1" ht="27" customHeight="1" x14ac:dyDescent="0.25">
      <c r="B15" s="105">
        <v>4</v>
      </c>
      <c r="C15" s="127">
        <f t="shared" si="0"/>
        <v>4</v>
      </c>
      <c r="D15" s="101">
        <v>4</v>
      </c>
      <c r="E15" s="101"/>
      <c r="F15" s="101"/>
      <c r="G15" s="101"/>
      <c r="H15" s="101"/>
      <c r="I15" s="101"/>
      <c r="J15" s="101">
        <f>+'[2]15.Calb3t16'!AE15+'[2]16.Calb4t16'!AE15+'[2]17.Calb1t17'!AE15+'[2]18.Calb2t17'!AE15</f>
        <v>0</v>
      </c>
      <c r="K15" s="102">
        <f>+'[2]15.Calb3t16'!AF15+'[2]16.Calb4t16'!AF15+'[2]17.Calb1t17'!AF15+'[2]18.Calb2t17'!AF15</f>
        <v>0</v>
      </c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</row>
    <row r="16" spans="2:42" s="81" customFormat="1" ht="27" customHeight="1" x14ac:dyDescent="0.25">
      <c r="B16" s="105">
        <v>4.5</v>
      </c>
      <c r="C16" s="127">
        <f t="shared" si="0"/>
        <v>4</v>
      </c>
      <c r="D16" s="101">
        <v>4</v>
      </c>
      <c r="E16" s="101"/>
      <c r="F16" s="101"/>
      <c r="G16" s="101"/>
      <c r="H16" s="101"/>
      <c r="I16" s="101"/>
      <c r="J16" s="101">
        <f>+'[2]15.Calb3t16'!AE16+'[2]16.Calb4t16'!AE16+'[2]17.Calb1t17'!AE16+'[2]18.Calb2t17'!AE16</f>
        <v>0</v>
      </c>
      <c r="K16" s="102">
        <f>+'[2]15.Calb3t16'!AF16+'[2]16.Calb4t16'!AF16+'[2]17.Calb1t17'!AF16+'[2]18.Calb2t17'!AF16</f>
        <v>0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</row>
    <row r="17" spans="2:42" s="81" customFormat="1" ht="27" customHeight="1" x14ac:dyDescent="0.25">
      <c r="B17" s="105">
        <v>5</v>
      </c>
      <c r="C17" s="127">
        <f t="shared" si="0"/>
        <v>2</v>
      </c>
      <c r="D17" s="101">
        <v>2</v>
      </c>
      <c r="E17" s="101"/>
      <c r="F17" s="101"/>
      <c r="G17" s="101"/>
      <c r="H17" s="101"/>
      <c r="I17" s="101"/>
      <c r="J17" s="101">
        <f>+'[2]15.Calb3t16'!AE17+'[2]16.Calb4t16'!AE17+'[2]17.Calb1t17'!AE17+'[2]18.Calb2t17'!AE17</f>
        <v>0</v>
      </c>
      <c r="K17" s="102">
        <f>+'[2]15.Calb3t16'!AF17+'[2]16.Calb4t16'!AF17+'[2]17.Calb1t17'!AF17+'[2]18.Calb2t17'!AF17</f>
        <v>0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</row>
    <row r="18" spans="2:42" s="81" customFormat="1" ht="27" customHeight="1" x14ac:dyDescent="0.25">
      <c r="B18" s="105">
        <v>5.5</v>
      </c>
      <c r="C18" s="127">
        <f t="shared" si="0"/>
        <v>1</v>
      </c>
      <c r="D18" s="101">
        <v>1</v>
      </c>
      <c r="E18" s="101"/>
      <c r="F18" s="101"/>
      <c r="G18" s="101"/>
      <c r="H18" s="101"/>
      <c r="I18" s="101"/>
      <c r="J18" s="101">
        <f>+'[2]15.Calb3t16'!AE18+'[2]16.Calb4t16'!AE18+'[2]17.Calb1t17'!AE18+'[2]18.Calb2t17'!AE18</f>
        <v>0</v>
      </c>
      <c r="K18" s="102">
        <f>+'[2]15.Calb3t16'!AF18+'[2]16.Calb4t16'!AF18+'[2]17.Calb1t17'!AF18+'[2]18.Calb2t17'!AF18</f>
        <v>0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</row>
    <row r="19" spans="2:42" s="81" customFormat="1" ht="27" customHeight="1" x14ac:dyDescent="0.25">
      <c r="B19" s="105">
        <v>6</v>
      </c>
      <c r="C19" s="127">
        <f t="shared" si="0"/>
        <v>1</v>
      </c>
      <c r="D19" s="101">
        <v>1</v>
      </c>
      <c r="E19" s="101"/>
      <c r="F19" s="101"/>
      <c r="G19" s="101"/>
      <c r="H19" s="101"/>
      <c r="I19" s="101"/>
      <c r="J19" s="101">
        <f>+'[2]15.Calb3t16'!AE19+'[2]16.Calb4t16'!AE19+'[2]17.Calb1t17'!AE19+'[2]18.Calb2t17'!AE19</f>
        <v>0</v>
      </c>
      <c r="K19" s="102">
        <f>+'[2]15.Calb3t16'!AF19+'[2]16.Calb4t16'!AF19+'[2]17.Calb1t17'!AF19+'[2]18.Calb2t17'!AF19</f>
        <v>0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</row>
    <row r="20" spans="2:42" s="81" customFormat="1" ht="27" customHeight="1" x14ac:dyDescent="0.25">
      <c r="B20" s="105">
        <v>6.5</v>
      </c>
      <c r="C20" s="127">
        <f t="shared" si="0"/>
        <v>1</v>
      </c>
      <c r="D20" s="101">
        <v>1</v>
      </c>
      <c r="E20" s="101"/>
      <c r="F20" s="101"/>
      <c r="G20" s="101"/>
      <c r="H20" s="101"/>
      <c r="I20" s="101"/>
      <c r="J20" s="101">
        <f>+'[2]15.Calb3t16'!AE20+'[2]16.Calb4t16'!AE20+'[2]17.Calb1t17'!AE20+'[2]18.Calb2t17'!AE20</f>
        <v>0</v>
      </c>
      <c r="K20" s="102">
        <f>+'[2]15.Calb3t16'!AF20+'[2]16.Calb4t16'!AF20+'[2]17.Calb1t17'!AF20+'[2]18.Calb2t17'!AF20</f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</row>
    <row r="21" spans="2:42" s="81" customFormat="1" ht="27" customHeight="1" x14ac:dyDescent="0.25">
      <c r="B21" s="105">
        <v>7</v>
      </c>
      <c r="C21" s="127">
        <f t="shared" si="0"/>
        <v>1</v>
      </c>
      <c r="D21" s="101">
        <v>1</v>
      </c>
      <c r="E21" s="101"/>
      <c r="F21" s="101"/>
      <c r="G21" s="101"/>
      <c r="H21" s="101"/>
      <c r="I21" s="101"/>
      <c r="J21" s="101">
        <f>+'[2]15.Calb3t16'!AE21+'[2]16.Calb4t16'!AE21+'[2]17.Calb1t17'!AE21+'[2]18.Calb2t17'!AE21</f>
        <v>0</v>
      </c>
      <c r="K21" s="102">
        <f>+'[2]15.Calb3t16'!AF21+'[2]16.Calb4t16'!AF21+'[2]17.Calb1t17'!AF21+'[2]18.Calb2t17'!AF21</f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</row>
    <row r="22" spans="2:42" s="81" customFormat="1" ht="27" customHeight="1" x14ac:dyDescent="0.25">
      <c r="B22" s="105">
        <v>7.5</v>
      </c>
      <c r="C22" s="127">
        <f t="shared" si="0"/>
        <v>1</v>
      </c>
      <c r="D22" s="101">
        <v>1</v>
      </c>
      <c r="E22" s="101"/>
      <c r="F22" s="101"/>
      <c r="G22" s="101"/>
      <c r="H22" s="101"/>
      <c r="I22" s="101"/>
      <c r="J22" s="101">
        <f>+'[2]15.Calb3t16'!AE22+'[2]16.Calb4t16'!AE22+'[2]17.Calb1t17'!AE22+'[2]18.Calb2t17'!AE22</f>
        <v>0</v>
      </c>
      <c r="K22" s="102">
        <f>+'[2]15.Calb3t16'!AF22+'[2]16.Calb4t16'!AF22+'[2]17.Calb1t17'!AF22+'[2]18.Calb2t17'!AF22</f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</row>
    <row r="23" spans="2:42" s="81" customFormat="1" ht="27" customHeight="1" x14ac:dyDescent="0.25">
      <c r="B23" s="105">
        <v>8</v>
      </c>
      <c r="C23" s="127">
        <f t="shared" si="0"/>
        <v>6</v>
      </c>
      <c r="D23" s="101">
        <v>6</v>
      </c>
      <c r="E23" s="101"/>
      <c r="F23" s="101"/>
      <c r="G23" s="101"/>
      <c r="H23" s="101"/>
      <c r="I23" s="101"/>
      <c r="J23" s="101">
        <f>+'[2]15.Calb3t16'!AE23+'[2]16.Calb4t16'!AE23+'[2]17.Calb1t17'!AE23+'[2]18.Calb2t17'!AE23</f>
        <v>0</v>
      </c>
      <c r="K23" s="102">
        <f>+'[2]15.Calb3t16'!AF23+'[2]16.Calb4t16'!AF23+'[2]17.Calb1t17'!AF23+'[2]18.Calb2t17'!AF23</f>
        <v>0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</row>
    <row r="24" spans="2:42" s="81" customFormat="1" ht="27" customHeight="1" x14ac:dyDescent="0.25">
      <c r="B24" s="105">
        <v>8.5</v>
      </c>
      <c r="C24" s="127">
        <f t="shared" si="0"/>
        <v>9</v>
      </c>
      <c r="D24" s="101">
        <v>9</v>
      </c>
      <c r="E24" s="101"/>
      <c r="F24" s="101"/>
      <c r="G24" s="101"/>
      <c r="H24" s="101"/>
      <c r="I24" s="101"/>
      <c r="J24" s="101">
        <f>+'[2]15.Calb3t16'!AE24+'[2]16.Calb4t16'!AE24+'[2]17.Calb1t17'!AE24+'[2]18.Calb2t17'!AE24</f>
        <v>0</v>
      </c>
      <c r="K24" s="102">
        <f>+'[2]15.Calb3t16'!AF24+'[2]16.Calb4t16'!AF24+'[2]17.Calb1t17'!AF24+'[2]18.Calb2t17'!AF24</f>
        <v>0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</row>
    <row r="25" spans="2:42" s="81" customFormat="1" ht="27" customHeight="1" x14ac:dyDescent="0.25">
      <c r="B25" s="105">
        <v>9</v>
      </c>
      <c r="C25" s="127">
        <f t="shared" si="0"/>
        <v>9</v>
      </c>
      <c r="D25" s="101">
        <v>9</v>
      </c>
      <c r="E25" s="101"/>
      <c r="F25" s="101"/>
      <c r="G25" s="101"/>
      <c r="H25" s="101"/>
      <c r="I25" s="101"/>
      <c r="J25" s="101">
        <f>+'[2]15.Calb3t16'!AE25+'[2]16.Calb4t16'!AE25+'[2]17.Calb1t17'!AE25+'[2]18.Calb2t17'!AE25</f>
        <v>0</v>
      </c>
      <c r="K25" s="102">
        <f>+'[2]15.Calb3t16'!AF25+'[2]16.Calb4t16'!AF25+'[2]17.Calb1t17'!AF25+'[2]18.Calb2t17'!AF25</f>
        <v>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</row>
    <row r="26" spans="2:42" s="81" customFormat="1" ht="27" customHeight="1" x14ac:dyDescent="0.25">
      <c r="B26" s="105">
        <v>9.5</v>
      </c>
      <c r="C26" s="127">
        <f t="shared" si="0"/>
        <v>6</v>
      </c>
      <c r="D26" s="101">
        <v>6</v>
      </c>
      <c r="E26" s="101"/>
      <c r="F26" s="101"/>
      <c r="G26" s="101"/>
      <c r="H26" s="101"/>
      <c r="I26" s="101"/>
      <c r="J26" s="101">
        <f>+'[2]15.Calb3t16'!AE26+'[2]16.Calb4t16'!AE26+'[2]17.Calb1t17'!AE26+'[2]18.Calb2t17'!AE26</f>
        <v>0</v>
      </c>
      <c r="K26" s="102">
        <f>+'[2]15.Calb3t16'!AF26+'[2]16.Calb4t16'!AF26+'[2]17.Calb1t17'!AF26+'[2]18.Calb2t17'!AF26</f>
        <v>0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</row>
    <row r="27" spans="2:42" s="81" customFormat="1" ht="27" customHeight="1" x14ac:dyDescent="0.25">
      <c r="B27" s="105">
        <v>10</v>
      </c>
      <c r="C27" s="127">
        <f t="shared" si="0"/>
        <v>6</v>
      </c>
      <c r="D27" s="101">
        <v>6</v>
      </c>
      <c r="E27" s="101"/>
      <c r="F27" s="101"/>
      <c r="G27" s="101"/>
      <c r="H27" s="101"/>
      <c r="I27" s="101"/>
      <c r="J27" s="101">
        <f>+'[2]15.Calb3t16'!AE27+'[2]16.Calb4t16'!AE27+'[2]17.Calb1t17'!AE27+'[2]18.Calb2t17'!AE27</f>
        <v>0</v>
      </c>
      <c r="K27" s="102">
        <f>+'[2]15.Calb3t16'!AF27+'[2]16.Calb4t16'!AF27+'[2]17.Calb1t17'!AF27+'[2]18.Calb2t17'!AF27</f>
        <v>0</v>
      </c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</row>
    <row r="28" spans="2:42" s="81" customFormat="1" ht="27" customHeight="1" x14ac:dyDescent="0.25">
      <c r="B28" s="105">
        <v>10.5</v>
      </c>
      <c r="C28" s="127">
        <f t="shared" si="0"/>
        <v>4</v>
      </c>
      <c r="D28" s="101">
        <v>4</v>
      </c>
      <c r="E28" s="101"/>
      <c r="F28" s="101"/>
      <c r="G28" s="101"/>
      <c r="H28" s="101"/>
      <c r="I28" s="101"/>
      <c r="J28" s="101">
        <f>+'[2]15.Calb3t16'!AE28+'[2]16.Calb4t16'!AE28+'[2]17.Calb1t17'!AE28+'[2]18.Calb2t17'!AE28</f>
        <v>0</v>
      </c>
      <c r="K28" s="102">
        <f>+'[2]15.Calb3t16'!AF28+'[2]16.Calb4t16'!AF28+'[2]17.Calb1t17'!AF28+'[2]18.Calb2t17'!AF28</f>
        <v>0</v>
      </c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</row>
    <row r="29" spans="2:42" s="81" customFormat="1" ht="27" customHeight="1" x14ac:dyDescent="0.25">
      <c r="B29" s="105">
        <v>11</v>
      </c>
      <c r="C29" s="127">
        <f t="shared" si="0"/>
        <v>4</v>
      </c>
      <c r="D29" s="101">
        <v>4</v>
      </c>
      <c r="E29" s="101"/>
      <c r="F29" s="101"/>
      <c r="G29" s="101"/>
      <c r="H29" s="101"/>
      <c r="I29" s="101"/>
      <c r="J29" s="101">
        <f>+'[2]15.Calb3t16'!AE29+'[2]16.Calb4t16'!AE29+'[2]17.Calb1t17'!AE29+'[2]18.Calb2t17'!AE29</f>
        <v>0</v>
      </c>
      <c r="K29" s="102">
        <f>+'[2]15.Calb3t16'!AF29+'[2]16.Calb4t16'!AF29+'[2]17.Calb1t17'!AF29+'[2]18.Calb2t17'!AF29</f>
        <v>0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</row>
    <row r="30" spans="2:42" s="81" customFormat="1" ht="27" customHeight="1" x14ac:dyDescent="0.25">
      <c r="B30" s="105">
        <v>11.5</v>
      </c>
      <c r="C30" s="127">
        <f t="shared" si="0"/>
        <v>3</v>
      </c>
      <c r="D30" s="101">
        <v>3</v>
      </c>
      <c r="E30" s="101"/>
      <c r="F30" s="101"/>
      <c r="G30" s="101"/>
      <c r="H30" s="101"/>
      <c r="I30" s="101"/>
      <c r="J30" s="101">
        <f>+'[2]15.Calb3t16'!AE30+'[2]16.Calb4t16'!AE30+'[2]17.Calb1t17'!AE30+'[2]18.Calb2t17'!AE30</f>
        <v>0</v>
      </c>
      <c r="K30" s="102">
        <f>+'[2]15.Calb3t16'!AF30+'[2]16.Calb4t16'!AF30+'[2]17.Calb1t17'!AF30+'[2]18.Calb2t17'!AF30</f>
        <v>0</v>
      </c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</row>
    <row r="31" spans="2:42" s="81" customFormat="1" ht="27" customHeight="1" x14ac:dyDescent="0.25">
      <c r="B31" s="105">
        <v>12</v>
      </c>
      <c r="C31" s="127">
        <f t="shared" si="0"/>
        <v>5</v>
      </c>
      <c r="D31" s="101">
        <v>3</v>
      </c>
      <c r="E31" s="101">
        <v>2</v>
      </c>
      <c r="F31" s="101"/>
      <c r="G31" s="101"/>
      <c r="H31" s="101"/>
      <c r="I31" s="101"/>
      <c r="J31" s="101">
        <f>+'[2]15.Calb3t16'!AE31+'[2]16.Calb4t16'!AE31+'[2]17.Calb1t17'!AE31+'[2]18.Calb2t17'!AE31</f>
        <v>0</v>
      </c>
      <c r="K31" s="102">
        <f>+'[2]15.Calb3t16'!AF31+'[2]16.Calb4t16'!AF31+'[2]17.Calb1t17'!AF31+'[2]18.Calb2t17'!AF31</f>
        <v>0</v>
      </c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</row>
    <row r="32" spans="2:42" s="81" customFormat="1" ht="27" customHeight="1" x14ac:dyDescent="0.25">
      <c r="B32" s="105">
        <v>12.5</v>
      </c>
      <c r="C32" s="127">
        <f t="shared" si="0"/>
        <v>6</v>
      </c>
      <c r="D32" s="101">
        <v>4</v>
      </c>
      <c r="E32" s="101">
        <v>2</v>
      </c>
      <c r="F32" s="101"/>
      <c r="G32" s="101"/>
      <c r="H32" s="101"/>
      <c r="I32" s="101"/>
      <c r="J32" s="101">
        <f>+'[2]15.Calb3t16'!AE32+'[2]16.Calb4t16'!AE32+'[2]17.Calb1t17'!AE32+'[2]18.Calb2t17'!AE32</f>
        <v>0</v>
      </c>
      <c r="K32" s="102">
        <f>+'[2]15.Calb3t16'!AF32+'[2]16.Calb4t16'!AF32+'[2]17.Calb1t17'!AF32+'[2]18.Calb2t17'!AF32</f>
        <v>0</v>
      </c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</row>
    <row r="33" spans="2:42" s="81" customFormat="1" ht="27" customHeight="1" x14ac:dyDescent="0.25">
      <c r="B33" s="105">
        <v>13</v>
      </c>
      <c r="C33" s="127">
        <f t="shared" si="0"/>
        <v>8</v>
      </c>
      <c r="D33" s="101">
        <v>4</v>
      </c>
      <c r="E33" s="101">
        <v>4</v>
      </c>
      <c r="F33" s="101"/>
      <c r="G33" s="101"/>
      <c r="H33" s="101"/>
      <c r="I33" s="101"/>
      <c r="J33" s="101">
        <f>+'[2]15.Calb3t16'!AE33+'[2]16.Calb4t16'!AE33+'[2]17.Calb1t17'!AE33+'[2]18.Calb2t17'!AE33</f>
        <v>0</v>
      </c>
      <c r="K33" s="102">
        <f>+'[2]15.Calb3t16'!AF33+'[2]16.Calb4t16'!AF33+'[2]17.Calb1t17'!AF33+'[2]18.Calb2t17'!AF33</f>
        <v>0</v>
      </c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</row>
    <row r="34" spans="2:42" s="81" customFormat="1" ht="27" customHeight="1" x14ac:dyDescent="0.25">
      <c r="B34" s="105">
        <v>13.5</v>
      </c>
      <c r="C34" s="127">
        <f t="shared" si="0"/>
        <v>13</v>
      </c>
      <c r="D34" s="101">
        <v>1</v>
      </c>
      <c r="E34" s="101">
        <v>12</v>
      </c>
      <c r="F34" s="101"/>
      <c r="G34" s="101"/>
      <c r="H34" s="101"/>
      <c r="I34" s="101"/>
      <c r="J34" s="101">
        <f>+'[2]15.Calb3t16'!AE34+'[2]16.Calb4t16'!AE34+'[2]17.Calb1t17'!AE34+'[2]18.Calb2t17'!AE34</f>
        <v>0</v>
      </c>
      <c r="K34" s="102">
        <f>+'[2]15.Calb3t16'!AF34+'[2]16.Calb4t16'!AF34+'[2]17.Calb1t17'!AF34+'[2]18.Calb2t17'!AF34</f>
        <v>0</v>
      </c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</row>
    <row r="35" spans="2:42" s="81" customFormat="1" ht="27" customHeight="1" x14ac:dyDescent="0.25">
      <c r="B35" s="105">
        <v>14</v>
      </c>
      <c r="C35" s="127">
        <f t="shared" si="0"/>
        <v>17</v>
      </c>
      <c r="D35" s="101">
        <v>1</v>
      </c>
      <c r="E35" s="101">
        <v>16</v>
      </c>
      <c r="F35" s="101"/>
      <c r="G35" s="101"/>
      <c r="H35" s="101"/>
      <c r="I35" s="101"/>
      <c r="J35" s="101">
        <f>+'[2]15.Calb3t16'!AE35+'[2]16.Calb4t16'!AE35+'[2]17.Calb1t17'!AE35+'[2]18.Calb2t17'!AE35</f>
        <v>0</v>
      </c>
      <c r="K35" s="102">
        <f>+'[2]15.Calb3t16'!AF35+'[2]16.Calb4t16'!AF35+'[2]17.Calb1t17'!AF35+'[2]18.Calb2t17'!AF35</f>
        <v>0</v>
      </c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</row>
    <row r="36" spans="2:42" s="81" customFormat="1" ht="27" customHeight="1" x14ac:dyDescent="0.25">
      <c r="B36" s="105">
        <v>14.5</v>
      </c>
      <c r="C36" s="127">
        <f t="shared" si="0"/>
        <v>21</v>
      </c>
      <c r="D36" s="101"/>
      <c r="E36" s="101">
        <v>21</v>
      </c>
      <c r="F36" s="101"/>
      <c r="G36" s="101"/>
      <c r="H36" s="101"/>
      <c r="I36" s="101"/>
      <c r="J36" s="101">
        <f>+'[2]15.Calb3t16'!AE36+'[2]16.Calb4t16'!AE36+'[2]17.Calb1t17'!AE36+'[2]18.Calb2t17'!AE36</f>
        <v>0</v>
      </c>
      <c r="K36" s="102">
        <f>+'[2]15.Calb3t16'!AF36+'[2]16.Calb4t16'!AF36+'[2]17.Calb1t17'!AF36+'[2]18.Calb2t17'!AF36</f>
        <v>0</v>
      </c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</row>
    <row r="37" spans="2:42" s="81" customFormat="1" ht="27" customHeight="1" x14ac:dyDescent="0.25">
      <c r="B37" s="105">
        <v>15</v>
      </c>
      <c r="C37" s="127">
        <f t="shared" si="0"/>
        <v>21</v>
      </c>
      <c r="D37" s="101"/>
      <c r="E37" s="101">
        <v>21</v>
      </c>
      <c r="F37" s="101"/>
      <c r="G37" s="101"/>
      <c r="H37" s="101"/>
      <c r="I37" s="101"/>
      <c r="J37" s="101">
        <f>+'[2]15.Calb3t16'!AE37+'[2]16.Calb4t16'!AE37+'[2]17.Calb1t17'!AE37+'[2]18.Calb2t17'!AE37</f>
        <v>0</v>
      </c>
      <c r="K37" s="102">
        <f>+'[2]15.Calb3t16'!AF37+'[2]16.Calb4t16'!AF37+'[2]17.Calb1t17'!AF37+'[2]18.Calb2t17'!AF37</f>
        <v>0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</row>
    <row r="38" spans="2:42" s="81" customFormat="1" ht="27" customHeight="1" x14ac:dyDescent="0.25">
      <c r="B38" s="105">
        <v>15.5</v>
      </c>
      <c r="C38" s="127">
        <f t="shared" si="0"/>
        <v>20</v>
      </c>
      <c r="D38" s="101"/>
      <c r="E38" s="101">
        <v>18</v>
      </c>
      <c r="F38" s="101">
        <v>2</v>
      </c>
      <c r="G38" s="101"/>
      <c r="H38" s="101"/>
      <c r="I38" s="101"/>
      <c r="J38" s="101">
        <f>+'[2]15.Calb3t16'!AE38+'[2]16.Calb4t16'!AE38+'[2]17.Calb1t17'!AE38+'[2]18.Calb2t17'!AE38</f>
        <v>0</v>
      </c>
      <c r="K38" s="102">
        <f>+'[2]15.Calb3t16'!AF38+'[2]16.Calb4t16'!AF38+'[2]17.Calb1t17'!AF38+'[2]18.Calb2t17'!AF38</f>
        <v>0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</row>
    <row r="39" spans="2:42" s="81" customFormat="1" ht="27" customHeight="1" x14ac:dyDescent="0.25">
      <c r="B39" s="105">
        <v>16</v>
      </c>
      <c r="C39" s="127">
        <f t="shared" si="0"/>
        <v>14</v>
      </c>
      <c r="D39" s="101"/>
      <c r="E39" s="101">
        <v>12</v>
      </c>
      <c r="F39" s="101">
        <v>2</v>
      </c>
      <c r="G39" s="101"/>
      <c r="H39" s="101"/>
      <c r="I39" s="101"/>
      <c r="J39" s="101">
        <f>+'[2]15.Calb3t16'!AE39+'[2]16.Calb4t16'!AE39+'[2]17.Calb1t17'!AE39+'[2]18.Calb2t17'!AE39</f>
        <v>0</v>
      </c>
      <c r="K39" s="102">
        <f>+'[2]15.Calb3t16'!AF39+'[2]16.Calb4t16'!AF39+'[2]17.Calb1t17'!AF39+'[2]18.Calb2t17'!AF39</f>
        <v>0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</row>
    <row r="40" spans="2:42" s="81" customFormat="1" ht="27" customHeight="1" x14ac:dyDescent="0.25">
      <c r="B40" s="105">
        <v>16.5</v>
      </c>
      <c r="C40" s="127">
        <f t="shared" si="0"/>
        <v>13</v>
      </c>
      <c r="D40" s="101"/>
      <c r="E40" s="101">
        <v>11</v>
      </c>
      <c r="F40" s="101">
        <v>2</v>
      </c>
      <c r="G40" s="101"/>
      <c r="H40" s="101"/>
      <c r="I40" s="101"/>
      <c r="J40" s="101">
        <f>+'[2]15.Calb3t16'!AE40+'[2]16.Calb4t16'!AE40+'[2]17.Calb1t17'!AE40+'[2]18.Calb2t17'!AE40</f>
        <v>0</v>
      </c>
      <c r="K40" s="102">
        <f>+'[2]15.Calb3t16'!AF40+'[2]16.Calb4t16'!AF40+'[2]17.Calb1t17'!AF40+'[2]18.Calb2t17'!AF40</f>
        <v>0</v>
      </c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spans="2:42" s="81" customFormat="1" ht="27" customHeight="1" x14ac:dyDescent="0.25">
      <c r="B41" s="105">
        <v>17</v>
      </c>
      <c r="C41" s="127">
        <f t="shared" si="0"/>
        <v>7</v>
      </c>
      <c r="D41" s="101"/>
      <c r="E41" s="101">
        <v>1</v>
      </c>
      <c r="F41" s="101">
        <v>6</v>
      </c>
      <c r="G41" s="101"/>
      <c r="H41" s="101"/>
      <c r="I41" s="101"/>
      <c r="J41" s="101"/>
      <c r="K41" s="102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</row>
    <row r="42" spans="2:42" s="81" customFormat="1" ht="27" customHeight="1" x14ac:dyDescent="0.25">
      <c r="B42" s="105">
        <v>17.5</v>
      </c>
      <c r="C42" s="127">
        <f t="shared" si="0"/>
        <v>4</v>
      </c>
      <c r="D42" s="101"/>
      <c r="E42" s="101">
        <v>1</v>
      </c>
      <c r="F42" s="101">
        <v>3</v>
      </c>
      <c r="G42" s="101"/>
      <c r="H42" s="101"/>
      <c r="I42" s="101"/>
      <c r="J42" s="101"/>
      <c r="K42" s="10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</row>
    <row r="43" spans="2:42" s="81" customFormat="1" ht="27" customHeight="1" x14ac:dyDescent="0.25">
      <c r="B43" s="105">
        <v>18</v>
      </c>
      <c r="C43" s="127">
        <f t="shared" si="0"/>
        <v>1</v>
      </c>
      <c r="D43" s="101"/>
      <c r="E43" s="101"/>
      <c r="F43" s="101">
        <v>1</v>
      </c>
      <c r="G43" s="101"/>
      <c r="H43" s="101"/>
      <c r="I43" s="101"/>
      <c r="J43" s="101"/>
      <c r="K43" s="102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</row>
    <row r="44" spans="2:42" s="81" customFormat="1" ht="27" customHeight="1" x14ac:dyDescent="0.25">
      <c r="B44" s="105">
        <v>18.5</v>
      </c>
      <c r="C44" s="127">
        <f t="shared" si="0"/>
        <v>1</v>
      </c>
      <c r="D44" s="101"/>
      <c r="E44" s="101"/>
      <c r="F44" s="101"/>
      <c r="G44" s="101">
        <v>1</v>
      </c>
      <c r="H44" s="101"/>
      <c r="I44" s="101"/>
      <c r="J44" s="101"/>
      <c r="K44" s="102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</row>
    <row r="45" spans="2:42" s="81" customFormat="1" ht="27" customHeight="1" x14ac:dyDescent="0.25">
      <c r="B45" s="105">
        <v>19</v>
      </c>
      <c r="C45" s="127">
        <f t="shared" si="0"/>
        <v>0</v>
      </c>
      <c r="D45" s="101"/>
      <c r="E45" s="101"/>
      <c r="F45" s="101"/>
      <c r="G45" s="101"/>
      <c r="H45" s="101"/>
      <c r="I45" s="101"/>
      <c r="J45" s="101">
        <f>+'[2]15.Calb3t16'!AE41+'[2]16.Calb4t16'!AE41+'[2]17.Calb1t17'!AE41+'[2]18.Calb2t17'!AE41</f>
        <v>0</v>
      </c>
      <c r="K45" s="102">
        <f>+'[2]15.Calb3t16'!AF41+'[2]16.Calb4t16'!AF41+'[2]17.Calb1t17'!AF41+'[2]18.Calb2t17'!AF41</f>
        <v>0</v>
      </c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</row>
    <row r="46" spans="2:42" s="81" customFormat="1" ht="27" customHeight="1" x14ac:dyDescent="0.25">
      <c r="B46" s="105">
        <v>19.5</v>
      </c>
      <c r="C46" s="127">
        <f t="shared" si="0"/>
        <v>0</v>
      </c>
      <c r="D46" s="101"/>
      <c r="E46" s="101"/>
      <c r="F46" s="101"/>
      <c r="G46" s="101"/>
      <c r="H46" s="101"/>
      <c r="I46" s="101"/>
      <c r="J46" s="101">
        <f>+'[2]15.Calb3t16'!AE42+'[2]16.Calb4t16'!AE42+'[2]17.Calb1t17'!AE42+'[2]18.Calb2t17'!AE42</f>
        <v>0</v>
      </c>
      <c r="K46" s="102">
        <f>+'[2]15.Calb3t16'!AF42+'[2]16.Calb4t16'!AF42+'[2]17.Calb1t17'!AF42+'[2]18.Calb2t17'!AF42</f>
        <v>0</v>
      </c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</row>
    <row r="47" spans="2:42" s="81" customFormat="1" ht="27" customHeight="1" x14ac:dyDescent="0.25">
      <c r="B47" s="105">
        <v>20</v>
      </c>
      <c r="C47" s="127">
        <f t="shared" si="0"/>
        <v>0</v>
      </c>
      <c r="D47" s="101"/>
      <c r="E47" s="101"/>
      <c r="F47" s="101"/>
      <c r="G47" s="101"/>
      <c r="H47" s="101"/>
      <c r="I47" s="101"/>
      <c r="J47" s="101">
        <f>+'[2]15.Calb3t16'!AE43+'[2]16.Calb4t16'!AE43+'[2]17.Calb1t17'!AE43+'[2]18.Calb2t17'!AE43</f>
        <v>0</v>
      </c>
      <c r="K47" s="102">
        <f>+'[2]15.Calb3t16'!AF43+'[2]16.Calb4t16'!AF43+'[2]17.Calb1t17'!AF43+'[2]18.Calb2t17'!AF43</f>
        <v>0</v>
      </c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</row>
    <row r="48" spans="2:42" s="81" customFormat="1" ht="27" customHeight="1" thickBot="1" x14ac:dyDescent="0.3">
      <c r="B48" s="123"/>
      <c r="C48" s="128">
        <f t="shared" si="0"/>
        <v>0</v>
      </c>
      <c r="D48" s="103"/>
      <c r="E48" s="103"/>
      <c r="F48" s="103"/>
      <c r="G48" s="103"/>
      <c r="H48" s="103"/>
      <c r="I48" s="103"/>
      <c r="J48" s="103">
        <f>+'[2]15.Calb3t16'!AE44+'[2]16.Calb4t16'!AE44+'[2]17.Calb1t17'!AE44+'[2]18.Calb2t17'!AE44</f>
        <v>0</v>
      </c>
      <c r="K48" s="104">
        <f>+'[2]15.Calb3t16'!AF44+'[2]16.Calb4t16'!AF44+'[2]17.Calb1t17'!AF44+'[2]18.Calb2t17'!AF44</f>
        <v>0</v>
      </c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</row>
    <row r="49" spans="2:42" s="81" customFormat="1" ht="27" customHeight="1" x14ac:dyDescent="0.25">
      <c r="B49" s="105"/>
      <c r="C49" s="125"/>
      <c r="D49" s="106"/>
      <c r="E49" s="106"/>
      <c r="F49" s="106"/>
      <c r="G49" s="106"/>
      <c r="H49" s="106"/>
      <c r="I49" s="106"/>
      <c r="J49" s="106"/>
      <c r="K49" s="10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</row>
    <row r="50" spans="2:42" s="81" customFormat="1" ht="27" customHeight="1" x14ac:dyDescent="0.25">
      <c r="B50" s="108" t="s">
        <v>21</v>
      </c>
      <c r="C50" s="109">
        <f t="shared" ref="C50:K50" si="1">SUM(C11:C48)</f>
        <v>218</v>
      </c>
      <c r="D50" s="110">
        <f t="shared" si="1"/>
        <v>80</v>
      </c>
      <c r="E50" s="110">
        <f t="shared" si="1"/>
        <v>121</v>
      </c>
      <c r="F50" s="110">
        <f t="shared" si="1"/>
        <v>16</v>
      </c>
      <c r="G50" s="110">
        <f t="shared" si="1"/>
        <v>1</v>
      </c>
      <c r="H50" s="110">
        <f t="shared" si="1"/>
        <v>0</v>
      </c>
      <c r="I50" s="110">
        <f t="shared" si="1"/>
        <v>0</v>
      </c>
      <c r="J50" s="110">
        <f t="shared" si="1"/>
        <v>0</v>
      </c>
      <c r="K50" s="111">
        <f t="shared" si="1"/>
        <v>0</v>
      </c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</row>
    <row r="51" spans="2:42" s="116" customFormat="1" ht="27" customHeight="1" x14ac:dyDescent="0.25">
      <c r="B51" s="112" t="s">
        <v>18</v>
      </c>
      <c r="C51" s="113">
        <f>SUM(D51:K51)</f>
        <v>100</v>
      </c>
      <c r="D51" s="114">
        <f t="shared" ref="D51:K51" si="2">IF(D50=0,0,+(D50/$C50)*100)</f>
        <v>36.697247706422019</v>
      </c>
      <c r="E51" s="114">
        <f t="shared" si="2"/>
        <v>55.5045871559633</v>
      </c>
      <c r="F51" s="114">
        <f t="shared" si="2"/>
        <v>7.3394495412844041</v>
      </c>
      <c r="G51" s="114">
        <f t="shared" si="2"/>
        <v>0.45871559633027525</v>
      </c>
      <c r="H51" s="114">
        <f t="shared" si="2"/>
        <v>0</v>
      </c>
      <c r="I51" s="114">
        <f t="shared" si="2"/>
        <v>0</v>
      </c>
      <c r="J51" s="114">
        <f t="shared" si="2"/>
        <v>0</v>
      </c>
      <c r="K51" s="115">
        <f t="shared" si="2"/>
        <v>0</v>
      </c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</row>
    <row r="52" spans="2:42" s="81" customFormat="1" ht="27" customHeight="1" thickBot="1" x14ac:dyDescent="0.3">
      <c r="B52" s="117"/>
      <c r="C52" s="118"/>
      <c r="D52" s="119"/>
      <c r="E52" s="119"/>
      <c r="F52" s="119"/>
      <c r="G52" s="119"/>
      <c r="H52" s="119"/>
      <c r="I52" s="119"/>
      <c r="J52" s="119"/>
      <c r="K52" s="120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</row>
  </sheetData>
  <mergeCells count="3">
    <mergeCell ref="B2:K2"/>
    <mergeCell ref="C6:K6"/>
    <mergeCell ref="C8:K8"/>
  </mergeCells>
  <printOptions horizontalCentered="1" verticalCentered="1"/>
  <pageMargins left="0.78740157480314965" right="0.78740157480314965" top="1.1811023622047245" bottom="0.98425196850393704" header="0.39370078740157483" footer="0.39370078740157483"/>
  <pageSetup scale="30" orientation="landscape" r:id="rId1"/>
  <headerFooter alignWithMargins="0">
    <oddHeader>&amp;C&amp;G
&amp;"Arial,Normal"&amp;13INSTITUTO DE FOMENTO PESQUERO / DIVISIÓN INVESTIGACIÓN PESQUEA</oddHeader>
    <oddFooter>&amp;C&amp;"Arial,Normal"&amp;13CONVENIO DE DESEMPEÑO 2015 – IFOP / SUBSECRETARÍA DE ECONOMÍA Y EMT
DOCUMENTO TÉCNICO DE AVANCE: PROGRAMA DE SEGUIMIENTO DE LAS PRINCIPALES PESQUERÍAS PELÁGICAS DE LA ZONA CENTRO SUR DE CHILE, V-XI REGIONES, AÑO 2016. ANEXO 5B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E3A8D-95D8-4BC7-A3D3-14940414BD10}">
  <dimension ref="B1:W66"/>
  <sheetViews>
    <sheetView showZeros="0" zoomScale="35" zoomScaleNormal="35" workbookViewId="0"/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3" width="24.140625" style="3" customWidth="1"/>
    <col min="4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141" t="s">
        <v>35</v>
      </c>
      <c r="C1" s="141"/>
      <c r="D1" s="141"/>
      <c r="E1" s="141"/>
      <c r="F1" s="141"/>
      <c r="G1" s="141"/>
      <c r="H1" s="141"/>
      <c r="I1" s="141"/>
      <c r="J1" s="141"/>
    </row>
    <row r="2" spans="2:23" ht="36" x14ac:dyDescent="0.15">
      <c r="B2" s="141" t="s">
        <v>44</v>
      </c>
      <c r="C2" s="141"/>
      <c r="D2" s="141"/>
      <c r="E2" s="141"/>
      <c r="F2" s="141"/>
      <c r="G2" s="141"/>
      <c r="H2" s="141"/>
      <c r="I2" s="141"/>
      <c r="J2" s="141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3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24269781247.663551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32">
        <v>4468385.5942338388</v>
      </c>
      <c r="D9" s="33">
        <v>0</v>
      </c>
      <c r="E9" s="33">
        <v>4468385.5942338388</v>
      </c>
      <c r="F9" s="33">
        <v>0</v>
      </c>
      <c r="G9" s="33">
        <v>0</v>
      </c>
      <c r="H9" s="33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32">
        <v>42957957.143397778</v>
      </c>
      <c r="D10" s="33">
        <v>0</v>
      </c>
      <c r="E10" s="33">
        <v>42957957.143397778</v>
      </c>
      <c r="F10" s="33">
        <v>0</v>
      </c>
      <c r="G10" s="33">
        <v>0</v>
      </c>
      <c r="H10" s="33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32">
        <v>167871736.97753361</v>
      </c>
      <c r="D11" s="33">
        <v>0</v>
      </c>
      <c r="E11" s="33">
        <v>167871736.97753361</v>
      </c>
      <c r="F11" s="33">
        <v>0</v>
      </c>
      <c r="G11" s="33">
        <v>0</v>
      </c>
      <c r="H11" s="33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32">
        <v>200029178.27248386</v>
      </c>
      <c r="D12" s="33">
        <v>0</v>
      </c>
      <c r="E12" s="33">
        <v>200029178.27248386</v>
      </c>
      <c r="F12" s="33">
        <v>0</v>
      </c>
      <c r="G12" s="33">
        <v>0</v>
      </c>
      <c r="H12" s="33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32">
        <v>165669129.65210286</v>
      </c>
      <c r="D13" s="33">
        <v>0</v>
      </c>
      <c r="E13" s="33">
        <v>165669129.65210286</v>
      </c>
      <c r="F13" s="33">
        <v>0</v>
      </c>
      <c r="G13" s="33">
        <v>0</v>
      </c>
      <c r="H13" s="33"/>
      <c r="I13" s="33"/>
      <c r="J13" s="38">
        <v>0</v>
      </c>
    </row>
    <row r="14" spans="2:23" x14ac:dyDescent="0.25">
      <c r="B14" s="25">
        <v>5</v>
      </c>
      <c r="C14" s="32">
        <v>102942300.00010371</v>
      </c>
      <c r="D14" s="33">
        <v>0</v>
      </c>
      <c r="E14" s="33">
        <v>102942300.00010371</v>
      </c>
      <c r="F14" s="33">
        <v>0</v>
      </c>
      <c r="G14" s="33">
        <v>0</v>
      </c>
      <c r="H14" s="33"/>
      <c r="I14" s="33"/>
      <c r="J14" s="38">
        <v>0</v>
      </c>
    </row>
    <row r="15" spans="2:23" x14ac:dyDescent="0.25">
      <c r="B15" s="25">
        <v>5.5</v>
      </c>
      <c r="C15" s="32">
        <v>15639349.579818437</v>
      </c>
      <c r="D15" s="33">
        <v>0</v>
      </c>
      <c r="E15" s="33">
        <v>15639349.579818437</v>
      </c>
      <c r="F15" s="33">
        <v>0</v>
      </c>
      <c r="G15" s="33">
        <v>0</v>
      </c>
      <c r="H15" s="33"/>
      <c r="I15" s="33"/>
      <c r="J15" s="38">
        <v>0</v>
      </c>
    </row>
    <row r="16" spans="2:23" x14ac:dyDescent="0.25">
      <c r="B16" s="25">
        <v>6</v>
      </c>
      <c r="C16" s="32">
        <v>9672819.2632394861</v>
      </c>
      <c r="D16" s="33">
        <v>0</v>
      </c>
      <c r="E16" s="33">
        <v>9672819.2632394861</v>
      </c>
      <c r="F16" s="33">
        <v>0</v>
      </c>
      <c r="G16" s="33">
        <v>0</v>
      </c>
      <c r="H16" s="33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32">
        <v>5204433.6690056454</v>
      </c>
      <c r="D17" s="33">
        <v>0</v>
      </c>
      <c r="E17" s="33">
        <v>5204433.6690056454</v>
      </c>
      <c r="F17" s="33">
        <v>0</v>
      </c>
      <c r="G17" s="33">
        <v>0</v>
      </c>
      <c r="H17" s="33"/>
      <c r="I17" s="33"/>
      <c r="J17" s="38">
        <v>0</v>
      </c>
      <c r="L17" s="41">
        <f>K58</f>
        <v>17.267969262650997</v>
      </c>
      <c r="M17" s="39" t="s">
        <v>18</v>
      </c>
    </row>
    <row r="18" spans="2:13" x14ac:dyDescent="0.25">
      <c r="B18" s="25">
        <v>7</v>
      </c>
      <c r="C18" s="32">
        <v>11314346.745508531</v>
      </c>
      <c r="D18" s="33">
        <v>0</v>
      </c>
      <c r="E18" s="33">
        <v>11314346.745508531</v>
      </c>
      <c r="F18" s="33">
        <v>0</v>
      </c>
      <c r="G18" s="33">
        <v>0</v>
      </c>
      <c r="H18" s="33"/>
      <c r="I18" s="33"/>
      <c r="J18" s="38">
        <v>0</v>
      </c>
      <c r="L18" s="41">
        <f>C51</f>
        <v>6.216313051713835E-2</v>
      </c>
      <c r="M18" s="39" t="s">
        <v>19</v>
      </c>
    </row>
    <row r="19" spans="2:13" x14ac:dyDescent="0.25">
      <c r="B19" s="25">
        <v>7.5</v>
      </c>
      <c r="C19" s="32">
        <v>50245231.977401137</v>
      </c>
      <c r="D19" s="33">
        <v>0</v>
      </c>
      <c r="E19" s="33">
        <v>50245231.977401137</v>
      </c>
      <c r="F19" s="33">
        <v>0</v>
      </c>
      <c r="G19" s="33">
        <v>0</v>
      </c>
      <c r="H19" s="33"/>
      <c r="I19" s="33"/>
      <c r="J19" s="38">
        <v>0</v>
      </c>
      <c r="L19" s="41">
        <f>C46</f>
        <v>24269781247.663551</v>
      </c>
      <c r="M19" s="39" t="s">
        <v>20</v>
      </c>
    </row>
    <row r="20" spans="2:13" x14ac:dyDescent="0.25">
      <c r="B20" s="25">
        <v>8</v>
      </c>
      <c r="C20" s="32">
        <v>334156340.9355793</v>
      </c>
      <c r="D20" s="33">
        <v>0</v>
      </c>
      <c r="E20" s="33">
        <v>334156340.9355793</v>
      </c>
      <c r="F20" s="33">
        <v>0</v>
      </c>
      <c r="G20" s="33">
        <v>0</v>
      </c>
      <c r="H20" s="33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32">
        <v>545302045.67992175</v>
      </c>
      <c r="D21" s="33">
        <v>0</v>
      </c>
      <c r="E21" s="33">
        <v>545302045.67992175</v>
      </c>
      <c r="F21" s="33">
        <v>0</v>
      </c>
      <c r="G21" s="33">
        <v>0</v>
      </c>
      <c r="H21" s="33"/>
      <c r="I21" s="33"/>
      <c r="J21" s="38">
        <v>0</v>
      </c>
    </row>
    <row r="22" spans="2:13" x14ac:dyDescent="0.25">
      <c r="B22" s="25">
        <v>9</v>
      </c>
      <c r="C22" s="32">
        <v>490300985.99135011</v>
      </c>
      <c r="D22" s="33">
        <v>0</v>
      </c>
      <c r="E22" s="33">
        <v>490300985.99135011</v>
      </c>
      <c r="F22" s="33">
        <v>0</v>
      </c>
      <c r="G22" s="33">
        <v>0</v>
      </c>
      <c r="H22" s="33"/>
      <c r="I22" s="33"/>
      <c r="J22" s="38">
        <v>0</v>
      </c>
    </row>
    <row r="23" spans="2:13" x14ac:dyDescent="0.25">
      <c r="B23" s="25">
        <v>9.5</v>
      </c>
      <c r="C23" s="32">
        <v>347907010.18511719</v>
      </c>
      <c r="D23" s="33">
        <v>0</v>
      </c>
      <c r="E23" s="33">
        <v>347907010.18511719</v>
      </c>
      <c r="F23" s="33">
        <v>0</v>
      </c>
      <c r="G23" s="33">
        <v>0</v>
      </c>
      <c r="H23" s="33"/>
      <c r="I23" s="33"/>
      <c r="J23" s="38">
        <v>0</v>
      </c>
    </row>
    <row r="24" spans="2:13" x14ac:dyDescent="0.25">
      <c r="B24" s="25">
        <v>10</v>
      </c>
      <c r="C24" s="32">
        <v>522834135.03252584</v>
      </c>
      <c r="D24" s="33">
        <v>0</v>
      </c>
      <c r="E24" s="33">
        <v>522834135.03252584</v>
      </c>
      <c r="F24" s="33">
        <v>0</v>
      </c>
      <c r="G24" s="33">
        <v>0</v>
      </c>
      <c r="H24" s="33"/>
      <c r="I24" s="33"/>
      <c r="J24" s="38">
        <v>0</v>
      </c>
    </row>
    <row r="25" spans="2:13" x14ac:dyDescent="0.25">
      <c r="B25" s="25">
        <v>10.5</v>
      </c>
      <c r="C25" s="32">
        <v>345905292.15254778</v>
      </c>
      <c r="D25" s="33">
        <v>0</v>
      </c>
      <c r="E25" s="33">
        <v>345905292.15254778</v>
      </c>
      <c r="F25" s="33">
        <v>0</v>
      </c>
      <c r="G25" s="33">
        <v>0</v>
      </c>
      <c r="H25" s="33"/>
      <c r="I25" s="33"/>
      <c r="J25" s="38">
        <v>0</v>
      </c>
    </row>
    <row r="26" spans="2:13" x14ac:dyDescent="0.25">
      <c r="B26" s="25">
        <v>11</v>
      </c>
      <c r="C26" s="32">
        <v>472207289.26940918</v>
      </c>
      <c r="D26" s="33">
        <v>0</v>
      </c>
      <c r="E26" s="33">
        <v>472207289.26940918</v>
      </c>
      <c r="F26" s="33">
        <v>0</v>
      </c>
      <c r="G26" s="33">
        <v>0</v>
      </c>
      <c r="H26" s="33"/>
      <c r="I26" s="33"/>
      <c r="J26" s="38">
        <v>0</v>
      </c>
    </row>
    <row r="27" spans="2:13" x14ac:dyDescent="0.25">
      <c r="B27" s="25">
        <v>11.5</v>
      </c>
      <c r="C27" s="32">
        <v>356270397.83789665</v>
      </c>
      <c r="D27" s="33">
        <v>0</v>
      </c>
      <c r="E27" s="33">
        <v>356270397.83789665</v>
      </c>
      <c r="F27" s="33">
        <v>0</v>
      </c>
      <c r="G27" s="33">
        <v>0</v>
      </c>
      <c r="H27" s="33"/>
      <c r="I27" s="33"/>
      <c r="J27" s="38">
        <v>0</v>
      </c>
    </row>
    <row r="28" spans="2:13" x14ac:dyDescent="0.25">
      <c r="B28" s="25">
        <v>12</v>
      </c>
      <c r="C28" s="32">
        <v>640394650.79032016</v>
      </c>
      <c r="D28" s="33">
        <v>0</v>
      </c>
      <c r="E28" s="33">
        <v>640394650.79032016</v>
      </c>
      <c r="F28" s="33">
        <v>0</v>
      </c>
      <c r="G28" s="33">
        <v>0</v>
      </c>
      <c r="H28" s="33"/>
      <c r="I28" s="33"/>
      <c r="J28" s="38">
        <v>0</v>
      </c>
    </row>
    <row r="29" spans="2:13" x14ac:dyDescent="0.25">
      <c r="B29" s="25">
        <v>12.5</v>
      </c>
      <c r="C29" s="32">
        <v>910388646.50775695</v>
      </c>
      <c r="D29" s="33">
        <v>0</v>
      </c>
      <c r="E29" s="33">
        <v>758657205.42313075</v>
      </c>
      <c r="F29" s="33">
        <v>151731441.08462614</v>
      </c>
      <c r="G29" s="33">
        <v>0</v>
      </c>
      <c r="H29" s="33"/>
      <c r="I29" s="33"/>
      <c r="J29" s="38">
        <v>0</v>
      </c>
    </row>
    <row r="30" spans="2:13" x14ac:dyDescent="0.25">
      <c r="B30" s="25">
        <v>13</v>
      </c>
      <c r="C30" s="32">
        <v>1149034879.7136443</v>
      </c>
      <c r="D30" s="33">
        <v>0</v>
      </c>
      <c r="E30" s="33">
        <v>1005405519.7494388</v>
      </c>
      <c r="F30" s="33">
        <v>143629359.96420553</v>
      </c>
      <c r="G30" s="33">
        <v>0</v>
      </c>
      <c r="H30" s="33"/>
      <c r="I30" s="33"/>
      <c r="J30" s="38">
        <v>0</v>
      </c>
    </row>
    <row r="31" spans="2:13" x14ac:dyDescent="0.25">
      <c r="B31" s="25">
        <v>13.5</v>
      </c>
      <c r="C31" s="32">
        <v>2116434018.9828353</v>
      </c>
      <c r="D31" s="33">
        <v>0</v>
      </c>
      <c r="E31" s="33">
        <v>1302420934.7586679</v>
      </c>
      <c r="F31" s="33">
        <v>814013084.22416747</v>
      </c>
      <c r="G31" s="33">
        <v>0</v>
      </c>
      <c r="H31" s="33"/>
      <c r="I31" s="33"/>
      <c r="J31" s="38">
        <v>0</v>
      </c>
    </row>
    <row r="32" spans="2:13" x14ac:dyDescent="0.25">
      <c r="B32" s="25">
        <v>14</v>
      </c>
      <c r="C32" s="32">
        <v>2697824624.5997248</v>
      </c>
      <c r="D32" s="33">
        <v>0</v>
      </c>
      <c r="E32" s="33">
        <v>1745651227.6821749</v>
      </c>
      <c r="F32" s="33">
        <v>952173396.91754997</v>
      </c>
      <c r="G32" s="33">
        <v>0</v>
      </c>
      <c r="H32" s="33"/>
      <c r="I32" s="33"/>
      <c r="J32" s="38">
        <v>0</v>
      </c>
    </row>
    <row r="33" spans="2:14" x14ac:dyDescent="0.25">
      <c r="B33" s="25">
        <v>14.5</v>
      </c>
      <c r="C33" s="32">
        <v>2928969407.0244045</v>
      </c>
      <c r="D33" s="33">
        <v>0</v>
      </c>
      <c r="E33" s="33">
        <v>1255272603.0104592</v>
      </c>
      <c r="F33" s="33">
        <v>1673696804.0139456</v>
      </c>
      <c r="G33" s="33">
        <v>0</v>
      </c>
      <c r="H33" s="33"/>
      <c r="I33" s="33"/>
      <c r="J33" s="38">
        <v>0</v>
      </c>
    </row>
    <row r="34" spans="2:14" x14ac:dyDescent="0.25">
      <c r="B34" s="25">
        <v>15</v>
      </c>
      <c r="C34" s="32">
        <v>2834413225.449429</v>
      </c>
      <c r="D34" s="33">
        <v>0</v>
      </c>
      <c r="E34" s="33">
        <v>674860291.77367353</v>
      </c>
      <c r="F34" s="33">
        <v>2159552933.6757555</v>
      </c>
      <c r="G34" s="33">
        <v>0</v>
      </c>
      <c r="H34" s="33"/>
      <c r="I34" s="33"/>
      <c r="J34" s="38"/>
    </row>
    <row r="35" spans="2:14" x14ac:dyDescent="0.25">
      <c r="B35" s="25">
        <v>15.5</v>
      </c>
      <c r="C35" s="32">
        <v>2599323641.2383304</v>
      </c>
      <c r="D35" s="33">
        <v>0</v>
      </c>
      <c r="E35" s="33">
        <v>649830910.30958259</v>
      </c>
      <c r="F35" s="33">
        <v>1949492730.9287477</v>
      </c>
      <c r="G35" s="33">
        <v>0</v>
      </c>
      <c r="H35" s="33"/>
      <c r="I35" s="33"/>
      <c r="J35" s="38"/>
    </row>
    <row r="36" spans="2:14" x14ac:dyDescent="0.25">
      <c r="B36" s="25">
        <v>16</v>
      </c>
      <c r="C36" s="32">
        <v>2015771779.6502624</v>
      </c>
      <c r="D36" s="33">
        <v>0</v>
      </c>
      <c r="E36" s="33">
        <v>143983698.54644731</v>
      </c>
      <c r="F36" s="33">
        <v>1727804382.5573678</v>
      </c>
      <c r="G36" s="33">
        <v>143983698.54644731</v>
      </c>
      <c r="H36" s="33"/>
      <c r="I36" s="33"/>
      <c r="J36" s="38">
        <v>0</v>
      </c>
    </row>
    <row r="37" spans="2:14" x14ac:dyDescent="0.25">
      <c r="B37" s="25">
        <v>16.5</v>
      </c>
      <c r="C37" s="32">
        <v>1126487479.9386849</v>
      </c>
      <c r="D37" s="33">
        <v>0</v>
      </c>
      <c r="E37" s="33">
        <v>0</v>
      </c>
      <c r="F37" s="33">
        <v>1039834596.8664784</v>
      </c>
      <c r="G37" s="33">
        <v>86652883.072206542</v>
      </c>
      <c r="H37" s="33"/>
      <c r="I37" s="33"/>
      <c r="J37" s="38">
        <v>0</v>
      </c>
    </row>
    <row r="38" spans="2:14" x14ac:dyDescent="0.25">
      <c r="B38" s="25">
        <v>17</v>
      </c>
      <c r="C38" s="32">
        <v>530691027.98045444</v>
      </c>
      <c r="D38" s="33">
        <v>0</v>
      </c>
      <c r="E38" s="33">
        <v>0</v>
      </c>
      <c r="F38" s="33">
        <v>227439011.99162331</v>
      </c>
      <c r="G38" s="33">
        <v>303252015.9888311</v>
      </c>
      <c r="H38" s="33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32">
        <v>376092074.22155774</v>
      </c>
      <c r="D39" s="33">
        <v>0</v>
      </c>
      <c r="E39" s="33">
        <v>0</v>
      </c>
      <c r="F39" s="33">
        <v>94023018.555389434</v>
      </c>
      <c r="G39" s="33">
        <v>282069055.66616833</v>
      </c>
      <c r="H39" s="33"/>
      <c r="I39" s="33"/>
      <c r="J39" s="38"/>
      <c r="L39"/>
      <c r="M39"/>
      <c r="N39"/>
    </row>
    <row r="40" spans="2:14" x14ac:dyDescent="0.25">
      <c r="B40" s="25">
        <v>18</v>
      </c>
      <c r="C40" s="32">
        <v>132051635.54865687</v>
      </c>
      <c r="D40" s="33">
        <v>0</v>
      </c>
      <c r="E40" s="33">
        <v>0</v>
      </c>
      <c r="F40" s="33">
        <v>0</v>
      </c>
      <c r="G40" s="33">
        <v>132051635.54865687</v>
      </c>
      <c r="H40" s="33"/>
      <c r="I40" s="33"/>
      <c r="J40" s="38"/>
      <c r="L40"/>
      <c r="M40"/>
      <c r="N40"/>
    </row>
    <row r="41" spans="2:14" x14ac:dyDescent="0.25">
      <c r="B41" s="25">
        <v>18.5</v>
      </c>
      <c r="C41" s="32">
        <v>21005790.058311015</v>
      </c>
      <c r="D41" s="33">
        <v>0</v>
      </c>
      <c r="E41" s="33">
        <v>0</v>
      </c>
      <c r="F41" s="33">
        <v>0</v>
      </c>
      <c r="G41" s="33">
        <v>21005790.058311015</v>
      </c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32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138">
        <v>24269781247.663551</v>
      </c>
      <c r="D46" s="133">
        <v>0</v>
      </c>
      <c r="E46" s="133">
        <v>12367375408.003075</v>
      </c>
      <c r="F46" s="133">
        <v>10933390760.779856</v>
      </c>
      <c r="G46" s="133">
        <v>969015078.88062108</v>
      </c>
      <c r="H46" s="47"/>
      <c r="I46" s="47"/>
      <c r="J46" s="48">
        <v>0</v>
      </c>
      <c r="L46"/>
      <c r="M46"/>
      <c r="N46"/>
    </row>
    <row r="47" spans="2:14" s="52" customFormat="1" x14ac:dyDescent="0.25">
      <c r="B47" s="25" t="s">
        <v>22</v>
      </c>
      <c r="C47" s="139">
        <v>100</v>
      </c>
      <c r="D47" s="129">
        <v>0</v>
      </c>
      <c r="E47" s="129">
        <v>50.957918745945349</v>
      </c>
      <c r="F47" s="129">
        <v>45.049399700841604</v>
      </c>
      <c r="G47" s="129">
        <v>3.9926815532130435</v>
      </c>
      <c r="H47" s="50"/>
      <c r="I47" s="50"/>
      <c r="J47" s="51">
        <v>0</v>
      </c>
      <c r="L47"/>
      <c r="M47"/>
      <c r="N47"/>
    </row>
    <row r="48" spans="2:14" s="52" customFormat="1" x14ac:dyDescent="0.25">
      <c r="B48" s="25" t="s">
        <v>23</v>
      </c>
      <c r="C48" s="140">
        <v>13.655963508256162</v>
      </c>
      <c r="D48" s="130">
        <v>0</v>
      </c>
      <c r="E48" s="130">
        <v>12.093126488892993</v>
      </c>
      <c r="F48" s="130">
        <v>15.116670984665465</v>
      </c>
      <c r="G48" s="130">
        <v>17.121034967301174</v>
      </c>
      <c r="H48" s="54"/>
      <c r="I48" s="54"/>
      <c r="J48" s="55">
        <v>0</v>
      </c>
      <c r="L48"/>
      <c r="M48"/>
      <c r="N48"/>
    </row>
    <row r="49" spans="2:14" s="60" customFormat="1" x14ac:dyDescent="0.25">
      <c r="B49" s="56" t="s">
        <v>40</v>
      </c>
      <c r="C49" s="134">
        <v>21.814676272275843</v>
      </c>
      <c r="D49" s="58">
        <v>0</v>
      </c>
      <c r="E49" s="58">
        <v>15.211212436541322</v>
      </c>
      <c r="F49" s="58">
        <v>26.842058872972064</v>
      </c>
      <c r="G49" s="58">
        <v>40.590496488928963</v>
      </c>
      <c r="H49" s="58"/>
      <c r="I49" s="58"/>
      <c r="J49" s="59">
        <v>0</v>
      </c>
      <c r="L49"/>
      <c r="M49"/>
      <c r="N49"/>
    </row>
    <row r="50" spans="2:14" x14ac:dyDescent="0.25">
      <c r="B50" s="61" t="s">
        <v>41</v>
      </c>
      <c r="C50" s="135">
        <v>2.2761321772508582E+18</v>
      </c>
      <c r="D50" s="132">
        <v>0</v>
      </c>
      <c r="E50" s="132">
        <v>9.7852100887688064E+17</v>
      </c>
      <c r="F50" s="132">
        <v>1.2301649171670298E+18</v>
      </c>
      <c r="G50" s="132">
        <v>6.7446251206948056E+16</v>
      </c>
      <c r="H50" s="62"/>
      <c r="I50" s="62"/>
      <c r="J50" s="63">
        <v>0</v>
      </c>
      <c r="L50"/>
      <c r="M50"/>
      <c r="N50"/>
    </row>
    <row r="51" spans="2:14" x14ac:dyDescent="0.25">
      <c r="B51" s="64" t="s">
        <v>42</v>
      </c>
      <c r="C51" s="136">
        <v>6.216313051713835E-2</v>
      </c>
      <c r="D51" s="65">
        <v>0</v>
      </c>
      <c r="E51" s="65">
        <v>7.9984812917165984E-2</v>
      </c>
      <c r="F51" s="65">
        <v>0.1014441011775073</v>
      </c>
      <c r="G51" s="65">
        <v>0.26800837943099359</v>
      </c>
      <c r="H51" s="65"/>
      <c r="I51" s="65"/>
      <c r="J51" s="66">
        <v>0</v>
      </c>
      <c r="L51"/>
      <c r="M51"/>
      <c r="N51"/>
    </row>
    <row r="52" spans="2:14" ht="26" thickBot="1" x14ac:dyDescent="0.3">
      <c r="B52" s="67" t="s">
        <v>43</v>
      </c>
      <c r="C52" s="137">
        <v>7.6859516835911492</v>
      </c>
      <c r="D52" s="69">
        <v>0</v>
      </c>
      <c r="E52" s="69">
        <v>8.3180120552594925</v>
      </c>
      <c r="F52" s="69">
        <v>0.97209959173067795</v>
      </c>
      <c r="G52" s="69">
        <v>0.41411460433000791</v>
      </c>
      <c r="H52" s="69"/>
      <c r="I52" s="70"/>
      <c r="J52" s="71"/>
    </row>
    <row r="54" spans="2:14" x14ac:dyDescent="0.25">
      <c r="C54" s="3" t="s">
        <v>37</v>
      </c>
      <c r="E54" s="72">
        <f>E51*100/C51</f>
        <v>128.66921638561013</v>
      </c>
    </row>
    <row r="55" spans="2:14" x14ac:dyDescent="0.25">
      <c r="C55" s="3" t="s">
        <v>18</v>
      </c>
      <c r="D55" s="3">
        <f t="shared" ref="D55:I55" si="0">D46/1000000</f>
        <v>0</v>
      </c>
      <c r="E55" s="3">
        <f t="shared" si="0"/>
        <v>12367.375408003074</v>
      </c>
      <c r="F55" s="3">
        <f t="shared" si="0"/>
        <v>10933.390760779856</v>
      </c>
      <c r="G55" s="3">
        <f t="shared" si="0"/>
        <v>969.0150788806211</v>
      </c>
      <c r="H55" s="3">
        <f t="shared" si="0"/>
        <v>0</v>
      </c>
      <c r="I55" s="3">
        <f t="shared" si="0"/>
        <v>0</v>
      </c>
    </row>
    <row r="56" spans="2:14" x14ac:dyDescent="0.25">
      <c r="C56" s="3">
        <f>L58</f>
        <v>17</v>
      </c>
    </row>
    <row r="57" spans="2:14" x14ac:dyDescent="0.25">
      <c r="C57" s="72">
        <f>K58</f>
        <v>17.267969262650997</v>
      </c>
      <c r="D57" s="73" t="str">
        <f t="shared" ref="D57:I57" si="1">D6</f>
        <v>O</v>
      </c>
      <c r="E57" s="73" t="str">
        <f t="shared" si="1"/>
        <v>I</v>
      </c>
      <c r="F57" s="73" t="str">
        <f t="shared" si="1"/>
        <v>II</v>
      </c>
      <c r="G57" s="73" t="str">
        <f t="shared" si="1"/>
        <v>III</v>
      </c>
      <c r="H57" s="73" t="str">
        <f t="shared" si="1"/>
        <v>IV</v>
      </c>
      <c r="I57" s="73" t="str">
        <f t="shared" si="1"/>
        <v>V</v>
      </c>
    </row>
    <row r="58" spans="2:14" x14ac:dyDescent="0.25">
      <c r="B58" s="74">
        <v>2019</v>
      </c>
      <c r="C58" s="3" t="str">
        <f>CONCATENATE(C54,C56,C55)</f>
        <v>&lt; 12,0 cm =17%</v>
      </c>
      <c r="D58" s="72">
        <f>SUM(D8:D27)/1000000000</f>
        <v>0</v>
      </c>
      <c r="E58" s="72">
        <f t="shared" ref="E58:I58" si="2">SUM(E8:E27)/1000000000</f>
        <v>4.1908983659591774</v>
      </c>
      <c r="F58" s="72">
        <f t="shared" si="2"/>
        <v>0</v>
      </c>
      <c r="G58" s="72">
        <f t="shared" si="2"/>
        <v>0</v>
      </c>
      <c r="H58" s="72">
        <f t="shared" si="2"/>
        <v>0</v>
      </c>
      <c r="I58" s="72">
        <f t="shared" si="2"/>
        <v>0</v>
      </c>
      <c r="J58" s="72">
        <f>SUM(D58:I58)</f>
        <v>4.1908983659591774</v>
      </c>
      <c r="K58" s="72">
        <f>(J58/$J60)*100</f>
        <v>17.267969262650997</v>
      </c>
      <c r="L58" s="72">
        <f>ROUND(K58,0)</f>
        <v>17</v>
      </c>
    </row>
    <row r="59" spans="2:14" x14ac:dyDescent="0.25">
      <c r="B59" s="74"/>
      <c r="C59" s="3" t="s">
        <v>38</v>
      </c>
      <c r="D59" s="72">
        <f>SUM(D28:D45)/1000000000</f>
        <v>0</v>
      </c>
      <c r="E59" s="72">
        <f t="shared" ref="E59:I59" si="3">SUM(E28:E45)/1000000000</f>
        <v>8.1764770420438939</v>
      </c>
      <c r="F59" s="72">
        <f t="shared" si="3"/>
        <v>10.933390760779856</v>
      </c>
      <c r="G59" s="72">
        <f t="shared" si="3"/>
        <v>0.96901507888062111</v>
      </c>
      <c r="H59" s="72">
        <f t="shared" si="3"/>
        <v>0</v>
      </c>
      <c r="I59" s="72">
        <f t="shared" si="3"/>
        <v>0</v>
      </c>
      <c r="J59" s="72">
        <f>SUM(D59:I59)</f>
        <v>20.07888288170437</v>
      </c>
      <c r="K59" s="72">
        <f>(J59/$J60)*100</f>
        <v>82.732030737348992</v>
      </c>
    </row>
    <row r="60" spans="2:14" x14ac:dyDescent="0.25">
      <c r="B60" s="74"/>
      <c r="J60" s="72">
        <f>SUM(J58:J59)</f>
        <v>24.269781247663548</v>
      </c>
      <c r="K60" s="72">
        <f>SUM(K58:K59)</f>
        <v>99.999999999999986</v>
      </c>
    </row>
    <row r="61" spans="2:14" x14ac:dyDescent="0.25">
      <c r="B61" s="74"/>
    </row>
    <row r="62" spans="2:14" x14ac:dyDescent="0.25">
      <c r="B62" s="74"/>
    </row>
    <row r="63" spans="2:14" x14ac:dyDescent="0.25">
      <c r="B63" s="74"/>
      <c r="C63" s="72">
        <f>K64</f>
        <v>0</v>
      </c>
      <c r="D63" s="75" t="s">
        <v>5</v>
      </c>
      <c r="E63" s="75" t="s">
        <v>6</v>
      </c>
      <c r="F63" s="75" t="s">
        <v>7</v>
      </c>
      <c r="G63" s="75" t="s">
        <v>8</v>
      </c>
      <c r="H63" s="75" t="s">
        <v>9</v>
      </c>
      <c r="I63" s="75" t="s">
        <v>10</v>
      </c>
      <c r="K63" s="3"/>
    </row>
    <row r="64" spans="2:14" x14ac:dyDescent="0.25">
      <c r="B64" s="74"/>
      <c r="C64" s="3" t="s">
        <v>39</v>
      </c>
      <c r="D64" s="76"/>
      <c r="E64" s="76"/>
      <c r="F64" s="76"/>
      <c r="G64" s="76"/>
      <c r="H64" s="76"/>
      <c r="I64" s="76">
        <v>0</v>
      </c>
      <c r="J64" s="72"/>
      <c r="K64" s="72"/>
      <c r="L64" s="41"/>
    </row>
    <row r="65" spans="2:12" x14ac:dyDescent="0.25">
      <c r="B65" s="74"/>
      <c r="C65" s="3" t="s">
        <v>38</v>
      </c>
      <c r="D65" s="76"/>
      <c r="E65" s="76"/>
      <c r="F65" s="76"/>
      <c r="G65" s="76"/>
      <c r="H65" s="76"/>
      <c r="I65" s="76">
        <v>0</v>
      </c>
      <c r="J65" s="72"/>
      <c r="K65" s="72"/>
      <c r="L65" s="41"/>
    </row>
    <row r="66" spans="2:12" x14ac:dyDescent="0.25">
      <c r="B66" s="74"/>
      <c r="J66" s="72"/>
      <c r="K66" s="72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E396-7B8A-49A6-BAD9-092B587E7A92}">
  <sheetPr syncVertical="1" syncRef="A1" transitionEvaluation="1"/>
  <dimension ref="B1:AP52"/>
  <sheetViews>
    <sheetView showZeros="0" zoomScale="42" zoomScaleNormal="42" workbookViewId="0"/>
  </sheetViews>
  <sheetFormatPr baseColWidth="10" defaultColWidth="13.85546875" defaultRowHeight="16" x14ac:dyDescent="0.2"/>
  <cols>
    <col min="1" max="1" width="5.42578125" style="77" customWidth="1"/>
    <col min="2" max="2" width="16.5703125" style="77" customWidth="1"/>
    <col min="3" max="3" width="16.140625" style="78" customWidth="1"/>
    <col min="4" max="11" width="22.140625" style="78" customWidth="1"/>
    <col min="12" max="12" width="11.7109375" style="77" bestFit="1" customWidth="1"/>
    <col min="13" max="13" width="8.28515625" style="77" customWidth="1"/>
    <col min="14" max="14" width="9" style="77" bestFit="1" customWidth="1"/>
    <col min="15" max="20" width="8.28515625" style="77" customWidth="1"/>
    <col min="21" max="21" width="11.7109375" style="77" bestFit="1" customWidth="1"/>
    <col min="22" max="22" width="8.28515625" style="77" customWidth="1"/>
    <col min="23" max="24" width="9" style="77" bestFit="1" customWidth="1"/>
    <col min="25" max="29" width="8.28515625" style="77" customWidth="1"/>
    <col min="30" max="30" width="11.7109375" style="77" bestFit="1" customWidth="1"/>
    <col min="31" max="31" width="8.42578125" style="77" bestFit="1" customWidth="1"/>
    <col min="32" max="34" width="9" style="77" bestFit="1" customWidth="1"/>
    <col min="35" max="36" width="9" style="77" customWidth="1"/>
    <col min="37" max="38" width="8.28515625" style="77" customWidth="1"/>
    <col min="39" max="39" width="4.140625" style="77" customWidth="1"/>
    <col min="40" max="16384" width="13.85546875" style="77"/>
  </cols>
  <sheetData>
    <row r="1" spans="2:42" ht="27" customHeight="1" x14ac:dyDescent="0.2">
      <c r="S1" s="79"/>
    </row>
    <row r="2" spans="2:42" s="81" customFormat="1" ht="27" customHeight="1" x14ac:dyDescent="0.3">
      <c r="B2" s="142" t="s">
        <v>46</v>
      </c>
      <c r="C2" s="142"/>
      <c r="D2" s="142"/>
      <c r="E2" s="142"/>
      <c r="F2" s="142"/>
      <c r="G2" s="142"/>
      <c r="H2" s="142"/>
      <c r="I2" s="142"/>
      <c r="J2" s="142"/>
      <c r="K2" s="142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</row>
    <row r="3" spans="2:42" ht="27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2:42" ht="27" customHeight="1" thickBo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2:42" ht="27" customHeight="1" x14ac:dyDescent="0.2">
      <c r="B5" s="82"/>
      <c r="C5" s="83"/>
      <c r="D5" s="84"/>
      <c r="E5" s="84"/>
      <c r="F5" s="84"/>
      <c r="G5" s="84"/>
      <c r="H5" s="84"/>
      <c r="I5" s="84"/>
      <c r="J5" s="84"/>
      <c r="K5" s="85"/>
    </row>
    <row r="6" spans="2:42" s="86" customFormat="1" ht="27" customHeight="1" x14ac:dyDescent="0.25">
      <c r="C6" s="143" t="s">
        <v>27</v>
      </c>
      <c r="D6" s="144"/>
      <c r="E6" s="144"/>
      <c r="F6" s="144"/>
      <c r="G6" s="144"/>
      <c r="H6" s="144"/>
      <c r="I6" s="144"/>
      <c r="J6" s="144"/>
      <c r="K6" s="145"/>
    </row>
    <row r="7" spans="2:42" ht="27" customHeight="1" thickBot="1" x14ac:dyDescent="0.25">
      <c r="B7" s="87"/>
      <c r="C7" s="88"/>
      <c r="D7" s="89"/>
      <c r="E7" s="89"/>
      <c r="F7" s="89"/>
      <c r="G7" s="89"/>
      <c r="H7" s="89"/>
      <c r="I7" s="89"/>
      <c r="J7" s="89"/>
      <c r="K7" s="90"/>
    </row>
    <row r="8" spans="2:42" s="92" customFormat="1" ht="27" customHeight="1" thickBot="1" x14ac:dyDescent="0.3">
      <c r="B8" s="91" t="s">
        <v>28</v>
      </c>
      <c r="C8" s="146" t="s">
        <v>29</v>
      </c>
      <c r="D8" s="146"/>
      <c r="E8" s="146"/>
      <c r="F8" s="146"/>
      <c r="G8" s="146"/>
      <c r="H8" s="146"/>
      <c r="I8" s="146"/>
      <c r="J8" s="146"/>
      <c r="K8" s="14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</row>
    <row r="9" spans="2:42" s="92" customFormat="1" ht="27" customHeight="1" x14ac:dyDescent="0.25">
      <c r="B9" s="93" t="s">
        <v>30</v>
      </c>
      <c r="C9" s="94" t="s">
        <v>31</v>
      </c>
      <c r="D9" s="95" t="s">
        <v>32</v>
      </c>
      <c r="E9" s="95" t="s">
        <v>6</v>
      </c>
      <c r="F9" s="95" t="s">
        <v>7</v>
      </c>
      <c r="G9" s="95" t="s">
        <v>8</v>
      </c>
      <c r="H9" s="95" t="s">
        <v>9</v>
      </c>
      <c r="I9" s="95" t="s">
        <v>10</v>
      </c>
      <c r="J9" s="95" t="s">
        <v>33</v>
      </c>
      <c r="K9" s="96" t="s">
        <v>34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</row>
    <row r="10" spans="2:42" s="92" customFormat="1" ht="27" customHeight="1" thickBot="1" x14ac:dyDescent="0.3">
      <c r="B10" s="121"/>
      <c r="C10" s="124"/>
      <c r="D10" s="97"/>
      <c r="E10" s="97"/>
      <c r="F10" s="97"/>
      <c r="G10" s="97"/>
      <c r="H10" s="97"/>
      <c r="I10" s="97"/>
      <c r="J10" s="97"/>
      <c r="K10" s="98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</row>
    <row r="11" spans="2:42" s="81" customFormat="1" ht="27" customHeight="1" x14ac:dyDescent="0.25">
      <c r="B11" s="122">
        <v>2</v>
      </c>
      <c r="C11" s="126">
        <f t="shared" ref="C11:C48" si="0">SUM(D11:K11)</f>
        <v>0</v>
      </c>
      <c r="D11" s="99"/>
      <c r="E11" s="99"/>
      <c r="F11" s="99"/>
      <c r="G11" s="99"/>
      <c r="H11" s="99"/>
      <c r="I11" s="99"/>
      <c r="J11" s="99">
        <f>+'[2]15.Calb3t16'!AE11+'[2]16.Calb4t16'!AE11+'[2]17.Calb1t17'!AE11+'[2]18.Calb2t17'!AE11</f>
        <v>0</v>
      </c>
      <c r="K11" s="100">
        <f>+'[2]15.Calb3t16'!AF11+'[2]16.Calb4t16'!AF11+'[2]17.Calb1t17'!AF11+'[2]18.Calb2t17'!AF11</f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</row>
    <row r="12" spans="2:42" s="81" customFormat="1" ht="27" customHeight="1" x14ac:dyDescent="0.25">
      <c r="B12" s="105">
        <v>2.5</v>
      </c>
      <c r="C12" s="127">
        <f t="shared" si="0"/>
        <v>1</v>
      </c>
      <c r="D12" s="101"/>
      <c r="E12" s="101">
        <v>1</v>
      </c>
      <c r="F12" s="101"/>
      <c r="G12" s="101"/>
      <c r="H12" s="101"/>
      <c r="I12" s="101"/>
      <c r="J12" s="101">
        <f>+'[2]15.Calb3t16'!AE12+'[2]16.Calb4t16'!AE12+'[2]17.Calb1t17'!AE12+'[2]18.Calb2t17'!AE12</f>
        <v>0</v>
      </c>
      <c r="K12" s="102">
        <f>+'[2]15.Calb3t16'!AF12+'[2]16.Calb4t16'!AF12+'[2]17.Calb1t17'!AF12+'[2]18.Calb2t17'!AF12</f>
        <v>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</row>
    <row r="13" spans="2:42" s="81" customFormat="1" ht="27" customHeight="1" x14ac:dyDescent="0.25">
      <c r="B13" s="105">
        <v>3</v>
      </c>
      <c r="C13" s="127">
        <f t="shared" si="0"/>
        <v>1</v>
      </c>
      <c r="D13" s="101"/>
      <c r="E13" s="101">
        <v>1</v>
      </c>
      <c r="F13" s="101"/>
      <c r="G13" s="101"/>
      <c r="H13" s="101"/>
      <c r="I13" s="101"/>
      <c r="J13" s="101">
        <f>+'[2]15.Calb3t16'!AE13+'[2]16.Calb4t16'!AE13+'[2]17.Calb1t17'!AE13+'[2]18.Calb2t17'!AE13</f>
        <v>0</v>
      </c>
      <c r="K13" s="102">
        <f>+'[2]15.Calb3t16'!AF13+'[2]16.Calb4t16'!AF13+'[2]17.Calb1t17'!AF13+'[2]18.Calb2t17'!AF13</f>
        <v>0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</row>
    <row r="14" spans="2:42" s="81" customFormat="1" ht="27" customHeight="1" x14ac:dyDescent="0.25">
      <c r="B14" s="105">
        <v>3.5</v>
      </c>
      <c r="C14" s="127">
        <f t="shared" si="0"/>
        <v>3</v>
      </c>
      <c r="D14" s="101"/>
      <c r="E14" s="101">
        <v>3</v>
      </c>
      <c r="F14" s="101"/>
      <c r="G14" s="101"/>
      <c r="H14" s="101"/>
      <c r="I14" s="101"/>
      <c r="J14" s="101">
        <f>+'[2]15.Calb3t16'!AE14+'[2]16.Calb4t16'!AE14+'[2]17.Calb1t17'!AE14+'[2]18.Calb2t17'!AE14</f>
        <v>0</v>
      </c>
      <c r="K14" s="102">
        <f>+'[2]15.Calb3t16'!AF14+'[2]16.Calb4t16'!AF14+'[2]17.Calb1t17'!AF14+'[2]18.Calb2t17'!AF14</f>
        <v>0</v>
      </c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</row>
    <row r="15" spans="2:42" s="81" customFormat="1" ht="27" customHeight="1" x14ac:dyDescent="0.25">
      <c r="B15" s="105">
        <v>4</v>
      </c>
      <c r="C15" s="127">
        <f t="shared" si="0"/>
        <v>4</v>
      </c>
      <c r="D15" s="101"/>
      <c r="E15" s="101">
        <v>4</v>
      </c>
      <c r="F15" s="101"/>
      <c r="G15" s="101"/>
      <c r="H15" s="101"/>
      <c r="I15" s="101"/>
      <c r="J15" s="101">
        <f>+'[2]15.Calb3t16'!AE15+'[2]16.Calb4t16'!AE15+'[2]17.Calb1t17'!AE15+'[2]18.Calb2t17'!AE15</f>
        <v>0</v>
      </c>
      <c r="K15" s="102">
        <f>+'[2]15.Calb3t16'!AF15+'[2]16.Calb4t16'!AF15+'[2]17.Calb1t17'!AF15+'[2]18.Calb2t17'!AF15</f>
        <v>0</v>
      </c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</row>
    <row r="16" spans="2:42" s="81" customFormat="1" ht="27" customHeight="1" x14ac:dyDescent="0.25">
      <c r="B16" s="105">
        <v>4.5</v>
      </c>
      <c r="C16" s="127">
        <f t="shared" si="0"/>
        <v>4</v>
      </c>
      <c r="D16" s="101"/>
      <c r="E16" s="101">
        <v>4</v>
      </c>
      <c r="F16" s="101"/>
      <c r="G16" s="101"/>
      <c r="H16" s="101"/>
      <c r="I16" s="101"/>
      <c r="J16" s="101">
        <f>+'[2]15.Calb3t16'!AE16+'[2]16.Calb4t16'!AE16+'[2]17.Calb1t17'!AE16+'[2]18.Calb2t17'!AE16</f>
        <v>0</v>
      </c>
      <c r="K16" s="102">
        <f>+'[2]15.Calb3t16'!AF16+'[2]16.Calb4t16'!AF16+'[2]17.Calb1t17'!AF16+'[2]18.Calb2t17'!AF16</f>
        <v>0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</row>
    <row r="17" spans="2:42" s="81" customFormat="1" ht="27" customHeight="1" x14ac:dyDescent="0.25">
      <c r="B17" s="105">
        <v>5</v>
      </c>
      <c r="C17" s="127">
        <f t="shared" si="0"/>
        <v>2</v>
      </c>
      <c r="D17" s="101"/>
      <c r="E17" s="101">
        <v>2</v>
      </c>
      <c r="F17" s="101"/>
      <c r="G17" s="101"/>
      <c r="H17" s="101"/>
      <c r="I17" s="101"/>
      <c r="J17" s="101">
        <f>+'[2]15.Calb3t16'!AE17+'[2]16.Calb4t16'!AE17+'[2]17.Calb1t17'!AE17+'[2]18.Calb2t17'!AE17</f>
        <v>0</v>
      </c>
      <c r="K17" s="102">
        <f>+'[2]15.Calb3t16'!AF17+'[2]16.Calb4t16'!AF17+'[2]17.Calb1t17'!AF17+'[2]18.Calb2t17'!AF17</f>
        <v>0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</row>
    <row r="18" spans="2:42" s="81" customFormat="1" ht="27" customHeight="1" x14ac:dyDescent="0.25">
      <c r="B18" s="105">
        <v>5.5</v>
      </c>
      <c r="C18" s="127">
        <f t="shared" si="0"/>
        <v>1</v>
      </c>
      <c r="D18" s="101"/>
      <c r="E18" s="101">
        <v>1</v>
      </c>
      <c r="F18" s="101"/>
      <c r="G18" s="101"/>
      <c r="H18" s="101"/>
      <c r="I18" s="101"/>
      <c r="J18" s="101">
        <f>+'[2]15.Calb3t16'!AE18+'[2]16.Calb4t16'!AE18+'[2]17.Calb1t17'!AE18+'[2]18.Calb2t17'!AE18</f>
        <v>0</v>
      </c>
      <c r="K18" s="102">
        <f>+'[2]15.Calb3t16'!AF18+'[2]16.Calb4t16'!AF18+'[2]17.Calb1t17'!AF18+'[2]18.Calb2t17'!AF18</f>
        <v>0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</row>
    <row r="19" spans="2:42" s="81" customFormat="1" ht="27" customHeight="1" x14ac:dyDescent="0.25">
      <c r="B19" s="105">
        <v>6</v>
      </c>
      <c r="C19" s="127">
        <f t="shared" si="0"/>
        <v>1</v>
      </c>
      <c r="D19" s="101"/>
      <c r="E19" s="101">
        <v>1</v>
      </c>
      <c r="F19" s="101"/>
      <c r="G19" s="101"/>
      <c r="H19" s="101"/>
      <c r="I19" s="101"/>
      <c r="J19" s="101">
        <f>+'[2]15.Calb3t16'!AE19+'[2]16.Calb4t16'!AE19+'[2]17.Calb1t17'!AE19+'[2]18.Calb2t17'!AE19</f>
        <v>0</v>
      </c>
      <c r="K19" s="102">
        <f>+'[2]15.Calb3t16'!AF19+'[2]16.Calb4t16'!AF19+'[2]17.Calb1t17'!AF19+'[2]18.Calb2t17'!AF19</f>
        <v>0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</row>
    <row r="20" spans="2:42" s="81" customFormat="1" ht="27" customHeight="1" x14ac:dyDescent="0.25">
      <c r="B20" s="105">
        <v>6.5</v>
      </c>
      <c r="C20" s="127">
        <f t="shared" si="0"/>
        <v>1</v>
      </c>
      <c r="D20" s="101"/>
      <c r="E20" s="101">
        <v>1</v>
      </c>
      <c r="F20" s="101"/>
      <c r="G20" s="101"/>
      <c r="H20" s="101"/>
      <c r="I20" s="101"/>
      <c r="J20" s="101">
        <f>+'[2]15.Calb3t16'!AE20+'[2]16.Calb4t16'!AE20+'[2]17.Calb1t17'!AE20+'[2]18.Calb2t17'!AE20</f>
        <v>0</v>
      </c>
      <c r="K20" s="102">
        <f>+'[2]15.Calb3t16'!AF20+'[2]16.Calb4t16'!AF20+'[2]17.Calb1t17'!AF20+'[2]18.Calb2t17'!AF20</f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</row>
    <row r="21" spans="2:42" s="81" customFormat="1" ht="27" customHeight="1" x14ac:dyDescent="0.25">
      <c r="B21" s="105">
        <v>7</v>
      </c>
      <c r="C21" s="127">
        <f t="shared" si="0"/>
        <v>1</v>
      </c>
      <c r="D21" s="101"/>
      <c r="E21" s="101">
        <v>1</v>
      </c>
      <c r="F21" s="101"/>
      <c r="G21" s="101"/>
      <c r="H21" s="101"/>
      <c r="I21" s="101"/>
      <c r="J21" s="101">
        <f>+'[2]15.Calb3t16'!AE21+'[2]16.Calb4t16'!AE21+'[2]17.Calb1t17'!AE21+'[2]18.Calb2t17'!AE21</f>
        <v>0</v>
      </c>
      <c r="K21" s="102">
        <f>+'[2]15.Calb3t16'!AF21+'[2]16.Calb4t16'!AF21+'[2]17.Calb1t17'!AF21+'[2]18.Calb2t17'!AF21</f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</row>
    <row r="22" spans="2:42" s="81" customFormat="1" ht="27" customHeight="1" x14ac:dyDescent="0.25">
      <c r="B22" s="105">
        <v>7.5</v>
      </c>
      <c r="C22" s="127">
        <f t="shared" si="0"/>
        <v>1</v>
      </c>
      <c r="D22" s="101"/>
      <c r="E22" s="101">
        <v>1</v>
      </c>
      <c r="F22" s="101"/>
      <c r="G22" s="101"/>
      <c r="H22" s="101"/>
      <c r="I22" s="101"/>
      <c r="J22" s="101">
        <f>+'[2]15.Calb3t16'!AE22+'[2]16.Calb4t16'!AE22+'[2]17.Calb1t17'!AE22+'[2]18.Calb2t17'!AE22</f>
        <v>0</v>
      </c>
      <c r="K22" s="102">
        <f>+'[2]15.Calb3t16'!AF22+'[2]16.Calb4t16'!AF22+'[2]17.Calb1t17'!AF22+'[2]18.Calb2t17'!AF22</f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</row>
    <row r="23" spans="2:42" s="81" customFormat="1" ht="27" customHeight="1" x14ac:dyDescent="0.25">
      <c r="B23" s="105">
        <v>8</v>
      </c>
      <c r="C23" s="127">
        <f t="shared" si="0"/>
        <v>6</v>
      </c>
      <c r="D23" s="101"/>
      <c r="E23" s="101">
        <v>6</v>
      </c>
      <c r="F23" s="101"/>
      <c r="G23" s="101"/>
      <c r="H23" s="101"/>
      <c r="I23" s="101"/>
      <c r="J23" s="101">
        <f>+'[2]15.Calb3t16'!AE23+'[2]16.Calb4t16'!AE23+'[2]17.Calb1t17'!AE23+'[2]18.Calb2t17'!AE23</f>
        <v>0</v>
      </c>
      <c r="K23" s="102">
        <f>+'[2]15.Calb3t16'!AF23+'[2]16.Calb4t16'!AF23+'[2]17.Calb1t17'!AF23+'[2]18.Calb2t17'!AF23</f>
        <v>0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</row>
    <row r="24" spans="2:42" s="81" customFormat="1" ht="27" customHeight="1" x14ac:dyDescent="0.25">
      <c r="B24" s="105">
        <v>8.5</v>
      </c>
      <c r="C24" s="127">
        <f t="shared" si="0"/>
        <v>9</v>
      </c>
      <c r="D24" s="101"/>
      <c r="E24" s="101">
        <v>9</v>
      </c>
      <c r="F24" s="101"/>
      <c r="G24" s="101"/>
      <c r="H24" s="101"/>
      <c r="I24" s="101"/>
      <c r="J24" s="101">
        <f>+'[2]15.Calb3t16'!AE24+'[2]16.Calb4t16'!AE24+'[2]17.Calb1t17'!AE24+'[2]18.Calb2t17'!AE24</f>
        <v>0</v>
      </c>
      <c r="K24" s="102">
        <f>+'[2]15.Calb3t16'!AF24+'[2]16.Calb4t16'!AF24+'[2]17.Calb1t17'!AF24+'[2]18.Calb2t17'!AF24</f>
        <v>0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</row>
    <row r="25" spans="2:42" s="81" customFormat="1" ht="27" customHeight="1" x14ac:dyDescent="0.25">
      <c r="B25" s="105">
        <v>9</v>
      </c>
      <c r="C25" s="127">
        <f t="shared" si="0"/>
        <v>9</v>
      </c>
      <c r="D25" s="101"/>
      <c r="E25" s="101">
        <v>9</v>
      </c>
      <c r="F25" s="101"/>
      <c r="G25" s="101"/>
      <c r="H25" s="101"/>
      <c r="I25" s="101"/>
      <c r="J25" s="101">
        <f>+'[2]15.Calb3t16'!AE25+'[2]16.Calb4t16'!AE25+'[2]17.Calb1t17'!AE25+'[2]18.Calb2t17'!AE25</f>
        <v>0</v>
      </c>
      <c r="K25" s="102">
        <f>+'[2]15.Calb3t16'!AF25+'[2]16.Calb4t16'!AF25+'[2]17.Calb1t17'!AF25+'[2]18.Calb2t17'!AF25</f>
        <v>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</row>
    <row r="26" spans="2:42" s="81" customFormat="1" ht="27" customHeight="1" x14ac:dyDescent="0.25">
      <c r="B26" s="105">
        <v>9.5</v>
      </c>
      <c r="C26" s="127">
        <f t="shared" si="0"/>
        <v>6</v>
      </c>
      <c r="D26" s="101"/>
      <c r="E26" s="101">
        <v>6</v>
      </c>
      <c r="F26" s="101"/>
      <c r="G26" s="101"/>
      <c r="H26" s="101"/>
      <c r="I26" s="101"/>
      <c r="J26" s="101">
        <f>+'[2]15.Calb3t16'!AE26+'[2]16.Calb4t16'!AE26+'[2]17.Calb1t17'!AE26+'[2]18.Calb2t17'!AE26</f>
        <v>0</v>
      </c>
      <c r="K26" s="102">
        <f>+'[2]15.Calb3t16'!AF26+'[2]16.Calb4t16'!AF26+'[2]17.Calb1t17'!AF26+'[2]18.Calb2t17'!AF26</f>
        <v>0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</row>
    <row r="27" spans="2:42" s="81" customFormat="1" ht="27" customHeight="1" x14ac:dyDescent="0.25">
      <c r="B27" s="105">
        <v>10</v>
      </c>
      <c r="C27" s="127">
        <f t="shared" si="0"/>
        <v>6</v>
      </c>
      <c r="D27" s="101"/>
      <c r="E27" s="101">
        <v>6</v>
      </c>
      <c r="F27" s="101"/>
      <c r="G27" s="101"/>
      <c r="H27" s="101"/>
      <c r="I27" s="101"/>
      <c r="J27" s="101">
        <f>+'[2]15.Calb3t16'!AE27+'[2]16.Calb4t16'!AE27+'[2]17.Calb1t17'!AE27+'[2]18.Calb2t17'!AE27</f>
        <v>0</v>
      </c>
      <c r="K27" s="102">
        <f>+'[2]15.Calb3t16'!AF27+'[2]16.Calb4t16'!AF27+'[2]17.Calb1t17'!AF27+'[2]18.Calb2t17'!AF27</f>
        <v>0</v>
      </c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</row>
    <row r="28" spans="2:42" s="81" customFormat="1" ht="27" customHeight="1" x14ac:dyDescent="0.25">
      <c r="B28" s="105">
        <v>10.5</v>
      </c>
      <c r="C28" s="127">
        <f t="shared" si="0"/>
        <v>4</v>
      </c>
      <c r="D28" s="101"/>
      <c r="E28" s="101">
        <v>4</v>
      </c>
      <c r="F28" s="101"/>
      <c r="G28" s="101"/>
      <c r="H28" s="101"/>
      <c r="I28" s="101"/>
      <c r="J28" s="101">
        <f>+'[2]15.Calb3t16'!AE28+'[2]16.Calb4t16'!AE28+'[2]17.Calb1t17'!AE28+'[2]18.Calb2t17'!AE28</f>
        <v>0</v>
      </c>
      <c r="K28" s="102">
        <f>+'[2]15.Calb3t16'!AF28+'[2]16.Calb4t16'!AF28+'[2]17.Calb1t17'!AF28+'[2]18.Calb2t17'!AF28</f>
        <v>0</v>
      </c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</row>
    <row r="29" spans="2:42" s="81" customFormat="1" ht="27" customHeight="1" x14ac:dyDescent="0.25">
      <c r="B29" s="105">
        <v>11</v>
      </c>
      <c r="C29" s="127">
        <f t="shared" si="0"/>
        <v>4</v>
      </c>
      <c r="D29" s="101"/>
      <c r="E29" s="101">
        <v>4</v>
      </c>
      <c r="F29" s="101"/>
      <c r="G29" s="101"/>
      <c r="H29" s="101"/>
      <c r="I29" s="101"/>
      <c r="J29" s="101">
        <f>+'[2]15.Calb3t16'!AE29+'[2]16.Calb4t16'!AE29+'[2]17.Calb1t17'!AE29+'[2]18.Calb2t17'!AE29</f>
        <v>0</v>
      </c>
      <c r="K29" s="102">
        <f>+'[2]15.Calb3t16'!AF29+'[2]16.Calb4t16'!AF29+'[2]17.Calb1t17'!AF29+'[2]18.Calb2t17'!AF29</f>
        <v>0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</row>
    <row r="30" spans="2:42" s="81" customFormat="1" ht="27" customHeight="1" x14ac:dyDescent="0.25">
      <c r="B30" s="105">
        <v>11.5</v>
      </c>
      <c r="C30" s="127">
        <f t="shared" si="0"/>
        <v>3</v>
      </c>
      <c r="D30" s="101"/>
      <c r="E30" s="101">
        <v>3</v>
      </c>
      <c r="F30" s="101"/>
      <c r="G30" s="101"/>
      <c r="H30" s="101"/>
      <c r="I30" s="101"/>
      <c r="J30" s="101">
        <f>+'[2]15.Calb3t16'!AE30+'[2]16.Calb4t16'!AE30+'[2]17.Calb1t17'!AE30+'[2]18.Calb2t17'!AE30</f>
        <v>0</v>
      </c>
      <c r="K30" s="102">
        <f>+'[2]15.Calb3t16'!AF30+'[2]16.Calb4t16'!AF30+'[2]17.Calb1t17'!AF30+'[2]18.Calb2t17'!AF30</f>
        <v>0</v>
      </c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</row>
    <row r="31" spans="2:42" s="81" customFormat="1" ht="27" customHeight="1" x14ac:dyDescent="0.25">
      <c r="B31" s="105">
        <v>12</v>
      </c>
      <c r="C31" s="127">
        <f t="shared" si="0"/>
        <v>5</v>
      </c>
      <c r="D31" s="101"/>
      <c r="E31" s="101">
        <v>5</v>
      </c>
      <c r="F31" s="101"/>
      <c r="G31" s="101"/>
      <c r="H31" s="101"/>
      <c r="I31" s="101"/>
      <c r="J31" s="101">
        <f>+'[2]15.Calb3t16'!AE31+'[2]16.Calb4t16'!AE31+'[2]17.Calb1t17'!AE31+'[2]18.Calb2t17'!AE31</f>
        <v>0</v>
      </c>
      <c r="K31" s="102">
        <f>+'[2]15.Calb3t16'!AF31+'[2]16.Calb4t16'!AF31+'[2]17.Calb1t17'!AF31+'[2]18.Calb2t17'!AF31</f>
        <v>0</v>
      </c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</row>
    <row r="32" spans="2:42" s="81" customFormat="1" ht="27" customHeight="1" x14ac:dyDescent="0.25">
      <c r="B32" s="105">
        <v>12.5</v>
      </c>
      <c r="C32" s="127">
        <f t="shared" si="0"/>
        <v>6</v>
      </c>
      <c r="D32" s="101"/>
      <c r="E32" s="101">
        <v>5</v>
      </c>
      <c r="F32" s="101">
        <v>1</v>
      </c>
      <c r="G32" s="101"/>
      <c r="H32" s="101"/>
      <c r="I32" s="101"/>
      <c r="J32" s="101">
        <f>+'[2]15.Calb3t16'!AE32+'[2]16.Calb4t16'!AE32+'[2]17.Calb1t17'!AE32+'[2]18.Calb2t17'!AE32</f>
        <v>0</v>
      </c>
      <c r="K32" s="102">
        <f>+'[2]15.Calb3t16'!AF32+'[2]16.Calb4t16'!AF32+'[2]17.Calb1t17'!AF32+'[2]18.Calb2t17'!AF32</f>
        <v>0</v>
      </c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</row>
    <row r="33" spans="2:42" s="81" customFormat="1" ht="27" customHeight="1" x14ac:dyDescent="0.25">
      <c r="B33" s="105">
        <v>13</v>
      </c>
      <c r="C33" s="127">
        <f t="shared" si="0"/>
        <v>8</v>
      </c>
      <c r="D33" s="101"/>
      <c r="E33" s="101">
        <v>7</v>
      </c>
      <c r="F33" s="101">
        <v>1</v>
      </c>
      <c r="G33" s="101"/>
      <c r="H33" s="101"/>
      <c r="I33" s="101"/>
      <c r="J33" s="101">
        <f>+'[2]15.Calb3t16'!AE33+'[2]16.Calb4t16'!AE33+'[2]17.Calb1t17'!AE33+'[2]18.Calb2t17'!AE33</f>
        <v>0</v>
      </c>
      <c r="K33" s="102">
        <f>+'[2]15.Calb3t16'!AF33+'[2]16.Calb4t16'!AF33+'[2]17.Calb1t17'!AF33+'[2]18.Calb2t17'!AF33</f>
        <v>0</v>
      </c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</row>
    <row r="34" spans="2:42" s="81" customFormat="1" ht="27" customHeight="1" x14ac:dyDescent="0.25">
      <c r="B34" s="105">
        <v>13.5</v>
      </c>
      <c r="C34" s="127">
        <f t="shared" si="0"/>
        <v>13</v>
      </c>
      <c r="D34" s="101"/>
      <c r="E34" s="101">
        <v>8</v>
      </c>
      <c r="F34" s="101">
        <v>5</v>
      </c>
      <c r="G34" s="101"/>
      <c r="H34" s="101"/>
      <c r="I34" s="101"/>
      <c r="J34" s="101">
        <f>+'[2]15.Calb3t16'!AE34+'[2]16.Calb4t16'!AE34+'[2]17.Calb1t17'!AE34+'[2]18.Calb2t17'!AE34</f>
        <v>0</v>
      </c>
      <c r="K34" s="102">
        <f>+'[2]15.Calb3t16'!AF34+'[2]16.Calb4t16'!AF34+'[2]17.Calb1t17'!AF34+'[2]18.Calb2t17'!AF34</f>
        <v>0</v>
      </c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</row>
    <row r="35" spans="2:42" s="81" customFormat="1" ht="27" customHeight="1" x14ac:dyDescent="0.25">
      <c r="B35" s="105">
        <v>14</v>
      </c>
      <c r="C35" s="127">
        <f t="shared" si="0"/>
        <v>17</v>
      </c>
      <c r="D35" s="101"/>
      <c r="E35" s="101">
        <v>11</v>
      </c>
      <c r="F35" s="101">
        <v>6</v>
      </c>
      <c r="G35" s="101"/>
      <c r="H35" s="101"/>
      <c r="I35" s="101"/>
      <c r="J35" s="101">
        <f>+'[2]15.Calb3t16'!AE35+'[2]16.Calb4t16'!AE35+'[2]17.Calb1t17'!AE35+'[2]18.Calb2t17'!AE35</f>
        <v>0</v>
      </c>
      <c r="K35" s="102">
        <f>+'[2]15.Calb3t16'!AF35+'[2]16.Calb4t16'!AF35+'[2]17.Calb1t17'!AF35+'[2]18.Calb2t17'!AF35</f>
        <v>0</v>
      </c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</row>
    <row r="36" spans="2:42" s="81" customFormat="1" ht="27" customHeight="1" x14ac:dyDescent="0.25">
      <c r="B36" s="105">
        <v>14.5</v>
      </c>
      <c r="C36" s="127">
        <f t="shared" si="0"/>
        <v>21</v>
      </c>
      <c r="D36" s="101"/>
      <c r="E36" s="101">
        <v>9</v>
      </c>
      <c r="F36" s="101">
        <v>12</v>
      </c>
      <c r="G36" s="101"/>
      <c r="H36" s="101"/>
      <c r="I36" s="101"/>
      <c r="J36" s="101">
        <f>+'[2]15.Calb3t16'!AE36+'[2]16.Calb4t16'!AE36+'[2]17.Calb1t17'!AE36+'[2]18.Calb2t17'!AE36</f>
        <v>0</v>
      </c>
      <c r="K36" s="102">
        <f>+'[2]15.Calb3t16'!AF36+'[2]16.Calb4t16'!AF36+'[2]17.Calb1t17'!AF36+'[2]18.Calb2t17'!AF36</f>
        <v>0</v>
      </c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</row>
    <row r="37" spans="2:42" s="81" customFormat="1" ht="27" customHeight="1" x14ac:dyDescent="0.25">
      <c r="B37" s="105">
        <v>15</v>
      </c>
      <c r="C37" s="127">
        <f t="shared" si="0"/>
        <v>21</v>
      </c>
      <c r="D37" s="101"/>
      <c r="E37" s="101">
        <v>5</v>
      </c>
      <c r="F37" s="101">
        <v>16</v>
      </c>
      <c r="G37" s="101"/>
      <c r="H37" s="101"/>
      <c r="I37" s="101"/>
      <c r="J37" s="101">
        <f>+'[2]15.Calb3t16'!AE37+'[2]16.Calb4t16'!AE37+'[2]17.Calb1t17'!AE37+'[2]18.Calb2t17'!AE37</f>
        <v>0</v>
      </c>
      <c r="K37" s="102">
        <f>+'[2]15.Calb3t16'!AF37+'[2]16.Calb4t16'!AF37+'[2]17.Calb1t17'!AF37+'[2]18.Calb2t17'!AF37</f>
        <v>0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</row>
    <row r="38" spans="2:42" s="81" customFormat="1" ht="27" customHeight="1" x14ac:dyDescent="0.25">
      <c r="B38" s="105">
        <v>15.5</v>
      </c>
      <c r="C38" s="127">
        <f t="shared" si="0"/>
        <v>20</v>
      </c>
      <c r="D38" s="101"/>
      <c r="E38" s="101">
        <v>5</v>
      </c>
      <c r="F38" s="101">
        <v>15</v>
      </c>
      <c r="G38" s="101"/>
      <c r="H38" s="101"/>
      <c r="I38" s="101"/>
      <c r="J38" s="101">
        <f>+'[2]15.Calb3t16'!AE38+'[2]16.Calb4t16'!AE38+'[2]17.Calb1t17'!AE38+'[2]18.Calb2t17'!AE38</f>
        <v>0</v>
      </c>
      <c r="K38" s="102">
        <f>+'[2]15.Calb3t16'!AF38+'[2]16.Calb4t16'!AF38+'[2]17.Calb1t17'!AF38+'[2]18.Calb2t17'!AF38</f>
        <v>0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</row>
    <row r="39" spans="2:42" s="81" customFormat="1" ht="27" customHeight="1" x14ac:dyDescent="0.25">
      <c r="B39" s="105">
        <v>16</v>
      </c>
      <c r="C39" s="127">
        <f t="shared" si="0"/>
        <v>14</v>
      </c>
      <c r="D39" s="101"/>
      <c r="E39" s="101">
        <v>1</v>
      </c>
      <c r="F39" s="101">
        <v>12</v>
      </c>
      <c r="G39" s="101">
        <v>1</v>
      </c>
      <c r="H39" s="101"/>
      <c r="I39" s="101"/>
      <c r="J39" s="101">
        <f>+'[2]15.Calb3t16'!AE39+'[2]16.Calb4t16'!AE39+'[2]17.Calb1t17'!AE39+'[2]18.Calb2t17'!AE39</f>
        <v>0</v>
      </c>
      <c r="K39" s="102">
        <f>+'[2]15.Calb3t16'!AF39+'[2]16.Calb4t16'!AF39+'[2]17.Calb1t17'!AF39+'[2]18.Calb2t17'!AF39</f>
        <v>0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</row>
    <row r="40" spans="2:42" s="81" customFormat="1" ht="27" customHeight="1" x14ac:dyDescent="0.25">
      <c r="B40" s="105">
        <v>16.5</v>
      </c>
      <c r="C40" s="127">
        <f t="shared" si="0"/>
        <v>13</v>
      </c>
      <c r="D40" s="101"/>
      <c r="E40" s="101"/>
      <c r="F40" s="101">
        <v>12</v>
      </c>
      <c r="G40" s="101">
        <v>1</v>
      </c>
      <c r="H40" s="101"/>
      <c r="I40" s="101"/>
      <c r="J40" s="101">
        <f>+'[2]15.Calb3t16'!AE40+'[2]16.Calb4t16'!AE40+'[2]17.Calb1t17'!AE40+'[2]18.Calb2t17'!AE40</f>
        <v>0</v>
      </c>
      <c r="K40" s="102">
        <f>+'[2]15.Calb3t16'!AF40+'[2]16.Calb4t16'!AF40+'[2]17.Calb1t17'!AF40+'[2]18.Calb2t17'!AF40</f>
        <v>0</v>
      </c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spans="2:42" s="81" customFormat="1" ht="27" customHeight="1" x14ac:dyDescent="0.25">
      <c r="B41" s="105">
        <v>17</v>
      </c>
      <c r="C41" s="127">
        <f t="shared" si="0"/>
        <v>7</v>
      </c>
      <c r="D41" s="101"/>
      <c r="E41" s="101"/>
      <c r="F41" s="101">
        <v>3</v>
      </c>
      <c r="G41" s="101">
        <v>4</v>
      </c>
      <c r="H41" s="101"/>
      <c r="I41" s="101"/>
      <c r="J41" s="101"/>
      <c r="K41" s="102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</row>
    <row r="42" spans="2:42" s="81" customFormat="1" ht="27" customHeight="1" x14ac:dyDescent="0.25">
      <c r="B42" s="105">
        <v>17.5</v>
      </c>
      <c r="C42" s="127">
        <f t="shared" si="0"/>
        <v>4</v>
      </c>
      <c r="D42" s="101"/>
      <c r="E42" s="101"/>
      <c r="F42" s="101">
        <v>1</v>
      </c>
      <c r="G42" s="101">
        <v>3</v>
      </c>
      <c r="H42" s="101"/>
      <c r="I42" s="101"/>
      <c r="J42" s="101"/>
      <c r="K42" s="10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</row>
    <row r="43" spans="2:42" s="81" customFormat="1" ht="27" customHeight="1" x14ac:dyDescent="0.25">
      <c r="B43" s="105">
        <v>18</v>
      </c>
      <c r="C43" s="127">
        <f t="shared" si="0"/>
        <v>1</v>
      </c>
      <c r="D43" s="101"/>
      <c r="E43" s="101"/>
      <c r="F43" s="101"/>
      <c r="G43" s="101">
        <v>1</v>
      </c>
      <c r="H43" s="101"/>
      <c r="I43" s="101"/>
      <c r="J43" s="101"/>
      <c r="K43" s="102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</row>
    <row r="44" spans="2:42" s="81" customFormat="1" ht="27" customHeight="1" x14ac:dyDescent="0.25">
      <c r="B44" s="105">
        <v>18.5</v>
      </c>
      <c r="C44" s="127">
        <f t="shared" si="0"/>
        <v>1</v>
      </c>
      <c r="D44" s="101"/>
      <c r="E44" s="101"/>
      <c r="F44" s="101"/>
      <c r="G44" s="101">
        <v>1</v>
      </c>
      <c r="H44" s="101"/>
      <c r="I44" s="101"/>
      <c r="J44" s="101"/>
      <c r="K44" s="102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</row>
    <row r="45" spans="2:42" s="81" customFormat="1" ht="27" customHeight="1" x14ac:dyDescent="0.25">
      <c r="B45" s="105">
        <v>19</v>
      </c>
      <c r="C45" s="127">
        <f t="shared" si="0"/>
        <v>0</v>
      </c>
      <c r="D45" s="101"/>
      <c r="E45" s="101"/>
      <c r="F45" s="101"/>
      <c r="G45" s="101"/>
      <c r="H45" s="101"/>
      <c r="I45" s="101"/>
      <c r="J45" s="101">
        <f>+'[2]15.Calb3t16'!AE41+'[2]16.Calb4t16'!AE41+'[2]17.Calb1t17'!AE41+'[2]18.Calb2t17'!AE41</f>
        <v>0</v>
      </c>
      <c r="K45" s="102">
        <f>+'[2]15.Calb3t16'!AF41+'[2]16.Calb4t16'!AF41+'[2]17.Calb1t17'!AF41+'[2]18.Calb2t17'!AF41</f>
        <v>0</v>
      </c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</row>
    <row r="46" spans="2:42" s="81" customFormat="1" ht="27" customHeight="1" x14ac:dyDescent="0.25">
      <c r="B46" s="105">
        <v>19.5</v>
      </c>
      <c r="C46" s="127">
        <f t="shared" si="0"/>
        <v>0</v>
      </c>
      <c r="D46" s="101"/>
      <c r="E46" s="101"/>
      <c r="F46" s="101"/>
      <c r="G46" s="101"/>
      <c r="H46" s="101"/>
      <c r="I46" s="101"/>
      <c r="J46" s="101">
        <f>+'[2]15.Calb3t16'!AE42+'[2]16.Calb4t16'!AE42+'[2]17.Calb1t17'!AE42+'[2]18.Calb2t17'!AE42</f>
        <v>0</v>
      </c>
      <c r="K46" s="102">
        <f>+'[2]15.Calb3t16'!AF42+'[2]16.Calb4t16'!AF42+'[2]17.Calb1t17'!AF42+'[2]18.Calb2t17'!AF42</f>
        <v>0</v>
      </c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</row>
    <row r="47" spans="2:42" s="81" customFormat="1" ht="27" customHeight="1" x14ac:dyDescent="0.25">
      <c r="B47" s="105">
        <v>20</v>
      </c>
      <c r="C47" s="127">
        <f t="shared" si="0"/>
        <v>0</v>
      </c>
      <c r="D47" s="101"/>
      <c r="E47" s="101"/>
      <c r="F47" s="101"/>
      <c r="G47" s="101"/>
      <c r="H47" s="101"/>
      <c r="I47" s="101"/>
      <c r="J47" s="101">
        <f>+'[2]15.Calb3t16'!AE43+'[2]16.Calb4t16'!AE43+'[2]17.Calb1t17'!AE43+'[2]18.Calb2t17'!AE43</f>
        <v>0</v>
      </c>
      <c r="K47" s="102">
        <f>+'[2]15.Calb3t16'!AF43+'[2]16.Calb4t16'!AF43+'[2]17.Calb1t17'!AF43+'[2]18.Calb2t17'!AF43</f>
        <v>0</v>
      </c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</row>
    <row r="48" spans="2:42" s="81" customFormat="1" ht="27" customHeight="1" thickBot="1" x14ac:dyDescent="0.3">
      <c r="B48" s="123"/>
      <c r="C48" s="128">
        <f t="shared" si="0"/>
        <v>0</v>
      </c>
      <c r="D48" s="103"/>
      <c r="E48" s="103"/>
      <c r="F48" s="103"/>
      <c r="G48" s="103"/>
      <c r="H48" s="103"/>
      <c r="I48" s="103"/>
      <c r="J48" s="103">
        <f>+'[2]15.Calb3t16'!AE44+'[2]16.Calb4t16'!AE44+'[2]17.Calb1t17'!AE44+'[2]18.Calb2t17'!AE44</f>
        <v>0</v>
      </c>
      <c r="K48" s="104">
        <f>+'[2]15.Calb3t16'!AF44+'[2]16.Calb4t16'!AF44+'[2]17.Calb1t17'!AF44+'[2]18.Calb2t17'!AF44</f>
        <v>0</v>
      </c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</row>
    <row r="49" spans="2:42" s="81" customFormat="1" ht="27" customHeight="1" x14ac:dyDescent="0.25">
      <c r="B49" s="105"/>
      <c r="C49" s="125"/>
      <c r="D49" s="106"/>
      <c r="E49" s="106"/>
      <c r="F49" s="106"/>
      <c r="G49" s="106"/>
      <c r="H49" s="106"/>
      <c r="I49" s="106"/>
      <c r="J49" s="106"/>
      <c r="K49" s="10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</row>
    <row r="50" spans="2:42" s="81" customFormat="1" ht="27" customHeight="1" x14ac:dyDescent="0.25">
      <c r="B50" s="108" t="s">
        <v>21</v>
      </c>
      <c r="C50" s="109">
        <f t="shared" ref="C50:K50" si="1">SUM(C11:C48)</f>
        <v>218</v>
      </c>
      <c r="D50" s="110">
        <f t="shared" si="1"/>
        <v>0</v>
      </c>
      <c r="E50" s="110">
        <f t="shared" si="1"/>
        <v>123</v>
      </c>
      <c r="F50" s="110">
        <f t="shared" si="1"/>
        <v>84</v>
      </c>
      <c r="G50" s="110">
        <f t="shared" si="1"/>
        <v>11</v>
      </c>
      <c r="H50" s="110">
        <f t="shared" si="1"/>
        <v>0</v>
      </c>
      <c r="I50" s="110">
        <f t="shared" si="1"/>
        <v>0</v>
      </c>
      <c r="J50" s="110">
        <f t="shared" si="1"/>
        <v>0</v>
      </c>
      <c r="K50" s="111">
        <f t="shared" si="1"/>
        <v>0</v>
      </c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</row>
    <row r="51" spans="2:42" s="116" customFormat="1" ht="27" customHeight="1" x14ac:dyDescent="0.25">
      <c r="B51" s="112" t="s">
        <v>18</v>
      </c>
      <c r="C51" s="113">
        <f>SUM(D51:K51)</f>
        <v>100</v>
      </c>
      <c r="D51" s="114">
        <f t="shared" ref="D51:K51" si="2">IF(D50=0,0,+(D50/$C50)*100)</f>
        <v>0</v>
      </c>
      <c r="E51" s="114">
        <f t="shared" si="2"/>
        <v>56.422018348623851</v>
      </c>
      <c r="F51" s="114">
        <f t="shared" si="2"/>
        <v>38.532110091743121</v>
      </c>
      <c r="G51" s="114">
        <f t="shared" si="2"/>
        <v>5.0458715596330279</v>
      </c>
      <c r="H51" s="114">
        <f t="shared" si="2"/>
        <v>0</v>
      </c>
      <c r="I51" s="114">
        <f t="shared" si="2"/>
        <v>0</v>
      </c>
      <c r="J51" s="114">
        <f t="shared" si="2"/>
        <v>0</v>
      </c>
      <c r="K51" s="115">
        <f t="shared" si="2"/>
        <v>0</v>
      </c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</row>
    <row r="52" spans="2:42" s="81" customFormat="1" ht="27" customHeight="1" thickBot="1" x14ac:dyDescent="0.3">
      <c r="B52" s="117"/>
      <c r="C52" s="118"/>
      <c r="D52" s="119"/>
      <c r="E52" s="119"/>
      <c r="F52" s="119"/>
      <c r="G52" s="119"/>
      <c r="H52" s="119"/>
      <c r="I52" s="119"/>
      <c r="J52" s="119"/>
      <c r="K52" s="120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</row>
  </sheetData>
  <mergeCells count="3">
    <mergeCell ref="B2:K2"/>
    <mergeCell ref="C6:K6"/>
    <mergeCell ref="C8:K8"/>
  </mergeCells>
  <printOptions horizontalCentered="1" verticalCentered="1"/>
  <pageMargins left="0.78740157480314965" right="0.78740157480314965" top="1.1811023622047245" bottom="0.98425196850393704" header="0.39370078740157483" footer="0.39370078740157483"/>
  <pageSetup scale="30" orientation="landscape" r:id="rId1"/>
  <headerFooter alignWithMargins="0">
    <oddHeader>&amp;C&amp;G
&amp;"Arial,Normal"&amp;13INSTITUTO DE FOMENTO PESQUERO / DIVISIÓN INVESTIGACIÓN PESQUEA</oddHeader>
    <oddFooter>&amp;C&amp;"Arial,Normal"&amp;13CONVENIO DE DESEMPEÑO 2015 – IFOP / SUBSECRETARÍA DE ECONOMÍA Y EMT
DOCUMENTO TÉCNICO DE AVANCE: PROGRAMA DE SEGUIMIENTO DE LAS PRINCIPALES PESQUERÍAS PELÁGICAS DE LA ZONA CENTRO SUR DE CHILE, V-XI REGIONES, AÑO 2016. ANEXO 5B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095F-4A82-42F7-83DD-83C5DAE4D64C}">
  <dimension ref="B1:W66"/>
  <sheetViews>
    <sheetView showZeros="0" tabSelected="1" zoomScale="50" zoomScaleNormal="50" workbookViewId="0">
      <selection activeCell="D50" sqref="D50:G50"/>
    </sheetView>
  </sheetViews>
  <sheetFormatPr baseColWidth="10" defaultColWidth="11.5703125" defaultRowHeight="25" x14ac:dyDescent="0.25"/>
  <cols>
    <col min="1" max="1" width="11.5703125" style="1"/>
    <col min="2" max="2" width="22.5703125" style="2" customWidth="1"/>
    <col min="3" max="4" width="26.42578125" style="3" bestFit="1" customWidth="1"/>
    <col min="5" max="8" width="23.85546875" style="3" customWidth="1"/>
    <col min="9" max="10" width="20.85546875" style="3" customWidth="1"/>
    <col min="11" max="11" width="12.42578125" style="1" bestFit="1" customWidth="1"/>
    <col min="12" max="12" width="25.85546875" style="1" customWidth="1"/>
    <col min="13" max="17" width="11.5703125" style="1"/>
    <col min="18" max="18" width="13.85546875" style="1" customWidth="1"/>
    <col min="19" max="20" width="18.28515625" style="1" bestFit="1" customWidth="1"/>
    <col min="21" max="22" width="17.5703125" style="1" customWidth="1"/>
    <col min="23" max="16384" width="11.5703125" style="1"/>
  </cols>
  <sheetData>
    <row r="1" spans="2:23" ht="36" x14ac:dyDescent="0.15">
      <c r="B1" s="141" t="s">
        <v>36</v>
      </c>
      <c r="C1" s="141"/>
      <c r="D1" s="141"/>
      <c r="E1" s="141"/>
      <c r="F1" s="141"/>
      <c r="G1" s="141"/>
      <c r="H1" s="141"/>
      <c r="I1" s="141"/>
      <c r="J1" s="141"/>
    </row>
    <row r="2" spans="2:23" ht="36" x14ac:dyDescent="0.15">
      <c r="B2" s="141" t="s">
        <v>44</v>
      </c>
      <c r="C2" s="141"/>
      <c r="D2" s="141"/>
      <c r="E2" s="141"/>
      <c r="F2" s="141"/>
      <c r="G2" s="141"/>
      <c r="H2" s="141"/>
      <c r="I2" s="141"/>
      <c r="J2" s="141"/>
    </row>
    <row r="3" spans="2:23" ht="26" thickBot="1" x14ac:dyDescent="0.3"/>
    <row r="4" spans="2:23" s="8" customFormat="1" ht="26" thickBot="1" x14ac:dyDescent="0.3">
      <c r="B4" s="4"/>
      <c r="C4" s="5"/>
      <c r="D4" s="6"/>
      <c r="E4" s="6"/>
      <c r="F4" s="6"/>
      <c r="G4" s="6"/>
      <c r="H4" s="6"/>
      <c r="I4" s="6"/>
      <c r="J4" s="7"/>
    </row>
    <row r="5" spans="2:23" s="13" customFormat="1" ht="30" x14ac:dyDescent="0.3">
      <c r="B5" s="9" t="s">
        <v>0</v>
      </c>
      <c r="C5" s="10" t="s">
        <v>1</v>
      </c>
      <c r="D5" s="11" t="s">
        <v>2</v>
      </c>
      <c r="E5" s="11"/>
      <c r="F5" s="11"/>
      <c r="G5" s="11"/>
      <c r="H5" s="11"/>
      <c r="I5" s="11"/>
      <c r="J5" s="12"/>
      <c r="P5" s="14"/>
      <c r="Q5" s="15"/>
      <c r="R5" s="15"/>
      <c r="S5" s="15"/>
      <c r="T5" s="15"/>
      <c r="U5" s="15"/>
      <c r="V5" s="15"/>
      <c r="W5" s="16"/>
    </row>
    <row r="6" spans="2:23" s="8" customFormat="1" ht="26" thickBot="1" x14ac:dyDescent="0.3">
      <c r="B6" s="17" t="s">
        <v>3</v>
      </c>
      <c r="C6" s="18" t="s">
        <v>4</v>
      </c>
      <c r="D6" s="19" t="s">
        <v>5</v>
      </c>
      <c r="E6" s="19" t="s">
        <v>6</v>
      </c>
      <c r="F6" s="19" t="s">
        <v>7</v>
      </c>
      <c r="G6" s="19" t="s">
        <v>8</v>
      </c>
      <c r="H6" s="19" t="s">
        <v>9</v>
      </c>
      <c r="I6" s="19" t="s">
        <v>10</v>
      </c>
      <c r="J6" s="20"/>
      <c r="P6" s="21"/>
      <c r="Q6" s="22"/>
      <c r="R6" s="22"/>
      <c r="S6" s="22"/>
      <c r="T6" s="23" t="s">
        <v>11</v>
      </c>
      <c r="U6" s="24" t="s">
        <v>12</v>
      </c>
      <c r="V6" s="24" t="s">
        <v>12</v>
      </c>
      <c r="W6" s="24" t="s">
        <v>12</v>
      </c>
    </row>
    <row r="7" spans="2:23" x14ac:dyDescent="0.25">
      <c r="B7" s="25"/>
      <c r="C7" s="26"/>
      <c r="D7" s="27"/>
      <c r="E7" s="27"/>
      <c r="F7" s="27"/>
      <c r="G7" s="27"/>
      <c r="H7" s="27"/>
      <c r="I7" s="27"/>
      <c r="J7" s="28"/>
      <c r="P7" s="21"/>
      <c r="Q7" s="29"/>
      <c r="R7" s="29"/>
      <c r="S7" s="30"/>
      <c r="T7" s="22"/>
      <c r="U7" s="31"/>
      <c r="V7" s="31"/>
      <c r="W7" s="31"/>
    </row>
    <row r="8" spans="2:23" x14ac:dyDescent="0.25">
      <c r="B8" s="25">
        <v>2</v>
      </c>
      <c r="C8" s="152"/>
      <c r="D8" s="33"/>
      <c r="E8" s="33"/>
      <c r="F8" s="33"/>
      <c r="G8" s="33"/>
      <c r="H8" s="33"/>
      <c r="I8" s="33"/>
      <c r="J8" s="28"/>
      <c r="P8" s="21"/>
      <c r="Q8" s="29" t="s">
        <v>13</v>
      </c>
      <c r="R8" s="34" t="e">
        <f>V8</f>
        <v>#REF!</v>
      </c>
      <c r="S8" s="35">
        <f>C46</f>
        <v>329634035920.56128</v>
      </c>
      <c r="T8" s="35" t="e">
        <f>SUM(T9:T11)</f>
        <v>#REF!</v>
      </c>
      <c r="U8" s="36" t="e">
        <f>T8/1000000</f>
        <v>#REF!</v>
      </c>
      <c r="V8" s="37" t="e">
        <f>SUM(V9:V11)</f>
        <v>#REF!</v>
      </c>
      <c r="W8" s="36"/>
    </row>
    <row r="9" spans="2:23" x14ac:dyDescent="0.25">
      <c r="B9" s="25">
        <v>2.5</v>
      </c>
      <c r="C9" s="152"/>
      <c r="D9" s="155"/>
      <c r="E9" s="155"/>
      <c r="F9" s="155"/>
      <c r="G9" s="155"/>
      <c r="H9" s="155"/>
      <c r="I9" s="33"/>
      <c r="J9" s="38">
        <v>0</v>
      </c>
      <c r="L9" s="39"/>
      <c r="M9" s="39"/>
      <c r="P9" s="21"/>
      <c r="Q9" s="29" t="s">
        <v>14</v>
      </c>
      <c r="R9" s="34" t="e">
        <f>V9</f>
        <v>#REF!</v>
      </c>
      <c r="S9" s="35"/>
      <c r="T9" s="35">
        <f>[1]SC19Ñ00!C40</f>
        <v>364348816.78055447</v>
      </c>
      <c r="U9" s="36">
        <f>T9/1000000</f>
        <v>364.3488167805545</v>
      </c>
      <c r="V9" s="40" t="e">
        <f>(U9*100)/$U$8</f>
        <v>#REF!</v>
      </c>
      <c r="W9" s="36"/>
    </row>
    <row r="10" spans="2:23" x14ac:dyDescent="0.25">
      <c r="B10" s="25">
        <v>3</v>
      </c>
      <c r="C10" s="152"/>
      <c r="D10" s="155"/>
      <c r="E10" s="155"/>
      <c r="F10" s="155"/>
      <c r="G10" s="155"/>
      <c r="H10" s="155"/>
      <c r="I10" s="33"/>
      <c r="J10" s="38">
        <v>0</v>
      </c>
      <c r="L10" s="41"/>
      <c r="M10" s="39"/>
      <c r="P10" s="21"/>
      <c r="Q10" s="29" t="s">
        <v>15</v>
      </c>
      <c r="R10" s="34" t="e">
        <f>V10</f>
        <v>#REF!</v>
      </c>
      <c r="S10" s="35"/>
      <c r="T10" s="35">
        <f>[1]SC28Ñ00!C40</f>
        <v>66674619947.842796</v>
      </c>
      <c r="U10" s="36">
        <f>T10/1000000</f>
        <v>66674.619947842803</v>
      </c>
      <c r="V10" s="40" t="e">
        <f>(U10*100)/$U$8</f>
        <v>#REF!</v>
      </c>
      <c r="W10" s="36"/>
    </row>
    <row r="11" spans="2:23" x14ac:dyDescent="0.25">
      <c r="B11" s="25">
        <v>3.5</v>
      </c>
      <c r="C11" s="26">
        <v>49337029.907888263</v>
      </c>
      <c r="D11" s="156">
        <v>49337029.907888263</v>
      </c>
      <c r="E11" s="155">
        <v>0</v>
      </c>
      <c r="F11" s="155">
        <v>0</v>
      </c>
      <c r="G11" s="155">
        <v>0</v>
      </c>
      <c r="H11" s="155"/>
      <c r="I11" s="33"/>
      <c r="J11" s="38">
        <v>0</v>
      </c>
      <c r="L11" s="41"/>
      <c r="M11" s="39"/>
      <c r="P11" s="21"/>
      <c r="Q11" s="29" t="s">
        <v>16</v>
      </c>
      <c r="R11" s="34" t="e">
        <f>V11</f>
        <v>#REF!</v>
      </c>
      <c r="S11" s="35"/>
      <c r="T11" s="35" t="e">
        <f>#REF!</f>
        <v>#REF!</v>
      </c>
      <c r="U11" s="36" t="e">
        <f>T11/1000000</f>
        <v>#REF!</v>
      </c>
      <c r="V11" s="40" t="e">
        <f>(U11*100)/$U$8</f>
        <v>#REF!</v>
      </c>
      <c r="W11" s="36"/>
    </row>
    <row r="12" spans="2:23" ht="26" thickBot="1" x14ac:dyDescent="0.3">
      <c r="B12" s="25">
        <v>4</v>
      </c>
      <c r="C12" s="26">
        <v>0</v>
      </c>
      <c r="D12" s="156">
        <v>0</v>
      </c>
      <c r="E12" s="155">
        <v>0</v>
      </c>
      <c r="F12" s="155">
        <v>0</v>
      </c>
      <c r="G12" s="155">
        <v>0</v>
      </c>
      <c r="H12" s="155"/>
      <c r="I12" s="33"/>
      <c r="J12" s="38">
        <v>0</v>
      </c>
      <c r="P12" s="42"/>
      <c r="Q12" s="43"/>
      <c r="R12" s="43"/>
      <c r="S12" s="43"/>
      <c r="T12" s="44"/>
      <c r="U12" s="44"/>
      <c r="V12" s="44"/>
      <c r="W12" s="45"/>
    </row>
    <row r="13" spans="2:23" x14ac:dyDescent="0.25">
      <c r="B13" s="25">
        <v>4.5</v>
      </c>
      <c r="C13" s="26">
        <v>49337029.907888263</v>
      </c>
      <c r="D13" s="156">
        <v>49337029.907888263</v>
      </c>
      <c r="E13" s="155">
        <v>0</v>
      </c>
      <c r="F13" s="155">
        <v>0</v>
      </c>
      <c r="G13" s="155">
        <v>0</v>
      </c>
      <c r="H13" s="155"/>
      <c r="I13" s="33"/>
      <c r="J13" s="38">
        <v>0</v>
      </c>
    </row>
    <row r="14" spans="2:23" x14ac:dyDescent="0.25">
      <c r="B14" s="25">
        <v>5</v>
      </c>
      <c r="C14" s="26">
        <v>2910884764.5654082</v>
      </c>
      <c r="D14" s="156">
        <v>2910884764.5654082</v>
      </c>
      <c r="E14" s="155">
        <v>0</v>
      </c>
      <c r="F14" s="155">
        <v>0</v>
      </c>
      <c r="G14" s="155">
        <v>0</v>
      </c>
      <c r="H14" s="155"/>
      <c r="I14" s="33"/>
      <c r="J14" s="38">
        <v>0</v>
      </c>
    </row>
    <row r="15" spans="2:23" x14ac:dyDescent="0.25">
      <c r="B15" s="25">
        <v>5.5</v>
      </c>
      <c r="C15" s="26">
        <v>8041935874.9857883</v>
      </c>
      <c r="D15" s="156">
        <v>8041935874.9857883</v>
      </c>
      <c r="E15" s="155">
        <v>0</v>
      </c>
      <c r="F15" s="155">
        <v>0</v>
      </c>
      <c r="G15" s="155">
        <v>0</v>
      </c>
      <c r="H15" s="155"/>
      <c r="I15" s="33"/>
      <c r="J15" s="38">
        <v>0</v>
      </c>
    </row>
    <row r="16" spans="2:23" x14ac:dyDescent="0.25">
      <c r="B16" s="25">
        <v>6</v>
      </c>
      <c r="C16" s="26">
        <v>14174254263.93346</v>
      </c>
      <c r="D16" s="156">
        <v>14174254263.93346</v>
      </c>
      <c r="E16" s="155">
        <v>0</v>
      </c>
      <c r="F16" s="155">
        <v>0</v>
      </c>
      <c r="G16" s="155">
        <v>0</v>
      </c>
      <c r="H16" s="155"/>
      <c r="I16" s="33"/>
      <c r="J16" s="38">
        <v>0</v>
      </c>
      <c r="Q16" s="1" t="s">
        <v>17</v>
      </c>
    </row>
    <row r="17" spans="2:13" x14ac:dyDescent="0.25">
      <c r="B17" s="25">
        <v>6.5</v>
      </c>
      <c r="C17" s="26">
        <v>21534215764.390522</v>
      </c>
      <c r="D17" s="156">
        <v>21534215764.390522</v>
      </c>
      <c r="E17" s="155">
        <v>0</v>
      </c>
      <c r="F17" s="155">
        <v>0</v>
      </c>
      <c r="G17" s="155">
        <v>0</v>
      </c>
      <c r="H17" s="155"/>
      <c r="I17" s="33"/>
      <c r="J17" s="38">
        <v>0</v>
      </c>
      <c r="L17" s="41">
        <f>K58</f>
        <v>91.999457842876794</v>
      </c>
      <c r="M17" s="39" t="s">
        <v>18</v>
      </c>
    </row>
    <row r="18" spans="2:13" x14ac:dyDescent="0.25">
      <c r="B18" s="25">
        <v>7</v>
      </c>
      <c r="C18" s="26">
        <v>33207237429.553257</v>
      </c>
      <c r="D18" s="156">
        <v>33207237429.553257</v>
      </c>
      <c r="E18" s="155">
        <v>0</v>
      </c>
      <c r="F18" s="155">
        <v>0</v>
      </c>
      <c r="G18" s="155">
        <v>0</v>
      </c>
      <c r="H18" s="155"/>
      <c r="I18" s="33"/>
      <c r="J18" s="38">
        <v>0</v>
      </c>
      <c r="L18" s="41">
        <f>C51</f>
        <v>3.0244443097739167E-2</v>
      </c>
      <c r="M18" s="39" t="s">
        <v>19</v>
      </c>
    </row>
    <row r="19" spans="2:13" x14ac:dyDescent="0.25">
      <c r="B19" s="25">
        <v>7.5</v>
      </c>
      <c r="C19" s="26">
        <v>34202164370.672436</v>
      </c>
      <c r="D19" s="156">
        <v>34202164370.672436</v>
      </c>
      <c r="E19" s="155">
        <v>0</v>
      </c>
      <c r="F19" s="155">
        <v>0</v>
      </c>
      <c r="G19" s="155">
        <v>0</v>
      </c>
      <c r="H19" s="155"/>
      <c r="I19" s="33"/>
      <c r="J19" s="38">
        <v>0</v>
      </c>
      <c r="L19" s="41">
        <f>C46</f>
        <v>329634035920.56128</v>
      </c>
      <c r="M19" s="39" t="s">
        <v>20</v>
      </c>
    </row>
    <row r="20" spans="2:13" x14ac:dyDescent="0.25">
      <c r="B20" s="25">
        <v>8</v>
      </c>
      <c r="C20" s="26">
        <v>37703878863.399864</v>
      </c>
      <c r="D20" s="156">
        <v>37703878863.399864</v>
      </c>
      <c r="E20" s="155">
        <v>0</v>
      </c>
      <c r="F20" s="155">
        <v>0</v>
      </c>
      <c r="G20" s="155">
        <v>0</v>
      </c>
      <c r="H20" s="155"/>
      <c r="I20" s="33"/>
      <c r="J20" s="38">
        <v>0</v>
      </c>
      <c r="L20" s="41">
        <f>L74</f>
        <v>0</v>
      </c>
    </row>
    <row r="21" spans="2:13" x14ac:dyDescent="0.25">
      <c r="B21" s="25">
        <v>8.5</v>
      </c>
      <c r="C21" s="26">
        <v>49709414114.651657</v>
      </c>
      <c r="D21" s="156">
        <v>49709414114.651657</v>
      </c>
      <c r="E21" s="155">
        <v>0</v>
      </c>
      <c r="F21" s="155">
        <v>0</v>
      </c>
      <c r="G21" s="155">
        <v>0</v>
      </c>
      <c r="H21" s="155"/>
      <c r="I21" s="33"/>
      <c r="J21" s="38">
        <v>0</v>
      </c>
    </row>
    <row r="22" spans="2:13" x14ac:dyDescent="0.25">
      <c r="B22" s="25">
        <v>9</v>
      </c>
      <c r="C22" s="26">
        <v>42168542173.518272</v>
      </c>
      <c r="D22" s="156">
        <v>42168542173.518272</v>
      </c>
      <c r="E22" s="155">
        <v>0</v>
      </c>
      <c r="F22" s="155">
        <v>0</v>
      </c>
      <c r="G22" s="155">
        <v>0</v>
      </c>
      <c r="H22" s="155"/>
      <c r="I22" s="33"/>
      <c r="J22" s="38">
        <v>0</v>
      </c>
    </row>
    <row r="23" spans="2:13" x14ac:dyDescent="0.25">
      <c r="B23" s="25">
        <v>9.5</v>
      </c>
      <c r="C23" s="26">
        <v>29680625254.33794</v>
      </c>
      <c r="D23" s="156">
        <v>29680625254.33794</v>
      </c>
      <c r="E23" s="155">
        <v>0</v>
      </c>
      <c r="F23" s="155">
        <v>0</v>
      </c>
      <c r="G23" s="155">
        <v>0</v>
      </c>
      <c r="H23" s="155"/>
      <c r="I23" s="33"/>
      <c r="J23" s="38">
        <v>0</v>
      </c>
    </row>
    <row r="24" spans="2:13" x14ac:dyDescent="0.25">
      <c r="B24" s="25">
        <v>10</v>
      </c>
      <c r="C24" s="26">
        <v>16845922862.99268</v>
      </c>
      <c r="D24" s="156">
        <v>16845922862.99268</v>
      </c>
      <c r="E24" s="155">
        <v>0</v>
      </c>
      <c r="F24" s="155">
        <v>0</v>
      </c>
      <c r="G24" s="155">
        <v>0</v>
      </c>
      <c r="H24" s="155"/>
      <c r="I24" s="33"/>
      <c r="J24" s="38">
        <v>0</v>
      </c>
    </row>
    <row r="25" spans="2:13" x14ac:dyDescent="0.25">
      <c r="B25" s="25">
        <v>10.5</v>
      </c>
      <c r="C25" s="26">
        <v>9415492053.4374905</v>
      </c>
      <c r="D25" s="156">
        <v>9415492053.4374905</v>
      </c>
      <c r="E25" s="155">
        <v>0</v>
      </c>
      <c r="F25" s="155">
        <v>0</v>
      </c>
      <c r="G25" s="155">
        <v>0</v>
      </c>
      <c r="H25" s="155"/>
      <c r="I25" s="33"/>
      <c r="J25" s="38">
        <v>0</v>
      </c>
    </row>
    <row r="26" spans="2:13" x14ac:dyDescent="0.25">
      <c r="B26" s="25">
        <v>11</v>
      </c>
      <c r="C26" s="26">
        <v>3568284062.2555184</v>
      </c>
      <c r="D26" s="156">
        <v>3568284062.2555184</v>
      </c>
      <c r="E26" s="155">
        <v>0</v>
      </c>
      <c r="F26" s="155">
        <v>0</v>
      </c>
      <c r="G26" s="155">
        <v>0</v>
      </c>
      <c r="H26" s="155"/>
      <c r="I26" s="33"/>
      <c r="J26" s="38">
        <v>0</v>
      </c>
    </row>
    <row r="27" spans="2:13" x14ac:dyDescent="0.25">
      <c r="B27" s="25">
        <v>11.5</v>
      </c>
      <c r="C27" s="26">
        <v>663845116.08301318</v>
      </c>
      <c r="D27" s="156">
        <v>663845116.08301318</v>
      </c>
      <c r="E27" s="155">
        <v>0</v>
      </c>
      <c r="F27" s="155">
        <v>0</v>
      </c>
      <c r="G27" s="155">
        <v>0</v>
      </c>
      <c r="H27" s="155"/>
      <c r="I27" s="33"/>
      <c r="J27" s="38">
        <v>0</v>
      </c>
    </row>
    <row r="28" spans="2:13" x14ac:dyDescent="0.25">
      <c r="B28" s="25">
        <v>12</v>
      </c>
      <c r="C28" s="26">
        <v>698511650.55568898</v>
      </c>
      <c r="D28" s="156">
        <v>349255825.27784449</v>
      </c>
      <c r="E28" s="156">
        <v>349255825.27784449</v>
      </c>
      <c r="F28" s="155">
        <v>0</v>
      </c>
      <c r="G28" s="155">
        <v>0</v>
      </c>
      <c r="H28" s="155"/>
      <c r="I28" s="33"/>
      <c r="J28" s="38">
        <v>0</v>
      </c>
    </row>
    <row r="29" spans="2:13" x14ac:dyDescent="0.25">
      <c r="B29" s="25">
        <v>12.5</v>
      </c>
      <c r="C29" s="26">
        <v>1325911373.5166178</v>
      </c>
      <c r="D29" s="156">
        <v>1325911373.5166178</v>
      </c>
      <c r="E29" s="156">
        <v>0</v>
      </c>
      <c r="F29" s="155">
        <v>0</v>
      </c>
      <c r="G29" s="155">
        <v>0</v>
      </c>
      <c r="H29" s="155"/>
      <c r="I29" s="33"/>
      <c r="J29" s="38">
        <v>0</v>
      </c>
    </row>
    <row r="30" spans="2:13" x14ac:dyDescent="0.25">
      <c r="B30" s="25">
        <v>13</v>
      </c>
      <c r="C30" s="26">
        <v>3482759023.6220827</v>
      </c>
      <c r="D30" s="156">
        <v>1393103609.4488332</v>
      </c>
      <c r="E30" s="156">
        <v>2089655414.1732495</v>
      </c>
      <c r="F30" s="155">
        <v>0</v>
      </c>
      <c r="G30" s="155">
        <v>0</v>
      </c>
      <c r="H30" s="155"/>
      <c r="I30" s="33"/>
      <c r="J30" s="38">
        <v>0</v>
      </c>
    </row>
    <row r="31" spans="2:13" x14ac:dyDescent="0.25">
      <c r="B31" s="25">
        <v>13.5</v>
      </c>
      <c r="C31" s="26">
        <v>4892961591.6506357</v>
      </c>
      <c r="D31" s="156">
        <v>1957184636.6602545</v>
      </c>
      <c r="E31" s="156">
        <v>2935776954.9903812</v>
      </c>
      <c r="F31" s="155">
        <v>0</v>
      </c>
      <c r="G31" s="155">
        <v>0</v>
      </c>
      <c r="H31" s="155"/>
      <c r="I31" s="33"/>
      <c r="J31" s="38">
        <v>0</v>
      </c>
    </row>
    <row r="32" spans="2:13" x14ac:dyDescent="0.25">
      <c r="B32" s="25">
        <v>14</v>
      </c>
      <c r="C32" s="26">
        <v>2623257616.1566639</v>
      </c>
      <c r="D32" s="156">
        <v>0</v>
      </c>
      <c r="E32" s="156">
        <v>2623257616.1566639</v>
      </c>
      <c r="F32" s="155">
        <v>0</v>
      </c>
      <c r="G32" s="155">
        <v>0</v>
      </c>
      <c r="H32" s="155"/>
      <c r="I32" s="33"/>
      <c r="J32" s="38">
        <v>0</v>
      </c>
    </row>
    <row r="33" spans="2:14" x14ac:dyDescent="0.25">
      <c r="B33" s="25">
        <v>14.5</v>
      </c>
      <c r="C33" s="26">
        <v>2468857492.705523</v>
      </c>
      <c r="D33" s="155">
        <v>0</v>
      </c>
      <c r="E33" s="156">
        <v>987542997.08220923</v>
      </c>
      <c r="F33" s="156">
        <v>1481314495.6233137</v>
      </c>
      <c r="G33" s="156">
        <v>0</v>
      </c>
      <c r="H33" s="155"/>
      <c r="I33" s="33"/>
      <c r="J33" s="38">
        <v>0</v>
      </c>
    </row>
    <row r="34" spans="2:14" x14ac:dyDescent="0.25">
      <c r="B34" s="25">
        <v>15</v>
      </c>
      <c r="C34" s="26">
        <v>3090068781.6700854</v>
      </c>
      <c r="D34" s="155">
        <v>0</v>
      </c>
      <c r="E34" s="156">
        <v>772517195.41752136</v>
      </c>
      <c r="F34" s="156">
        <v>1545034390.8350427</v>
      </c>
      <c r="G34" s="156">
        <v>772517195.41752136</v>
      </c>
      <c r="H34" s="155"/>
      <c r="I34" s="33"/>
      <c r="J34" s="38"/>
    </row>
    <row r="35" spans="2:14" x14ac:dyDescent="0.25">
      <c r="B35" s="25">
        <v>15.5</v>
      </c>
      <c r="C35" s="26">
        <v>3535105049.496634</v>
      </c>
      <c r="D35" s="155">
        <v>0</v>
      </c>
      <c r="E35" s="156">
        <v>0</v>
      </c>
      <c r="F35" s="156">
        <v>3535105049.496634</v>
      </c>
      <c r="G35" s="156">
        <v>0</v>
      </c>
      <c r="H35" s="155"/>
      <c r="I35" s="33"/>
      <c r="J35" s="38"/>
    </row>
    <row r="36" spans="2:14" x14ac:dyDescent="0.25">
      <c r="B36" s="25">
        <v>16</v>
      </c>
      <c r="C36" s="26">
        <v>2321247602.4440799</v>
      </c>
      <c r="D36" s="155">
        <v>0</v>
      </c>
      <c r="E36" s="156">
        <v>0</v>
      </c>
      <c r="F36" s="156">
        <v>1160623801.2220399</v>
      </c>
      <c r="G36" s="156">
        <v>1160623801.2220399</v>
      </c>
      <c r="H36" s="155"/>
      <c r="I36" s="33"/>
      <c r="J36" s="38">
        <v>0</v>
      </c>
    </row>
    <row r="37" spans="2:14" x14ac:dyDescent="0.25">
      <c r="B37" s="25">
        <v>16.5</v>
      </c>
      <c r="C37" s="26">
        <v>1100599922.2018266</v>
      </c>
      <c r="D37" s="155">
        <v>0</v>
      </c>
      <c r="E37" s="155">
        <v>0</v>
      </c>
      <c r="F37" s="156">
        <v>550299961.10091329</v>
      </c>
      <c r="G37" s="156">
        <v>550299961.10091329</v>
      </c>
      <c r="H37" s="155"/>
      <c r="I37" s="33"/>
      <c r="J37" s="38">
        <v>0</v>
      </c>
    </row>
    <row r="38" spans="2:14" x14ac:dyDescent="0.25">
      <c r="B38" s="25">
        <v>17</v>
      </c>
      <c r="C38" s="26">
        <v>169384787.94831508</v>
      </c>
      <c r="D38" s="155">
        <v>0</v>
      </c>
      <c r="E38" s="155">
        <v>0</v>
      </c>
      <c r="F38" s="156">
        <v>0</v>
      </c>
      <c r="G38" s="156">
        <v>169384787.94831508</v>
      </c>
      <c r="H38" s="155"/>
      <c r="I38" s="33"/>
      <c r="J38" s="38">
        <v>0</v>
      </c>
      <c r="L38"/>
      <c r="M38"/>
      <c r="N38"/>
    </row>
    <row r="39" spans="2:14" x14ac:dyDescent="0.25">
      <c r="B39" s="25">
        <v>17.5</v>
      </c>
      <c r="C39" s="26"/>
      <c r="D39" s="155"/>
      <c r="E39" s="155"/>
      <c r="F39" s="156"/>
      <c r="G39" s="156"/>
      <c r="H39" s="155"/>
      <c r="I39" s="33"/>
      <c r="J39" s="38"/>
      <c r="L39"/>
      <c r="M39"/>
      <c r="N39"/>
    </row>
    <row r="40" spans="2:14" x14ac:dyDescent="0.25">
      <c r="B40" s="25">
        <v>18</v>
      </c>
      <c r="C40" s="26"/>
      <c r="D40" s="155"/>
      <c r="E40" s="155"/>
      <c r="F40" s="155"/>
      <c r="G40" s="156"/>
      <c r="H40" s="155"/>
      <c r="I40" s="33"/>
      <c r="J40" s="38"/>
      <c r="L40"/>
      <c r="M40"/>
      <c r="N40"/>
    </row>
    <row r="41" spans="2:14" x14ac:dyDescent="0.25">
      <c r="B41" s="25">
        <v>18.5</v>
      </c>
      <c r="C41" s="26"/>
      <c r="D41" s="33"/>
      <c r="E41" s="33"/>
      <c r="F41" s="33"/>
      <c r="G41" s="156"/>
      <c r="H41" s="33"/>
      <c r="I41" s="33"/>
      <c r="J41" s="38">
        <v>0</v>
      </c>
      <c r="L41"/>
      <c r="M41"/>
      <c r="N41"/>
    </row>
    <row r="42" spans="2:14" x14ac:dyDescent="0.25">
      <c r="B42" s="25">
        <v>19</v>
      </c>
      <c r="C42" s="26"/>
      <c r="D42" s="33"/>
      <c r="E42" s="33"/>
      <c r="F42" s="33"/>
      <c r="G42" s="33"/>
      <c r="H42" s="33"/>
      <c r="I42" s="33"/>
      <c r="J42" s="38">
        <v>0</v>
      </c>
      <c r="L42"/>
      <c r="M42"/>
      <c r="N42"/>
    </row>
    <row r="43" spans="2:14" x14ac:dyDescent="0.25">
      <c r="B43" s="25">
        <v>19.5</v>
      </c>
      <c r="C43" s="32"/>
      <c r="D43" s="33"/>
      <c r="E43" s="33"/>
      <c r="F43" s="33"/>
      <c r="G43" s="33"/>
      <c r="H43" s="33"/>
      <c r="I43" s="33"/>
      <c r="J43" s="38">
        <v>0</v>
      </c>
      <c r="L43"/>
      <c r="M43"/>
      <c r="N43"/>
    </row>
    <row r="44" spans="2:14" x14ac:dyDescent="0.25">
      <c r="B44" s="25">
        <v>20</v>
      </c>
      <c r="C44" s="32"/>
      <c r="D44" s="33"/>
      <c r="E44" s="33"/>
      <c r="F44" s="33"/>
      <c r="G44" s="33"/>
      <c r="H44" s="33"/>
      <c r="I44" s="33"/>
      <c r="J44" s="38">
        <v>0</v>
      </c>
      <c r="L44"/>
      <c r="M44"/>
      <c r="N44"/>
    </row>
    <row r="45" spans="2:14" ht="26" thickBot="1" x14ac:dyDescent="0.3">
      <c r="B45" s="25"/>
      <c r="C45" s="32"/>
      <c r="D45" s="33"/>
      <c r="E45" s="33"/>
      <c r="F45" s="33"/>
      <c r="G45" s="33"/>
      <c r="H45" s="33"/>
      <c r="I45" s="33"/>
      <c r="J45" s="38">
        <v>0</v>
      </c>
      <c r="L45"/>
      <c r="M45"/>
      <c r="N45"/>
    </row>
    <row r="46" spans="2:14" x14ac:dyDescent="0.25">
      <c r="B46" s="46" t="s">
        <v>21</v>
      </c>
      <c r="C46" s="153">
        <v>329634035920.56128</v>
      </c>
      <c r="D46" s="154">
        <v>308950826473.4967</v>
      </c>
      <c r="E46" s="154">
        <v>9758006003.097868</v>
      </c>
      <c r="F46" s="154">
        <v>8272377698.2779436</v>
      </c>
      <c r="G46" s="154">
        <v>2652825745.6887898</v>
      </c>
      <c r="H46" s="154"/>
      <c r="I46" s="47"/>
      <c r="J46" s="48">
        <v>0</v>
      </c>
      <c r="L46"/>
      <c r="M46"/>
      <c r="N46"/>
    </row>
    <row r="47" spans="2:14" s="52" customFormat="1" x14ac:dyDescent="0.25">
      <c r="B47" s="25" t="s">
        <v>22</v>
      </c>
      <c r="C47" s="49">
        <v>100</v>
      </c>
      <c r="D47" s="50">
        <v>93.725402357404306</v>
      </c>
      <c r="E47" s="50">
        <v>2.9602543850931267</v>
      </c>
      <c r="F47" s="50">
        <v>2.5095641823441768</v>
      </c>
      <c r="G47" s="50">
        <v>0.80477907515839664</v>
      </c>
      <c r="H47" s="50"/>
      <c r="I47" s="50"/>
      <c r="J47" s="51">
        <v>0</v>
      </c>
      <c r="L47"/>
      <c r="M47"/>
      <c r="N47"/>
    </row>
    <row r="48" spans="2:14" s="52" customFormat="1" x14ac:dyDescent="0.25">
      <c r="B48" s="25" t="s">
        <v>23</v>
      </c>
      <c r="C48" s="53">
        <v>8.6191074721176033</v>
      </c>
      <c r="D48" s="54">
        <v>8.2159126416570842</v>
      </c>
      <c r="E48" s="54">
        <v>13.693608832858239</v>
      </c>
      <c r="F48" s="54">
        <v>15.364220436941279</v>
      </c>
      <c r="G48" s="54">
        <v>15.876364880938082</v>
      </c>
      <c r="H48" s="54"/>
      <c r="I48" s="54"/>
      <c r="J48" s="55">
        <v>0</v>
      </c>
      <c r="L48"/>
      <c r="M48"/>
      <c r="N48"/>
    </row>
    <row r="49" spans="2:14" s="60" customFormat="1" x14ac:dyDescent="0.25">
      <c r="B49" s="56" t="s">
        <v>40</v>
      </c>
      <c r="C49" s="57">
        <v>6.9917591905112966</v>
      </c>
      <c r="D49" s="58">
        <v>5.4821270205929116</v>
      </c>
      <c r="E49" s="58">
        <v>25.65253399137961</v>
      </c>
      <c r="F49" s="58">
        <v>36.945446526021477</v>
      </c>
      <c r="G49" s="58">
        <v>41.069362117060969</v>
      </c>
      <c r="H49" s="58"/>
      <c r="I49" s="58"/>
      <c r="J49" s="59">
        <v>0</v>
      </c>
      <c r="L49"/>
      <c r="M49"/>
      <c r="N49"/>
    </row>
    <row r="50" spans="2:14" x14ac:dyDescent="0.25">
      <c r="B50" s="61" t="s">
        <v>41</v>
      </c>
      <c r="C50" s="131">
        <v>9.9392881140732494E+19</v>
      </c>
      <c r="D50" s="132">
        <v>9.3214435514691404E+19</v>
      </c>
      <c r="E50" s="132">
        <v>2.6868742266571602E+18</v>
      </c>
      <c r="F50" s="132">
        <v>2.5719498770945203E+18</v>
      </c>
      <c r="G50" s="132">
        <v>9.196215222894615E+17</v>
      </c>
      <c r="H50" s="132"/>
      <c r="I50" s="62"/>
      <c r="J50" s="63">
        <v>0</v>
      </c>
      <c r="L50"/>
      <c r="M50"/>
      <c r="N50"/>
    </row>
    <row r="51" spans="2:14" x14ac:dyDescent="0.25">
      <c r="B51" s="64" t="s">
        <v>42</v>
      </c>
      <c r="C51" s="32">
        <v>3.0244443097739167E-2</v>
      </c>
      <c r="D51" s="236">
        <v>3.1250158587563116E-2</v>
      </c>
      <c r="E51" s="236">
        <v>0.16798193815041329</v>
      </c>
      <c r="F51" s="236">
        <v>0.1938656632144177</v>
      </c>
      <c r="G51" s="236">
        <v>0.36148962696869791</v>
      </c>
      <c r="H51" s="65"/>
      <c r="I51" s="65"/>
      <c r="J51" s="66">
        <v>0</v>
      </c>
      <c r="L51"/>
      <c r="M51"/>
      <c r="N51"/>
    </row>
    <row r="52" spans="2:14" ht="26" thickBot="1" x14ac:dyDescent="0.3">
      <c r="B52" s="67" t="s">
        <v>43</v>
      </c>
      <c r="C52" s="68">
        <v>4.4026910472420608</v>
      </c>
      <c r="D52" s="69">
        <v>2.0226268808778225</v>
      </c>
      <c r="E52" s="69">
        <v>0.44312206240378749</v>
      </c>
      <c r="F52" s="69">
        <v>0.30892190862291941</v>
      </c>
      <c r="G52" s="69">
        <v>0.39163025664950751</v>
      </c>
      <c r="H52" s="69"/>
      <c r="I52" s="70"/>
      <c r="J52" s="71"/>
    </row>
    <row r="53" spans="2:14" x14ac:dyDescent="0.25">
      <c r="C53" s="3">
        <f>+SUM(D53:H53)</f>
        <v>2358601.8036053581</v>
      </c>
      <c r="D53" s="3">
        <f>+D49*D55</f>
        <v>1693707.6738448681</v>
      </c>
      <c r="E53" s="3">
        <f t="shared" ref="E53:G53" si="0">+E49*E55</f>
        <v>250317.58068255434</v>
      </c>
      <c r="F53" s="3">
        <f t="shared" si="0"/>
        <v>305626.68789478042</v>
      </c>
      <c r="G53" s="3">
        <f t="shared" si="0"/>
        <v>108949.86118315521</v>
      </c>
    </row>
    <row r="54" spans="2:14" x14ac:dyDescent="0.25">
      <c r="C54" s="3" t="s">
        <v>24</v>
      </c>
      <c r="E54" s="72">
        <f>E51*100/C51</f>
        <v>555.41422140773454</v>
      </c>
    </row>
    <row r="55" spans="2:14" x14ac:dyDescent="0.25">
      <c r="C55" s="3" t="s">
        <v>18</v>
      </c>
      <c r="D55" s="157">
        <f t="shared" ref="D55:I55" si="1">D46/1000000</f>
        <v>308950.82647349668</v>
      </c>
      <c r="E55" s="157">
        <f t="shared" si="1"/>
        <v>9758.0060030978675</v>
      </c>
      <c r="F55" s="157">
        <f t="shared" si="1"/>
        <v>8272.3776982779436</v>
      </c>
      <c r="G55" s="157">
        <f t="shared" si="1"/>
        <v>2652.82574568879</v>
      </c>
      <c r="H55" s="3">
        <f t="shared" si="1"/>
        <v>0</v>
      </c>
      <c r="I55" s="3">
        <f t="shared" si="1"/>
        <v>0</v>
      </c>
    </row>
    <row r="56" spans="2:14" x14ac:dyDescent="0.25">
      <c r="C56" s="3">
        <f>L58</f>
        <v>92</v>
      </c>
    </row>
    <row r="57" spans="2:14" x14ac:dyDescent="0.25">
      <c r="C57" s="72">
        <f>K58</f>
        <v>91.999457842876794</v>
      </c>
      <c r="D57" s="73" t="str">
        <f t="shared" ref="D57:I57" si="2">D6</f>
        <v>O</v>
      </c>
      <c r="E57" s="73" t="str">
        <f t="shared" si="2"/>
        <v>I</v>
      </c>
      <c r="F57" s="73" t="str">
        <f t="shared" si="2"/>
        <v>II</v>
      </c>
      <c r="G57" s="73" t="str">
        <f t="shared" si="2"/>
        <v>III</v>
      </c>
      <c r="H57" s="73" t="str">
        <f t="shared" si="2"/>
        <v>IV</v>
      </c>
      <c r="I57" s="73" t="str">
        <f t="shared" si="2"/>
        <v>V</v>
      </c>
    </row>
    <row r="58" spans="2:14" x14ac:dyDescent="0.25">
      <c r="B58" s="74">
        <v>2019</v>
      </c>
      <c r="C58" s="3" t="str">
        <f>CONCATENATE(C54,C56,C55)</f>
        <v>&lt; 11,5 cm =92%</v>
      </c>
      <c r="D58" s="72">
        <f>SUM(D8:D26)/1000000000</f>
        <v>303.26152591251014</v>
      </c>
      <c r="E58" s="72">
        <f t="shared" ref="E58:I58" si="3">SUM(E8:E26)/1000000000</f>
        <v>0</v>
      </c>
      <c r="F58" s="72">
        <f t="shared" si="3"/>
        <v>0</v>
      </c>
      <c r="G58" s="72">
        <f t="shared" si="3"/>
        <v>0</v>
      </c>
      <c r="H58" s="72">
        <f t="shared" si="3"/>
        <v>0</v>
      </c>
      <c r="I58" s="72">
        <f t="shared" si="3"/>
        <v>0</v>
      </c>
      <c r="J58" s="72">
        <f>SUM(D58:I58)</f>
        <v>303.26152591251014</v>
      </c>
      <c r="K58" s="72">
        <f>(J58/$J60)*100</f>
        <v>91.999457842876794</v>
      </c>
      <c r="L58" s="72">
        <f>ROUND(K58,0)</f>
        <v>92</v>
      </c>
    </row>
    <row r="59" spans="2:14" x14ac:dyDescent="0.25">
      <c r="B59" s="74"/>
      <c r="C59" s="3" t="s">
        <v>25</v>
      </c>
      <c r="D59" s="72">
        <f>SUM(D27:D45)/1000000000</f>
        <v>5.6893005609865641</v>
      </c>
      <c r="E59" s="72">
        <f t="shared" ref="E59:H59" si="4">SUM(E27:E45)/1000000000</f>
        <v>9.7580060030978686</v>
      </c>
      <c r="F59" s="72">
        <f t="shared" si="4"/>
        <v>8.2723776982779444</v>
      </c>
      <c r="G59" s="72">
        <f t="shared" si="4"/>
        <v>2.6528257456887898</v>
      </c>
      <c r="H59" s="72">
        <f t="shared" si="4"/>
        <v>0</v>
      </c>
      <c r="I59" s="72">
        <f>SUM(I27:I45)/1000000000</f>
        <v>0</v>
      </c>
      <c r="J59" s="72">
        <f>SUM(D59:I59)</f>
        <v>26.372510008051169</v>
      </c>
      <c r="K59" s="72">
        <f>(J59/$J60)*100</f>
        <v>8.0005421571232098</v>
      </c>
    </row>
    <row r="60" spans="2:14" x14ac:dyDescent="0.25">
      <c r="B60" s="74"/>
      <c r="J60" s="72">
        <f>SUM(J58:J59)</f>
        <v>329.6340359205613</v>
      </c>
      <c r="K60" s="72">
        <f>SUM(K58:K59)</f>
        <v>100</v>
      </c>
    </row>
    <row r="61" spans="2:14" x14ac:dyDescent="0.25">
      <c r="B61" s="74"/>
    </row>
    <row r="62" spans="2:14" x14ac:dyDescent="0.25">
      <c r="B62" s="74"/>
    </row>
    <row r="63" spans="2:14" x14ac:dyDescent="0.25">
      <c r="B63" s="74"/>
      <c r="C63" s="72">
        <f>K64</f>
        <v>0</v>
      </c>
      <c r="D63" s="75" t="s">
        <v>5</v>
      </c>
      <c r="E63" s="75" t="s">
        <v>6</v>
      </c>
      <c r="F63" s="75" t="s">
        <v>7</v>
      </c>
      <c r="G63" s="75" t="s">
        <v>8</v>
      </c>
      <c r="H63" s="75" t="s">
        <v>9</v>
      </c>
      <c r="I63" s="75" t="s">
        <v>10</v>
      </c>
      <c r="K63" s="3"/>
    </row>
    <row r="64" spans="2:14" x14ac:dyDescent="0.25">
      <c r="B64" s="74"/>
      <c r="C64" s="3" t="s">
        <v>26</v>
      </c>
      <c r="D64" s="76"/>
      <c r="E64" s="76"/>
      <c r="F64" s="76"/>
      <c r="G64" s="76"/>
      <c r="H64" s="76"/>
      <c r="I64" s="76">
        <v>0</v>
      </c>
      <c r="J64" s="72"/>
      <c r="K64" s="72"/>
      <c r="L64" s="41"/>
    </row>
    <row r="65" spans="2:12" x14ac:dyDescent="0.25">
      <c r="B65" s="74"/>
      <c r="C65" s="3" t="s">
        <v>25</v>
      </c>
      <c r="D65" s="76"/>
      <c r="E65" s="76"/>
      <c r="F65" s="76"/>
      <c r="G65" s="76"/>
      <c r="H65" s="76"/>
      <c r="I65" s="76">
        <v>0</v>
      </c>
      <c r="J65" s="72"/>
      <c r="K65" s="72"/>
      <c r="L65" s="41"/>
    </row>
    <row r="66" spans="2:12" x14ac:dyDescent="0.25">
      <c r="B66" s="74"/>
      <c r="J66" s="72"/>
      <c r="K66" s="72"/>
      <c r="L66" s="41"/>
    </row>
  </sheetData>
  <mergeCells count="2">
    <mergeCell ref="B1:J1"/>
    <mergeCell ref="B2:J2"/>
  </mergeCells>
  <printOptions horizontalCentered="1" verticalCentered="1"/>
  <pageMargins left="0" right="0" top="1.1811023622047245" bottom="0.98425196850393704" header="0.39370078740157483" footer="0.39370078740157483"/>
  <pageSetup scale="35" orientation="landscape" r:id="rId1"/>
  <headerFooter alignWithMargins="0">
    <oddHeader>&amp;C&amp;G
INSTITUTO DE FOMENTO PESQUERO / DIVISIÓN INVESTIGACIÓN PESQUERA</oddHeader>
    <oddFooter>&amp;CSUBSECRETARIA DE ECONOMÍA - CONVENIO DE DESEMPEÑO, 2017
PROGRAMA DE SEGUIMIENTO DE LAS PRINCIPALES PESQUERÍAS PELÁGICAS DE LA ZONA CENTRO-SUR DE CHILE, V-XI REGIONES, AÑO 2017. ANEXO 5B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67E6-E6F2-C845-B3CB-F80A4F6A58FE}">
  <dimension ref="A1:Q51"/>
  <sheetViews>
    <sheetView topLeftCell="K1" zoomScale="110" zoomScaleNormal="110" workbookViewId="0">
      <selection activeCell="P22" sqref="P22"/>
    </sheetView>
  </sheetViews>
  <sheetFormatPr baseColWidth="10" defaultRowHeight="16" x14ac:dyDescent="0.2"/>
  <cols>
    <col min="1" max="1" width="15" customWidth="1"/>
    <col min="3" max="3" width="20.85546875" customWidth="1"/>
    <col min="4" max="4" width="27.5703125" customWidth="1"/>
    <col min="5" max="5" width="17.28515625" customWidth="1"/>
    <col min="6" max="6" width="19" customWidth="1"/>
    <col min="7" max="7" width="17" customWidth="1"/>
    <col min="8" max="9" width="22.42578125" customWidth="1"/>
    <col min="10" max="10" width="22" customWidth="1"/>
    <col min="11" max="11" width="14" customWidth="1"/>
    <col min="12" max="12" width="20.140625" customWidth="1"/>
    <col min="13" max="13" width="19.140625" customWidth="1"/>
    <col min="14" max="14" width="17.28515625" customWidth="1"/>
    <col min="16" max="16" width="21.7109375" customWidth="1"/>
    <col min="17" max="17" width="24.5703125" customWidth="1"/>
  </cols>
  <sheetData>
    <row r="1" spans="2:17" ht="17" thickBot="1" x14ac:dyDescent="0.25"/>
    <row r="2" spans="2:17" x14ac:dyDescent="0.2">
      <c r="B2" s="170" t="s">
        <v>53</v>
      </c>
      <c r="C2" s="174">
        <f>+EXP(0.300268741091)</f>
        <v>1.3502216188536127</v>
      </c>
      <c r="D2" t="s">
        <v>65</v>
      </c>
    </row>
    <row r="3" spans="2:17" x14ac:dyDescent="0.2">
      <c r="B3" s="171" t="s">
        <v>54</v>
      </c>
      <c r="C3" s="169">
        <v>0.29844870277500002</v>
      </c>
      <c r="D3" t="s">
        <v>65</v>
      </c>
    </row>
    <row r="4" spans="2:17" x14ac:dyDescent="0.2">
      <c r="B4" s="171" t="s">
        <v>55</v>
      </c>
      <c r="C4" s="169">
        <v>1</v>
      </c>
    </row>
    <row r="5" spans="2:17" x14ac:dyDescent="0.2">
      <c r="B5" s="171" t="s">
        <v>57</v>
      </c>
      <c r="C5" s="169">
        <f>+C4+C3</f>
        <v>1.298448702775</v>
      </c>
    </row>
    <row r="6" spans="2:17" x14ac:dyDescent="0.2">
      <c r="B6" s="171" t="s">
        <v>60</v>
      </c>
      <c r="C6" s="173">
        <f>1-EXP(-C7*C4)</f>
        <v>2.6845621439454126E-3</v>
      </c>
      <c r="D6" s="148">
        <f>1-C6</f>
        <v>0.99731543785605459</v>
      </c>
    </row>
    <row r="7" spans="2:17" ht="17" thickBot="1" x14ac:dyDescent="0.25">
      <c r="B7" s="172" t="s">
        <v>61</v>
      </c>
      <c r="C7" s="189">
        <f>+D7/12</f>
        <v>2.6881720430107525E-3</v>
      </c>
      <c r="D7" s="188">
        <f>1/31</f>
        <v>3.2258064516129031E-2</v>
      </c>
    </row>
    <row r="8" spans="2:17" x14ac:dyDescent="0.2">
      <c r="B8" s="205" t="s">
        <v>73</v>
      </c>
      <c r="C8" s="206">
        <f>+EXP(-1.6987084339)</f>
        <v>0.18291962433617009</v>
      </c>
      <c r="F8" s="165"/>
    </row>
    <row r="9" spans="2:17" ht="17" thickBot="1" x14ac:dyDescent="0.25">
      <c r="B9" s="207" t="s">
        <v>74</v>
      </c>
      <c r="C9" s="168">
        <f>+C8+C4</f>
        <v>1.1829196243361702</v>
      </c>
      <c r="E9" s="150"/>
      <c r="H9" s="150"/>
      <c r="I9" s="150"/>
      <c r="J9" s="150"/>
      <c r="L9" s="150"/>
    </row>
    <row r="10" spans="2:17" x14ac:dyDescent="0.2">
      <c r="B10" s="166"/>
      <c r="C10" s="149"/>
      <c r="E10" s="150"/>
      <c r="H10" s="150"/>
      <c r="I10" s="150"/>
      <c r="J10" s="150"/>
      <c r="L10" s="150"/>
    </row>
    <row r="11" spans="2:17" x14ac:dyDescent="0.2">
      <c r="B11" s="166"/>
      <c r="C11" s="149"/>
      <c r="E11" s="150"/>
      <c r="H11" s="150"/>
      <c r="I11" s="150"/>
      <c r="J11" s="150"/>
      <c r="L11" s="150"/>
    </row>
    <row r="12" spans="2:17" ht="17" thickBot="1" x14ac:dyDescent="0.25">
      <c r="B12" s="166"/>
      <c r="C12" s="149"/>
      <c r="E12" s="150"/>
      <c r="H12" s="150"/>
      <c r="L12" s="150"/>
      <c r="M12" s="150"/>
      <c r="O12" s="150"/>
      <c r="P12" s="212" t="s">
        <v>62</v>
      </c>
      <c r="Q12" s="212" t="s">
        <v>62</v>
      </c>
    </row>
    <row r="13" spans="2:17" ht="17" thickBot="1" x14ac:dyDescent="0.25">
      <c r="B13" s="167"/>
      <c r="C13" s="201" t="s">
        <v>66</v>
      </c>
      <c r="D13" s="195" t="s">
        <v>67</v>
      </c>
      <c r="E13" s="196"/>
      <c r="F13" s="197"/>
      <c r="G13" s="195" t="s">
        <v>68</v>
      </c>
      <c r="H13" s="197"/>
      <c r="L13" s="232" t="s">
        <v>69</v>
      </c>
      <c r="M13" s="233"/>
      <c r="N13" s="233"/>
      <c r="O13" s="234"/>
      <c r="P13" s="213" t="s">
        <v>93</v>
      </c>
      <c r="Q13" s="214" t="s">
        <v>94</v>
      </c>
    </row>
    <row r="14" spans="2:17" ht="17" thickBot="1" x14ac:dyDescent="0.25">
      <c r="B14" s="190" t="s">
        <v>48</v>
      </c>
      <c r="C14" s="176" t="s">
        <v>56</v>
      </c>
      <c r="D14" s="190" t="s">
        <v>49</v>
      </c>
      <c r="E14" s="176" t="s">
        <v>50</v>
      </c>
      <c r="F14" s="190" t="s">
        <v>51</v>
      </c>
      <c r="G14" s="176" t="s">
        <v>58</v>
      </c>
      <c r="H14" s="176" t="s">
        <v>59</v>
      </c>
      <c r="I14" s="176" t="s">
        <v>73</v>
      </c>
      <c r="J14" s="208" t="s">
        <v>74</v>
      </c>
      <c r="K14" s="176" t="s">
        <v>75</v>
      </c>
      <c r="L14" s="185" t="s">
        <v>64</v>
      </c>
      <c r="M14" s="177" t="s">
        <v>98</v>
      </c>
      <c r="N14" s="177" t="s">
        <v>63</v>
      </c>
      <c r="O14" s="178" t="s">
        <v>62</v>
      </c>
      <c r="P14" s="215" t="s">
        <v>92</v>
      </c>
      <c r="Q14" s="216" t="s">
        <v>92</v>
      </c>
    </row>
    <row r="15" spans="2:17" x14ac:dyDescent="0.2">
      <c r="B15" s="179">
        <v>0</v>
      </c>
      <c r="C15" s="210">
        <f>+D15+(D15*$C$6)</f>
        <v>309780.2241665881</v>
      </c>
      <c r="D15" s="192">
        <v>308950.82647349668</v>
      </c>
      <c r="E15" s="181">
        <v>5.4821270205929116</v>
      </c>
      <c r="F15" s="192">
        <f>+D15*E15</f>
        <v>1693707.6738448681</v>
      </c>
      <c r="G15" s="186">
        <v>0.70160699999999998</v>
      </c>
      <c r="H15" s="186">
        <v>7.5</v>
      </c>
      <c r="I15" s="235">
        <f>+C3</f>
        <v>0.29844870277500002</v>
      </c>
      <c r="J15" s="151">
        <f>+I15+$C$3</f>
        <v>0.59689740555000004</v>
      </c>
      <c r="K15" s="203">
        <f>+(1-EXP(-1*J15))</f>
        <v>0.449482979780086</v>
      </c>
      <c r="L15" s="158">
        <f>+C15*K15</f>
        <v>139240.93823534102</v>
      </c>
      <c r="M15" s="191">
        <f>+L15*E15</f>
        <v>763336.50987267168</v>
      </c>
      <c r="N15" s="192">
        <f>+(I15/J15)*L15</f>
        <v>69620.469117670509</v>
      </c>
      <c r="O15" s="159">
        <f>+N15*H15</f>
        <v>522153.5183825288</v>
      </c>
      <c r="P15" s="180">
        <f>+M15*M26</f>
        <v>86822.273575174695</v>
      </c>
      <c r="Q15" s="182">
        <f>+M15*M36</f>
        <v>132163.62506362732</v>
      </c>
    </row>
    <row r="16" spans="2:17" x14ac:dyDescent="0.2">
      <c r="B16" s="179">
        <v>1</v>
      </c>
      <c r="C16" s="187">
        <f t="shared" ref="C16:C18" si="0">+D16+(D16*$C$6)</f>
        <v>9784.2019766141766</v>
      </c>
      <c r="D16" s="192">
        <v>9758.0060030978675</v>
      </c>
      <c r="E16" s="181">
        <v>25.65253399137961</v>
      </c>
      <c r="F16" s="192">
        <f t="shared" ref="F16:F18" si="1">+D16*E16</f>
        <v>250317.58068255434</v>
      </c>
      <c r="G16" s="186">
        <v>0.97810600000000003</v>
      </c>
      <c r="H16" s="183">
        <v>15.8</v>
      </c>
      <c r="I16" s="235">
        <f t="shared" ref="I16:I19" si="2">+C4</f>
        <v>1</v>
      </c>
      <c r="J16" s="151">
        <f t="shared" ref="J16:J19" si="3">+I16+$C$3</f>
        <v>1.298448702775</v>
      </c>
      <c r="K16" s="203">
        <f t="shared" ref="K16:K19" si="4">+(1-EXP(-1*J16))</f>
        <v>0.72704510105506781</v>
      </c>
      <c r="L16" s="158">
        <f t="shared" ref="L16:L19" si="5">+C16*K16</f>
        <v>7113.5561148306479</v>
      </c>
      <c r="M16" s="191">
        <f>+L16*E16</f>
        <v>182480.74003527948</v>
      </c>
      <c r="N16" s="187">
        <f t="shared" ref="N16:N19" si="6">+($C$3/$C$5)*L16</f>
        <v>1635.0523436552446</v>
      </c>
      <c r="O16" s="159">
        <f>+N16*H16</f>
        <v>25833.827029752865</v>
      </c>
      <c r="P16" s="180">
        <f>+M16*M27</f>
        <v>27693.691124776589</v>
      </c>
      <c r="Q16" s="182">
        <f>+M16*M37</f>
        <v>41232.426223548224</v>
      </c>
    </row>
    <row r="17" spans="2:17" x14ac:dyDescent="0.2">
      <c r="B17" s="179">
        <v>2</v>
      </c>
      <c r="C17" s="187">
        <f t="shared" si="0"/>
        <v>8294.5854102871581</v>
      </c>
      <c r="D17" s="192">
        <v>8272.3776982779436</v>
      </c>
      <c r="E17" s="181">
        <v>36.945446526021477</v>
      </c>
      <c r="F17" s="192">
        <f t="shared" si="1"/>
        <v>305626.68789478042</v>
      </c>
      <c r="G17" s="186">
        <v>0.99882300000000002</v>
      </c>
      <c r="H17" s="183">
        <v>21.9</v>
      </c>
      <c r="I17" s="235">
        <f t="shared" si="2"/>
        <v>1.298448702775</v>
      </c>
      <c r="J17" s="151">
        <f t="shared" si="3"/>
        <v>1.59689740555</v>
      </c>
      <c r="K17" s="203">
        <f t="shared" si="4"/>
        <v>0.79747610624613041</v>
      </c>
      <c r="L17" s="158">
        <f t="shared" si="5"/>
        <v>6614.7336759217651</v>
      </c>
      <c r="M17" s="191">
        <f>+L17*E17</f>
        <v>244384.28930764104</v>
      </c>
      <c r="N17" s="187">
        <f t="shared" si="6"/>
        <v>1520.3979029451482</v>
      </c>
      <c r="O17" s="159">
        <f>+N17*H17</f>
        <v>33296.714074498741</v>
      </c>
      <c r="P17" s="180">
        <f>+M17*M28</f>
        <v>37752.518767282658</v>
      </c>
      <c r="Q17" s="182">
        <f>+M17*M38</f>
        <v>56120.847817389076</v>
      </c>
    </row>
    <row r="18" spans="2:17" x14ac:dyDescent="0.2">
      <c r="B18" s="179">
        <v>3</v>
      </c>
      <c r="C18" s="187">
        <f t="shared" si="0"/>
        <v>2659.9474212601499</v>
      </c>
      <c r="D18" s="192">
        <v>2652.82574568879</v>
      </c>
      <c r="E18" s="181">
        <v>41.069362117060969</v>
      </c>
      <c r="F18" s="192">
        <f t="shared" si="1"/>
        <v>108949.86118315521</v>
      </c>
      <c r="G18" s="186">
        <v>0.99993799999999999</v>
      </c>
      <c r="H18" s="183">
        <v>28.5</v>
      </c>
      <c r="I18" s="235">
        <f t="shared" si="2"/>
        <v>2.6845621439454126E-3</v>
      </c>
      <c r="J18" s="151">
        <f t="shared" si="3"/>
        <v>0.30113326491894543</v>
      </c>
      <c r="K18" s="203">
        <f t="shared" si="4"/>
        <v>0.26002084708626283</v>
      </c>
      <c r="L18" s="158">
        <f t="shared" si="5"/>
        <v>691.64178168098454</v>
      </c>
      <c r="M18" s="191">
        <f>+L18*E18</f>
        <v>28405.286787145578</v>
      </c>
      <c r="N18" s="187">
        <f t="shared" si="6"/>
        <v>158.97400650986577</v>
      </c>
      <c r="O18" s="159">
        <f>+N18*H18</f>
        <v>4530.7591855311748</v>
      </c>
      <c r="P18" s="180">
        <f>+M18*M29</f>
        <v>4392.1936440026066</v>
      </c>
      <c r="Q18" s="182">
        <f>+M18*M39</f>
        <v>6528.6492828751898</v>
      </c>
    </row>
    <row r="19" spans="2:17" ht="17" thickBot="1" x14ac:dyDescent="0.25">
      <c r="B19" s="193">
        <v>4</v>
      </c>
      <c r="C19" s="198"/>
      <c r="D19" s="194"/>
      <c r="E19" s="198"/>
      <c r="F19" s="193"/>
      <c r="G19" s="186">
        <v>0.99999700000000002</v>
      </c>
      <c r="H19" s="183">
        <v>33</v>
      </c>
      <c r="I19" s="235">
        <f t="shared" si="2"/>
        <v>2.6881720430107525E-3</v>
      </c>
      <c r="J19" s="151">
        <f t="shared" si="3"/>
        <v>0.30113687481801077</v>
      </c>
      <c r="K19" s="203">
        <f t="shared" si="4"/>
        <v>0.26002351833149384</v>
      </c>
      <c r="L19" s="158">
        <f t="shared" si="5"/>
        <v>0</v>
      </c>
      <c r="M19" s="200">
        <f>+L19*E19</f>
        <v>0</v>
      </c>
      <c r="N19" s="187">
        <f t="shared" si="6"/>
        <v>0</v>
      </c>
      <c r="O19" s="160">
        <f>+N19*H19</f>
        <v>0</v>
      </c>
      <c r="P19" s="180">
        <f>+M19*M30</f>
        <v>0</v>
      </c>
      <c r="Q19" s="182">
        <f>+M19*M40</f>
        <v>0</v>
      </c>
    </row>
    <row r="20" spans="2:17" ht="17" thickBot="1" x14ac:dyDescent="0.25">
      <c r="B20" s="190" t="s">
        <v>52</v>
      </c>
      <c r="C20" s="176"/>
      <c r="D20" s="199">
        <f>+SUM(D15:D19)</f>
        <v>329634.03592056129</v>
      </c>
      <c r="E20" s="176"/>
      <c r="F20" s="199">
        <f>+SUM(F15:F19)</f>
        <v>2358601.8036053581</v>
      </c>
      <c r="G20" s="175"/>
      <c r="H20" s="184"/>
      <c r="L20" s="163">
        <f>+SUM(L15:L19)</f>
        <v>153660.86980777443</v>
      </c>
      <c r="M20" s="164">
        <f>+SUM(M15:M19)</f>
        <v>1218606.8260027377</v>
      </c>
      <c r="N20" s="162"/>
      <c r="O20" s="202">
        <f>+SUM(O15:O19)</f>
        <v>585814.81867231161</v>
      </c>
      <c r="P20" s="226">
        <f>+SUM(P15:P19)</f>
        <v>156660.67711123655</v>
      </c>
      <c r="Q20" s="227">
        <f>+SUM(Q15:Q19)</f>
        <v>236045.54838743981</v>
      </c>
    </row>
    <row r="22" spans="2:17" x14ac:dyDescent="0.2">
      <c r="C22" s="150"/>
      <c r="D22" s="150"/>
    </row>
    <row r="23" spans="2:17" ht="17" thickBot="1" x14ac:dyDescent="0.25"/>
    <row r="24" spans="2:17" ht="17" thickBot="1" x14ac:dyDescent="0.25">
      <c r="M24" s="218" t="s">
        <v>95</v>
      </c>
    </row>
    <row r="25" spans="2:17" ht="17" thickBot="1" x14ac:dyDescent="0.25">
      <c r="B25" s="190" t="s">
        <v>48</v>
      </c>
      <c r="C25" s="176" t="s">
        <v>70</v>
      </c>
      <c r="D25" s="176" t="s">
        <v>76</v>
      </c>
      <c r="E25" s="176" t="s">
        <v>81</v>
      </c>
      <c r="F25" s="176" t="s">
        <v>73</v>
      </c>
      <c r="G25" s="208" t="s">
        <v>74</v>
      </c>
      <c r="H25" s="176" t="s">
        <v>75</v>
      </c>
      <c r="I25" s="208" t="s">
        <v>71</v>
      </c>
      <c r="J25" s="176" t="s">
        <v>77</v>
      </c>
      <c r="K25" s="190" t="s">
        <v>72</v>
      </c>
      <c r="L25" s="208" t="s">
        <v>78</v>
      </c>
      <c r="M25" s="221" t="s">
        <v>97</v>
      </c>
    </row>
    <row r="26" spans="2:17" x14ac:dyDescent="0.2">
      <c r="B26" s="179">
        <v>0</v>
      </c>
      <c r="C26" s="210">
        <v>257755</v>
      </c>
      <c r="D26" s="204">
        <v>0.70160699999999998</v>
      </c>
      <c r="E26" s="186">
        <v>7.5</v>
      </c>
      <c r="F26" s="186">
        <f>+$C$8*D26</f>
        <v>0.12833768887162728</v>
      </c>
      <c r="G26" s="186">
        <f>+F26+$C$4</f>
        <v>1.1283376888716272</v>
      </c>
      <c r="H26" s="203">
        <f>+(1-EXP(-1*G26))</f>
        <v>0.67642931523796224</v>
      </c>
      <c r="I26" s="187">
        <f>+C26*H26</f>
        <v>174353.03814916094</v>
      </c>
      <c r="J26" s="187">
        <f>+I26*E26</f>
        <v>1307647.7861187072</v>
      </c>
      <c r="K26" s="192">
        <f>+(F26/G26)*I26</f>
        <v>19831.001112961792</v>
      </c>
      <c r="L26" s="191">
        <f>+K26*E26</f>
        <v>148732.50834721344</v>
      </c>
      <c r="M26" s="219">
        <f>+L26/J26</f>
        <v>0.11374049642883854</v>
      </c>
    </row>
    <row r="27" spans="2:17" x14ac:dyDescent="0.2">
      <c r="B27" s="179">
        <v>1</v>
      </c>
      <c r="C27" s="187">
        <v>16483.5</v>
      </c>
      <c r="D27" s="204">
        <v>0.97810600000000003</v>
      </c>
      <c r="E27" s="183">
        <v>15.8</v>
      </c>
      <c r="F27" s="186">
        <f>+$C$8*D27</f>
        <v>0.17891478208095399</v>
      </c>
      <c r="G27" s="186">
        <f t="shared" ref="G27:G30" si="7">+F27+$C$4</f>
        <v>1.178914782080954</v>
      </c>
      <c r="H27" s="203">
        <f t="shared" ref="H27:H30" si="8">+(1-EXP(-1*G27))</f>
        <v>0.69238761599935827</v>
      </c>
      <c r="I27" s="187">
        <f>+C27*H27</f>
        <v>11412.971268325422</v>
      </c>
      <c r="J27" s="187">
        <f t="shared" ref="J27:J30" si="9">+I27*E27</f>
        <v>180324.94603954168</v>
      </c>
      <c r="K27" s="192">
        <f t="shared" ref="K27:K30" si="10">+(F27/G27)*I27</f>
        <v>1732.0584137254586</v>
      </c>
      <c r="L27" s="191">
        <f t="shared" ref="L27:L30" si="11">+K27*E27</f>
        <v>27366.522936862249</v>
      </c>
      <c r="M27" s="219">
        <f t="shared" ref="M27:M30" si="12">+L27/J27</f>
        <v>0.15176226882586347</v>
      </c>
    </row>
    <row r="28" spans="2:17" x14ac:dyDescent="0.2">
      <c r="B28" s="179">
        <v>2</v>
      </c>
      <c r="C28" s="187">
        <v>6377.14</v>
      </c>
      <c r="D28" s="204">
        <v>0.99882300000000002</v>
      </c>
      <c r="E28" s="183">
        <v>21.9</v>
      </c>
      <c r="F28" s="186">
        <f>+$C$8*D28</f>
        <v>0.18270432793832642</v>
      </c>
      <c r="G28" s="186">
        <f t="shared" si="7"/>
        <v>1.1827043279383265</v>
      </c>
      <c r="H28" s="203">
        <f t="shared" si="8"/>
        <v>0.69355112126415497</v>
      </c>
      <c r="I28" s="187">
        <f>+C28*H28</f>
        <v>4422.8725974584931</v>
      </c>
      <c r="J28" s="187">
        <f t="shared" si="9"/>
        <v>96860.909884340988</v>
      </c>
      <c r="K28" s="192">
        <f t="shared" si="10"/>
        <v>683.2459697548619</v>
      </c>
      <c r="L28" s="191">
        <f t="shared" si="11"/>
        <v>14963.086737631475</v>
      </c>
      <c r="M28" s="219">
        <f t="shared" si="12"/>
        <v>0.15448013812278344</v>
      </c>
    </row>
    <row r="29" spans="2:17" x14ac:dyDescent="0.2">
      <c r="B29" s="179">
        <v>3</v>
      </c>
      <c r="C29" s="187">
        <v>6740.99</v>
      </c>
      <c r="D29" s="204">
        <v>0.99993799999999999</v>
      </c>
      <c r="E29" s="183">
        <v>28.5</v>
      </c>
      <c r="F29" s="186">
        <f>+$C$8*D29</f>
        <v>0.18290828331946124</v>
      </c>
      <c r="G29" s="186">
        <f t="shared" si="7"/>
        <v>1.1829082833194613</v>
      </c>
      <c r="H29" s="203">
        <f t="shared" si="8"/>
        <v>0.69361361678864997</v>
      </c>
      <c r="I29" s="187">
        <f>+C29*H29</f>
        <v>4675.6424546361213</v>
      </c>
      <c r="J29" s="187">
        <f t="shared" si="9"/>
        <v>133255.80995712944</v>
      </c>
      <c r="K29" s="192">
        <f t="shared" si="10"/>
        <v>722.97552299929418</v>
      </c>
      <c r="L29" s="191">
        <f t="shared" si="11"/>
        <v>20604.802405479884</v>
      </c>
      <c r="M29" s="219">
        <f t="shared" si="12"/>
        <v>0.15462592146720494</v>
      </c>
    </row>
    <row r="30" spans="2:17" ht="17" thickBot="1" x14ac:dyDescent="0.25">
      <c r="B30" s="179">
        <v>4</v>
      </c>
      <c r="C30" s="187">
        <v>2146.21</v>
      </c>
      <c r="D30" s="204">
        <v>0.99999700000000002</v>
      </c>
      <c r="E30" s="183">
        <v>33</v>
      </c>
      <c r="F30" s="186">
        <f>+$C$8*D30</f>
        <v>0.18291907557729709</v>
      </c>
      <c r="G30" s="186">
        <f t="shared" si="7"/>
        <v>1.1829190755772971</v>
      </c>
      <c r="H30" s="203">
        <f t="shared" si="8"/>
        <v>0.69361692337165215</v>
      </c>
      <c r="I30" s="187">
        <f>+C30*H30</f>
        <v>1488.6475771094736</v>
      </c>
      <c r="J30" s="187">
        <f t="shared" si="9"/>
        <v>49125.370044612624</v>
      </c>
      <c r="K30" s="192">
        <f t="shared" si="10"/>
        <v>230.19498483643699</v>
      </c>
      <c r="L30" s="191">
        <f t="shared" si="11"/>
        <v>7596.4344996024201</v>
      </c>
      <c r="M30" s="219">
        <f t="shared" si="12"/>
        <v>0.15463363416303649</v>
      </c>
    </row>
    <row r="31" spans="2:17" ht="17" thickBot="1" x14ac:dyDescent="0.25">
      <c r="B31" s="190" t="s">
        <v>52</v>
      </c>
      <c r="C31" s="184"/>
      <c r="D31" s="176"/>
      <c r="E31" s="176"/>
      <c r="F31" s="176"/>
      <c r="G31" s="184"/>
      <c r="H31" s="184"/>
      <c r="I31" s="184">
        <f>+SUM(I26:I30)</f>
        <v>196353.17204669045</v>
      </c>
      <c r="J31" s="184">
        <f>+SUM(J26:J30)</f>
        <v>1767214.8220443318</v>
      </c>
      <c r="K31" s="190"/>
      <c r="L31" s="217">
        <f>+SUM(L26:L30)</f>
        <v>219263.35492678947</v>
      </c>
      <c r="M31" s="220"/>
    </row>
    <row r="32" spans="2:17" ht="17" thickBot="1" x14ac:dyDescent="0.25">
      <c r="B32" s="209"/>
      <c r="C32" s="210"/>
      <c r="D32" s="209"/>
      <c r="E32" s="209"/>
      <c r="F32" s="209"/>
      <c r="G32" s="210"/>
      <c r="H32" s="210"/>
      <c r="I32" s="210"/>
      <c r="J32" s="210"/>
      <c r="K32" s="222" t="s">
        <v>89</v>
      </c>
      <c r="L32" s="223">
        <f>+L31*0.7</f>
        <v>153484.34844875263</v>
      </c>
      <c r="M32" s="149"/>
    </row>
    <row r="33" spans="1:13" ht="17" thickBot="1" x14ac:dyDescent="0.25">
      <c r="B33" s="209"/>
      <c r="C33" s="210"/>
      <c r="D33" s="209"/>
      <c r="E33" s="209"/>
      <c r="F33" s="209"/>
      <c r="G33" s="210"/>
      <c r="H33" s="210"/>
      <c r="I33" s="210"/>
      <c r="J33" s="210"/>
      <c r="K33" s="209"/>
      <c r="L33" s="211"/>
      <c r="M33" s="149"/>
    </row>
    <row r="34" spans="1:13" ht="17" thickBot="1" x14ac:dyDescent="0.25">
      <c r="M34" s="218" t="s">
        <v>95</v>
      </c>
    </row>
    <row r="35" spans="1:13" ht="17" thickBot="1" x14ac:dyDescent="0.25">
      <c r="A35" s="167"/>
      <c r="B35" s="190" t="s">
        <v>48</v>
      </c>
      <c r="C35" s="176" t="s">
        <v>79</v>
      </c>
      <c r="D35" s="176" t="s">
        <v>76</v>
      </c>
      <c r="E35" s="176" t="s">
        <v>80</v>
      </c>
      <c r="F35" s="176" t="s">
        <v>82</v>
      </c>
      <c r="G35" s="208" t="s">
        <v>83</v>
      </c>
      <c r="H35" s="176" t="s">
        <v>84</v>
      </c>
      <c r="I35" s="208" t="s">
        <v>85</v>
      </c>
      <c r="J35" s="176" t="s">
        <v>86</v>
      </c>
      <c r="K35" s="190" t="s">
        <v>87</v>
      </c>
      <c r="L35" s="208" t="s">
        <v>88</v>
      </c>
      <c r="M35" s="221" t="s">
        <v>96</v>
      </c>
    </row>
    <row r="36" spans="1:13" x14ac:dyDescent="0.2">
      <c r="A36" s="150"/>
      <c r="B36" s="179">
        <v>0</v>
      </c>
      <c r="C36" s="230">
        <v>177392</v>
      </c>
      <c r="D36" s="204">
        <v>0.70160699999999998</v>
      </c>
      <c r="E36" s="186">
        <v>7.5</v>
      </c>
      <c r="F36" s="186">
        <f>+$C$3*D36</f>
        <v>0.20939369900785942</v>
      </c>
      <c r="G36" s="186">
        <f>+F36+$C$4</f>
        <v>1.2093936990078595</v>
      </c>
      <c r="H36" s="203">
        <f>+(1-EXP(-1*G36))</f>
        <v>0.70162186844386909</v>
      </c>
      <c r="I36" s="187">
        <f>+C36*H36</f>
        <v>124462.10648699483</v>
      </c>
      <c r="J36" s="187">
        <f>+I36*E36</f>
        <v>933465.79865246126</v>
      </c>
      <c r="K36" s="192">
        <f>+(F36/G36)*I36</f>
        <v>21549.294398508831</v>
      </c>
      <c r="L36" s="191">
        <f>+K36*E36</f>
        <v>161619.70798881623</v>
      </c>
      <c r="M36" s="219">
        <f>+L36/J36</f>
        <v>0.17313939966748462</v>
      </c>
    </row>
    <row r="37" spans="1:13" x14ac:dyDescent="0.2">
      <c r="B37" s="179">
        <v>1</v>
      </c>
      <c r="C37" s="229">
        <f>+C26-(C26*H26)</f>
        <v>83401.961850839056</v>
      </c>
      <c r="D37" s="204">
        <v>0.97810600000000003</v>
      </c>
      <c r="E37" s="183">
        <v>15.8</v>
      </c>
      <c r="F37" s="186">
        <f t="shared" ref="F37:F40" si="13">+$C$3*D37</f>
        <v>0.29191446687644418</v>
      </c>
      <c r="G37" s="186">
        <f t="shared" ref="G37:G40" si="14">+F37+$C$4</f>
        <v>1.2919144668764442</v>
      </c>
      <c r="H37" s="203">
        <f t="shared" ref="H37:H40" si="15">+(1-EXP(-1*G37))</f>
        <v>0.72525570956933993</v>
      </c>
      <c r="I37" s="187">
        <f>+C37*H37</f>
        <v>60487.749021605297</v>
      </c>
      <c r="J37" s="187">
        <f>+I37*E37</f>
        <v>955706.43454136373</v>
      </c>
      <c r="K37" s="192">
        <f t="shared" ref="K37:K40" si="16">+(F37/G37)*I37</f>
        <v>13667.506217257005</v>
      </c>
      <c r="L37" s="191">
        <f t="shared" ref="L37:L40" si="17">+K37*E37</f>
        <v>215946.5982326607</v>
      </c>
      <c r="M37" s="219">
        <f t="shared" ref="M37:M40" si="18">+L37/J37</f>
        <v>0.2259549485363587</v>
      </c>
    </row>
    <row r="38" spans="1:13" x14ac:dyDescent="0.2">
      <c r="B38" s="179">
        <v>2</v>
      </c>
      <c r="C38" s="229">
        <f>+C27-(C27*H27)</f>
        <v>5070.528731674578</v>
      </c>
      <c r="D38" s="204">
        <v>0.99882300000000002</v>
      </c>
      <c r="E38" s="183">
        <v>21.9</v>
      </c>
      <c r="F38" s="186">
        <f t="shared" si="13"/>
        <v>0.29809742865183386</v>
      </c>
      <c r="G38" s="186">
        <f t="shared" si="14"/>
        <v>1.2980974286518339</v>
      </c>
      <c r="H38" s="203">
        <f t="shared" si="15"/>
        <v>0.72694920221987358</v>
      </c>
      <c r="I38" s="187">
        <f>+C38*H38</f>
        <v>3686.0168163237818</v>
      </c>
      <c r="J38" s="187">
        <f t="shared" ref="J37:J40" si="19">+I38*E38</f>
        <v>80723.768277490817</v>
      </c>
      <c r="K38" s="192">
        <f t="shared" si="16"/>
        <v>846.46353244433419</v>
      </c>
      <c r="L38" s="191">
        <f t="shared" si="17"/>
        <v>18537.551360530917</v>
      </c>
      <c r="M38" s="219">
        <f t="shared" si="18"/>
        <v>0.22964179889134295</v>
      </c>
    </row>
    <row r="39" spans="1:13" x14ac:dyDescent="0.2">
      <c r="B39" s="179">
        <v>3</v>
      </c>
      <c r="C39" s="229">
        <f>+C28-(C28*H28)</f>
        <v>1954.2674025415072</v>
      </c>
      <c r="D39" s="204">
        <v>0.99993799999999999</v>
      </c>
      <c r="E39" s="183">
        <v>28.5</v>
      </c>
      <c r="F39" s="186">
        <f t="shared" si="13"/>
        <v>0.29843019895542799</v>
      </c>
      <c r="G39" s="186">
        <f t="shared" si="14"/>
        <v>1.2984301989554279</v>
      </c>
      <c r="H39" s="203">
        <f t="shared" si="15"/>
        <v>0.72704005030013752</v>
      </c>
      <c r="I39" s="187">
        <f>+C39*H39</f>
        <v>1420.8306706436965</v>
      </c>
      <c r="J39" s="187">
        <f t="shared" si="19"/>
        <v>40493.674113345354</v>
      </c>
      <c r="K39" s="192">
        <f t="shared" si="16"/>
        <v>326.56262929134795</v>
      </c>
      <c r="L39" s="191">
        <f t="shared" si="17"/>
        <v>9307.034934803416</v>
      </c>
      <c r="M39" s="219">
        <f t="shared" si="18"/>
        <v>0.22983923140074192</v>
      </c>
    </row>
    <row r="40" spans="1:13" ht="17" thickBot="1" x14ac:dyDescent="0.25">
      <c r="B40" s="179">
        <v>4</v>
      </c>
      <c r="C40" s="228">
        <v>2698.14</v>
      </c>
      <c r="D40" s="204">
        <v>0.99999700000000002</v>
      </c>
      <c r="E40" s="183">
        <v>33</v>
      </c>
      <c r="F40" s="186">
        <f t="shared" si="13"/>
        <v>0.29844780742889171</v>
      </c>
      <c r="G40" s="186">
        <f t="shared" si="14"/>
        <v>1.2984478074288917</v>
      </c>
      <c r="H40" s="203">
        <f t="shared" si="15"/>
        <v>0.72704485666585195</v>
      </c>
      <c r="I40" s="187">
        <f>+C40*H40</f>
        <v>1961.6688095644017</v>
      </c>
      <c r="J40" s="187">
        <f t="shared" si="19"/>
        <v>64735.070715625254</v>
      </c>
      <c r="K40" s="192">
        <f t="shared" si="16"/>
        <v>450.88893967592281</v>
      </c>
      <c r="L40" s="191">
        <f t="shared" si="17"/>
        <v>14879.335009305452</v>
      </c>
      <c r="M40" s="219">
        <f t="shared" si="18"/>
        <v>0.22984967568304507</v>
      </c>
    </row>
    <row r="41" spans="1:13" ht="17" thickBot="1" x14ac:dyDescent="0.25">
      <c r="B41" s="190" t="s">
        <v>52</v>
      </c>
      <c r="C41" s="184"/>
      <c r="D41" s="176"/>
      <c r="E41" s="176"/>
      <c r="F41" s="176"/>
      <c r="G41" s="184"/>
      <c r="H41" s="184"/>
      <c r="I41" s="184">
        <f>+SUM(I36:I40)</f>
        <v>192018.37180513199</v>
      </c>
      <c r="J41" s="184">
        <f>+SUM(J36:J40)</f>
        <v>2075124.7463002864</v>
      </c>
      <c r="K41" s="190"/>
      <c r="L41" s="217">
        <f>+SUM(L36:L40)</f>
        <v>420290.22752611671</v>
      </c>
      <c r="M41" s="161"/>
    </row>
    <row r="42" spans="1:13" ht="17" thickBot="1" x14ac:dyDescent="0.25">
      <c r="K42" s="222" t="s">
        <v>90</v>
      </c>
      <c r="L42" s="223">
        <f>+L41*0.3</f>
        <v>126087.06825783501</v>
      </c>
    </row>
    <row r="43" spans="1:13" ht="17" thickBot="1" x14ac:dyDescent="0.25">
      <c r="C43" s="150"/>
      <c r="I43" s="150"/>
      <c r="K43" s="224" t="s">
        <v>91</v>
      </c>
      <c r="L43" s="225">
        <f>+L32+L42</f>
        <v>279571.41670658765</v>
      </c>
    </row>
    <row r="44" spans="1:13" x14ac:dyDescent="0.2">
      <c r="C44" s="150"/>
      <c r="D44" s="150"/>
      <c r="I44" s="150"/>
    </row>
    <row r="45" spans="1:13" x14ac:dyDescent="0.2">
      <c r="C45" s="150"/>
      <c r="I45" s="150"/>
    </row>
    <row r="46" spans="1:13" x14ac:dyDescent="0.2">
      <c r="C46" s="150"/>
      <c r="I46" s="150"/>
    </row>
    <row r="47" spans="1:13" x14ac:dyDescent="0.2">
      <c r="C47" s="150"/>
      <c r="D47" s="150"/>
      <c r="I47" s="150"/>
    </row>
    <row r="51" spans="11:11" x14ac:dyDescent="0.2">
      <c r="K51" s="231">
        <f>+EXP(0.26956687867)</f>
        <v>1.309397200041148</v>
      </c>
    </row>
  </sheetData>
  <mergeCells count="2">
    <mergeCell ref="D13:F13"/>
    <mergeCell ref="G13:H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8972-CA47-4FE3-928D-6DBA8108ADF5}">
  <sheetPr syncVertical="1" syncRef="A1" transitionEvaluation="1"/>
  <dimension ref="B1:AP52"/>
  <sheetViews>
    <sheetView showZeros="0" zoomScale="46" zoomScaleNormal="46" workbookViewId="0"/>
  </sheetViews>
  <sheetFormatPr baseColWidth="10" defaultColWidth="13.85546875" defaultRowHeight="16" x14ac:dyDescent="0.2"/>
  <cols>
    <col min="1" max="1" width="5.42578125" style="77" customWidth="1"/>
    <col min="2" max="2" width="16.5703125" style="77" customWidth="1"/>
    <col min="3" max="3" width="16.140625" style="78" customWidth="1"/>
    <col min="4" max="11" width="22.140625" style="78" customWidth="1"/>
    <col min="12" max="12" width="11.7109375" style="77" bestFit="1" customWidth="1"/>
    <col min="13" max="13" width="8.28515625" style="77" customWidth="1"/>
    <col min="14" max="14" width="9" style="77" bestFit="1" customWidth="1"/>
    <col min="15" max="20" width="8.28515625" style="77" customWidth="1"/>
    <col min="21" max="21" width="11.7109375" style="77" bestFit="1" customWidth="1"/>
    <col min="22" max="22" width="8.28515625" style="77" customWidth="1"/>
    <col min="23" max="24" width="9" style="77" bestFit="1" customWidth="1"/>
    <col min="25" max="29" width="8.28515625" style="77" customWidth="1"/>
    <col min="30" max="30" width="11.7109375" style="77" bestFit="1" customWidth="1"/>
    <col min="31" max="31" width="8.42578125" style="77" bestFit="1" customWidth="1"/>
    <col min="32" max="34" width="9" style="77" bestFit="1" customWidth="1"/>
    <col min="35" max="36" width="9" style="77" customWidth="1"/>
    <col min="37" max="38" width="8.28515625" style="77" customWidth="1"/>
    <col min="39" max="39" width="4.140625" style="77" customWidth="1"/>
    <col min="40" max="16384" width="13.85546875" style="77"/>
  </cols>
  <sheetData>
    <row r="1" spans="2:42" ht="27" customHeight="1" x14ac:dyDescent="0.2">
      <c r="S1" s="79"/>
    </row>
    <row r="2" spans="2:42" s="81" customFormat="1" ht="27" customHeight="1" x14ac:dyDescent="0.3">
      <c r="B2" s="142" t="s">
        <v>47</v>
      </c>
      <c r="C2" s="142"/>
      <c r="D2" s="142"/>
      <c r="E2" s="142"/>
      <c r="F2" s="142"/>
      <c r="G2" s="142"/>
      <c r="H2" s="142"/>
      <c r="I2" s="142"/>
      <c r="J2" s="142"/>
      <c r="K2" s="142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</row>
    <row r="3" spans="2:42" ht="27" customHeight="1" x14ac:dyDescent="0.2">
      <c r="B3" s="82"/>
      <c r="C3" s="82"/>
      <c r="D3" s="82"/>
      <c r="E3" s="82"/>
      <c r="F3" s="82"/>
      <c r="G3" s="82"/>
      <c r="H3" s="82"/>
      <c r="I3" s="82"/>
      <c r="J3" s="82"/>
      <c r="K3" s="82"/>
    </row>
    <row r="4" spans="2:42" ht="27" customHeight="1" thickBot="1" x14ac:dyDescent="0.25">
      <c r="B4" s="82"/>
      <c r="C4" s="82"/>
      <c r="D4" s="82"/>
      <c r="E4" s="82"/>
      <c r="F4" s="82"/>
      <c r="G4" s="82"/>
      <c r="H4" s="82"/>
      <c r="I4" s="82"/>
      <c r="J4" s="82"/>
      <c r="K4" s="82"/>
    </row>
    <row r="5" spans="2:42" ht="27" customHeight="1" x14ac:dyDescent="0.2">
      <c r="B5" s="82"/>
      <c r="C5" s="83"/>
      <c r="D5" s="84"/>
      <c r="E5" s="84"/>
      <c r="F5" s="84"/>
      <c r="G5" s="84"/>
      <c r="H5" s="84"/>
      <c r="I5" s="84"/>
      <c r="J5" s="84"/>
      <c r="K5" s="85"/>
    </row>
    <row r="6" spans="2:42" s="86" customFormat="1" ht="27" customHeight="1" x14ac:dyDescent="0.25">
      <c r="C6" s="143" t="s">
        <v>27</v>
      </c>
      <c r="D6" s="144"/>
      <c r="E6" s="144"/>
      <c r="F6" s="144"/>
      <c r="G6" s="144"/>
      <c r="H6" s="144"/>
      <c r="I6" s="144"/>
      <c r="J6" s="144"/>
      <c r="K6" s="145"/>
    </row>
    <row r="7" spans="2:42" ht="27" customHeight="1" thickBot="1" x14ac:dyDescent="0.25">
      <c r="B7" s="87"/>
      <c r="C7" s="88"/>
      <c r="D7" s="89"/>
      <c r="E7" s="89"/>
      <c r="F7" s="89"/>
      <c r="G7" s="89"/>
      <c r="H7" s="89"/>
      <c r="I7" s="89"/>
      <c r="J7" s="89"/>
      <c r="K7" s="90"/>
    </row>
    <row r="8" spans="2:42" s="92" customFormat="1" ht="27" customHeight="1" thickBot="1" x14ac:dyDescent="0.3">
      <c r="B8" s="91" t="s">
        <v>28</v>
      </c>
      <c r="C8" s="146" t="s">
        <v>29</v>
      </c>
      <c r="D8" s="146"/>
      <c r="E8" s="146"/>
      <c r="F8" s="146"/>
      <c r="G8" s="146"/>
      <c r="H8" s="146"/>
      <c r="I8" s="146"/>
      <c r="J8" s="146"/>
      <c r="K8" s="14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</row>
    <row r="9" spans="2:42" s="92" customFormat="1" ht="27" customHeight="1" x14ac:dyDescent="0.25">
      <c r="B9" s="93" t="s">
        <v>30</v>
      </c>
      <c r="C9" s="94" t="s">
        <v>31</v>
      </c>
      <c r="D9" s="95" t="s">
        <v>32</v>
      </c>
      <c r="E9" s="95" t="s">
        <v>6</v>
      </c>
      <c r="F9" s="95" t="s">
        <v>7</v>
      </c>
      <c r="G9" s="95" t="s">
        <v>8</v>
      </c>
      <c r="H9" s="95" t="s">
        <v>9</v>
      </c>
      <c r="I9" s="95" t="s">
        <v>10</v>
      </c>
      <c r="J9" s="95" t="s">
        <v>33</v>
      </c>
      <c r="K9" s="96" t="s">
        <v>34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</row>
    <row r="10" spans="2:42" s="92" customFormat="1" ht="27" customHeight="1" thickBot="1" x14ac:dyDescent="0.3">
      <c r="B10" s="121"/>
      <c r="C10" s="124"/>
      <c r="D10" s="97"/>
      <c r="E10" s="97"/>
      <c r="F10" s="97"/>
      <c r="G10" s="97"/>
      <c r="H10" s="97"/>
      <c r="I10" s="97"/>
      <c r="J10" s="97"/>
      <c r="K10" s="98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</row>
    <row r="11" spans="2:42" s="81" customFormat="1" ht="27" customHeight="1" x14ac:dyDescent="0.25">
      <c r="B11" s="122">
        <v>2</v>
      </c>
      <c r="C11" s="126">
        <f t="shared" ref="C11:C48" si="0">SUM(D11:K11)</f>
        <v>0</v>
      </c>
      <c r="D11" s="99"/>
      <c r="E11" s="99"/>
      <c r="F11" s="99"/>
      <c r="G11" s="99"/>
      <c r="H11" s="99"/>
      <c r="I11" s="99">
        <f>+'[2]15.Calb3t16'!AD11+'[2]16.Calb4t16'!AD11+'[2]17.Calb1t17'!AD11+'[2]18.Calb2t17'!AD11</f>
        <v>0</v>
      </c>
      <c r="J11" s="99">
        <f>+'[2]15.Calb3t16'!AE11+'[2]16.Calb4t16'!AE11+'[2]17.Calb1t17'!AE11+'[2]18.Calb2t17'!AE11</f>
        <v>0</v>
      </c>
      <c r="K11" s="100">
        <f>+'[2]15.Calb3t16'!AF11+'[2]16.Calb4t16'!AF11+'[2]17.Calb1t17'!AF11+'[2]18.Calb2t17'!AF11</f>
        <v>0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</row>
    <row r="12" spans="2:42" s="81" customFormat="1" ht="27" customHeight="1" x14ac:dyDescent="0.25">
      <c r="B12" s="105">
        <v>2.5</v>
      </c>
      <c r="C12" s="127">
        <f t="shared" si="0"/>
        <v>0</v>
      </c>
      <c r="D12" s="101"/>
      <c r="E12" s="101"/>
      <c r="F12" s="101"/>
      <c r="G12" s="101"/>
      <c r="H12" s="101"/>
      <c r="I12" s="101">
        <f>+'[2]15.Calb3t16'!AD12+'[2]16.Calb4t16'!AD12+'[2]17.Calb1t17'!AD12+'[2]18.Calb2t17'!AD12</f>
        <v>0</v>
      </c>
      <c r="J12" s="101">
        <f>+'[2]15.Calb3t16'!AE12+'[2]16.Calb4t16'!AE12+'[2]17.Calb1t17'!AE12+'[2]18.Calb2t17'!AE12</f>
        <v>0</v>
      </c>
      <c r="K12" s="102">
        <f>+'[2]15.Calb3t16'!AF12+'[2]16.Calb4t16'!AF12+'[2]17.Calb1t17'!AF12+'[2]18.Calb2t17'!AF12</f>
        <v>0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</row>
    <row r="13" spans="2:42" s="81" customFormat="1" ht="27" customHeight="1" x14ac:dyDescent="0.25">
      <c r="B13" s="105">
        <v>3</v>
      </c>
      <c r="C13" s="127">
        <f t="shared" si="0"/>
        <v>0</v>
      </c>
      <c r="D13" s="101"/>
      <c r="E13" s="101"/>
      <c r="F13" s="101"/>
      <c r="G13" s="101"/>
      <c r="H13" s="101"/>
      <c r="I13" s="101">
        <f>+'[2]15.Calb3t16'!AD13+'[2]16.Calb4t16'!AD13+'[2]17.Calb1t17'!AD13+'[2]18.Calb2t17'!AD13</f>
        <v>0</v>
      </c>
      <c r="J13" s="101">
        <f>+'[2]15.Calb3t16'!AE13+'[2]16.Calb4t16'!AE13+'[2]17.Calb1t17'!AE13+'[2]18.Calb2t17'!AE13</f>
        <v>0</v>
      </c>
      <c r="K13" s="102">
        <f>+'[2]15.Calb3t16'!AF13+'[2]16.Calb4t16'!AF13+'[2]17.Calb1t17'!AF13+'[2]18.Calb2t17'!AF13</f>
        <v>0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</row>
    <row r="14" spans="2:42" s="81" customFormat="1" ht="27" customHeight="1" x14ac:dyDescent="0.25">
      <c r="B14" s="105">
        <v>3.5</v>
      </c>
      <c r="C14" s="127">
        <f t="shared" si="0"/>
        <v>1</v>
      </c>
      <c r="D14" s="101">
        <v>1</v>
      </c>
      <c r="E14" s="101"/>
      <c r="F14" s="101"/>
      <c r="G14" s="101"/>
      <c r="H14" s="101"/>
      <c r="I14" s="101">
        <f>+'[2]15.Calb3t16'!AD14+'[2]16.Calb4t16'!AD14+'[2]17.Calb1t17'!AD14+'[2]18.Calb2t17'!AD14</f>
        <v>0</v>
      </c>
      <c r="J14" s="101">
        <f>+'[2]15.Calb3t16'!AE14+'[2]16.Calb4t16'!AE14+'[2]17.Calb1t17'!AE14+'[2]18.Calb2t17'!AE14</f>
        <v>0</v>
      </c>
      <c r="K14" s="102">
        <f>+'[2]15.Calb3t16'!AF14+'[2]16.Calb4t16'!AF14+'[2]17.Calb1t17'!AF14+'[2]18.Calb2t17'!AF14</f>
        <v>0</v>
      </c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</row>
    <row r="15" spans="2:42" s="81" customFormat="1" ht="27" customHeight="1" x14ac:dyDescent="0.25">
      <c r="B15" s="105">
        <v>4</v>
      </c>
      <c r="C15" s="127">
        <f t="shared" si="0"/>
        <v>0</v>
      </c>
      <c r="D15" s="101"/>
      <c r="E15" s="101"/>
      <c r="F15" s="101"/>
      <c r="G15" s="101"/>
      <c r="H15" s="101"/>
      <c r="I15" s="101">
        <f>+'[2]15.Calb3t16'!AD15+'[2]16.Calb4t16'!AD15+'[2]17.Calb1t17'!AD15+'[2]18.Calb2t17'!AD15</f>
        <v>0</v>
      </c>
      <c r="J15" s="101">
        <f>+'[2]15.Calb3t16'!AE15+'[2]16.Calb4t16'!AE15+'[2]17.Calb1t17'!AE15+'[2]18.Calb2t17'!AE15</f>
        <v>0</v>
      </c>
      <c r="K15" s="102">
        <f>+'[2]15.Calb3t16'!AF15+'[2]16.Calb4t16'!AF15+'[2]17.Calb1t17'!AF15+'[2]18.Calb2t17'!AF15</f>
        <v>0</v>
      </c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</row>
    <row r="16" spans="2:42" s="81" customFormat="1" ht="27" customHeight="1" x14ac:dyDescent="0.25">
      <c r="B16" s="105">
        <v>4.5</v>
      </c>
      <c r="C16" s="127">
        <f t="shared" si="0"/>
        <v>1</v>
      </c>
      <c r="D16" s="101">
        <v>1</v>
      </c>
      <c r="E16" s="101"/>
      <c r="F16" s="101"/>
      <c r="G16" s="101"/>
      <c r="H16" s="101"/>
      <c r="I16" s="101">
        <f>+'[2]15.Calb3t16'!AD16+'[2]16.Calb4t16'!AD16+'[2]17.Calb1t17'!AD16+'[2]18.Calb2t17'!AD16</f>
        <v>0</v>
      </c>
      <c r="J16" s="101">
        <f>+'[2]15.Calb3t16'!AE16+'[2]16.Calb4t16'!AE16+'[2]17.Calb1t17'!AE16+'[2]18.Calb2t17'!AE16</f>
        <v>0</v>
      </c>
      <c r="K16" s="102">
        <f>+'[2]15.Calb3t16'!AF16+'[2]16.Calb4t16'!AF16+'[2]17.Calb1t17'!AF16+'[2]18.Calb2t17'!AF16</f>
        <v>0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</row>
    <row r="17" spans="2:42" s="81" customFormat="1" ht="27" customHeight="1" x14ac:dyDescent="0.25">
      <c r="B17" s="105">
        <v>5</v>
      </c>
      <c r="C17" s="127">
        <f t="shared" si="0"/>
        <v>10</v>
      </c>
      <c r="D17" s="101">
        <v>10</v>
      </c>
      <c r="E17" s="101"/>
      <c r="F17" s="101"/>
      <c r="G17" s="101"/>
      <c r="H17" s="101"/>
      <c r="I17" s="101">
        <f>+'[2]15.Calb3t16'!AD17+'[2]16.Calb4t16'!AD17+'[2]17.Calb1t17'!AD17+'[2]18.Calb2t17'!AD17</f>
        <v>0</v>
      </c>
      <c r="J17" s="101">
        <f>+'[2]15.Calb3t16'!AE17+'[2]16.Calb4t16'!AE17+'[2]17.Calb1t17'!AE17+'[2]18.Calb2t17'!AE17</f>
        <v>0</v>
      </c>
      <c r="K17" s="102">
        <f>+'[2]15.Calb3t16'!AF17+'[2]16.Calb4t16'!AF17+'[2]17.Calb1t17'!AF17+'[2]18.Calb2t17'!AF17</f>
        <v>0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</row>
    <row r="18" spans="2:42" s="81" customFormat="1" ht="27" customHeight="1" x14ac:dyDescent="0.25">
      <c r="B18" s="105">
        <v>5.5</v>
      </c>
      <c r="C18" s="127">
        <f t="shared" si="0"/>
        <v>11</v>
      </c>
      <c r="D18" s="101">
        <v>11</v>
      </c>
      <c r="E18" s="101"/>
      <c r="F18" s="101"/>
      <c r="G18" s="101"/>
      <c r="H18" s="101"/>
      <c r="I18" s="101">
        <f>+'[2]15.Calb3t16'!AD18+'[2]16.Calb4t16'!AD18+'[2]17.Calb1t17'!AD18+'[2]18.Calb2t17'!AD18</f>
        <v>0</v>
      </c>
      <c r="J18" s="101">
        <f>+'[2]15.Calb3t16'!AE18+'[2]16.Calb4t16'!AE18+'[2]17.Calb1t17'!AE18+'[2]18.Calb2t17'!AE18</f>
        <v>0</v>
      </c>
      <c r="K18" s="102">
        <f>+'[2]15.Calb3t16'!AF18+'[2]16.Calb4t16'!AF18+'[2]17.Calb1t17'!AF18+'[2]18.Calb2t17'!AF18</f>
        <v>0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</row>
    <row r="19" spans="2:42" s="81" customFormat="1" ht="27" customHeight="1" x14ac:dyDescent="0.25">
      <c r="B19" s="105">
        <v>6</v>
      </c>
      <c r="C19" s="127">
        <f t="shared" si="0"/>
        <v>10</v>
      </c>
      <c r="D19" s="101">
        <v>10</v>
      </c>
      <c r="E19" s="101"/>
      <c r="F19" s="101"/>
      <c r="G19" s="101"/>
      <c r="H19" s="101"/>
      <c r="I19" s="101">
        <f>+'[2]15.Calb3t16'!AD19+'[2]16.Calb4t16'!AD19+'[2]17.Calb1t17'!AD19+'[2]18.Calb2t17'!AD19</f>
        <v>0</v>
      </c>
      <c r="J19" s="101">
        <f>+'[2]15.Calb3t16'!AE19+'[2]16.Calb4t16'!AE19+'[2]17.Calb1t17'!AE19+'[2]18.Calb2t17'!AE19</f>
        <v>0</v>
      </c>
      <c r="K19" s="102">
        <f>+'[2]15.Calb3t16'!AF19+'[2]16.Calb4t16'!AF19+'[2]17.Calb1t17'!AF19+'[2]18.Calb2t17'!AF19</f>
        <v>0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</row>
    <row r="20" spans="2:42" s="81" customFormat="1" ht="27" customHeight="1" x14ac:dyDescent="0.25">
      <c r="B20" s="105">
        <v>6.5</v>
      </c>
      <c r="C20" s="127">
        <f t="shared" si="0"/>
        <v>10</v>
      </c>
      <c r="D20" s="101">
        <v>10</v>
      </c>
      <c r="E20" s="101"/>
      <c r="F20" s="101"/>
      <c r="G20" s="101"/>
      <c r="H20" s="101"/>
      <c r="I20" s="101">
        <f>+'[2]15.Calb3t16'!AD20+'[2]16.Calb4t16'!AD20+'[2]17.Calb1t17'!AD20+'[2]18.Calb2t17'!AD20</f>
        <v>0</v>
      </c>
      <c r="J20" s="101">
        <f>+'[2]15.Calb3t16'!AE20+'[2]16.Calb4t16'!AE20+'[2]17.Calb1t17'!AE20+'[2]18.Calb2t17'!AE20</f>
        <v>0</v>
      </c>
      <c r="K20" s="102">
        <f>+'[2]15.Calb3t16'!AF20+'[2]16.Calb4t16'!AF20+'[2]17.Calb1t17'!AF20+'[2]18.Calb2t17'!AF20</f>
        <v>0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</row>
    <row r="21" spans="2:42" s="81" customFormat="1" ht="27" customHeight="1" x14ac:dyDescent="0.25">
      <c r="B21" s="105">
        <v>7</v>
      </c>
      <c r="C21" s="127">
        <f t="shared" si="0"/>
        <v>11</v>
      </c>
      <c r="D21" s="101">
        <v>11</v>
      </c>
      <c r="E21" s="101"/>
      <c r="F21" s="101"/>
      <c r="G21" s="101"/>
      <c r="H21" s="101"/>
      <c r="I21" s="101">
        <f>+'[2]15.Calb3t16'!AD21+'[2]16.Calb4t16'!AD21+'[2]17.Calb1t17'!AD21+'[2]18.Calb2t17'!AD21</f>
        <v>0</v>
      </c>
      <c r="J21" s="101">
        <f>+'[2]15.Calb3t16'!AE21+'[2]16.Calb4t16'!AE21+'[2]17.Calb1t17'!AE21+'[2]18.Calb2t17'!AE21</f>
        <v>0</v>
      </c>
      <c r="K21" s="102">
        <f>+'[2]15.Calb3t16'!AF21+'[2]16.Calb4t16'!AF21+'[2]17.Calb1t17'!AF21+'[2]18.Calb2t17'!AF21</f>
        <v>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</row>
    <row r="22" spans="2:42" s="81" customFormat="1" ht="27" customHeight="1" x14ac:dyDescent="0.25">
      <c r="B22" s="105">
        <v>7.5</v>
      </c>
      <c r="C22" s="127">
        <f t="shared" si="0"/>
        <v>10</v>
      </c>
      <c r="D22" s="101">
        <v>10</v>
      </c>
      <c r="E22" s="101"/>
      <c r="F22" s="101"/>
      <c r="G22" s="101"/>
      <c r="H22" s="101"/>
      <c r="I22" s="101">
        <f>+'[2]15.Calb3t16'!AD22+'[2]16.Calb4t16'!AD22+'[2]17.Calb1t17'!AD22+'[2]18.Calb2t17'!AD22</f>
        <v>0</v>
      </c>
      <c r="J22" s="101">
        <f>+'[2]15.Calb3t16'!AE22+'[2]16.Calb4t16'!AE22+'[2]17.Calb1t17'!AE22+'[2]18.Calb2t17'!AE22</f>
        <v>0</v>
      </c>
      <c r="K22" s="102">
        <f>+'[2]15.Calb3t16'!AF22+'[2]16.Calb4t16'!AF22+'[2]17.Calb1t17'!AF22+'[2]18.Calb2t17'!AF22</f>
        <v>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</row>
    <row r="23" spans="2:42" s="81" customFormat="1" ht="27" customHeight="1" x14ac:dyDescent="0.25">
      <c r="B23" s="105">
        <v>8</v>
      </c>
      <c r="C23" s="127">
        <f t="shared" si="0"/>
        <v>10</v>
      </c>
      <c r="D23" s="101">
        <v>10</v>
      </c>
      <c r="E23" s="101"/>
      <c r="F23" s="101"/>
      <c r="G23" s="101"/>
      <c r="H23" s="101"/>
      <c r="I23" s="101">
        <f>+'[2]15.Calb3t16'!AD23+'[2]16.Calb4t16'!AD23+'[2]17.Calb1t17'!AD23+'[2]18.Calb2t17'!AD23</f>
        <v>0</v>
      </c>
      <c r="J23" s="101">
        <f>+'[2]15.Calb3t16'!AE23+'[2]16.Calb4t16'!AE23+'[2]17.Calb1t17'!AE23+'[2]18.Calb2t17'!AE23</f>
        <v>0</v>
      </c>
      <c r="K23" s="102">
        <f>+'[2]15.Calb3t16'!AF23+'[2]16.Calb4t16'!AF23+'[2]17.Calb1t17'!AF23+'[2]18.Calb2t17'!AF23</f>
        <v>0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</row>
    <row r="24" spans="2:42" s="81" customFormat="1" ht="27" customHeight="1" x14ac:dyDescent="0.25">
      <c r="B24" s="105">
        <v>8.5</v>
      </c>
      <c r="C24" s="127">
        <f t="shared" si="0"/>
        <v>10</v>
      </c>
      <c r="D24" s="101">
        <v>10</v>
      </c>
      <c r="E24" s="101"/>
      <c r="F24" s="101"/>
      <c r="G24" s="101"/>
      <c r="H24" s="101"/>
      <c r="I24" s="101">
        <f>+'[2]15.Calb3t16'!AD24+'[2]16.Calb4t16'!AD24+'[2]17.Calb1t17'!AD24+'[2]18.Calb2t17'!AD24</f>
        <v>0</v>
      </c>
      <c r="J24" s="101">
        <f>+'[2]15.Calb3t16'!AE24+'[2]16.Calb4t16'!AE24+'[2]17.Calb1t17'!AE24+'[2]18.Calb2t17'!AE24</f>
        <v>0</v>
      </c>
      <c r="K24" s="102">
        <f>+'[2]15.Calb3t16'!AF24+'[2]16.Calb4t16'!AF24+'[2]17.Calb1t17'!AF24+'[2]18.Calb2t17'!AF24</f>
        <v>0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</row>
    <row r="25" spans="2:42" s="81" customFormat="1" ht="27" customHeight="1" x14ac:dyDescent="0.25">
      <c r="B25" s="105">
        <v>9</v>
      </c>
      <c r="C25" s="127">
        <f t="shared" si="0"/>
        <v>10</v>
      </c>
      <c r="D25" s="101">
        <v>10</v>
      </c>
      <c r="E25" s="101"/>
      <c r="F25" s="101"/>
      <c r="G25" s="101"/>
      <c r="H25" s="101"/>
      <c r="I25" s="101">
        <f>+'[2]15.Calb3t16'!AD25+'[2]16.Calb4t16'!AD25+'[2]17.Calb1t17'!AD25+'[2]18.Calb2t17'!AD25</f>
        <v>0</v>
      </c>
      <c r="J25" s="101">
        <f>+'[2]15.Calb3t16'!AE25+'[2]16.Calb4t16'!AE25+'[2]17.Calb1t17'!AE25+'[2]18.Calb2t17'!AE25</f>
        <v>0</v>
      </c>
      <c r="K25" s="102">
        <f>+'[2]15.Calb3t16'!AF25+'[2]16.Calb4t16'!AF25+'[2]17.Calb1t17'!AF25+'[2]18.Calb2t17'!AF25</f>
        <v>0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</row>
    <row r="26" spans="2:42" s="81" customFormat="1" ht="27" customHeight="1" x14ac:dyDescent="0.25">
      <c r="B26" s="105">
        <v>9.5</v>
      </c>
      <c r="C26" s="127">
        <f t="shared" si="0"/>
        <v>10</v>
      </c>
      <c r="D26" s="101">
        <v>10</v>
      </c>
      <c r="E26" s="101"/>
      <c r="F26" s="101"/>
      <c r="G26" s="101"/>
      <c r="H26" s="101"/>
      <c r="I26" s="101">
        <f>+'[2]15.Calb3t16'!AD26+'[2]16.Calb4t16'!AD26+'[2]17.Calb1t17'!AD26+'[2]18.Calb2t17'!AD26</f>
        <v>0</v>
      </c>
      <c r="J26" s="101">
        <f>+'[2]15.Calb3t16'!AE26+'[2]16.Calb4t16'!AE26+'[2]17.Calb1t17'!AE26+'[2]18.Calb2t17'!AE26</f>
        <v>0</v>
      </c>
      <c r="K26" s="102">
        <f>+'[2]15.Calb3t16'!AF26+'[2]16.Calb4t16'!AF26+'[2]17.Calb1t17'!AF26+'[2]18.Calb2t17'!AF26</f>
        <v>0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</row>
    <row r="27" spans="2:42" s="81" customFormat="1" ht="27" customHeight="1" x14ac:dyDescent="0.25">
      <c r="B27" s="105">
        <v>10</v>
      </c>
      <c r="C27" s="127">
        <f t="shared" si="0"/>
        <v>10</v>
      </c>
      <c r="D27" s="101">
        <v>10</v>
      </c>
      <c r="E27" s="101"/>
      <c r="F27" s="101"/>
      <c r="G27" s="101"/>
      <c r="H27" s="101"/>
      <c r="I27" s="101">
        <f>+'[2]15.Calb3t16'!AD27+'[2]16.Calb4t16'!AD27+'[2]17.Calb1t17'!AD27+'[2]18.Calb2t17'!AD27</f>
        <v>0</v>
      </c>
      <c r="J27" s="101">
        <f>+'[2]15.Calb3t16'!AE27+'[2]16.Calb4t16'!AE27+'[2]17.Calb1t17'!AE27+'[2]18.Calb2t17'!AE27</f>
        <v>0</v>
      </c>
      <c r="K27" s="102">
        <f>+'[2]15.Calb3t16'!AF27+'[2]16.Calb4t16'!AF27+'[2]17.Calb1t17'!AF27+'[2]18.Calb2t17'!AF27</f>
        <v>0</v>
      </c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</row>
    <row r="28" spans="2:42" s="81" customFormat="1" ht="27" customHeight="1" x14ac:dyDescent="0.25">
      <c r="B28" s="105">
        <v>10.5</v>
      </c>
      <c r="C28" s="127">
        <f t="shared" si="0"/>
        <v>10</v>
      </c>
      <c r="D28" s="101">
        <v>10</v>
      </c>
      <c r="E28" s="101"/>
      <c r="F28" s="101"/>
      <c r="G28" s="101"/>
      <c r="H28" s="101"/>
      <c r="I28" s="101">
        <f>+'[2]15.Calb3t16'!AD28+'[2]16.Calb4t16'!AD28+'[2]17.Calb1t17'!AD28+'[2]18.Calb2t17'!AD28</f>
        <v>0</v>
      </c>
      <c r="J28" s="101">
        <f>+'[2]15.Calb3t16'!AE28+'[2]16.Calb4t16'!AE28+'[2]17.Calb1t17'!AE28+'[2]18.Calb2t17'!AE28</f>
        <v>0</v>
      </c>
      <c r="K28" s="102">
        <f>+'[2]15.Calb3t16'!AF28+'[2]16.Calb4t16'!AF28+'[2]17.Calb1t17'!AF28+'[2]18.Calb2t17'!AF28</f>
        <v>0</v>
      </c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</row>
    <row r="29" spans="2:42" s="81" customFormat="1" ht="27" customHeight="1" x14ac:dyDescent="0.25">
      <c r="B29" s="105">
        <v>11</v>
      </c>
      <c r="C29" s="127">
        <f t="shared" si="0"/>
        <v>10</v>
      </c>
      <c r="D29" s="101">
        <v>10</v>
      </c>
      <c r="E29" s="101"/>
      <c r="F29" s="101"/>
      <c r="G29" s="101"/>
      <c r="H29" s="101"/>
      <c r="I29" s="101">
        <f>+'[2]15.Calb3t16'!AD29+'[2]16.Calb4t16'!AD29+'[2]17.Calb1t17'!AD29+'[2]18.Calb2t17'!AD29</f>
        <v>0</v>
      </c>
      <c r="J29" s="101">
        <f>+'[2]15.Calb3t16'!AE29+'[2]16.Calb4t16'!AE29+'[2]17.Calb1t17'!AE29+'[2]18.Calb2t17'!AE29</f>
        <v>0</v>
      </c>
      <c r="K29" s="102">
        <f>+'[2]15.Calb3t16'!AF29+'[2]16.Calb4t16'!AF29+'[2]17.Calb1t17'!AF29+'[2]18.Calb2t17'!AF29</f>
        <v>0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</row>
    <row r="30" spans="2:42" s="81" customFormat="1" ht="27" customHeight="1" x14ac:dyDescent="0.25">
      <c r="B30" s="105">
        <v>11.5</v>
      </c>
      <c r="C30" s="127">
        <f t="shared" si="0"/>
        <v>1</v>
      </c>
      <c r="D30" s="101">
        <v>1</v>
      </c>
      <c r="E30" s="101"/>
      <c r="F30" s="101"/>
      <c r="G30" s="101"/>
      <c r="H30" s="101"/>
      <c r="I30" s="101">
        <f>+'[2]15.Calb3t16'!AD30+'[2]16.Calb4t16'!AD30+'[2]17.Calb1t17'!AD30+'[2]18.Calb2t17'!AD30</f>
        <v>0</v>
      </c>
      <c r="J30" s="101">
        <f>+'[2]15.Calb3t16'!AE30+'[2]16.Calb4t16'!AE30+'[2]17.Calb1t17'!AE30+'[2]18.Calb2t17'!AE30</f>
        <v>0</v>
      </c>
      <c r="K30" s="102">
        <f>+'[2]15.Calb3t16'!AF30+'[2]16.Calb4t16'!AF30+'[2]17.Calb1t17'!AF30+'[2]18.Calb2t17'!AF30</f>
        <v>0</v>
      </c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</row>
    <row r="31" spans="2:42" s="81" customFormat="1" ht="27" customHeight="1" x14ac:dyDescent="0.25">
      <c r="B31" s="105">
        <v>12</v>
      </c>
      <c r="C31" s="127">
        <f t="shared" si="0"/>
        <v>2</v>
      </c>
      <c r="D31" s="101">
        <v>1</v>
      </c>
      <c r="E31" s="101">
        <v>1</v>
      </c>
      <c r="F31" s="101"/>
      <c r="G31" s="101"/>
      <c r="H31" s="101"/>
      <c r="I31" s="101">
        <f>+'[2]15.Calb3t16'!AD31+'[2]16.Calb4t16'!AD31+'[2]17.Calb1t17'!AD31+'[2]18.Calb2t17'!AD31</f>
        <v>0</v>
      </c>
      <c r="J31" s="101">
        <f>+'[2]15.Calb3t16'!AE31+'[2]16.Calb4t16'!AE31+'[2]17.Calb1t17'!AE31+'[2]18.Calb2t17'!AE31</f>
        <v>0</v>
      </c>
      <c r="K31" s="102">
        <f>+'[2]15.Calb3t16'!AF31+'[2]16.Calb4t16'!AF31+'[2]17.Calb1t17'!AF31+'[2]18.Calb2t17'!AF31</f>
        <v>0</v>
      </c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</row>
    <row r="32" spans="2:42" s="81" customFormat="1" ht="27" customHeight="1" x14ac:dyDescent="0.25">
      <c r="B32" s="105">
        <v>12.5</v>
      </c>
      <c r="C32" s="127">
        <f t="shared" si="0"/>
        <v>1</v>
      </c>
      <c r="D32" s="101">
        <v>1</v>
      </c>
      <c r="E32" s="101"/>
      <c r="F32" s="101"/>
      <c r="G32" s="101"/>
      <c r="H32" s="101"/>
      <c r="I32" s="101">
        <f>+'[2]15.Calb3t16'!AD32+'[2]16.Calb4t16'!AD32+'[2]17.Calb1t17'!AD32+'[2]18.Calb2t17'!AD32</f>
        <v>0</v>
      </c>
      <c r="J32" s="101">
        <f>+'[2]15.Calb3t16'!AE32+'[2]16.Calb4t16'!AE32+'[2]17.Calb1t17'!AE32+'[2]18.Calb2t17'!AE32</f>
        <v>0</v>
      </c>
      <c r="K32" s="102">
        <f>+'[2]15.Calb3t16'!AF32+'[2]16.Calb4t16'!AF32+'[2]17.Calb1t17'!AF32+'[2]18.Calb2t17'!AF32</f>
        <v>0</v>
      </c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</row>
    <row r="33" spans="2:42" s="81" customFormat="1" ht="27" customHeight="1" x14ac:dyDescent="0.25">
      <c r="B33" s="105">
        <v>13</v>
      </c>
      <c r="C33" s="127">
        <f t="shared" si="0"/>
        <v>10</v>
      </c>
      <c r="D33" s="101">
        <v>4</v>
      </c>
      <c r="E33" s="101">
        <v>6</v>
      </c>
      <c r="F33" s="101"/>
      <c r="G33" s="101"/>
      <c r="H33" s="101"/>
      <c r="I33" s="101">
        <f>+'[2]15.Calb3t16'!AD33+'[2]16.Calb4t16'!AD33+'[2]17.Calb1t17'!AD33+'[2]18.Calb2t17'!AD33</f>
        <v>0</v>
      </c>
      <c r="J33" s="101">
        <f>+'[2]15.Calb3t16'!AE33+'[2]16.Calb4t16'!AE33+'[2]17.Calb1t17'!AE33+'[2]18.Calb2t17'!AE33</f>
        <v>0</v>
      </c>
      <c r="K33" s="102">
        <f>+'[2]15.Calb3t16'!AF33+'[2]16.Calb4t16'!AF33+'[2]17.Calb1t17'!AF33+'[2]18.Calb2t17'!AF33</f>
        <v>0</v>
      </c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</row>
    <row r="34" spans="2:42" s="81" customFormat="1" ht="27" customHeight="1" x14ac:dyDescent="0.25">
      <c r="B34" s="105">
        <v>13.5</v>
      </c>
      <c r="C34" s="127">
        <f t="shared" si="0"/>
        <v>10</v>
      </c>
      <c r="D34" s="101">
        <v>4</v>
      </c>
      <c r="E34" s="101">
        <v>6</v>
      </c>
      <c r="F34" s="101"/>
      <c r="G34" s="101"/>
      <c r="H34" s="101"/>
      <c r="I34" s="101">
        <f>+'[2]15.Calb3t16'!AD34+'[2]16.Calb4t16'!AD34+'[2]17.Calb1t17'!AD34+'[2]18.Calb2t17'!AD34</f>
        <v>0</v>
      </c>
      <c r="J34" s="101">
        <f>+'[2]15.Calb3t16'!AE34+'[2]16.Calb4t16'!AE34+'[2]17.Calb1t17'!AE34+'[2]18.Calb2t17'!AE34</f>
        <v>0</v>
      </c>
      <c r="K34" s="102">
        <f>+'[2]15.Calb3t16'!AF34+'[2]16.Calb4t16'!AF34+'[2]17.Calb1t17'!AF34+'[2]18.Calb2t17'!AF34</f>
        <v>0</v>
      </c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</row>
    <row r="35" spans="2:42" s="81" customFormat="1" ht="27" customHeight="1" x14ac:dyDescent="0.25">
      <c r="B35" s="105">
        <v>14</v>
      </c>
      <c r="C35" s="127">
        <f t="shared" si="0"/>
        <v>7</v>
      </c>
      <c r="D35" s="101"/>
      <c r="E35" s="101">
        <v>7</v>
      </c>
      <c r="F35" s="101"/>
      <c r="G35" s="101"/>
      <c r="H35" s="101"/>
      <c r="I35" s="101">
        <f>+'[2]15.Calb3t16'!AD35+'[2]16.Calb4t16'!AD35+'[2]17.Calb1t17'!AD35+'[2]18.Calb2t17'!AD35</f>
        <v>0</v>
      </c>
      <c r="J35" s="101">
        <f>+'[2]15.Calb3t16'!AE35+'[2]16.Calb4t16'!AE35+'[2]17.Calb1t17'!AE35+'[2]18.Calb2t17'!AE35</f>
        <v>0</v>
      </c>
      <c r="K35" s="102">
        <f>+'[2]15.Calb3t16'!AF35+'[2]16.Calb4t16'!AF35+'[2]17.Calb1t17'!AF35+'[2]18.Calb2t17'!AF35</f>
        <v>0</v>
      </c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</row>
    <row r="36" spans="2:42" s="81" customFormat="1" ht="27" customHeight="1" x14ac:dyDescent="0.25">
      <c r="B36" s="105">
        <v>14.5</v>
      </c>
      <c r="C36" s="127">
        <f t="shared" si="0"/>
        <v>5</v>
      </c>
      <c r="D36" s="101"/>
      <c r="E36" s="101">
        <v>2</v>
      </c>
      <c r="F36" s="101">
        <v>3</v>
      </c>
      <c r="G36" s="101"/>
      <c r="H36" s="101"/>
      <c r="I36" s="101">
        <f>+'[2]15.Calb3t16'!AD36+'[2]16.Calb4t16'!AD36+'[2]17.Calb1t17'!AD36+'[2]18.Calb2t17'!AD36</f>
        <v>0</v>
      </c>
      <c r="J36" s="101">
        <f>+'[2]15.Calb3t16'!AE36+'[2]16.Calb4t16'!AE36+'[2]17.Calb1t17'!AE36+'[2]18.Calb2t17'!AE36</f>
        <v>0</v>
      </c>
      <c r="K36" s="102">
        <f>+'[2]15.Calb3t16'!AF36+'[2]16.Calb4t16'!AF36+'[2]17.Calb1t17'!AF36+'[2]18.Calb2t17'!AF36</f>
        <v>0</v>
      </c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</row>
    <row r="37" spans="2:42" s="81" customFormat="1" ht="27" customHeight="1" x14ac:dyDescent="0.25">
      <c r="B37" s="105">
        <v>15</v>
      </c>
      <c r="C37" s="127">
        <f t="shared" si="0"/>
        <v>4</v>
      </c>
      <c r="D37" s="101"/>
      <c r="E37" s="101">
        <v>1</v>
      </c>
      <c r="F37" s="101">
        <v>2</v>
      </c>
      <c r="G37" s="101">
        <v>1</v>
      </c>
      <c r="H37" s="101"/>
      <c r="I37" s="101">
        <f>+'[2]15.Calb3t16'!AD37+'[2]16.Calb4t16'!AD37+'[2]17.Calb1t17'!AD37+'[2]18.Calb2t17'!AD37</f>
        <v>0</v>
      </c>
      <c r="J37" s="101">
        <f>+'[2]15.Calb3t16'!AE37+'[2]16.Calb4t16'!AE37+'[2]17.Calb1t17'!AE37+'[2]18.Calb2t17'!AE37</f>
        <v>0</v>
      </c>
      <c r="K37" s="102">
        <f>+'[2]15.Calb3t16'!AF37+'[2]16.Calb4t16'!AF37+'[2]17.Calb1t17'!AF37+'[2]18.Calb2t17'!AF37</f>
        <v>0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</row>
    <row r="38" spans="2:42" s="81" customFormat="1" ht="27" customHeight="1" x14ac:dyDescent="0.25">
      <c r="B38" s="105">
        <v>15.5</v>
      </c>
      <c r="C38" s="127">
        <f t="shared" si="0"/>
        <v>10</v>
      </c>
      <c r="D38" s="101"/>
      <c r="E38" s="101"/>
      <c r="F38" s="101">
        <v>10</v>
      </c>
      <c r="G38" s="101"/>
      <c r="H38" s="101"/>
      <c r="I38" s="101">
        <f>+'[2]15.Calb3t16'!AD38+'[2]16.Calb4t16'!AD38+'[2]17.Calb1t17'!AD38+'[2]18.Calb2t17'!AD38</f>
        <v>0</v>
      </c>
      <c r="J38" s="101">
        <f>+'[2]15.Calb3t16'!AE38+'[2]16.Calb4t16'!AE38+'[2]17.Calb1t17'!AE38+'[2]18.Calb2t17'!AE38</f>
        <v>0</v>
      </c>
      <c r="K38" s="102">
        <f>+'[2]15.Calb3t16'!AF38+'[2]16.Calb4t16'!AF38+'[2]17.Calb1t17'!AF38+'[2]18.Calb2t17'!AF38</f>
        <v>0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</row>
    <row r="39" spans="2:42" s="81" customFormat="1" ht="27" customHeight="1" x14ac:dyDescent="0.25">
      <c r="B39" s="105">
        <v>16</v>
      </c>
      <c r="C39" s="127">
        <f t="shared" si="0"/>
        <v>10</v>
      </c>
      <c r="D39" s="101"/>
      <c r="E39" s="101"/>
      <c r="F39" s="101">
        <v>5</v>
      </c>
      <c r="G39" s="101">
        <v>5</v>
      </c>
      <c r="H39" s="101"/>
      <c r="I39" s="101">
        <f>+'[2]15.Calb3t16'!AD39+'[2]16.Calb4t16'!AD39+'[2]17.Calb1t17'!AD39+'[2]18.Calb2t17'!AD39</f>
        <v>0</v>
      </c>
      <c r="J39" s="101">
        <f>+'[2]15.Calb3t16'!AE39+'[2]16.Calb4t16'!AE39+'[2]17.Calb1t17'!AE39+'[2]18.Calb2t17'!AE39</f>
        <v>0</v>
      </c>
      <c r="K39" s="102">
        <f>+'[2]15.Calb3t16'!AF39+'[2]16.Calb4t16'!AF39+'[2]17.Calb1t17'!AF39+'[2]18.Calb2t17'!AF39</f>
        <v>0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</row>
    <row r="40" spans="2:42" s="81" customFormat="1" ht="27" customHeight="1" x14ac:dyDescent="0.25">
      <c r="B40" s="105">
        <v>16.5</v>
      </c>
      <c r="C40" s="127">
        <f t="shared" si="0"/>
        <v>8</v>
      </c>
      <c r="D40" s="101"/>
      <c r="E40" s="101"/>
      <c r="F40" s="101">
        <v>4</v>
      </c>
      <c r="G40" s="101">
        <v>4</v>
      </c>
      <c r="H40" s="101"/>
      <c r="I40" s="101">
        <f>+'[2]15.Calb3t16'!AD40+'[2]16.Calb4t16'!AD40+'[2]17.Calb1t17'!AD40+'[2]18.Calb2t17'!AD40</f>
        <v>0</v>
      </c>
      <c r="J40" s="101">
        <f>+'[2]15.Calb3t16'!AE40+'[2]16.Calb4t16'!AE40+'[2]17.Calb1t17'!AE40+'[2]18.Calb2t17'!AE40</f>
        <v>0</v>
      </c>
      <c r="K40" s="102">
        <f>+'[2]15.Calb3t16'!AF40+'[2]16.Calb4t16'!AF40+'[2]17.Calb1t17'!AF40+'[2]18.Calb2t17'!AF40</f>
        <v>0</v>
      </c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</row>
    <row r="41" spans="2:42" s="81" customFormat="1" ht="27" customHeight="1" x14ac:dyDescent="0.25">
      <c r="B41" s="105">
        <v>17</v>
      </c>
      <c r="C41" s="127">
        <f t="shared" si="0"/>
        <v>1</v>
      </c>
      <c r="D41" s="101"/>
      <c r="E41" s="101"/>
      <c r="F41" s="101"/>
      <c r="G41" s="101">
        <v>1</v>
      </c>
      <c r="H41" s="101"/>
      <c r="I41" s="101"/>
      <c r="J41" s="101"/>
      <c r="K41" s="102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</row>
    <row r="42" spans="2:42" s="81" customFormat="1" ht="27" customHeight="1" x14ac:dyDescent="0.25">
      <c r="B42" s="105">
        <v>17.5</v>
      </c>
      <c r="C42" s="127">
        <f t="shared" si="0"/>
        <v>0</v>
      </c>
      <c r="D42" s="101"/>
      <c r="E42" s="101"/>
      <c r="F42" s="101"/>
      <c r="G42" s="101"/>
      <c r="H42" s="101"/>
      <c r="I42" s="101"/>
      <c r="J42" s="101"/>
      <c r="K42" s="102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</row>
    <row r="43" spans="2:42" s="81" customFormat="1" ht="27" customHeight="1" x14ac:dyDescent="0.25">
      <c r="B43" s="105">
        <v>18</v>
      </c>
      <c r="C43" s="127">
        <f t="shared" si="0"/>
        <v>0</v>
      </c>
      <c r="D43" s="101"/>
      <c r="E43" s="101"/>
      <c r="F43" s="101"/>
      <c r="G43" s="101"/>
      <c r="H43" s="101"/>
      <c r="I43" s="101"/>
      <c r="J43" s="101"/>
      <c r="K43" s="102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</row>
    <row r="44" spans="2:42" s="81" customFormat="1" ht="27" customHeight="1" x14ac:dyDescent="0.25">
      <c r="B44" s="105">
        <v>18.5</v>
      </c>
      <c r="C44" s="127">
        <f t="shared" si="0"/>
        <v>0</v>
      </c>
      <c r="D44" s="101"/>
      <c r="E44" s="101"/>
      <c r="F44" s="101"/>
      <c r="G44" s="101"/>
      <c r="H44" s="101"/>
      <c r="I44" s="101"/>
      <c r="J44" s="101"/>
      <c r="K44" s="102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</row>
    <row r="45" spans="2:42" s="81" customFormat="1" ht="27" customHeight="1" x14ac:dyDescent="0.25">
      <c r="B45" s="105">
        <v>19</v>
      </c>
      <c r="C45" s="127">
        <f t="shared" si="0"/>
        <v>0</v>
      </c>
      <c r="D45" s="101"/>
      <c r="E45" s="101"/>
      <c r="F45" s="101"/>
      <c r="G45" s="101"/>
      <c r="H45" s="101"/>
      <c r="I45" s="101">
        <f>+'[2]15.Calb3t16'!AD41+'[2]16.Calb4t16'!AD41+'[2]17.Calb1t17'!AD41+'[2]18.Calb2t17'!AD41</f>
        <v>0</v>
      </c>
      <c r="J45" s="101">
        <f>+'[2]15.Calb3t16'!AE41+'[2]16.Calb4t16'!AE41+'[2]17.Calb1t17'!AE41+'[2]18.Calb2t17'!AE41</f>
        <v>0</v>
      </c>
      <c r="K45" s="102">
        <f>+'[2]15.Calb3t16'!AF41+'[2]16.Calb4t16'!AF41+'[2]17.Calb1t17'!AF41+'[2]18.Calb2t17'!AF41</f>
        <v>0</v>
      </c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</row>
    <row r="46" spans="2:42" s="81" customFormat="1" ht="27" customHeight="1" x14ac:dyDescent="0.25">
      <c r="B46" s="105">
        <v>19.5</v>
      </c>
      <c r="C46" s="127">
        <f t="shared" si="0"/>
        <v>0</v>
      </c>
      <c r="D46" s="101"/>
      <c r="E46" s="101"/>
      <c r="F46" s="101"/>
      <c r="G46" s="101"/>
      <c r="H46" s="101"/>
      <c r="I46" s="101">
        <f>+'[2]15.Calb3t16'!AD42+'[2]16.Calb4t16'!AD42+'[2]17.Calb1t17'!AD42+'[2]18.Calb2t17'!AD42</f>
        <v>0</v>
      </c>
      <c r="J46" s="101">
        <f>+'[2]15.Calb3t16'!AE42+'[2]16.Calb4t16'!AE42+'[2]17.Calb1t17'!AE42+'[2]18.Calb2t17'!AE42</f>
        <v>0</v>
      </c>
      <c r="K46" s="102">
        <f>+'[2]15.Calb3t16'!AF42+'[2]16.Calb4t16'!AF42+'[2]17.Calb1t17'!AF42+'[2]18.Calb2t17'!AF42</f>
        <v>0</v>
      </c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</row>
    <row r="47" spans="2:42" s="81" customFormat="1" ht="27" customHeight="1" x14ac:dyDescent="0.25">
      <c r="B47" s="105">
        <v>20</v>
      </c>
      <c r="C47" s="127">
        <f t="shared" si="0"/>
        <v>0</v>
      </c>
      <c r="D47" s="101"/>
      <c r="E47" s="101"/>
      <c r="F47" s="101"/>
      <c r="G47" s="101"/>
      <c r="H47" s="101"/>
      <c r="I47" s="101">
        <f>+'[2]15.Calb3t16'!AD43+'[2]16.Calb4t16'!AD43+'[2]17.Calb1t17'!AD43+'[2]18.Calb2t17'!AD43</f>
        <v>0</v>
      </c>
      <c r="J47" s="101">
        <f>+'[2]15.Calb3t16'!AE43+'[2]16.Calb4t16'!AE43+'[2]17.Calb1t17'!AE43+'[2]18.Calb2t17'!AE43</f>
        <v>0</v>
      </c>
      <c r="K47" s="102">
        <f>+'[2]15.Calb3t16'!AF43+'[2]16.Calb4t16'!AF43+'[2]17.Calb1t17'!AF43+'[2]18.Calb2t17'!AF43</f>
        <v>0</v>
      </c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</row>
    <row r="48" spans="2:42" s="81" customFormat="1" ht="27" customHeight="1" thickBot="1" x14ac:dyDescent="0.3">
      <c r="B48" s="123"/>
      <c r="C48" s="128">
        <f t="shared" si="0"/>
        <v>0</v>
      </c>
      <c r="D48" s="103">
        <f>+'[2]15.Calb3t16'!Y44+'[2]16.Calb4t16'!Y44+'[2]17.Calb1t17'!Y44+'[2]18.Calb2t17'!Y44</f>
        <v>0</v>
      </c>
      <c r="E48" s="103">
        <f>+'[2]15.Calb3t16'!Z44+'[2]16.Calb4t16'!Z44+'[2]17.Calb1t17'!Z44+'[2]18.Calb2t17'!Z44</f>
        <v>0</v>
      </c>
      <c r="F48" s="103">
        <f>+'[2]15.Calb3t16'!AA44+'[2]16.Calb4t16'!AA44+'[2]17.Calb1t17'!AA44+'[2]18.Calb2t17'!AA44</f>
        <v>0</v>
      </c>
      <c r="G48" s="103">
        <f>+'[2]15.Calb3t16'!AB44+'[2]16.Calb4t16'!AB44+'[2]17.Calb1t17'!AB44+'[2]18.Calb2t17'!AB44</f>
        <v>0</v>
      </c>
      <c r="H48" s="103">
        <f>+'[2]15.Calb3t16'!AC44+'[2]16.Calb4t16'!AC44+'[2]17.Calb1t17'!AC44+'[2]18.Calb2t17'!AC44</f>
        <v>0</v>
      </c>
      <c r="I48" s="103">
        <f>+'[2]15.Calb3t16'!AD44+'[2]16.Calb4t16'!AD44+'[2]17.Calb1t17'!AD44+'[2]18.Calb2t17'!AD44</f>
        <v>0</v>
      </c>
      <c r="J48" s="103">
        <f>+'[2]15.Calb3t16'!AE44+'[2]16.Calb4t16'!AE44+'[2]17.Calb1t17'!AE44+'[2]18.Calb2t17'!AE44</f>
        <v>0</v>
      </c>
      <c r="K48" s="104">
        <f>+'[2]15.Calb3t16'!AF44+'[2]16.Calb4t16'!AF44+'[2]17.Calb1t17'!AF44+'[2]18.Calb2t17'!AF44</f>
        <v>0</v>
      </c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</row>
    <row r="49" spans="2:42" s="81" customFormat="1" ht="27" customHeight="1" x14ac:dyDescent="0.25">
      <c r="B49" s="105"/>
      <c r="C49" s="125"/>
      <c r="D49" s="106"/>
      <c r="E49" s="106"/>
      <c r="F49" s="106"/>
      <c r="G49" s="106"/>
      <c r="H49" s="106"/>
      <c r="I49" s="106"/>
      <c r="J49" s="106"/>
      <c r="K49" s="10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</row>
    <row r="50" spans="2:42" s="81" customFormat="1" ht="27" customHeight="1" x14ac:dyDescent="0.25">
      <c r="B50" s="108" t="s">
        <v>21</v>
      </c>
      <c r="C50" s="109">
        <f t="shared" ref="C50:K50" si="1">SUM(C11:C48)</f>
        <v>203</v>
      </c>
      <c r="D50" s="110">
        <f t="shared" si="1"/>
        <v>145</v>
      </c>
      <c r="E50" s="110">
        <f t="shared" si="1"/>
        <v>23</v>
      </c>
      <c r="F50" s="110">
        <f t="shared" si="1"/>
        <v>24</v>
      </c>
      <c r="G50" s="110">
        <f t="shared" si="1"/>
        <v>11</v>
      </c>
      <c r="H50" s="110">
        <f t="shared" si="1"/>
        <v>0</v>
      </c>
      <c r="I50" s="110">
        <f t="shared" si="1"/>
        <v>0</v>
      </c>
      <c r="J50" s="110">
        <f t="shared" si="1"/>
        <v>0</v>
      </c>
      <c r="K50" s="111">
        <f t="shared" si="1"/>
        <v>0</v>
      </c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</row>
    <row r="51" spans="2:42" s="116" customFormat="1" ht="27" customHeight="1" x14ac:dyDescent="0.25">
      <c r="B51" s="112" t="s">
        <v>18</v>
      </c>
      <c r="C51" s="113">
        <f>SUM(D51:K51)</f>
        <v>100</v>
      </c>
      <c r="D51" s="114">
        <f t="shared" ref="D51:K51" si="2">IF(D50=0,0,+(D50/$C50)*100)</f>
        <v>71.428571428571431</v>
      </c>
      <c r="E51" s="114">
        <f t="shared" si="2"/>
        <v>11.330049261083744</v>
      </c>
      <c r="F51" s="114">
        <f t="shared" si="2"/>
        <v>11.822660098522167</v>
      </c>
      <c r="G51" s="114">
        <f t="shared" si="2"/>
        <v>5.4187192118226601</v>
      </c>
      <c r="H51" s="114">
        <f t="shared" si="2"/>
        <v>0</v>
      </c>
      <c r="I51" s="114">
        <f t="shared" si="2"/>
        <v>0</v>
      </c>
      <c r="J51" s="114">
        <f t="shared" si="2"/>
        <v>0</v>
      </c>
      <c r="K51" s="115">
        <f t="shared" si="2"/>
        <v>0</v>
      </c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</row>
    <row r="52" spans="2:42" s="81" customFormat="1" ht="27" customHeight="1" thickBot="1" x14ac:dyDescent="0.3">
      <c r="B52" s="117"/>
      <c r="C52" s="118"/>
      <c r="D52" s="119"/>
      <c r="E52" s="119"/>
      <c r="F52" s="119"/>
      <c r="G52" s="119"/>
      <c r="H52" s="119"/>
      <c r="I52" s="119"/>
      <c r="J52" s="119"/>
      <c r="K52" s="120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</row>
  </sheetData>
  <mergeCells count="3">
    <mergeCell ref="B2:K2"/>
    <mergeCell ref="C6:K6"/>
    <mergeCell ref="C8:K8"/>
  </mergeCells>
  <printOptions horizontalCentered="1" verticalCentered="1"/>
  <pageMargins left="0.78740157480314965" right="0.78740157480314965" top="1.1811023622047245" bottom="0.98425196850393704" header="0.39370078740157483" footer="0.39370078740157483"/>
  <pageSetup scale="30" orientation="landscape" r:id="rId1"/>
  <headerFooter alignWithMargins="0">
    <oddHeader>&amp;C&amp;G
&amp;"Arial,Normal"&amp;13INSTITUTO DE FOMENTO PESQUERO / DIVISIÓN INVESTIGACIÓN PESQUEA</oddHeader>
    <oddFooter>&amp;C&amp;"Arial,Normal"&amp;13CONVENIO DE DESEMPEÑO 2015 – IFOP / SUBSECRETARÍA DE ECONOMÍA Y EMT
DOCUMENTO TÉCNICO DE AVANCE: PROGRAMA DE SEGUIMIENTO DE LAS PRINCIPALES PESQUERÍAS PELÁGICAS DE LA ZONA CENTRO SUR DE CHILE, V-XI REGIONES, AÑO 2016. ANEXO 5B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9</vt:i4>
      </vt:variant>
    </vt:vector>
  </HeadingPairs>
  <TitlesOfParts>
    <vt:vector size="16" baseType="lpstr">
      <vt:lpstr>Ab-an-biol</vt:lpstr>
      <vt:lpstr>clave an-biol</vt:lpstr>
      <vt:lpstr>Ab-an-calendario</vt:lpstr>
      <vt:lpstr>clave an-calendario</vt:lpstr>
      <vt:lpstr>Ab-sc</vt:lpstr>
      <vt:lpstr>Crms_cru</vt:lpstr>
      <vt:lpstr>clave sc</vt:lpstr>
      <vt:lpstr>'Ab-an-biol'!Área_de_impresión</vt:lpstr>
      <vt:lpstr>'Ab-an-calendario'!Área_de_impresión</vt:lpstr>
      <vt:lpstr>'Ab-sc'!Área_de_impresión</vt:lpstr>
      <vt:lpstr>'clave an-biol'!Área_de_impresión</vt:lpstr>
      <vt:lpstr>'clave an-calendario'!Área_de_impresión</vt:lpstr>
      <vt:lpstr>'clave sc'!Área_de_impresión</vt:lpstr>
      <vt:lpstr>'clave an-biol'!Imprimir_área_IM</vt:lpstr>
      <vt:lpstr>'clave an-calendario'!Imprimir_área_IM</vt:lpstr>
      <vt:lpstr>'clave sc'!Imprimir_área_IM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Amalia Lopez</dc:creator>
  <cp:lastModifiedBy>Microsoft Office User</cp:lastModifiedBy>
  <dcterms:created xsi:type="dcterms:W3CDTF">2019-02-20T17:15:42Z</dcterms:created>
  <dcterms:modified xsi:type="dcterms:W3CDTF">2021-04-01T13:45:02Z</dcterms:modified>
</cp:coreProperties>
</file>