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TRABAJO\1PROYECTOS\SEG_R-PelagicosZCS\SEG_PEL_ZCS_2020\Para Estatus Anchoveta\Feb_2021\Enviado en feb 2021\Sardina comun_2020(febrero2021)\"/>
    </mc:Choice>
  </mc:AlternateContent>
  <xr:revisionPtr revIDLastSave="0" documentId="13_ncr:1_{8A3D2BE9-78CC-4AB1-BA07-0A39E8C26EE0}" xr6:coauthVersionLast="46" xr6:coauthVersionMax="46" xr10:uidLastSave="{00000000-0000-0000-0000-000000000000}"/>
  <bookViews>
    <workbookView xWindow="28680" yWindow="-15" windowWidth="29040" windowHeight="15840" activeTab="2" xr2:uid="{771E997C-D5A0-463D-B8CF-2034C11DA1D0}"/>
  </bookViews>
  <sheets>
    <sheet name="2°semestre_2020" sheetId="1" r:id="rId1"/>
    <sheet name="3T_20" sheetId="2" r:id="rId2"/>
    <sheet name="4T_20" sheetId="3" r:id="rId3"/>
  </sheets>
  <externalReferences>
    <externalReference r:id="rId4"/>
  </externalReferences>
  <definedNames>
    <definedName name="_Fill" hidden="1">#REF!</definedName>
    <definedName name="A_IMPRESIÓN_IM">#REF!</definedName>
    <definedName name="_xlnm.Print_Area" localSheetId="0">'2°semestre_2020'!$B$1:$J$49</definedName>
    <definedName name="_xlnm.Print_Area" localSheetId="1">'3T_20'!$B$1:$J$49</definedName>
    <definedName name="_xlnm.Print_Area" localSheetId="2">'4T_20'!$B$1:$J$49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3" l="1"/>
  <c r="I56" i="3"/>
  <c r="H56" i="3"/>
  <c r="G56" i="3"/>
  <c r="F56" i="3"/>
  <c r="E56" i="3"/>
  <c r="D56" i="3"/>
  <c r="I55" i="3"/>
  <c r="H55" i="3"/>
  <c r="G55" i="3"/>
  <c r="F55" i="3"/>
  <c r="E55" i="3"/>
  <c r="D55" i="3"/>
  <c r="I54" i="3"/>
  <c r="H54" i="3"/>
  <c r="G54" i="3"/>
  <c r="F54" i="3"/>
  <c r="E54" i="3"/>
  <c r="D54" i="3"/>
  <c r="I52" i="3"/>
  <c r="H52" i="3"/>
  <c r="G52" i="3"/>
  <c r="F52" i="3"/>
  <c r="E52" i="3"/>
  <c r="D52" i="3"/>
  <c r="E51" i="3"/>
  <c r="L20" i="3"/>
  <c r="L19" i="3"/>
  <c r="L18" i="3"/>
  <c r="T11" i="3"/>
  <c r="U11" i="3" s="1"/>
  <c r="T10" i="3"/>
  <c r="U10" i="3" s="1"/>
  <c r="T9" i="3"/>
  <c r="U9" i="3" s="1"/>
  <c r="S8" i="3"/>
  <c r="C60" i="2"/>
  <c r="I56" i="2"/>
  <c r="H56" i="2"/>
  <c r="G56" i="2"/>
  <c r="F56" i="2"/>
  <c r="E56" i="2"/>
  <c r="D56" i="2"/>
  <c r="I55" i="2"/>
  <c r="H55" i="2"/>
  <c r="G55" i="2"/>
  <c r="F55" i="2"/>
  <c r="E55" i="2"/>
  <c r="D55" i="2"/>
  <c r="I54" i="2"/>
  <c r="H54" i="2"/>
  <c r="G54" i="2"/>
  <c r="F54" i="2"/>
  <c r="E54" i="2"/>
  <c r="D54" i="2"/>
  <c r="I52" i="2"/>
  <c r="H52" i="2"/>
  <c r="G52" i="2"/>
  <c r="F52" i="2"/>
  <c r="E52" i="2"/>
  <c r="D52" i="2"/>
  <c r="E51" i="2"/>
  <c r="L20" i="2"/>
  <c r="L19" i="2"/>
  <c r="L18" i="2"/>
  <c r="T11" i="2"/>
  <c r="U11" i="2" s="1"/>
  <c r="T10" i="2"/>
  <c r="U10" i="2" s="1"/>
  <c r="T9" i="2"/>
  <c r="U9" i="2" s="1"/>
  <c r="S8" i="2"/>
  <c r="T8" i="2" l="1"/>
  <c r="U8" i="2" s="1"/>
  <c r="V11" i="2" s="1"/>
  <c r="R11" i="2" s="1"/>
  <c r="J56" i="3"/>
  <c r="T8" i="3"/>
  <c r="U8" i="3" s="1"/>
  <c r="V11" i="3" s="1"/>
  <c r="R11" i="3" s="1"/>
  <c r="J55" i="3"/>
  <c r="J56" i="2"/>
  <c r="J55" i="2"/>
  <c r="D55" i="1"/>
  <c r="V10" i="2" l="1"/>
  <c r="R10" i="2" s="1"/>
  <c r="V9" i="2"/>
  <c r="J57" i="3"/>
  <c r="K55" i="3" s="1"/>
  <c r="K57" i="3" s="1"/>
  <c r="V10" i="3"/>
  <c r="R10" i="3" s="1"/>
  <c r="V9" i="3"/>
  <c r="K56" i="3"/>
  <c r="J57" i="2"/>
  <c r="K55" i="2" s="1"/>
  <c r="L55" i="2" s="1"/>
  <c r="C53" i="2" s="1"/>
  <c r="C55" i="2" s="1"/>
  <c r="V8" i="2"/>
  <c r="R8" i="2" s="1"/>
  <c r="R9" i="2"/>
  <c r="C60" i="1"/>
  <c r="I56" i="1"/>
  <c r="H56" i="1"/>
  <c r="G56" i="1"/>
  <c r="F56" i="1"/>
  <c r="E56" i="1"/>
  <c r="D56" i="1"/>
  <c r="I55" i="1"/>
  <c r="H55" i="1"/>
  <c r="G55" i="1"/>
  <c r="F55" i="1"/>
  <c r="E55" i="1"/>
  <c r="I54" i="1"/>
  <c r="H54" i="1"/>
  <c r="G54" i="1"/>
  <c r="F54" i="1"/>
  <c r="E54" i="1"/>
  <c r="D54" i="1"/>
  <c r="I52" i="1"/>
  <c r="H52" i="1"/>
  <c r="G52" i="1"/>
  <c r="F52" i="1"/>
  <c r="E52" i="1"/>
  <c r="D52" i="1"/>
  <c r="E51" i="1"/>
  <c r="L20" i="1"/>
  <c r="L19" i="1"/>
  <c r="L18" i="1"/>
  <c r="T11" i="1"/>
  <c r="U11" i="1" s="1"/>
  <c r="T10" i="1"/>
  <c r="U10" i="1" s="1"/>
  <c r="T9" i="1"/>
  <c r="U9" i="1" s="1"/>
  <c r="S8" i="1"/>
  <c r="C54" i="2" l="1"/>
  <c r="L17" i="2"/>
  <c r="R9" i="3"/>
  <c r="V8" i="3"/>
  <c r="R8" i="3" s="1"/>
  <c r="L17" i="3"/>
  <c r="C54" i="3"/>
  <c r="L55" i="3"/>
  <c r="C53" i="3" s="1"/>
  <c r="C55" i="3" s="1"/>
  <c r="K56" i="2"/>
  <c r="K57" i="2" s="1"/>
  <c r="T8" i="1"/>
  <c r="U8" i="1" s="1"/>
  <c r="V10" i="1" s="1"/>
  <c r="R10" i="1" s="1"/>
  <c r="J55" i="1"/>
  <c r="J56" i="1"/>
  <c r="J57" i="1" l="1"/>
  <c r="K55" i="1" s="1"/>
  <c r="C54" i="1" s="1"/>
  <c r="V9" i="1"/>
  <c r="R9" i="1" s="1"/>
  <c r="V11" i="1"/>
  <c r="R11" i="1" s="1"/>
  <c r="L17" i="1" l="1"/>
  <c r="V8" i="1"/>
  <c r="R8" i="1" s="1"/>
  <c r="L55" i="1"/>
  <c r="C53" i="1" s="1"/>
  <c r="C55" i="1" s="1"/>
  <c r="K56" i="1"/>
  <c r="K57" i="1" s="1"/>
</calcChain>
</file>

<file path=xl/sharedStrings.xml><?xml version="1.0" encoding="utf-8"?>
<sst xmlns="http://schemas.openxmlformats.org/spreadsheetml/2006/main" count="132" uniqueCount="35">
  <si>
    <t xml:space="preserve">  TALLAS</t>
  </si>
  <si>
    <t>FREC.</t>
  </si>
  <si>
    <t>GRUPOS  DE  EDAD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</si>
  <si>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</si>
  <si>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</si>
  <si>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</si>
  <si>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</si>
  <si>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</si>
  <si>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</si>
  <si>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</si>
  <si>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</si>
  <si>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UNIDADES</t>
  </si>
  <si>
    <t>MILLONES</t>
  </si>
  <si>
    <t>CSUR</t>
  </si>
  <si>
    <t>SA</t>
  </si>
  <si>
    <t>THNO</t>
  </si>
  <si>
    <t>VAL</t>
  </si>
  <si>
    <t xml:space="preserve">  </t>
  </si>
  <si>
    <t>%</t>
  </si>
  <si>
    <t>ton</t>
  </si>
  <si>
    <t>ejem</t>
  </si>
  <si>
    <t>TOTAL</t>
  </si>
  <si>
    <t>PORCENTAJE</t>
  </si>
  <si>
    <t>L.PR.(cm)</t>
  </si>
  <si>
    <t>VAR. (L)</t>
  </si>
  <si>
    <t>PESO PR.(g)</t>
  </si>
  <si>
    <t>PESO (ton)</t>
  </si>
  <si>
    <t>&lt; 11,5 cm =</t>
  </si>
  <si>
    <t>2015-2016</t>
  </si>
  <si>
    <t>&gt; 11,5 cm</t>
  </si>
  <si>
    <t>&lt; 11,5 cm =%</t>
  </si>
  <si>
    <t xml:space="preserve">TABLA   .  COMPOSICIÓN EN NÚMERO POR GRUPO DE EDAD EN LA CAPTURA DE SARDINA COMUN </t>
  </si>
  <si>
    <t>EN LA ZONA CENTRO-SUR.  FLOTA TOTAL  SEGUNDO SEMESTRE 2020.</t>
  </si>
  <si>
    <t>EN LA ZONA CENTRO-SUR.  FLOTA TOTAL  TERCER TRIMESTRE 2020</t>
  </si>
  <si>
    <t>EN LA ZONA CENTRO-SUR.  FLOTA TOTAL  CUARTO SEMESTRE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</si>
</sst>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P_t_s_-;\-* #,##0\ _P_t_s_-;_-* &quot;-&quot;\ _P_t_s_-;_-@_-"/>
    <numFmt numFmtId="165" formatCode="0.0"/>
    <numFmt numFmtId="166" formatCode="_-* #,##0.0\ _P_t_s_-;\-* #,##0.0\ _P_t_s_-;_-* &quot;-&quot;\ _P_t_s_-;_-@_-"/>
    <numFmt numFmtId="167" formatCode="#,##0.0"/>
    <numFmt numFmtId="168" formatCode="0.000"/>
  </numFmts>
  <fonts count="14" x14ac:knownFonts="1">
    <font>
      <sz val="12"/>
      <name val="Arial"/>
    </font>
    <font>
      <b/>
      <sz val="20"/>
      <color rgb="FF000000"/>
      <name val="Arial"/>
      <family val="2"/>
    </font>
    <font>
      <sz val="10"/>
      <name val="Arial"/>
      <family val="2"/>
    </font>
    <font>
      <sz val="20"/>
      <name val="Arial"/>
      <family val="2"/>
    </font>
    <font>
      <i/>
      <sz val="20"/>
      <name val="Arial"/>
      <family val="2"/>
    </font>
    <font>
      <b/>
      <sz val="10"/>
      <name val="Arial"/>
      <family val="2"/>
    </font>
    <font>
      <b/>
      <i/>
      <sz val="24"/>
      <name val="Arial"/>
      <family val="2"/>
    </font>
    <font>
      <b/>
      <sz val="24"/>
      <name val="Arial"/>
      <family val="2"/>
    </font>
    <font>
      <sz val="10"/>
      <color indexed="12"/>
      <name val="Arial"/>
      <family val="2"/>
    </font>
    <font>
      <b/>
      <i/>
      <sz val="20"/>
      <name val="Arial"/>
      <family val="2"/>
    </font>
    <font>
      <sz val="16"/>
      <color indexed="12"/>
      <name val="Arial"/>
      <family val="2"/>
    </font>
    <font>
      <sz val="14"/>
      <color indexed="12"/>
      <name val="Arial"/>
      <family val="2"/>
    </font>
    <font>
      <sz val="20"/>
      <color indexed="12"/>
      <name val="Arial"/>
      <family val="2"/>
    </font>
    <font>
      <b/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Protection="0"/>
  </cellStyleXfs>
  <cellXfs count="81">
    <xf numFmtId="0" fontId="0" fillId="0" borderId="0" xfId="0"/>
    <xf numFmtId="1" fontId="2" fillId="0" borderId="0" xfId="1" applyNumberFormat="1"/>
    <xf numFmtId="165" fontId="3" fillId="0" borderId="0" xfId="1" applyNumberFormat="1" applyFont="1" applyAlignment="1">
      <alignment horizontal="center"/>
    </xf>
    <xf numFmtId="1" fontId="3" fillId="0" borderId="0" xfId="1" applyNumberFormat="1" applyFont="1"/>
    <xf numFmtId="165" fontId="4" fillId="2" borderId="1" xfId="2" applyNumberFormat="1" applyFont="1" applyFill="1" applyBorder="1" applyAlignment="1">
      <alignment horizontal="center"/>
    </xf>
    <xf numFmtId="1" fontId="4" fillId="2" borderId="2" xfId="2" applyNumberFormat="1" applyFont="1" applyFill="1" applyBorder="1"/>
    <xf numFmtId="0" fontId="4" fillId="2" borderId="3" xfId="2" applyFont="1" applyFill="1" applyBorder="1"/>
    <xf numFmtId="0" fontId="4" fillId="2" borderId="4" xfId="2" applyFont="1" applyFill="1" applyBorder="1"/>
    <xf numFmtId="1" fontId="5" fillId="0" borderId="0" xfId="1" applyNumberFormat="1" applyFont="1" applyAlignment="1">
      <alignment horizontal="center"/>
    </xf>
    <xf numFmtId="165" fontId="6" fillId="2" borderId="5" xfId="2" applyNumberFormat="1" applyFont="1" applyFill="1" applyBorder="1" applyAlignment="1">
      <alignment horizontal="center"/>
    </xf>
    <xf numFmtId="1" fontId="6" fillId="2" borderId="6" xfId="2" applyNumberFormat="1" applyFont="1" applyFill="1" applyBorder="1" applyAlignment="1">
      <alignment horizontal="center"/>
    </xf>
    <xf numFmtId="0" fontId="6" fillId="2" borderId="0" xfId="2" applyFont="1" applyFill="1" applyBorder="1" applyAlignment="1">
      <alignment horizontal="centerContinuous"/>
    </xf>
    <xf numFmtId="0" fontId="6" fillId="2" borderId="7" xfId="2" applyFont="1" applyFill="1" applyBorder="1" applyAlignment="1">
      <alignment horizontal="centerContinuous"/>
    </xf>
    <xf numFmtId="1" fontId="7" fillId="0" borderId="0" xfId="1" applyNumberFormat="1" applyFont="1" applyAlignment="1">
      <alignment horizontal="center"/>
    </xf>
    <xf numFmtId="166" fontId="8" fillId="0" borderId="1" xfId="3" applyNumberFormat="1" applyFont="1" applyBorder="1" applyAlignment="1">
      <alignment horizontal="center"/>
    </xf>
    <xf numFmtId="1" fontId="8" fillId="0" borderId="3" xfId="3" applyNumberFormat="1" applyFont="1" applyBorder="1"/>
    <xf numFmtId="1" fontId="8" fillId="0" borderId="4" xfId="3" applyNumberFormat="1" applyFont="1" applyBorder="1"/>
    <xf numFmtId="165" fontId="9" fillId="2" borderId="8" xfId="2" applyNumberFormat="1" applyFont="1" applyFill="1" applyBorder="1" applyAlignment="1">
      <alignment horizontal="center"/>
    </xf>
    <xf numFmtId="1" fontId="9" fillId="2" borderId="9" xfId="2" applyNumberFormat="1" applyFont="1" applyFill="1" applyBorder="1" applyAlignment="1">
      <alignment horizontal="center"/>
    </xf>
    <xf numFmtId="0" fontId="9" fillId="2" borderId="10" xfId="2" applyFont="1" applyFill="1" applyBorder="1" applyAlignment="1">
      <alignment horizontal="right"/>
    </xf>
    <xf numFmtId="0" fontId="9" fillId="2" borderId="11" xfId="2" applyFont="1" applyFill="1" applyBorder="1"/>
    <xf numFmtId="166" fontId="8" fillId="0" borderId="5" xfId="3" applyNumberFormat="1" applyFont="1" applyBorder="1" applyAlignment="1">
      <alignment horizontal="center"/>
    </xf>
    <xf numFmtId="1" fontId="8" fillId="0" borderId="0" xfId="3" applyNumberFormat="1" applyFont="1" applyBorder="1"/>
    <xf numFmtId="1" fontId="8" fillId="0" borderId="0" xfId="3" applyNumberFormat="1" applyFont="1" applyBorder="1" applyAlignment="1">
      <alignment horizontal="center"/>
    </xf>
    <xf numFmtId="1" fontId="8" fillId="0" borderId="7" xfId="3" applyNumberFormat="1" applyFont="1" applyBorder="1" applyAlignment="1">
      <alignment horizontal="center"/>
    </xf>
    <xf numFmtId="165" fontId="3" fillId="2" borderId="5" xfId="2" applyNumberFormat="1" applyFont="1" applyFill="1" applyBorder="1" applyAlignment="1">
      <alignment horizontal="center"/>
    </xf>
    <xf numFmtId="1" fontId="3" fillId="2" borderId="6" xfId="2" applyNumberFormat="1" applyFont="1" applyFill="1" applyBorder="1"/>
    <xf numFmtId="0" fontId="3" fillId="2" borderId="0" xfId="2" applyFont="1" applyFill="1" applyBorder="1"/>
    <xf numFmtId="0" fontId="3" fillId="2" borderId="7" xfId="2" applyFont="1" applyFill="1" applyBorder="1"/>
    <xf numFmtId="1" fontId="10" fillId="0" borderId="0" xfId="3" applyNumberFormat="1" applyFont="1" applyBorder="1"/>
    <xf numFmtId="1" fontId="11" fillId="0" borderId="0" xfId="3" applyNumberFormat="1" applyFont="1" applyBorder="1" applyAlignment="1">
      <alignment horizontal="center"/>
    </xf>
    <xf numFmtId="1" fontId="8" fillId="0" borderId="7" xfId="3" applyNumberFormat="1" applyFont="1" applyBorder="1"/>
    <xf numFmtId="0" fontId="3" fillId="2" borderId="5" xfId="2" applyNumberFormat="1" applyFont="1" applyFill="1" applyBorder="1" applyAlignment="1">
      <alignment horizontal="center"/>
    </xf>
    <xf numFmtId="3" fontId="3" fillId="2" borderId="6" xfId="2" applyNumberFormat="1" applyFont="1" applyFill="1" applyBorder="1"/>
    <xf numFmtId="3" fontId="3" fillId="2" borderId="0" xfId="2" applyNumberFormat="1" applyFont="1" applyFill="1" applyBorder="1"/>
    <xf numFmtId="165" fontId="10" fillId="0" borderId="0" xfId="3" applyNumberFormat="1" applyFont="1" applyBorder="1" applyAlignment="1">
      <alignment horizontal="center"/>
    </xf>
    <xf numFmtId="3" fontId="10" fillId="0" borderId="0" xfId="3" applyNumberFormat="1" applyFont="1" applyBorder="1"/>
    <xf numFmtId="1" fontId="10" fillId="0" borderId="7" xfId="3" applyNumberFormat="1" applyFont="1" applyBorder="1" applyAlignment="1">
      <alignment horizontal="center"/>
    </xf>
    <xf numFmtId="167" fontId="10" fillId="0" borderId="0" xfId="3" applyNumberFormat="1" applyFont="1" applyBorder="1" applyAlignment="1">
      <alignment horizontal="center"/>
    </xf>
    <xf numFmtId="3" fontId="3" fillId="2" borderId="7" xfId="2" applyNumberFormat="1" applyFont="1" applyFill="1" applyBorder="1"/>
    <xf numFmtId="167" fontId="3" fillId="0" borderId="0" xfId="1" applyNumberFormat="1" applyFont="1"/>
    <xf numFmtId="167" fontId="10" fillId="0" borderId="7" xfId="3" applyNumberFormat="1" applyFont="1" applyBorder="1" applyAlignment="1">
      <alignment horizontal="center"/>
    </xf>
    <xf numFmtId="3" fontId="3" fillId="0" borderId="0" xfId="1" applyNumberFormat="1" applyFont="1"/>
    <xf numFmtId="166" fontId="8" fillId="0" borderId="8" xfId="3" applyNumberFormat="1" applyFont="1" applyBorder="1" applyAlignment="1">
      <alignment horizontal="center"/>
    </xf>
    <xf numFmtId="1" fontId="12" fillId="0" borderId="10" xfId="3" applyNumberFormat="1" applyFont="1" applyBorder="1"/>
    <xf numFmtId="1" fontId="8" fillId="0" borderId="10" xfId="3" applyNumberFormat="1" applyFont="1" applyBorder="1"/>
    <xf numFmtId="1" fontId="8" fillId="0" borderId="11" xfId="3" applyNumberFormat="1" applyFont="1" applyBorder="1"/>
    <xf numFmtId="165" fontId="3" fillId="2" borderId="1" xfId="1" applyNumberFormat="1" applyFont="1" applyFill="1" applyBorder="1" applyAlignment="1">
      <alignment horizontal="center"/>
    </xf>
    <xf numFmtId="3" fontId="3" fillId="2" borderId="2" xfId="1" applyNumberFormat="1" applyFont="1" applyFill="1" applyBorder="1"/>
    <xf numFmtId="3" fontId="3" fillId="2" borderId="3" xfId="2" applyNumberFormat="1" applyFont="1" applyFill="1" applyBorder="1"/>
    <xf numFmtId="3" fontId="3" fillId="2" borderId="4" xfId="2" applyNumberFormat="1" applyFont="1" applyFill="1" applyBorder="1"/>
    <xf numFmtId="2" fontId="3" fillId="2" borderId="6" xfId="2" applyNumberFormat="1" applyFont="1" applyFill="1" applyBorder="1"/>
    <xf numFmtId="2" fontId="3" fillId="2" borderId="0" xfId="2" applyNumberFormat="1" applyFont="1" applyFill="1" applyBorder="1"/>
    <xf numFmtId="2" fontId="3" fillId="2" borderId="7" xfId="2" applyNumberFormat="1" applyFont="1" applyFill="1" applyBorder="1"/>
    <xf numFmtId="165" fontId="2" fillId="0" borderId="0" xfId="1" applyNumberFormat="1"/>
    <xf numFmtId="165" fontId="3" fillId="2" borderId="6" xfId="2" applyNumberFormat="1" applyFont="1" applyFill="1" applyBorder="1"/>
    <xf numFmtId="165" fontId="3" fillId="2" borderId="0" xfId="2" applyNumberFormat="1" applyFont="1" applyFill="1" applyBorder="1"/>
    <xf numFmtId="165" fontId="3" fillId="2" borderId="7" xfId="2" applyNumberFormat="1" applyFont="1" applyFill="1" applyBorder="1"/>
    <xf numFmtId="165" fontId="3" fillId="2" borderId="5" xfId="2" quotePrefix="1" applyNumberFormat="1" applyFont="1" applyFill="1" applyBorder="1" applyAlignment="1">
      <alignment horizontal="center"/>
    </xf>
    <xf numFmtId="168" fontId="3" fillId="2" borderId="6" xfId="2" applyNumberFormat="1" applyFont="1" applyFill="1" applyBorder="1"/>
    <xf numFmtId="168" fontId="3" fillId="2" borderId="0" xfId="2" applyNumberFormat="1" applyFont="1" applyFill="1" applyBorder="1"/>
    <xf numFmtId="168" fontId="3" fillId="2" borderId="7" xfId="2" applyNumberFormat="1" applyFont="1" applyFill="1" applyBorder="1"/>
    <xf numFmtId="168" fontId="2" fillId="0" borderId="0" xfId="1" applyNumberFormat="1"/>
    <xf numFmtId="165" fontId="3" fillId="2" borderId="5" xfId="1" quotePrefix="1" applyNumberFormat="1" applyFont="1" applyFill="1" applyBorder="1" applyAlignment="1">
      <alignment horizontal="center"/>
    </xf>
    <xf numFmtId="165" fontId="3" fillId="2" borderId="6" xfId="1" applyNumberFormat="1" applyFont="1" applyFill="1" applyBorder="1"/>
    <xf numFmtId="165" fontId="3" fillId="2" borderId="0" xfId="1" applyNumberFormat="1" applyFont="1" applyFill="1" applyBorder="1"/>
    <xf numFmtId="165" fontId="3" fillId="2" borderId="7" xfId="1" applyNumberFormat="1" applyFont="1" applyFill="1" applyBorder="1"/>
    <xf numFmtId="165" fontId="3" fillId="2" borderId="5" xfId="1" applyNumberFormat="1" applyFont="1" applyFill="1" applyBorder="1" applyAlignment="1">
      <alignment horizontal="center"/>
    </xf>
    <xf numFmtId="3" fontId="3" fillId="2" borderId="0" xfId="1" applyNumberFormat="1" applyFont="1" applyFill="1" applyBorder="1"/>
    <xf numFmtId="3" fontId="3" fillId="2" borderId="7" xfId="1" applyNumberFormat="1" applyFont="1" applyFill="1" applyBorder="1"/>
    <xf numFmtId="165" fontId="3" fillId="2" borderId="8" xfId="2" applyNumberFormat="1" applyFont="1" applyFill="1" applyBorder="1" applyAlignment="1">
      <alignment horizontal="center"/>
    </xf>
    <xf numFmtId="3" fontId="3" fillId="2" borderId="9" xfId="2" applyNumberFormat="1" applyFont="1" applyFill="1" applyBorder="1"/>
    <xf numFmtId="167" fontId="3" fillId="2" borderId="10" xfId="1" applyNumberFormat="1" applyFont="1" applyFill="1" applyBorder="1"/>
    <xf numFmtId="3" fontId="3" fillId="2" borderId="10" xfId="1" applyNumberFormat="1" applyFont="1" applyFill="1" applyBorder="1"/>
    <xf numFmtId="3" fontId="3" fillId="2" borderId="11" xfId="1" applyNumberFormat="1" applyFont="1" applyFill="1" applyBorder="1"/>
    <xf numFmtId="165" fontId="3" fillId="0" borderId="0" xfId="1" applyNumberFormat="1" applyFont="1"/>
    <xf numFmtId="1" fontId="13" fillId="0" borderId="0" xfId="1" applyNumberFormat="1" applyFont="1" applyAlignment="1">
      <alignment horizontal="right"/>
    </xf>
    <xf numFmtId="1" fontId="3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right"/>
    </xf>
    <xf numFmtId="2" fontId="3" fillId="0" borderId="0" xfId="1" applyNumberFormat="1" applyFont="1"/>
    <xf numFmtId="0" fontId="1" fillId="0" borderId="0" xfId="0" applyFont="1" applyAlignment="1">
      <alignment horizontal="center" vertical="center" readingOrder="1"/>
    </xf>
  </cellXfs>
  <cellStyles count="4">
    <cellStyle name="Millares [0]_166AREN" xfId="3" xr:uid="{7AA9B58A-2676-4DC6-B7EE-25A090A380B2}"/>
    <cellStyle name="Millares [0]_74CAEN" xfId="1" xr:uid="{209871FB-B7FD-4B17-8774-3D58B9576476}"/>
    <cellStyle name="Normal" xfId="0" builtinId="0"/>
    <cellStyle name="Normal_6AZNfb97   " xfId="2" xr:uid="{B1BF4305-D5BD-48C3-A2CB-2A2C28B00E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'2°semestre_2020'!$C$55</c:f>
              <c:strCache>
                <c:ptCount val="1"/>
                <c:pt idx="0">
                  <c:v>&lt; 11,5 cm =46%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'2°semestre_2020'!$D$6:$I$6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'2°semestre_2020'!$D$55:$I$55</c:f>
              <c:numCache>
                <c:formatCode>0.0</c:formatCode>
                <c:ptCount val="6"/>
                <c:pt idx="0">
                  <c:v>1.19917447294</c:v>
                </c:pt>
                <c:pt idx="1">
                  <c:v>0.28815982959717945</c:v>
                </c:pt>
                <c:pt idx="2">
                  <c:v>3.6240284128205126E-3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96B-94DB-46E501229348}"/>
            </c:ext>
          </c:extLst>
        </c:ser>
        <c:ser>
          <c:idx val="1"/>
          <c:order val="1"/>
          <c:tx>
            <c:strRef>
              <c:f>'2°semestre_2020'!$C$56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'2°semestre_2020'!$D$6:$I$6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'2°semestre_2020'!$D$56:$I$56</c:f>
              <c:numCache>
                <c:formatCode>0.0</c:formatCode>
                <c:ptCount val="6"/>
                <c:pt idx="0">
                  <c:v>0</c:v>
                </c:pt>
                <c:pt idx="1">
                  <c:v>0.15077597496163725</c:v>
                </c:pt>
                <c:pt idx="2">
                  <c:v>0.7180177239948291</c:v>
                </c:pt>
                <c:pt idx="3">
                  <c:v>0.80015756116703096</c:v>
                </c:pt>
                <c:pt idx="4">
                  <c:v>7.1438930706502854E-2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2-496B-94DB-46E501229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ax val="10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'3T_20'!$C$55</c:f>
              <c:strCache>
                <c:ptCount val="1"/>
                <c:pt idx="0">
                  <c:v>&lt; 11,5 cm =57%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'3T_20'!$D$55:$I$55</c:f>
              <c:numCache>
                <c:formatCode>0.0</c:formatCode>
                <c:ptCount val="6"/>
                <c:pt idx="0">
                  <c:v>0</c:v>
                </c:pt>
                <c:pt idx="1">
                  <c:v>0.16242057057384615</c:v>
                </c:pt>
                <c:pt idx="2">
                  <c:v>2.3693591361538461E-3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5-4BA5-9C21-61578FB10470}"/>
            </c:ext>
          </c:extLst>
        </c:ser>
        <c:ser>
          <c:idx val="1"/>
          <c:order val="1"/>
          <c:tx>
            <c:strRef>
              <c:f>'3T_20'!$C$56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'3T_20'!$D$56:$I$56</c:f>
              <c:numCache>
                <c:formatCode>0.0</c:formatCode>
                <c:ptCount val="6"/>
                <c:pt idx="0">
                  <c:v>0</c:v>
                </c:pt>
                <c:pt idx="1">
                  <c:v>3.6957638494273519E-2</c:v>
                </c:pt>
                <c:pt idx="2">
                  <c:v>4.4812910304380608E-2</c:v>
                </c:pt>
                <c:pt idx="3">
                  <c:v>4.0875077558862855E-2</c:v>
                </c:pt>
                <c:pt idx="4">
                  <c:v>1.6960517524830057E-3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5-4BA5-9C21-61578FB10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'4T_20'!$C$55</c:f>
              <c:strCache>
                <c:ptCount val="1"/>
                <c:pt idx="0">
                  <c:v>&lt; 11,5 cm =45%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'4T_20'!$D$55:$I$55</c:f>
              <c:numCache>
                <c:formatCode>0.0</c:formatCode>
                <c:ptCount val="6"/>
                <c:pt idx="0">
                  <c:v>1.19917447294</c:v>
                </c:pt>
                <c:pt idx="1">
                  <c:v>0.12573925902333333</c:v>
                </c:pt>
                <c:pt idx="2">
                  <c:v>1.2546692766666667E-3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3-4800-9115-4C94963FB679}"/>
            </c:ext>
          </c:extLst>
        </c:ser>
        <c:ser>
          <c:idx val="1"/>
          <c:order val="1"/>
          <c:tx>
            <c:strRef>
              <c:f>'4T_20'!$C$56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'4T_20'!$D$6:$I$6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'4T_20'!$D$56:$I$56</c:f>
              <c:numCache>
                <c:formatCode>0.0</c:formatCode>
                <c:ptCount val="6"/>
                <c:pt idx="0">
                  <c:v>0</c:v>
                </c:pt>
                <c:pt idx="1">
                  <c:v>0.11381833646736378</c:v>
                </c:pt>
                <c:pt idx="2">
                  <c:v>0.67320481369044827</c:v>
                </c:pt>
                <c:pt idx="3">
                  <c:v>0.75928248360816808</c:v>
                </c:pt>
                <c:pt idx="4">
                  <c:v>6.9742878954019857E-2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3-4800-9115-4C94963FB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ax val="4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261256</xdr:colOff>
      <xdr:row>7</xdr:row>
      <xdr:rowOff>219075</xdr:rowOff>
    </xdr:from>
    <xdr:to>
      <xdr:col>10</xdr:col>
      <xdr:colOff>-1</xdr:colOff>
      <xdr:row>21</xdr:row>
      <xdr:rowOff>21772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4C3F497B-AF67-4C1C-8110-2AF1E0AC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1602922</xdr:colOff>
      <xdr:row>6</xdr:row>
      <xdr:rowOff>291193</xdr:rowOff>
    </xdr:from>
    <xdr:to>
      <xdr:col>6</xdr:col>
      <xdr:colOff>869497</xdr:colOff>
      <xdr:row>19</xdr:row>
      <xdr:rowOff>167368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82708C38-C7F3-4653-B8BF-7092E0B904F8}"/>
            </a:ext>
          </a:extLst>
        </xdr:cNvPr>
        <xdr:cNvSpPr txBox="1">
          <a:spLocks noChangeArrowheads="1"/>
        </xdr:cNvSpPr>
      </xdr:nvSpPr>
      <xdr:spPr bwMode="auto">
        <a:xfrm>
          <a:off x="10485665" y="2272393"/>
          <a:ext cx="1269546" cy="3860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9090" y="50800"/>
          <a:ext cx="2006222" cy="1348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0.5753</cdr:x>
      <cdr:y>0.40938</cdr:y>
    </cdr:from>
    <cdr:to>
      <cdr:x>0.99388</cdr:x>
      <cdr:y>0.49451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58344" y="1675047"/>
          <a:ext cx="3025535" cy="3483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3.231  millones de ejem.</a:t>
          </a:r>
        </a:p>
      </cdr:txBody>
    </cdr:sp>
  </cdr:relSizeAnchor>
  <cdr:relSizeAnchor xmlns:cdr="http://schemas.openxmlformats.org/drawingml/2006/chartDrawing">
    <cdr:from>
      <cdr:x>0.03222</cdr:x>
      <cdr:y>0.87078</cdr:y>
    </cdr:from>
    <cdr:to>
      <cdr:x>0.90325</cdr:x>
      <cdr:y>0.99617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568" y="3709868"/>
          <a:ext cx="6583889" cy="534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261256</xdr:colOff>
      <xdr:row>7</xdr:row>
      <xdr:rowOff>219075</xdr:rowOff>
    </xdr:from>
    <xdr:to>
      <xdr:col>10</xdr:col>
      <xdr:colOff>-1</xdr:colOff>
      <xdr:row>21</xdr:row>
      <xdr:rowOff>21772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BA7164DF-FD35-4A24-92C0-1FF0B2AB3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1602922</xdr:colOff>
      <xdr:row>6</xdr:row>
      <xdr:rowOff>291193</xdr:rowOff>
    </xdr:from>
    <xdr:to>
      <xdr:col>6</xdr:col>
      <xdr:colOff>869497</xdr:colOff>
      <xdr:row>19</xdr:row>
      <xdr:rowOff>167368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FD625363-BC51-46A3-A12C-5FDB4B188107}"/>
            </a:ext>
          </a:extLst>
        </xdr:cNvPr>
        <xdr:cNvSpPr txBox="1">
          <a:spLocks noChangeArrowheads="1"/>
        </xdr:cNvSpPr>
      </xdr:nvSpPr>
      <xdr:spPr bwMode="auto">
        <a:xfrm>
          <a:off x="10503082" y="2264773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9090" y="50800"/>
          <a:ext cx="2006222" cy="1348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0.52711</cdr:x>
      <cdr:y>0.40938</cdr:y>
    </cdr:from>
    <cdr:to>
      <cdr:x>0.99388</cdr:x>
      <cdr:y>0.53176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10002" y="1675046"/>
          <a:ext cx="3373878" cy="5007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289 millones de ejem.</a:t>
          </a:r>
        </a:p>
      </cdr:txBody>
    </cdr:sp>
  </cdr:relSizeAnchor>
  <cdr:relSizeAnchor xmlns:cdr="http://schemas.openxmlformats.org/drawingml/2006/chartDrawing">
    <cdr:from>
      <cdr:x>0.03222</cdr:x>
      <cdr:y>0.87078</cdr:y>
    </cdr:from>
    <cdr:to>
      <cdr:x>0.90325</cdr:x>
      <cdr:y>0.99617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568" y="3709868"/>
          <a:ext cx="6583889" cy="534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261256</xdr:colOff>
      <xdr:row>7</xdr:row>
      <xdr:rowOff>219075</xdr:rowOff>
    </xdr:from>
    <xdr:to>
      <xdr:col>10</xdr:col>
      <xdr:colOff>-1</xdr:colOff>
      <xdr:row>21</xdr:row>
      <xdr:rowOff>21772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F3428923-7DE6-47A8-8736-D3A373A53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1602922</xdr:colOff>
      <xdr:row>6</xdr:row>
      <xdr:rowOff>291193</xdr:rowOff>
    </xdr:from>
    <xdr:to>
      <xdr:col>6</xdr:col>
      <xdr:colOff>869497</xdr:colOff>
      <xdr:row>19</xdr:row>
      <xdr:rowOff>167368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6F0895BE-D636-4600-B369-95B3F9524AE7}"/>
            </a:ext>
          </a:extLst>
        </xdr:cNvPr>
        <xdr:cNvSpPr txBox="1">
          <a:spLocks noChangeArrowheads="1"/>
        </xdr:cNvSpPr>
      </xdr:nvSpPr>
      <xdr:spPr bwMode="auto">
        <a:xfrm>
          <a:off x="10503082" y="2264773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59090" y="50800"/>
          <a:ext cx="2006222" cy="1348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2020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0.59036</cdr:x>
      <cdr:y>0.287</cdr:y>
    </cdr:from>
    <cdr:to>
      <cdr:x>0.97581</cdr:x>
      <cdr:y>0.38961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174" y="1174304"/>
          <a:ext cx="2786077" cy="4198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2.942 millones de ejem.</a:t>
          </a:r>
        </a:p>
      </cdr:txBody>
    </cdr:sp>
  </cdr:relSizeAnchor>
  <cdr:relSizeAnchor xmlns:cdr="http://schemas.openxmlformats.org/drawingml/2006/chartDrawing">
    <cdr:from>
      <cdr:x>0.03222</cdr:x>
      <cdr:y>0.87078</cdr:y>
    </cdr:from>
    <cdr:to>
      <cdr:x>0.90325</cdr:x>
      <cdr:y>0.99617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3568" y="3709868"/>
          <a:ext cx="6583889" cy="534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bocic\ausuarios\AGili-IFOP\AGILI\ASEGUIM\SEGPELAGICOS\SegCS\A&#241;os\1sgCS2000\5infincs00\032TBSC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SCcs1T"/>
      <sheetName val="5SCcs2T"/>
      <sheetName val="79SC191T"/>
      <sheetName val="80SC192T"/>
      <sheetName val="15SC281T"/>
      <sheetName val="80SC282T"/>
      <sheetName val="89SC401T"/>
      <sheetName val="90SC402T"/>
      <sheetName val="Hoja1"/>
      <sheetName val="14SC193T"/>
      <sheetName val="5SCcs3T"/>
      <sheetName val="SC19Ñ00"/>
      <sheetName val="5SCcs4T"/>
      <sheetName val="82SC194T"/>
      <sheetName val="SC28Ñ00"/>
      <sheetName val="15SC283T"/>
      <sheetName val="15SC284T"/>
      <sheetName val="SCVAÑ00"/>
      <sheetName val="16SC403T"/>
      <sheetName val="92SC404T"/>
      <sheetName val="73SCcsÑ00"/>
      <sheetName val="73SCcs1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0">
          <cell r="C40">
            <v>364348816.78055447</v>
          </cell>
        </row>
      </sheetData>
      <sheetData sheetId="12"/>
      <sheetData sheetId="13"/>
      <sheetData sheetId="14">
        <row r="40">
          <cell r="C40">
            <v>66674619947.842796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71F8-50D4-4299-B452-EEB261BBA616}">
  <dimension ref="B1:W63"/>
  <sheetViews>
    <sheetView showZeros="0" zoomScale="35" zoomScaleNormal="35" zoomScalePageLayoutView="55" workbookViewId="0"/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5.81640625" style="1" customWidth="1"/>
    <col min="13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3" x14ac:dyDescent="0.25">
      <c r="B1" s="80" t="s">
        <v>31</v>
      </c>
      <c r="C1" s="80"/>
      <c r="D1" s="80"/>
      <c r="E1" s="80"/>
      <c r="F1" s="80"/>
      <c r="G1" s="80"/>
      <c r="H1" s="80"/>
      <c r="I1" s="80"/>
      <c r="J1" s="80"/>
    </row>
    <row r="2" spans="2:23" x14ac:dyDescent="0.25">
      <c r="B2" s="80" t="s">
        <v>32</v>
      </c>
      <c r="C2" s="80"/>
      <c r="D2" s="80"/>
      <c r="E2" s="80"/>
      <c r="F2" s="80"/>
      <c r="G2" s="80"/>
      <c r="H2" s="80"/>
      <c r="I2" s="80"/>
      <c r="J2" s="80"/>
    </row>
    <row r="3" spans="2:23" ht="25.2" thickBot="1" x14ac:dyDescent="0.45"/>
    <row r="4" spans="2:23" s="8" customFormat="1" ht="25.8" thickBot="1" x14ac:dyDescent="0.5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5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5.2" thickBot="1" x14ac:dyDescent="0.45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4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4">
      <c r="B8" s="32">
        <v>3</v>
      </c>
      <c r="C8" s="33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/>
      <c r="J8" s="28"/>
      <c r="P8" s="21"/>
      <c r="Q8" s="29" t="s">
        <v>13</v>
      </c>
      <c r="R8" s="35" t="e">
        <f>V8</f>
        <v>#REF!</v>
      </c>
      <c r="S8" s="36">
        <f>C43</f>
        <v>3231348521.7799993</v>
      </c>
      <c r="T8" s="36" t="e">
        <f>SUM(T9:T11)</f>
        <v>#REF!</v>
      </c>
      <c r="U8" s="37" t="e">
        <f>T8/1000000</f>
        <v>#REF!</v>
      </c>
      <c r="V8" s="38" t="e">
        <f>SUM(V9:V11)</f>
        <v>#REF!</v>
      </c>
      <c r="W8" s="37"/>
    </row>
    <row r="9" spans="2:23" x14ac:dyDescent="0.4">
      <c r="B9" s="32">
        <v>3.5</v>
      </c>
      <c r="C9" s="33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/>
      <c r="J9" s="39"/>
      <c r="L9" s="40"/>
      <c r="M9" s="40"/>
      <c r="P9" s="21"/>
      <c r="Q9" s="29" t="s">
        <v>14</v>
      </c>
      <c r="R9" s="35" t="e">
        <f>V9</f>
        <v>#REF!</v>
      </c>
      <c r="S9" s="36"/>
      <c r="T9" s="36">
        <f>[1]SC19Ñ00!C40</f>
        <v>364348816.78055447</v>
      </c>
      <c r="U9" s="37">
        <f>T9/1000000</f>
        <v>364.3488167805545</v>
      </c>
      <c r="V9" s="41" t="e">
        <f>(U9*100)/$U$8</f>
        <v>#REF!</v>
      </c>
      <c r="W9" s="37"/>
    </row>
    <row r="10" spans="2:23" x14ac:dyDescent="0.4">
      <c r="B10" s="32">
        <v>4</v>
      </c>
      <c r="C10" s="33">
        <v>873321.17</v>
      </c>
      <c r="D10" s="34">
        <v>873321.17</v>
      </c>
      <c r="E10" s="34">
        <v>0</v>
      </c>
      <c r="F10" s="34">
        <v>0</v>
      </c>
      <c r="G10" s="34">
        <v>0</v>
      </c>
      <c r="H10" s="34">
        <v>0</v>
      </c>
      <c r="I10" s="34"/>
      <c r="J10" s="39"/>
      <c r="L10" s="42"/>
      <c r="M10" s="40"/>
      <c r="P10" s="21"/>
      <c r="Q10" s="29" t="s">
        <v>15</v>
      </c>
      <c r="R10" s="35" t="e">
        <f>V10</f>
        <v>#REF!</v>
      </c>
      <c r="S10" s="36"/>
      <c r="T10" s="36">
        <f>[1]SC28Ñ00!C40</f>
        <v>66674619947.842796</v>
      </c>
      <c r="U10" s="37">
        <f>T10/1000000</f>
        <v>66674.619947842803</v>
      </c>
      <c r="V10" s="41" t="e">
        <f>(U10*100)/$U$8</f>
        <v>#REF!</v>
      </c>
      <c r="W10" s="37"/>
    </row>
    <row r="11" spans="2:23" x14ac:dyDescent="0.4">
      <c r="B11" s="32">
        <v>4.5</v>
      </c>
      <c r="C11" s="33">
        <v>2186114.19</v>
      </c>
      <c r="D11" s="34">
        <v>2186114.19</v>
      </c>
      <c r="E11" s="34">
        <v>0</v>
      </c>
      <c r="F11" s="34">
        <v>0</v>
      </c>
      <c r="G11" s="34">
        <v>0</v>
      </c>
      <c r="H11" s="34">
        <v>0</v>
      </c>
      <c r="I11" s="34"/>
      <c r="J11" s="39"/>
      <c r="L11" s="42"/>
      <c r="M11" s="40"/>
      <c r="P11" s="21"/>
      <c r="Q11" s="29" t="s">
        <v>16</v>
      </c>
      <c r="R11" s="35" t="e">
        <f>V11</f>
        <v>#REF!</v>
      </c>
      <c r="S11" s="36"/>
      <c r="T11" s="36" t="e">
        <f>#REF!</f>
        <v>#REF!</v>
      </c>
      <c r="U11" s="37" t="e">
        <f>T11/1000000</f>
        <v>#REF!</v>
      </c>
      <c r="V11" s="41" t="e">
        <f>(U11*100)/$U$8</f>
        <v>#REF!</v>
      </c>
      <c r="W11" s="37"/>
    </row>
    <row r="12" spans="2:23" ht="25.2" thickBot="1" x14ac:dyDescent="0.45">
      <c r="B12" s="32">
        <v>5</v>
      </c>
      <c r="C12" s="33">
        <v>28421368.059999999</v>
      </c>
      <c r="D12" s="34">
        <v>28421368.059999999</v>
      </c>
      <c r="E12" s="34">
        <v>0</v>
      </c>
      <c r="F12" s="34">
        <v>0</v>
      </c>
      <c r="G12" s="34">
        <v>0</v>
      </c>
      <c r="H12" s="34">
        <v>0</v>
      </c>
      <c r="I12" s="34"/>
      <c r="J12" s="39"/>
      <c r="P12" s="43"/>
      <c r="Q12" s="44"/>
      <c r="R12" s="44"/>
      <c r="S12" s="44"/>
      <c r="T12" s="45"/>
      <c r="U12" s="45"/>
      <c r="V12" s="45"/>
      <c r="W12" s="46"/>
    </row>
    <row r="13" spans="2:23" x14ac:dyDescent="0.4">
      <c r="B13" s="32">
        <v>5.5</v>
      </c>
      <c r="C13" s="33">
        <v>110545760.39</v>
      </c>
      <c r="D13" s="34">
        <v>110545760.39</v>
      </c>
      <c r="E13" s="34">
        <v>0</v>
      </c>
      <c r="F13" s="34">
        <v>0</v>
      </c>
      <c r="G13" s="34">
        <v>0</v>
      </c>
      <c r="H13" s="34">
        <v>0</v>
      </c>
      <c r="I13" s="34"/>
      <c r="J13" s="39"/>
    </row>
    <row r="14" spans="2:23" x14ac:dyDescent="0.4">
      <c r="B14" s="32">
        <v>6</v>
      </c>
      <c r="C14" s="33">
        <v>197550828.27000001</v>
      </c>
      <c r="D14" s="34">
        <v>197550828.27000001</v>
      </c>
      <c r="E14" s="34">
        <v>0</v>
      </c>
      <c r="F14" s="34">
        <v>0</v>
      </c>
      <c r="G14" s="34">
        <v>0</v>
      </c>
      <c r="H14" s="34">
        <v>0</v>
      </c>
      <c r="I14" s="34"/>
      <c r="J14" s="39"/>
    </row>
    <row r="15" spans="2:23" x14ac:dyDescent="0.4">
      <c r="B15" s="32">
        <v>6.5</v>
      </c>
      <c r="C15" s="33">
        <v>218117908.59</v>
      </c>
      <c r="D15" s="34">
        <v>218117545.24000001</v>
      </c>
      <c r="E15" s="34">
        <v>363.35</v>
      </c>
      <c r="F15" s="34">
        <v>0</v>
      </c>
      <c r="G15" s="34">
        <v>0</v>
      </c>
      <c r="H15" s="34">
        <v>0</v>
      </c>
      <c r="I15" s="34"/>
      <c r="J15" s="39"/>
    </row>
    <row r="16" spans="2:23" x14ac:dyDescent="0.4">
      <c r="B16" s="32">
        <v>7</v>
      </c>
      <c r="C16" s="33">
        <v>272907220.56</v>
      </c>
      <c r="D16" s="34">
        <v>272906561.92000002</v>
      </c>
      <c r="E16" s="34">
        <v>658.64</v>
      </c>
      <c r="F16" s="34">
        <v>0</v>
      </c>
      <c r="G16" s="34">
        <v>0</v>
      </c>
      <c r="H16" s="34">
        <v>0</v>
      </c>
      <c r="I16" s="34"/>
      <c r="J16" s="39"/>
      <c r="Q16" s="1" t="s">
        <v>17</v>
      </c>
    </row>
    <row r="17" spans="2:13" x14ac:dyDescent="0.4">
      <c r="B17" s="32">
        <v>7.5</v>
      </c>
      <c r="C17" s="33">
        <v>215112887.16999999</v>
      </c>
      <c r="D17" s="34">
        <v>215111779.64999998</v>
      </c>
      <c r="E17" s="34">
        <v>1107.52</v>
      </c>
      <c r="F17" s="34">
        <v>0</v>
      </c>
      <c r="G17" s="34">
        <v>0</v>
      </c>
      <c r="H17" s="34">
        <v>0</v>
      </c>
      <c r="I17" s="34"/>
      <c r="J17" s="39"/>
      <c r="L17" s="42">
        <f>K55</f>
        <v>46.140437062130957</v>
      </c>
      <c r="M17" s="40" t="s">
        <v>18</v>
      </c>
    </row>
    <row r="18" spans="2:13" x14ac:dyDescent="0.4">
      <c r="B18" s="32">
        <v>8</v>
      </c>
      <c r="C18" s="33">
        <v>153462425.82999998</v>
      </c>
      <c r="D18" s="34">
        <v>153461194.04999998</v>
      </c>
      <c r="E18" s="34">
        <v>1231.78</v>
      </c>
      <c r="F18" s="34">
        <v>0</v>
      </c>
      <c r="G18" s="34">
        <v>0</v>
      </c>
      <c r="H18" s="34">
        <v>0</v>
      </c>
      <c r="I18" s="34"/>
      <c r="J18" s="39"/>
      <c r="L18" s="42">
        <f>C48</f>
        <v>55988.939532793491</v>
      </c>
      <c r="M18" s="40" t="s">
        <v>19</v>
      </c>
    </row>
    <row r="19" spans="2:13" x14ac:dyDescent="0.4">
      <c r="B19" s="32">
        <v>8.5</v>
      </c>
      <c r="C19" s="33">
        <v>97001096.049999982</v>
      </c>
      <c r="D19" s="34">
        <v>0</v>
      </c>
      <c r="E19" s="34">
        <v>97001096.049999982</v>
      </c>
      <c r="F19" s="34">
        <v>0</v>
      </c>
      <c r="G19" s="34">
        <v>0</v>
      </c>
      <c r="H19" s="34">
        <v>0</v>
      </c>
      <c r="I19" s="34"/>
      <c r="J19" s="39"/>
      <c r="L19" s="42">
        <f>C43</f>
        <v>3231348521.7799993</v>
      </c>
      <c r="M19" s="40" t="s">
        <v>20</v>
      </c>
    </row>
    <row r="20" spans="2:13" x14ac:dyDescent="0.4">
      <c r="B20" s="32">
        <v>9</v>
      </c>
      <c r="C20" s="33">
        <v>28246811.349999998</v>
      </c>
      <c r="D20" s="34">
        <v>0</v>
      </c>
      <c r="E20" s="34">
        <v>28246811.349999998</v>
      </c>
      <c r="F20" s="34">
        <v>0</v>
      </c>
      <c r="G20" s="34">
        <v>0</v>
      </c>
      <c r="H20" s="34">
        <v>0</v>
      </c>
      <c r="I20" s="34"/>
      <c r="J20" s="39"/>
      <c r="L20" s="42">
        <f>L71</f>
        <v>0</v>
      </c>
    </row>
    <row r="21" spans="2:13" x14ac:dyDescent="0.4">
      <c r="B21" s="32">
        <v>9.5</v>
      </c>
      <c r="C21" s="33">
        <v>36231790.149999999</v>
      </c>
      <c r="D21" s="34">
        <v>0</v>
      </c>
      <c r="E21" s="34">
        <v>36231790.149999999</v>
      </c>
      <c r="F21" s="34">
        <v>0</v>
      </c>
      <c r="G21" s="34">
        <v>0</v>
      </c>
      <c r="H21" s="34">
        <v>0</v>
      </c>
      <c r="I21" s="34"/>
      <c r="J21" s="39"/>
    </row>
    <row r="22" spans="2:13" x14ac:dyDescent="0.4">
      <c r="B22" s="32">
        <v>10</v>
      </c>
      <c r="C22" s="33">
        <v>31056204.649999999</v>
      </c>
      <c r="D22" s="34">
        <v>0</v>
      </c>
      <c r="E22" s="34">
        <v>31056204.649999999</v>
      </c>
      <c r="F22" s="34">
        <v>0</v>
      </c>
      <c r="G22" s="34">
        <v>0</v>
      </c>
      <c r="H22" s="34">
        <v>0</v>
      </c>
      <c r="I22" s="34"/>
      <c r="J22" s="39"/>
    </row>
    <row r="23" spans="2:13" x14ac:dyDescent="0.4">
      <c r="B23" s="32">
        <v>10.5</v>
      </c>
      <c r="C23" s="33">
        <v>62275142.990000002</v>
      </c>
      <c r="D23" s="34">
        <v>0</v>
      </c>
      <c r="E23" s="34">
        <v>61534455.609999999</v>
      </c>
      <c r="F23" s="34">
        <v>740687.37999999989</v>
      </c>
      <c r="G23" s="34">
        <v>0</v>
      </c>
      <c r="H23" s="34">
        <v>0</v>
      </c>
      <c r="I23" s="34"/>
      <c r="J23" s="39"/>
    </row>
    <row r="24" spans="2:13" x14ac:dyDescent="0.4">
      <c r="B24" s="32">
        <v>11</v>
      </c>
      <c r="C24" s="33">
        <v>36969451.530000001</v>
      </c>
      <c r="D24" s="34">
        <v>0</v>
      </c>
      <c r="E24" s="34">
        <v>34086110.497179486</v>
      </c>
      <c r="F24" s="34">
        <v>2883341.0328205125</v>
      </c>
      <c r="G24" s="34">
        <v>0</v>
      </c>
      <c r="H24" s="34">
        <v>0</v>
      </c>
      <c r="I24" s="34"/>
      <c r="J24" s="39"/>
    </row>
    <row r="25" spans="2:13" x14ac:dyDescent="0.4">
      <c r="B25" s="32">
        <v>11.5</v>
      </c>
      <c r="C25" s="33">
        <v>47429609.32</v>
      </c>
      <c r="D25" s="34">
        <v>0</v>
      </c>
      <c r="E25" s="34">
        <v>34804210.7095</v>
      </c>
      <c r="F25" s="34">
        <v>12625398.6105</v>
      </c>
      <c r="G25" s="34">
        <v>0</v>
      </c>
      <c r="H25" s="34">
        <v>0</v>
      </c>
      <c r="I25" s="34"/>
      <c r="J25" s="39"/>
    </row>
    <row r="26" spans="2:13" x14ac:dyDescent="0.4">
      <c r="B26" s="32">
        <v>12</v>
      </c>
      <c r="C26" s="33">
        <v>35871977.139999993</v>
      </c>
      <c r="D26" s="34">
        <v>0</v>
      </c>
      <c r="E26" s="34">
        <v>19950353.209248118</v>
      </c>
      <c r="F26" s="34">
        <v>15921623.930751877</v>
      </c>
      <c r="G26" s="34">
        <v>0</v>
      </c>
      <c r="H26" s="34">
        <v>0</v>
      </c>
      <c r="I26" s="34"/>
      <c r="J26" s="39"/>
    </row>
    <row r="27" spans="2:13" x14ac:dyDescent="0.4">
      <c r="B27" s="32">
        <v>12.5</v>
      </c>
      <c r="C27" s="33">
        <v>55139161.600000001</v>
      </c>
      <c r="D27" s="34">
        <v>0</v>
      </c>
      <c r="E27" s="34">
        <v>12986482.280757576</v>
      </c>
      <c r="F27" s="34">
        <v>42152679.319242425</v>
      </c>
      <c r="G27" s="34">
        <v>0</v>
      </c>
      <c r="H27" s="34">
        <v>0</v>
      </c>
      <c r="I27" s="34"/>
      <c r="J27" s="39"/>
    </row>
    <row r="28" spans="2:13" x14ac:dyDescent="0.4">
      <c r="B28" s="32">
        <v>13</v>
      </c>
      <c r="C28" s="33">
        <v>90537098.329999998</v>
      </c>
      <c r="D28" s="34">
        <v>0</v>
      </c>
      <c r="E28" s="34">
        <v>26398596.759162389</v>
      </c>
      <c r="F28" s="34">
        <v>63640566.303914532</v>
      </c>
      <c r="G28" s="34">
        <v>497935.26692307688</v>
      </c>
      <c r="H28" s="34">
        <v>0</v>
      </c>
      <c r="I28" s="34"/>
      <c r="J28" s="39"/>
    </row>
    <row r="29" spans="2:13" x14ac:dyDescent="0.4">
      <c r="B29" s="32">
        <v>13.5</v>
      </c>
      <c r="C29" s="33">
        <v>87551816.99000001</v>
      </c>
      <c r="D29" s="34">
        <v>0</v>
      </c>
      <c r="E29" s="34">
        <v>23169569.712037042</v>
      </c>
      <c r="F29" s="34">
        <v>59769930.7588889</v>
      </c>
      <c r="G29" s="34">
        <v>4612316.519074074</v>
      </c>
      <c r="H29" s="34">
        <v>0</v>
      </c>
      <c r="I29" s="34"/>
      <c r="J29" s="39"/>
    </row>
    <row r="30" spans="2:13" x14ac:dyDescent="0.4">
      <c r="B30" s="32">
        <v>14</v>
      </c>
      <c r="C30" s="33">
        <v>99421042.529999971</v>
      </c>
      <c r="D30" s="34">
        <v>0</v>
      </c>
      <c r="E30" s="34">
        <v>13316192.536353631</v>
      </c>
      <c r="F30" s="34">
        <v>69152935.103837118</v>
      </c>
      <c r="G30" s="34">
        <v>16951914.889809243</v>
      </c>
      <c r="H30" s="34">
        <v>0</v>
      </c>
      <c r="I30" s="34"/>
      <c r="J30" s="39"/>
    </row>
    <row r="31" spans="2:13" x14ac:dyDescent="0.4">
      <c r="B31" s="32">
        <v>14.5</v>
      </c>
      <c r="C31" s="33">
        <v>185365618.44999999</v>
      </c>
      <c r="D31" s="34">
        <v>0</v>
      </c>
      <c r="E31" s="34">
        <v>14687074.494782606</v>
      </c>
      <c r="F31" s="34">
        <v>110009346.17860249</v>
      </c>
      <c r="G31" s="34">
        <v>60669197.776614904</v>
      </c>
      <c r="H31" s="34">
        <v>0</v>
      </c>
      <c r="I31" s="34"/>
      <c r="J31" s="39"/>
    </row>
    <row r="32" spans="2:13" x14ac:dyDescent="0.4">
      <c r="B32" s="32">
        <v>15</v>
      </c>
      <c r="C32" s="33">
        <v>278574591.79000002</v>
      </c>
      <c r="D32" s="34">
        <v>0</v>
      </c>
      <c r="E32" s="34">
        <v>5463495.2597959181</v>
      </c>
      <c r="F32" s="34">
        <v>121598614.94905861</v>
      </c>
      <c r="G32" s="34">
        <v>145348126.70457539</v>
      </c>
      <c r="H32" s="34">
        <v>6164354.8765701111</v>
      </c>
      <c r="I32" s="34"/>
      <c r="J32" s="39"/>
    </row>
    <row r="33" spans="2:14" x14ac:dyDescent="0.4">
      <c r="B33" s="32">
        <v>15.5</v>
      </c>
      <c r="C33" s="33">
        <v>374093172.35000002</v>
      </c>
      <c r="D33" s="34">
        <v>0</v>
      </c>
      <c r="E33" s="34">
        <v>0</v>
      </c>
      <c r="F33" s="34">
        <v>119411013.09077455</v>
      </c>
      <c r="G33" s="34">
        <v>242756922.567756</v>
      </c>
      <c r="H33" s="34">
        <v>11925236.691469498</v>
      </c>
      <c r="I33" s="34"/>
      <c r="J33" s="39"/>
    </row>
    <row r="34" spans="2:14" x14ac:dyDescent="0.4">
      <c r="B34" s="32">
        <v>16</v>
      </c>
      <c r="C34" s="33">
        <v>288430582.60000002</v>
      </c>
      <c r="D34" s="34">
        <v>0</v>
      </c>
      <c r="E34" s="34">
        <v>0</v>
      </c>
      <c r="F34" s="34">
        <v>74182530.805161282</v>
      </c>
      <c r="G34" s="34">
        <v>186330288.89290321</v>
      </c>
      <c r="H34" s="34">
        <v>27917762.901935481</v>
      </c>
      <c r="I34" s="34"/>
      <c r="J34" s="39"/>
    </row>
    <row r="35" spans="2:14" x14ac:dyDescent="0.4">
      <c r="B35" s="32">
        <v>16.5</v>
      </c>
      <c r="C35" s="33">
        <v>159732516.54999998</v>
      </c>
      <c r="D35" s="34">
        <v>0</v>
      </c>
      <c r="E35" s="34">
        <v>0</v>
      </c>
      <c r="F35" s="34">
        <v>23255882.327430557</v>
      </c>
      <c r="G35" s="34">
        <v>116402429.24604167</v>
      </c>
      <c r="H35" s="34">
        <v>20074204.976527777</v>
      </c>
      <c r="I35" s="34"/>
      <c r="J35" s="39"/>
    </row>
    <row r="36" spans="2:14" x14ac:dyDescent="0.4">
      <c r="B36" s="32">
        <v>17</v>
      </c>
      <c r="C36" s="33">
        <v>32513125.739999998</v>
      </c>
      <c r="D36" s="34">
        <v>0</v>
      </c>
      <c r="E36" s="34">
        <v>0</v>
      </c>
      <c r="F36" s="34">
        <v>5357350.959999999</v>
      </c>
      <c r="G36" s="34">
        <v>21798423.819999997</v>
      </c>
      <c r="H36" s="34">
        <v>5357350.959999999</v>
      </c>
      <c r="I36" s="34"/>
      <c r="J36" s="39"/>
      <c r="L36"/>
      <c r="M36"/>
      <c r="N36"/>
    </row>
    <row r="37" spans="2:14" x14ac:dyDescent="0.4">
      <c r="B37" s="32">
        <v>17.5</v>
      </c>
      <c r="C37" s="33">
        <v>5639130.2399999993</v>
      </c>
      <c r="D37" s="34">
        <v>0</v>
      </c>
      <c r="E37" s="34">
        <v>0</v>
      </c>
      <c r="F37" s="34">
        <v>939851.65666666662</v>
      </c>
      <c r="G37" s="34">
        <v>4699258.2833333332</v>
      </c>
      <c r="H37" s="34">
        <v>20.3</v>
      </c>
      <c r="I37" s="34"/>
      <c r="J37" s="39"/>
      <c r="L37"/>
      <c r="M37"/>
      <c r="N37"/>
    </row>
    <row r="38" spans="2:14" x14ac:dyDescent="0.4">
      <c r="B38" s="32">
        <v>18</v>
      </c>
      <c r="C38" s="33">
        <v>90747.199999999997</v>
      </c>
      <c r="D38" s="34">
        <v>0</v>
      </c>
      <c r="E38" s="34">
        <v>0</v>
      </c>
      <c r="F38" s="34">
        <v>0</v>
      </c>
      <c r="G38" s="34">
        <v>90747.199999999997</v>
      </c>
      <c r="H38" s="34">
        <v>0</v>
      </c>
      <c r="I38" s="34"/>
      <c r="J38" s="39"/>
      <c r="L38"/>
      <c r="M38"/>
      <c r="N38"/>
    </row>
    <row r="39" spans="2:14" x14ac:dyDescent="0.4">
      <c r="B39" s="32">
        <v>18.5</v>
      </c>
      <c r="C39" s="33"/>
      <c r="D39" s="34"/>
      <c r="E39" s="34"/>
      <c r="F39" s="34"/>
      <c r="G39" s="34"/>
      <c r="H39" s="34"/>
      <c r="I39" s="34"/>
      <c r="J39" s="39"/>
      <c r="L39"/>
      <c r="M39"/>
      <c r="N39"/>
    </row>
    <row r="40" spans="2:14" x14ac:dyDescent="0.4">
      <c r="B40" s="32">
        <v>19</v>
      </c>
      <c r="C40" s="33"/>
      <c r="D40" s="34"/>
      <c r="E40" s="34"/>
      <c r="F40" s="34"/>
      <c r="G40" s="34"/>
      <c r="H40" s="34"/>
      <c r="I40" s="34"/>
      <c r="J40" s="39"/>
      <c r="L40"/>
      <c r="M40"/>
      <c r="N40"/>
    </row>
    <row r="41" spans="2:14" x14ac:dyDescent="0.4">
      <c r="B41" s="32">
        <v>19.5</v>
      </c>
      <c r="C41" s="33"/>
      <c r="D41" s="34"/>
      <c r="E41" s="34"/>
      <c r="F41" s="34"/>
      <c r="G41" s="34"/>
      <c r="H41" s="34"/>
      <c r="I41" s="34"/>
      <c r="J41" s="39"/>
      <c r="L41"/>
      <c r="M41"/>
      <c r="N41"/>
    </row>
    <row r="42" spans="2:14" ht="25.2" thickBot="1" x14ac:dyDescent="0.45">
      <c r="B42" s="32">
        <v>20</v>
      </c>
      <c r="C42" s="33"/>
      <c r="D42" s="34"/>
      <c r="E42" s="34"/>
      <c r="F42" s="34"/>
      <c r="G42" s="34"/>
      <c r="H42" s="34"/>
      <c r="I42" s="34"/>
      <c r="J42" s="39"/>
      <c r="L42"/>
      <c r="M42"/>
      <c r="N42"/>
    </row>
    <row r="43" spans="2:14" x14ac:dyDescent="0.4">
      <c r="B43" s="47" t="s">
        <v>21</v>
      </c>
      <c r="C43" s="48">
        <v>3231348521.7799993</v>
      </c>
      <c r="D43" s="49">
        <v>1199174472.9400001</v>
      </c>
      <c r="E43" s="49">
        <v>438935804.55881679</v>
      </c>
      <c r="F43" s="49">
        <v>721641752.40764952</v>
      </c>
      <c r="G43" s="49">
        <v>800157561.16703093</v>
      </c>
      <c r="H43" s="49">
        <v>71438930.706502855</v>
      </c>
      <c r="I43" s="49"/>
      <c r="J43" s="50"/>
      <c r="L43"/>
      <c r="M43"/>
      <c r="N43"/>
    </row>
    <row r="44" spans="2:14" s="54" customFormat="1" x14ac:dyDescent="0.4">
      <c r="B44" s="25" t="s">
        <v>22</v>
      </c>
      <c r="C44" s="51">
        <v>100.00000000000003</v>
      </c>
      <c r="D44" s="52">
        <v>37.110651013262746</v>
      </c>
      <c r="E44" s="52">
        <v>13.583672624611458</v>
      </c>
      <c r="F44" s="52">
        <v>22.332526112352955</v>
      </c>
      <c r="G44" s="52">
        <v>24.76234165933489</v>
      </c>
      <c r="H44" s="52">
        <v>2.2108085904379786</v>
      </c>
      <c r="I44" s="52"/>
      <c r="J44" s="53"/>
      <c r="L44"/>
      <c r="M44"/>
      <c r="N44"/>
    </row>
    <row r="45" spans="2:14" s="54" customFormat="1" x14ac:dyDescent="0.4">
      <c r="B45" s="25" t="s">
        <v>23</v>
      </c>
      <c r="C45" s="55">
        <v>11.418238105421244</v>
      </c>
      <c r="D45" s="56">
        <v>6.7695588515760319</v>
      </c>
      <c r="E45" s="56">
        <v>10.693762274026446</v>
      </c>
      <c r="F45" s="56">
        <v>14.485257932533679</v>
      </c>
      <c r="G45" s="56">
        <v>15.603292143111842</v>
      </c>
      <c r="H45" s="56">
        <v>16.045738516011433</v>
      </c>
      <c r="I45" s="56"/>
      <c r="J45" s="57"/>
      <c r="L45"/>
      <c r="M45"/>
      <c r="N45"/>
    </row>
    <row r="46" spans="2:14" s="62" customFormat="1" x14ac:dyDescent="0.4">
      <c r="B46" s="58" t="s">
        <v>24</v>
      </c>
      <c r="C46" s="59">
        <v>16.17220786535789</v>
      </c>
      <c r="D46" s="60">
        <v>0.65009387684586328</v>
      </c>
      <c r="E46" s="60">
        <v>3.4208588354431479</v>
      </c>
      <c r="F46" s="60">
        <v>1.5252734229189076</v>
      </c>
      <c r="G46" s="60">
        <v>0.47436652731583812</v>
      </c>
      <c r="H46" s="60">
        <v>0.27117092765514228</v>
      </c>
      <c r="I46" s="60"/>
      <c r="J46" s="61"/>
      <c r="L46"/>
      <c r="M46"/>
      <c r="N46"/>
    </row>
    <row r="47" spans="2:14" x14ac:dyDescent="0.4">
      <c r="B47" s="63" t="s">
        <v>25</v>
      </c>
      <c r="C47" s="64">
        <v>17.493783881818917</v>
      </c>
      <c r="D47" s="65">
        <v>2.3386005283653186</v>
      </c>
      <c r="E47" s="65">
        <v>10.796941095644476</v>
      </c>
      <c r="F47" s="65">
        <v>26.657343050960133</v>
      </c>
      <c r="G47" s="65">
        <v>33.263087404749349</v>
      </c>
      <c r="H47" s="65">
        <v>36.291455877714768</v>
      </c>
      <c r="I47" s="65"/>
      <c r="J47" s="66"/>
      <c r="L47"/>
      <c r="M47"/>
      <c r="N47"/>
    </row>
    <row r="48" spans="2:14" x14ac:dyDescent="0.4">
      <c r="B48" s="67" t="s">
        <v>26</v>
      </c>
      <c r="C48" s="33">
        <v>55988.939532793491</v>
      </c>
      <c r="D48" s="68">
        <v>2804.3900560196867</v>
      </c>
      <c r="E48" s="68">
        <v>4739.1640265908609</v>
      </c>
      <c r="F48" s="68">
        <v>19237.051753826749</v>
      </c>
      <c r="G48" s="68">
        <v>26615.710894670025</v>
      </c>
      <c r="H48" s="68">
        <v>2592.622801686171</v>
      </c>
      <c r="I48" s="68"/>
      <c r="J48" s="69"/>
      <c r="L48"/>
      <c r="M48"/>
      <c r="N48"/>
    </row>
    <row r="49" spans="2:12" ht="25.2" thickBot="1" x14ac:dyDescent="0.45">
      <c r="B49" s="70" t="s">
        <v>22</v>
      </c>
      <c r="C49" s="71">
        <v>100</v>
      </c>
      <c r="D49" s="72">
        <v>5.0088286712005265</v>
      </c>
      <c r="E49" s="72">
        <v>8.4644647070249786</v>
      </c>
      <c r="F49" s="72">
        <v>34.358664254677201</v>
      </c>
      <c r="G49" s="72">
        <v>47.5374442108889</v>
      </c>
      <c r="H49" s="72">
        <v>4.6305981562083991</v>
      </c>
      <c r="I49" s="73"/>
      <c r="J49" s="74"/>
    </row>
    <row r="51" spans="2:12" x14ac:dyDescent="0.4">
      <c r="C51" s="3" t="s">
        <v>27</v>
      </c>
      <c r="E51" s="75">
        <f>E48*100/C48</f>
        <v>8.4644647070249786</v>
      </c>
    </row>
    <row r="52" spans="2:12" x14ac:dyDescent="0.4">
      <c r="C52" s="3" t="s">
        <v>18</v>
      </c>
      <c r="D52" s="3">
        <f t="shared" ref="D52:I52" si="0">D43/1000000</f>
        <v>1199.17447294</v>
      </c>
      <c r="E52" s="3">
        <f t="shared" si="0"/>
        <v>438.93580455881681</v>
      </c>
      <c r="F52" s="3">
        <f t="shared" si="0"/>
        <v>721.64175240764951</v>
      </c>
      <c r="G52" s="3">
        <f t="shared" si="0"/>
        <v>800.15756116703096</v>
      </c>
      <c r="H52" s="3">
        <f t="shared" si="0"/>
        <v>71.438930706502859</v>
      </c>
      <c r="I52" s="3">
        <f t="shared" si="0"/>
        <v>0</v>
      </c>
    </row>
    <row r="53" spans="2:12" x14ac:dyDescent="0.4">
      <c r="C53" s="3">
        <f>L55</f>
        <v>46</v>
      </c>
    </row>
    <row r="54" spans="2:12" x14ac:dyDescent="0.4">
      <c r="C54" s="75">
        <f>K55</f>
        <v>46.140437062130957</v>
      </c>
      <c r="D54" s="76" t="str">
        <f t="shared" ref="D54:I54" si="1">D6</f>
        <v>O</v>
      </c>
      <c r="E54" s="76" t="str">
        <f t="shared" si="1"/>
        <v>I</v>
      </c>
      <c r="F54" s="76" t="str">
        <f t="shared" si="1"/>
        <v>II</v>
      </c>
      <c r="G54" s="76" t="str">
        <f t="shared" si="1"/>
        <v>III</v>
      </c>
      <c r="H54" s="76" t="str">
        <f t="shared" si="1"/>
        <v>IV</v>
      </c>
      <c r="I54" s="76" t="str">
        <f t="shared" si="1"/>
        <v>V</v>
      </c>
    </row>
    <row r="55" spans="2:12" x14ac:dyDescent="0.4">
      <c r="B55" s="77" t="s">
        <v>28</v>
      </c>
      <c r="C55" s="3" t="str">
        <f>CONCATENATE(C51,C53,C52)</f>
        <v>&lt; 11,5 cm =46%</v>
      </c>
      <c r="D55" s="75">
        <f>SUM(D8:D24)/1000000000</f>
        <v>1.19917447294</v>
      </c>
      <c r="E55" s="75">
        <f t="shared" ref="E55:I55" si="2">SUM(E8:E24)/1000000000</f>
        <v>0.28815982959717945</v>
      </c>
      <c r="F55" s="75">
        <f t="shared" si="2"/>
        <v>3.6240284128205126E-3</v>
      </c>
      <c r="G55" s="75">
        <f t="shared" si="2"/>
        <v>0</v>
      </c>
      <c r="H55" s="75">
        <f t="shared" si="2"/>
        <v>0</v>
      </c>
      <c r="I55" s="75">
        <f t="shared" si="2"/>
        <v>0</v>
      </c>
      <c r="J55" s="75">
        <f>SUM(D55:I55)</f>
        <v>1.4909583309500001</v>
      </c>
      <c r="K55" s="75">
        <f>(J55/$J57)*100</f>
        <v>46.140437062130957</v>
      </c>
      <c r="L55" s="75">
        <f>ROUND(K55,0)</f>
        <v>46</v>
      </c>
    </row>
    <row r="56" spans="2:12" x14ac:dyDescent="0.4">
      <c r="B56" s="77"/>
      <c r="C56" s="3" t="s">
        <v>29</v>
      </c>
      <c r="D56" s="75">
        <f>SUM(D25:D42)/1000000000</f>
        <v>0</v>
      </c>
      <c r="E56" s="75">
        <f t="shared" ref="E56:I56" si="3">SUM(E25:E42)/1000000000</f>
        <v>0.15077597496163725</v>
      </c>
      <c r="F56" s="75">
        <f t="shared" si="3"/>
        <v>0.7180177239948291</v>
      </c>
      <c r="G56" s="75">
        <f t="shared" si="3"/>
        <v>0.80015756116703096</v>
      </c>
      <c r="H56" s="75">
        <f t="shared" si="3"/>
        <v>7.1438930706502854E-2</v>
      </c>
      <c r="I56" s="75">
        <f t="shared" si="3"/>
        <v>0</v>
      </c>
      <c r="J56" s="75">
        <f>SUM(D56:I56)</f>
        <v>1.7403901908300001</v>
      </c>
      <c r="K56" s="75">
        <f>(J56/$J57)*100</f>
        <v>53.859562937869043</v>
      </c>
    </row>
    <row r="57" spans="2:12" x14ac:dyDescent="0.4">
      <c r="B57" s="77"/>
      <c r="J57" s="75">
        <f>SUM(J55:J56)</f>
        <v>3.2313485217800002</v>
      </c>
      <c r="K57" s="75">
        <f>SUM(K55:K56)</f>
        <v>100</v>
      </c>
    </row>
    <row r="58" spans="2:12" x14ac:dyDescent="0.4">
      <c r="B58" s="77"/>
    </row>
    <row r="59" spans="2:12" x14ac:dyDescent="0.4">
      <c r="B59" s="77"/>
    </row>
    <row r="60" spans="2:12" x14ac:dyDescent="0.4">
      <c r="B60" s="77"/>
      <c r="C60" s="75">
        <f>K61</f>
        <v>0</v>
      </c>
      <c r="D60" s="78" t="s">
        <v>5</v>
      </c>
      <c r="E60" s="78" t="s">
        <v>6</v>
      </c>
      <c r="F60" s="78" t="s">
        <v>7</v>
      </c>
      <c r="G60" s="78" t="s">
        <v>8</v>
      </c>
      <c r="H60" s="78" t="s">
        <v>9</v>
      </c>
      <c r="I60" s="78" t="s">
        <v>10</v>
      </c>
      <c r="K60" s="3"/>
    </row>
    <row r="61" spans="2:12" x14ac:dyDescent="0.4">
      <c r="B61" s="77"/>
      <c r="C61" s="3" t="s">
        <v>30</v>
      </c>
      <c r="D61" s="79"/>
      <c r="E61" s="79"/>
      <c r="F61" s="79"/>
      <c r="G61" s="79"/>
      <c r="H61" s="79"/>
      <c r="I61" s="79">
        <v>0</v>
      </c>
      <c r="J61" s="75"/>
      <c r="K61" s="75"/>
      <c r="L61" s="42"/>
    </row>
    <row r="62" spans="2:12" x14ac:dyDescent="0.4">
      <c r="B62" s="77"/>
      <c r="C62" s="3" t="s">
        <v>29</v>
      </c>
      <c r="D62" s="79"/>
      <c r="E62" s="79"/>
      <c r="F62" s="79"/>
      <c r="G62" s="79"/>
      <c r="H62" s="79"/>
      <c r="I62" s="79">
        <v>0</v>
      </c>
      <c r="J62" s="75"/>
      <c r="K62" s="75"/>
      <c r="L62" s="42"/>
    </row>
    <row r="63" spans="2:12" x14ac:dyDescent="0.4">
      <c r="B63" s="77"/>
      <c r="J63" s="75"/>
      <c r="K63" s="75"/>
      <c r="L63" s="42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&amp;C&amp;14SUBSECRETARIA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05E9-39C8-4B07-BB8B-2F59AA94F771}">
  <dimension ref="B1:W63"/>
  <sheetViews>
    <sheetView showZeros="0" zoomScale="35" zoomScaleNormal="35" zoomScalePageLayoutView="55" workbookViewId="0">
      <selection activeCell="P37" sqref="P37"/>
    </sheetView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5.81640625" style="1" customWidth="1"/>
    <col min="13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3" x14ac:dyDescent="0.25">
      <c r="B1" s="80" t="s">
        <v>31</v>
      </c>
      <c r="C1" s="80"/>
      <c r="D1" s="80"/>
      <c r="E1" s="80"/>
      <c r="F1" s="80"/>
      <c r="G1" s="80"/>
      <c r="H1" s="80"/>
      <c r="I1" s="80"/>
      <c r="J1" s="80"/>
    </row>
    <row r="2" spans="2:23" x14ac:dyDescent="0.25">
      <c r="B2" s="80" t="s">
        <v>33</v>
      </c>
      <c r="C2" s="80"/>
      <c r="D2" s="80"/>
      <c r="E2" s="80"/>
      <c r="F2" s="80"/>
      <c r="G2" s="80"/>
      <c r="H2" s="80"/>
      <c r="I2" s="80"/>
      <c r="J2" s="80"/>
    </row>
    <row r="3" spans="2:23" ht="25.2" thickBot="1" x14ac:dyDescent="0.45"/>
    <row r="4" spans="2:23" s="8" customFormat="1" ht="25.8" thickBot="1" x14ac:dyDescent="0.5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5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5.2" thickBot="1" x14ac:dyDescent="0.45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4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4">
      <c r="B8" s="32">
        <v>3</v>
      </c>
      <c r="C8" s="33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/>
      <c r="J8" s="28"/>
      <c r="P8" s="21"/>
      <c r="Q8" s="29" t="s">
        <v>13</v>
      </c>
      <c r="R8" s="35" t="e">
        <f>V8</f>
        <v>#REF!</v>
      </c>
      <c r="S8" s="36">
        <f>C43</f>
        <v>289131607.82000011</v>
      </c>
      <c r="T8" s="36" t="e">
        <f>SUM(T9:T11)</f>
        <v>#REF!</v>
      </c>
      <c r="U8" s="37" t="e">
        <f>T8/1000000</f>
        <v>#REF!</v>
      </c>
      <c r="V8" s="38" t="e">
        <f>SUM(V9:V11)</f>
        <v>#REF!</v>
      </c>
      <c r="W8" s="37"/>
    </row>
    <row r="9" spans="2:23" x14ac:dyDescent="0.4">
      <c r="B9" s="32">
        <v>3.5</v>
      </c>
      <c r="C9" s="33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/>
      <c r="J9" s="39">
        <v>0</v>
      </c>
      <c r="L9" s="40"/>
      <c r="M9" s="40"/>
      <c r="P9" s="21"/>
      <c r="Q9" s="29" t="s">
        <v>14</v>
      </c>
      <c r="R9" s="35" t="e">
        <f>V9</f>
        <v>#REF!</v>
      </c>
      <c r="S9" s="36"/>
      <c r="T9" s="36">
        <f>[1]SC19Ñ00!C40</f>
        <v>364348816.78055447</v>
      </c>
      <c r="U9" s="37">
        <f>T9/1000000</f>
        <v>364.3488167805545</v>
      </c>
      <c r="V9" s="41" t="e">
        <f>(U9*100)/$U$8</f>
        <v>#REF!</v>
      </c>
      <c r="W9" s="37"/>
    </row>
    <row r="10" spans="2:23" x14ac:dyDescent="0.4">
      <c r="B10" s="32">
        <v>4</v>
      </c>
      <c r="C10" s="33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/>
      <c r="J10" s="39">
        <v>0</v>
      </c>
      <c r="L10" s="42"/>
      <c r="M10" s="40"/>
      <c r="P10" s="21"/>
      <c r="Q10" s="29" t="s">
        <v>15</v>
      </c>
      <c r="R10" s="35" t="e">
        <f>V10</f>
        <v>#REF!</v>
      </c>
      <c r="S10" s="36"/>
      <c r="T10" s="36">
        <f>[1]SC28Ñ00!C40</f>
        <v>66674619947.842796</v>
      </c>
      <c r="U10" s="37">
        <f>T10/1000000</f>
        <v>66674.619947842803</v>
      </c>
      <c r="V10" s="41" t="e">
        <f>(U10*100)/$U$8</f>
        <v>#REF!</v>
      </c>
      <c r="W10" s="37"/>
    </row>
    <row r="11" spans="2:23" x14ac:dyDescent="0.4">
      <c r="B11" s="32">
        <v>4.5</v>
      </c>
      <c r="C11" s="33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/>
      <c r="J11" s="39">
        <v>0</v>
      </c>
      <c r="L11" s="42"/>
      <c r="M11" s="40"/>
      <c r="P11" s="21"/>
      <c r="Q11" s="29" t="s">
        <v>16</v>
      </c>
      <c r="R11" s="35" t="e">
        <f>V11</f>
        <v>#REF!</v>
      </c>
      <c r="S11" s="36"/>
      <c r="T11" s="36" t="e">
        <f>#REF!</f>
        <v>#REF!</v>
      </c>
      <c r="U11" s="37" t="e">
        <f>T11/1000000</f>
        <v>#REF!</v>
      </c>
      <c r="V11" s="41" t="e">
        <f>(U11*100)/$U$8</f>
        <v>#REF!</v>
      </c>
      <c r="W11" s="37"/>
    </row>
    <row r="12" spans="2:23" ht="25.2" thickBot="1" x14ac:dyDescent="0.45">
      <c r="B12" s="32">
        <v>5</v>
      </c>
      <c r="C12" s="33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/>
      <c r="J12" s="39">
        <v>0</v>
      </c>
      <c r="P12" s="43"/>
      <c r="Q12" s="44"/>
      <c r="R12" s="44"/>
      <c r="S12" s="44"/>
      <c r="T12" s="45"/>
      <c r="U12" s="45"/>
      <c r="V12" s="45"/>
      <c r="W12" s="46"/>
    </row>
    <row r="13" spans="2:23" x14ac:dyDescent="0.4">
      <c r="B13" s="32">
        <v>5.5</v>
      </c>
      <c r="C13" s="33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/>
      <c r="J13" s="39">
        <v>0</v>
      </c>
    </row>
    <row r="14" spans="2:23" x14ac:dyDescent="0.4">
      <c r="B14" s="32">
        <v>6</v>
      </c>
      <c r="C14" s="33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/>
      <c r="J14" s="39">
        <v>0</v>
      </c>
    </row>
    <row r="15" spans="2:23" x14ac:dyDescent="0.4">
      <c r="B15" s="32">
        <v>6.5</v>
      </c>
      <c r="C15" s="33">
        <v>363.35</v>
      </c>
      <c r="D15" s="34">
        <v>0</v>
      </c>
      <c r="E15" s="34">
        <v>363.35</v>
      </c>
      <c r="F15" s="34">
        <v>0</v>
      </c>
      <c r="G15" s="34">
        <v>0</v>
      </c>
      <c r="H15" s="34">
        <v>0</v>
      </c>
      <c r="I15" s="34"/>
      <c r="J15" s="39">
        <v>0</v>
      </c>
    </row>
    <row r="16" spans="2:23" x14ac:dyDescent="0.4">
      <c r="B16" s="32">
        <v>7</v>
      </c>
      <c r="C16" s="33">
        <v>658.64</v>
      </c>
      <c r="D16" s="34">
        <v>0</v>
      </c>
      <c r="E16" s="34">
        <v>658.64</v>
      </c>
      <c r="F16" s="34">
        <v>0</v>
      </c>
      <c r="G16" s="34">
        <v>0</v>
      </c>
      <c r="H16" s="34">
        <v>0</v>
      </c>
      <c r="I16" s="34"/>
      <c r="J16" s="39">
        <v>0</v>
      </c>
      <c r="Q16" s="1" t="s">
        <v>17</v>
      </c>
    </row>
    <row r="17" spans="2:13" x14ac:dyDescent="0.4">
      <c r="B17" s="32">
        <v>7.5</v>
      </c>
      <c r="C17" s="33">
        <v>1107.52</v>
      </c>
      <c r="D17" s="34">
        <v>0</v>
      </c>
      <c r="E17" s="34">
        <v>1107.52</v>
      </c>
      <c r="F17" s="34">
        <v>0</v>
      </c>
      <c r="G17" s="34">
        <v>0</v>
      </c>
      <c r="H17" s="34">
        <v>0</v>
      </c>
      <c r="I17" s="34"/>
      <c r="J17" s="39">
        <v>0</v>
      </c>
      <c r="L17" s="42">
        <f>K55</f>
        <v>56.994782048384899</v>
      </c>
      <c r="M17" s="40" t="s">
        <v>18</v>
      </c>
    </row>
    <row r="18" spans="2:13" x14ac:dyDescent="0.4">
      <c r="B18" s="32">
        <v>8</v>
      </c>
      <c r="C18" s="33">
        <v>1231.78</v>
      </c>
      <c r="D18" s="34">
        <v>0</v>
      </c>
      <c r="E18" s="34">
        <v>1231.78</v>
      </c>
      <c r="F18" s="34">
        <v>0</v>
      </c>
      <c r="G18" s="34">
        <v>0</v>
      </c>
      <c r="H18" s="34">
        <v>0</v>
      </c>
      <c r="I18" s="34"/>
      <c r="J18" s="39">
        <v>0</v>
      </c>
      <c r="L18" s="42">
        <f>C48</f>
        <v>3611.0150708333044</v>
      </c>
      <c r="M18" s="40" t="s">
        <v>19</v>
      </c>
    </row>
    <row r="19" spans="2:13" x14ac:dyDescent="0.4">
      <c r="B19" s="32">
        <v>8.5</v>
      </c>
      <c r="C19" s="33">
        <v>25222970.82</v>
      </c>
      <c r="D19" s="34">
        <v>0</v>
      </c>
      <c r="E19" s="34">
        <v>25222970.82</v>
      </c>
      <c r="F19" s="34">
        <v>0</v>
      </c>
      <c r="G19" s="34">
        <v>0</v>
      </c>
      <c r="H19" s="34">
        <v>0</v>
      </c>
      <c r="I19" s="34"/>
      <c r="J19" s="39">
        <v>0</v>
      </c>
      <c r="L19" s="42">
        <f>C43</f>
        <v>289131607.82000011</v>
      </c>
      <c r="M19" s="40" t="s">
        <v>20</v>
      </c>
    </row>
    <row r="20" spans="2:13" x14ac:dyDescent="0.4">
      <c r="B20" s="32">
        <v>9</v>
      </c>
      <c r="C20" s="33">
        <v>369755.99</v>
      </c>
      <c r="D20" s="34">
        <v>0</v>
      </c>
      <c r="E20" s="34">
        <v>369755.99</v>
      </c>
      <c r="F20" s="34">
        <v>0</v>
      </c>
      <c r="G20" s="34">
        <v>0</v>
      </c>
      <c r="H20" s="34">
        <v>0</v>
      </c>
      <c r="I20" s="34"/>
      <c r="J20" s="39">
        <v>0</v>
      </c>
      <c r="L20" s="42">
        <f>L71</f>
        <v>0</v>
      </c>
    </row>
    <row r="21" spans="2:13" x14ac:dyDescent="0.4">
      <c r="B21" s="32">
        <v>9.5</v>
      </c>
      <c r="C21" s="33">
        <v>26453199.199999999</v>
      </c>
      <c r="D21" s="34">
        <v>0</v>
      </c>
      <c r="E21" s="34">
        <v>26453199.199999999</v>
      </c>
      <c r="F21" s="34">
        <v>0</v>
      </c>
      <c r="G21" s="34">
        <v>0</v>
      </c>
      <c r="H21" s="34">
        <v>0</v>
      </c>
      <c r="I21" s="34"/>
      <c r="J21" s="39">
        <v>0</v>
      </c>
    </row>
    <row r="22" spans="2:13" x14ac:dyDescent="0.4">
      <c r="B22" s="32">
        <v>10</v>
      </c>
      <c r="C22" s="33">
        <v>26330017.07</v>
      </c>
      <c r="D22" s="34">
        <v>0</v>
      </c>
      <c r="E22" s="34">
        <v>26330017.07</v>
      </c>
      <c r="F22" s="34">
        <v>0</v>
      </c>
      <c r="G22" s="34">
        <v>0</v>
      </c>
      <c r="H22" s="34">
        <v>0</v>
      </c>
      <c r="I22" s="34"/>
      <c r="J22" s="39">
        <v>0</v>
      </c>
    </row>
    <row r="23" spans="2:13" x14ac:dyDescent="0.4">
      <c r="B23" s="32">
        <v>10.5</v>
      </c>
      <c r="C23" s="33">
        <v>55608956.57</v>
      </c>
      <c r="D23" s="34">
        <v>0</v>
      </c>
      <c r="E23" s="34">
        <v>55608956.57</v>
      </c>
      <c r="F23" s="34">
        <v>0</v>
      </c>
      <c r="G23" s="34">
        <v>0</v>
      </c>
      <c r="H23" s="34">
        <v>0</v>
      </c>
      <c r="I23" s="34"/>
      <c r="J23" s="39">
        <v>0</v>
      </c>
    </row>
    <row r="24" spans="2:13" x14ac:dyDescent="0.4">
      <c r="B24" s="32">
        <v>11</v>
      </c>
      <c r="C24" s="33">
        <v>30801668.77</v>
      </c>
      <c r="D24" s="34">
        <v>0</v>
      </c>
      <c r="E24" s="34">
        <v>28432309.633846153</v>
      </c>
      <c r="F24" s="34">
        <v>2369359.136153846</v>
      </c>
      <c r="G24" s="34">
        <v>0</v>
      </c>
      <c r="H24" s="34">
        <v>0</v>
      </c>
      <c r="I24" s="34"/>
      <c r="J24" s="39">
        <v>0</v>
      </c>
    </row>
    <row r="25" spans="2:13" x14ac:dyDescent="0.4">
      <c r="B25" s="32">
        <v>11.5</v>
      </c>
      <c r="C25" s="33">
        <v>32069683.710000001</v>
      </c>
      <c r="D25" s="34">
        <v>0</v>
      </c>
      <c r="E25" s="34">
        <v>24052262.782500003</v>
      </c>
      <c r="F25" s="34">
        <v>8017420.9275000002</v>
      </c>
      <c r="G25" s="34">
        <v>0</v>
      </c>
      <c r="H25" s="34">
        <v>0</v>
      </c>
      <c r="I25" s="34"/>
      <c r="J25" s="39">
        <v>0</v>
      </c>
    </row>
    <row r="26" spans="2:13" x14ac:dyDescent="0.4">
      <c r="B26" s="32">
        <v>12</v>
      </c>
      <c r="C26" s="33">
        <v>5605637.3700000001</v>
      </c>
      <c r="D26" s="34">
        <v>0</v>
      </c>
      <c r="E26" s="34">
        <v>2655301.9121052632</v>
      </c>
      <c r="F26" s="34">
        <v>2950335.4578947369</v>
      </c>
      <c r="G26" s="34">
        <v>0</v>
      </c>
      <c r="H26" s="34">
        <v>0</v>
      </c>
      <c r="I26" s="34"/>
      <c r="J26" s="39">
        <v>0</v>
      </c>
    </row>
    <row r="27" spans="2:13" x14ac:dyDescent="0.4">
      <c r="B27" s="32">
        <v>12.5</v>
      </c>
      <c r="C27" s="33">
        <v>6550736.0099999998</v>
      </c>
      <c r="D27" s="34">
        <v>0</v>
      </c>
      <c r="E27" s="34">
        <v>2679846.5495454548</v>
      </c>
      <c r="F27" s="34">
        <v>3870889.4604545454</v>
      </c>
      <c r="G27" s="34">
        <v>0</v>
      </c>
      <c r="H27" s="34">
        <v>0</v>
      </c>
      <c r="I27" s="34"/>
      <c r="J27" s="39">
        <v>0</v>
      </c>
    </row>
    <row r="28" spans="2:13" x14ac:dyDescent="0.4">
      <c r="B28" s="32">
        <v>13</v>
      </c>
      <c r="C28" s="33">
        <v>12946316.939999999</v>
      </c>
      <c r="D28" s="34">
        <v>0</v>
      </c>
      <c r="E28" s="34">
        <v>3983482.135384615</v>
      </c>
      <c r="F28" s="34">
        <v>8464899.5376923066</v>
      </c>
      <c r="G28" s="34">
        <v>497935.26692307688</v>
      </c>
      <c r="H28" s="34">
        <v>0</v>
      </c>
      <c r="I28" s="34"/>
      <c r="J28" s="39">
        <v>0</v>
      </c>
    </row>
    <row r="29" spans="2:13" x14ac:dyDescent="0.4">
      <c r="B29" s="32">
        <v>13.5</v>
      </c>
      <c r="C29" s="33">
        <v>12424098.080000002</v>
      </c>
      <c r="D29" s="34">
        <v>0</v>
      </c>
      <c r="E29" s="34">
        <v>2300758.903703704</v>
      </c>
      <c r="F29" s="34">
        <v>6902276.7111111116</v>
      </c>
      <c r="G29" s="34">
        <v>3221062.465185185</v>
      </c>
      <c r="H29" s="34">
        <v>0</v>
      </c>
      <c r="I29" s="34"/>
      <c r="J29" s="39">
        <v>0</v>
      </c>
    </row>
    <row r="30" spans="2:13" x14ac:dyDescent="0.4">
      <c r="B30" s="32">
        <v>14</v>
      </c>
      <c r="C30" s="33">
        <v>18646800.059999995</v>
      </c>
      <c r="D30" s="34">
        <v>0</v>
      </c>
      <c r="E30" s="34">
        <v>1285986.2110344826</v>
      </c>
      <c r="F30" s="34">
        <v>9001903.4772413764</v>
      </c>
      <c r="G30" s="34">
        <v>8358910.3717241371</v>
      </c>
      <c r="H30" s="34">
        <v>0</v>
      </c>
      <c r="I30" s="34"/>
      <c r="J30" s="39">
        <v>0</v>
      </c>
    </row>
    <row r="31" spans="2:13" x14ac:dyDescent="0.4">
      <c r="B31" s="32">
        <v>14.5</v>
      </c>
      <c r="C31" s="33">
        <v>16464261.759999998</v>
      </c>
      <c r="D31" s="34">
        <v>0</v>
      </c>
      <c r="E31" s="34">
        <v>0</v>
      </c>
      <c r="F31" s="34">
        <v>3528056.0914285709</v>
      </c>
      <c r="G31" s="34">
        <v>12936205.668571427</v>
      </c>
      <c r="H31" s="34">
        <v>0</v>
      </c>
      <c r="I31" s="34"/>
      <c r="J31" s="39">
        <v>0</v>
      </c>
    </row>
    <row r="32" spans="2:13" x14ac:dyDescent="0.4">
      <c r="B32" s="32">
        <v>15</v>
      </c>
      <c r="C32" s="33">
        <v>10863324.059999999</v>
      </c>
      <c r="D32" s="34">
        <v>0</v>
      </c>
      <c r="E32" s="34">
        <v>0</v>
      </c>
      <c r="F32" s="34">
        <v>1401719.233548387</v>
      </c>
      <c r="G32" s="34">
        <v>8760745.2096774187</v>
      </c>
      <c r="H32" s="34">
        <v>700859.61677419348</v>
      </c>
      <c r="I32" s="34"/>
      <c r="J32" s="39">
        <v>0</v>
      </c>
    </row>
    <row r="33" spans="2:14" x14ac:dyDescent="0.4">
      <c r="B33" s="32">
        <v>15.5</v>
      </c>
      <c r="C33" s="33">
        <v>5705599.7599999988</v>
      </c>
      <c r="D33" s="34">
        <v>0</v>
      </c>
      <c r="E33" s="34">
        <v>0</v>
      </c>
      <c r="F33" s="34">
        <v>393489.63862068969</v>
      </c>
      <c r="G33" s="34">
        <v>4721875.6634482751</v>
      </c>
      <c r="H33" s="34">
        <v>590234.45793103438</v>
      </c>
      <c r="I33" s="34"/>
      <c r="J33" s="39">
        <v>0</v>
      </c>
    </row>
    <row r="34" spans="2:14" x14ac:dyDescent="0.4">
      <c r="B34" s="32">
        <v>16</v>
      </c>
      <c r="C34" s="33">
        <v>1589021.6000000006</v>
      </c>
      <c r="D34" s="34">
        <v>0</v>
      </c>
      <c r="E34" s="34">
        <v>0</v>
      </c>
      <c r="F34" s="34">
        <v>158902.16000000003</v>
      </c>
      <c r="G34" s="34">
        <v>1271217.2800000003</v>
      </c>
      <c r="H34" s="34">
        <v>158902.16000000003</v>
      </c>
      <c r="I34" s="34"/>
      <c r="J34" s="39">
        <v>0</v>
      </c>
    </row>
    <row r="35" spans="2:14" x14ac:dyDescent="0.4">
      <c r="B35" s="32">
        <v>16.5</v>
      </c>
      <c r="C35" s="33">
        <v>1107158.4799999997</v>
      </c>
      <c r="D35" s="34">
        <v>0</v>
      </c>
      <c r="E35" s="34">
        <v>0</v>
      </c>
      <c r="F35" s="34">
        <v>123017.60888888888</v>
      </c>
      <c r="G35" s="34">
        <v>738105.6533333332</v>
      </c>
      <c r="H35" s="34">
        <v>246035.21777777775</v>
      </c>
      <c r="I35" s="34"/>
      <c r="J35" s="39">
        <v>0</v>
      </c>
    </row>
    <row r="36" spans="2:14" x14ac:dyDescent="0.4">
      <c r="B36" s="32">
        <v>17</v>
      </c>
      <c r="C36" s="33">
        <v>369019.98</v>
      </c>
      <c r="D36" s="34">
        <v>0</v>
      </c>
      <c r="E36" s="34">
        <v>0</v>
      </c>
      <c r="F36" s="34">
        <v>0</v>
      </c>
      <c r="G36" s="34">
        <v>369019.98</v>
      </c>
      <c r="H36" s="34">
        <v>0</v>
      </c>
      <c r="I36" s="34"/>
      <c r="J36" s="39">
        <v>0</v>
      </c>
      <c r="L36"/>
      <c r="M36"/>
      <c r="N36"/>
    </row>
    <row r="37" spans="2:14" x14ac:dyDescent="0.4">
      <c r="B37" s="32">
        <v>17.5</v>
      </c>
      <c r="C37" s="33">
        <v>20.3</v>
      </c>
      <c r="D37" s="34">
        <v>0</v>
      </c>
      <c r="E37" s="34">
        <v>0</v>
      </c>
      <c r="F37" s="34">
        <v>0</v>
      </c>
      <c r="G37" s="34">
        <v>0</v>
      </c>
      <c r="H37" s="34">
        <v>20.3</v>
      </c>
      <c r="I37" s="34"/>
      <c r="J37" s="39">
        <v>0</v>
      </c>
      <c r="L37"/>
      <c r="M37"/>
      <c r="N37"/>
    </row>
    <row r="38" spans="2:14" x14ac:dyDescent="0.4">
      <c r="B38" s="32">
        <v>18</v>
      </c>
      <c r="C38" s="33"/>
      <c r="D38" s="34"/>
      <c r="E38" s="34"/>
      <c r="F38" s="34"/>
      <c r="G38" s="34"/>
      <c r="H38" s="34"/>
      <c r="I38" s="34"/>
      <c r="J38" s="39">
        <v>0</v>
      </c>
      <c r="L38"/>
      <c r="M38"/>
      <c r="N38"/>
    </row>
    <row r="39" spans="2:14" x14ac:dyDescent="0.4">
      <c r="B39" s="32">
        <v>18.5</v>
      </c>
      <c r="C39" s="33"/>
      <c r="D39" s="34"/>
      <c r="E39" s="34"/>
      <c r="F39" s="34"/>
      <c r="G39" s="34"/>
      <c r="H39" s="34"/>
      <c r="I39" s="34"/>
      <c r="J39" s="39">
        <v>0</v>
      </c>
      <c r="L39"/>
      <c r="M39"/>
      <c r="N39"/>
    </row>
    <row r="40" spans="2:14" x14ac:dyDescent="0.4">
      <c r="B40" s="32">
        <v>19</v>
      </c>
      <c r="C40" s="33"/>
      <c r="D40" s="34"/>
      <c r="E40" s="34"/>
      <c r="F40" s="34"/>
      <c r="G40" s="34"/>
      <c r="H40" s="34"/>
      <c r="I40" s="34"/>
      <c r="J40" s="39">
        <v>0</v>
      </c>
      <c r="L40"/>
      <c r="M40"/>
      <c r="N40"/>
    </row>
    <row r="41" spans="2:14" x14ac:dyDescent="0.4">
      <c r="B41" s="32">
        <v>19.5</v>
      </c>
      <c r="C41" s="33"/>
      <c r="D41" s="34"/>
      <c r="E41" s="34"/>
      <c r="F41" s="34"/>
      <c r="G41" s="34"/>
      <c r="H41" s="34"/>
      <c r="I41" s="34"/>
      <c r="J41" s="39">
        <v>0</v>
      </c>
      <c r="L41"/>
      <c r="M41"/>
      <c r="N41"/>
    </row>
    <row r="42" spans="2:14" ht="25.2" thickBot="1" x14ac:dyDescent="0.45">
      <c r="B42" s="32">
        <v>20</v>
      </c>
      <c r="C42" s="33"/>
      <c r="D42" s="34"/>
      <c r="E42" s="34"/>
      <c r="F42" s="34"/>
      <c r="G42" s="34"/>
      <c r="H42" s="34"/>
      <c r="I42" s="34"/>
      <c r="J42" s="39"/>
      <c r="L42"/>
      <c r="M42"/>
      <c r="N42"/>
    </row>
    <row r="43" spans="2:14" x14ac:dyDescent="0.4">
      <c r="B43" s="47" t="s">
        <v>21</v>
      </c>
      <c r="C43" s="48">
        <v>289131607.82000011</v>
      </c>
      <c r="D43" s="49">
        <v>0</v>
      </c>
      <c r="E43" s="49">
        <v>199378209.06811967</v>
      </c>
      <c r="F43" s="49">
        <v>47182269.44053445</v>
      </c>
      <c r="G43" s="49">
        <v>40875077.558862858</v>
      </c>
      <c r="H43" s="49">
        <v>1696051.7524830056</v>
      </c>
      <c r="I43" s="49"/>
      <c r="J43" s="50">
        <v>0</v>
      </c>
      <c r="L43"/>
      <c r="M43"/>
      <c r="N43"/>
    </row>
    <row r="44" spans="2:14" s="54" customFormat="1" x14ac:dyDescent="0.4">
      <c r="B44" s="25" t="s">
        <v>22</v>
      </c>
      <c r="C44" s="51">
        <v>99.999999999999943</v>
      </c>
      <c r="D44" s="52">
        <v>0</v>
      </c>
      <c r="E44" s="52">
        <v>68.957597051182049</v>
      </c>
      <c r="F44" s="52">
        <v>16.318613449522246</v>
      </c>
      <c r="G44" s="52">
        <v>14.13718751369092</v>
      </c>
      <c r="H44" s="52">
        <v>0.58660198560473142</v>
      </c>
      <c r="I44" s="52"/>
      <c r="J44" s="53">
        <v>0</v>
      </c>
      <c r="L44"/>
      <c r="M44"/>
      <c r="N44"/>
    </row>
    <row r="45" spans="2:14" s="54" customFormat="1" x14ac:dyDescent="0.4">
      <c r="B45" s="25" t="s">
        <v>23</v>
      </c>
      <c r="C45" s="55">
        <v>11.448719293570866</v>
      </c>
      <c r="D45" s="56">
        <v>0</v>
      </c>
      <c r="E45" s="56">
        <v>10.391382580090607</v>
      </c>
      <c r="F45" s="56">
        <v>13.01672083183735</v>
      </c>
      <c r="G45" s="56">
        <v>14.628694921396695</v>
      </c>
      <c r="H45" s="56">
        <v>15.485317128104814</v>
      </c>
      <c r="I45" s="56"/>
      <c r="J45" s="57">
        <v>0</v>
      </c>
      <c r="L45"/>
      <c r="M45"/>
      <c r="N45"/>
    </row>
    <row r="46" spans="2:14" s="62" customFormat="1" x14ac:dyDescent="0.4">
      <c r="B46" s="58" t="s">
        <v>24</v>
      </c>
      <c r="C46" s="59">
        <v>3.817851286578668</v>
      </c>
      <c r="D46" s="60">
        <v>0</v>
      </c>
      <c r="E46" s="60">
        <v>1.212017880570504</v>
      </c>
      <c r="F46" s="60">
        <v>1.2947739298387499</v>
      </c>
      <c r="G46" s="60">
        <v>0.50850679219471562</v>
      </c>
      <c r="H46" s="60">
        <v>0.27162584318327582</v>
      </c>
      <c r="I46" s="60"/>
      <c r="J46" s="61">
        <v>0</v>
      </c>
      <c r="L46"/>
      <c r="M46"/>
      <c r="N46"/>
    </row>
    <row r="47" spans="2:14" x14ac:dyDescent="0.4">
      <c r="B47" s="63" t="s">
        <v>25</v>
      </c>
      <c r="C47" s="64">
        <v>12.445468477767445</v>
      </c>
      <c r="D47" s="65">
        <v>0</v>
      </c>
      <c r="E47" s="65">
        <v>8.5580851992863796</v>
      </c>
      <c r="F47" s="65">
        <v>17.53123146958437</v>
      </c>
      <c r="G47" s="65">
        <v>25.114723892253672</v>
      </c>
      <c r="H47" s="65">
        <v>30.063821392804744</v>
      </c>
      <c r="I47" s="65"/>
      <c r="J47" s="66">
        <v>0</v>
      </c>
      <c r="L47"/>
      <c r="M47"/>
      <c r="N47"/>
    </row>
    <row r="48" spans="2:14" x14ac:dyDescent="0.4">
      <c r="B48" s="67" t="s">
        <v>26</v>
      </c>
      <c r="C48" s="33">
        <v>3611.0150708333044</v>
      </c>
      <c r="D48" s="68">
        <v>0</v>
      </c>
      <c r="E48" s="68">
        <v>1706.2957000861004</v>
      </c>
      <c r="F48" s="68">
        <v>827.16328682230653</v>
      </c>
      <c r="G48" s="68">
        <v>1026.5662869652949</v>
      </c>
      <c r="H48" s="68">
        <v>50.989796959602565</v>
      </c>
      <c r="I48" s="68"/>
      <c r="J48" s="69">
        <v>0</v>
      </c>
      <c r="L48"/>
      <c r="M48"/>
      <c r="N48"/>
    </row>
    <row r="49" spans="2:12" ht="25.2" thickBot="1" x14ac:dyDescent="0.45">
      <c r="B49" s="70" t="s">
        <v>22</v>
      </c>
      <c r="C49" s="71">
        <v>100</v>
      </c>
      <c r="D49" s="72">
        <v>0</v>
      </c>
      <c r="E49" s="72">
        <v>47.252522258023781</v>
      </c>
      <c r="F49" s="72">
        <v>22.906669470959152</v>
      </c>
      <c r="G49" s="72">
        <v>28.428745569549697</v>
      </c>
      <c r="H49" s="72">
        <v>1.4120627014673683</v>
      </c>
      <c r="I49" s="73"/>
      <c r="J49" s="74"/>
    </row>
    <row r="51" spans="2:12" x14ac:dyDescent="0.4">
      <c r="C51" s="3" t="s">
        <v>27</v>
      </c>
      <c r="E51" s="75">
        <f>E48*100/C48</f>
        <v>47.252522258023781</v>
      </c>
    </row>
    <row r="52" spans="2:12" x14ac:dyDescent="0.4">
      <c r="C52" s="3" t="s">
        <v>18</v>
      </c>
      <c r="D52" s="3">
        <f t="shared" ref="D52:I52" si="0">D43/1000000</f>
        <v>0</v>
      </c>
      <c r="E52" s="3">
        <f t="shared" si="0"/>
        <v>199.37820906811967</v>
      </c>
      <c r="F52" s="3">
        <f t="shared" si="0"/>
        <v>47.182269440534448</v>
      </c>
      <c r="G52" s="3">
        <f t="shared" si="0"/>
        <v>40.875077558862856</v>
      </c>
      <c r="H52" s="3">
        <f t="shared" si="0"/>
        <v>1.6960517524830057</v>
      </c>
      <c r="I52" s="3">
        <f t="shared" si="0"/>
        <v>0</v>
      </c>
    </row>
    <row r="53" spans="2:12" x14ac:dyDescent="0.4">
      <c r="C53" s="3">
        <f>L55</f>
        <v>57</v>
      </c>
    </row>
    <row r="54" spans="2:12" x14ac:dyDescent="0.4">
      <c r="C54" s="75">
        <f>K55</f>
        <v>56.994782048384899</v>
      </c>
      <c r="D54" s="76" t="str">
        <f t="shared" ref="D54:I54" si="1">D6</f>
        <v>O</v>
      </c>
      <c r="E54" s="76" t="str">
        <f t="shared" si="1"/>
        <v>I</v>
      </c>
      <c r="F54" s="76" t="str">
        <f t="shared" si="1"/>
        <v>II</v>
      </c>
      <c r="G54" s="76" t="str">
        <f t="shared" si="1"/>
        <v>III</v>
      </c>
      <c r="H54" s="76" t="str">
        <f t="shared" si="1"/>
        <v>IV</v>
      </c>
      <c r="I54" s="76" t="str">
        <f t="shared" si="1"/>
        <v>V</v>
      </c>
    </row>
    <row r="55" spans="2:12" x14ac:dyDescent="0.4">
      <c r="B55" s="77" t="s">
        <v>28</v>
      </c>
      <c r="C55" s="3" t="str">
        <f>CONCATENATE(C51,C53,C52)</f>
        <v>&lt; 11,5 cm =57%</v>
      </c>
      <c r="D55" s="75">
        <f>SUM(D8:D24)/1000000000</f>
        <v>0</v>
      </c>
      <c r="E55" s="75">
        <f t="shared" ref="E55:I55" si="2">SUM(E8:E24)/1000000000</f>
        <v>0.16242057057384615</v>
      </c>
      <c r="F55" s="75">
        <f t="shared" si="2"/>
        <v>2.3693591361538461E-3</v>
      </c>
      <c r="G55" s="75">
        <f t="shared" si="2"/>
        <v>0</v>
      </c>
      <c r="H55" s="75">
        <f t="shared" si="2"/>
        <v>0</v>
      </c>
      <c r="I55" s="75">
        <f t="shared" si="2"/>
        <v>0</v>
      </c>
      <c r="J55" s="75">
        <f>SUM(D55:I55)</f>
        <v>0.16478992971</v>
      </c>
      <c r="K55" s="75">
        <f>(J55/$J57)*100</f>
        <v>56.994782048384899</v>
      </c>
      <c r="L55" s="75">
        <f>ROUND(K55,0)</f>
        <v>57</v>
      </c>
    </row>
    <row r="56" spans="2:12" x14ac:dyDescent="0.4">
      <c r="B56" s="77"/>
      <c r="C56" s="3" t="s">
        <v>29</v>
      </c>
      <c r="D56" s="75">
        <f>SUM(D25:D42)/1000000000</f>
        <v>0</v>
      </c>
      <c r="E56" s="75">
        <f t="shared" ref="E56:I56" si="3">SUM(E25:E42)/1000000000</f>
        <v>3.6957638494273519E-2</v>
      </c>
      <c r="F56" s="75">
        <f t="shared" si="3"/>
        <v>4.4812910304380608E-2</v>
      </c>
      <c r="G56" s="75">
        <f t="shared" si="3"/>
        <v>4.0875077558862855E-2</v>
      </c>
      <c r="H56" s="75">
        <f t="shared" si="3"/>
        <v>1.6960517524830057E-3</v>
      </c>
      <c r="I56" s="75">
        <f t="shared" si="3"/>
        <v>0</v>
      </c>
      <c r="J56" s="75">
        <f>SUM(D56:I56)</f>
        <v>0.12434167810999999</v>
      </c>
      <c r="K56" s="75">
        <f>(J56/$J57)*100</f>
        <v>43.005217951615094</v>
      </c>
    </row>
    <row r="57" spans="2:12" x14ac:dyDescent="0.4">
      <c r="B57" s="77"/>
      <c r="J57" s="75">
        <f>SUM(J55:J56)</f>
        <v>0.28913160782000003</v>
      </c>
      <c r="K57" s="75">
        <f>SUM(K55:K56)</f>
        <v>100</v>
      </c>
    </row>
    <row r="58" spans="2:12" x14ac:dyDescent="0.4">
      <c r="B58" s="77"/>
    </row>
    <row r="59" spans="2:12" x14ac:dyDescent="0.4">
      <c r="B59" s="77"/>
    </row>
    <row r="60" spans="2:12" x14ac:dyDescent="0.4">
      <c r="B60" s="77"/>
      <c r="C60" s="75">
        <f>K61</f>
        <v>0</v>
      </c>
      <c r="D60" s="78" t="s">
        <v>5</v>
      </c>
      <c r="E60" s="78" t="s">
        <v>6</v>
      </c>
      <c r="F60" s="78" t="s">
        <v>7</v>
      </c>
      <c r="G60" s="78" t="s">
        <v>8</v>
      </c>
      <c r="H60" s="78" t="s">
        <v>9</v>
      </c>
      <c r="I60" s="78" t="s">
        <v>10</v>
      </c>
      <c r="K60" s="3"/>
    </row>
    <row r="61" spans="2:12" x14ac:dyDescent="0.4">
      <c r="B61" s="77"/>
      <c r="C61" s="3" t="s">
        <v>30</v>
      </c>
      <c r="D61" s="79"/>
      <c r="E61" s="79"/>
      <c r="F61" s="79"/>
      <c r="G61" s="79"/>
      <c r="H61" s="79"/>
      <c r="I61" s="79">
        <v>0</v>
      </c>
      <c r="J61" s="75"/>
      <c r="K61" s="75"/>
      <c r="L61" s="42"/>
    </row>
    <row r="62" spans="2:12" x14ac:dyDescent="0.4">
      <c r="B62" s="77"/>
      <c r="C62" s="3" t="s">
        <v>29</v>
      </c>
      <c r="D62" s="79"/>
      <c r="E62" s="79"/>
      <c r="F62" s="79"/>
      <c r="G62" s="79"/>
      <c r="H62" s="79"/>
      <c r="I62" s="79">
        <v>0</v>
      </c>
      <c r="J62" s="75"/>
      <c r="K62" s="75"/>
      <c r="L62" s="42"/>
    </row>
    <row r="63" spans="2:12" x14ac:dyDescent="0.4">
      <c r="B63" s="77"/>
      <c r="J63" s="75"/>
      <c r="K63" s="75"/>
      <c r="L63" s="42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&amp;C&amp;14SUBSECRETARIA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4CB1-0127-4089-9D31-A3742B2E30CF}">
  <dimension ref="B1:W63"/>
  <sheetViews>
    <sheetView showZeros="0" tabSelected="1" zoomScale="35" zoomScaleNormal="35" zoomScalePageLayoutView="55" workbookViewId="0">
      <selection activeCell="S54" sqref="S54"/>
    </sheetView>
  </sheetViews>
  <sheetFormatPr baseColWidth="10" defaultColWidth="11.54296875" defaultRowHeight="24.6" x14ac:dyDescent="0.4"/>
  <cols>
    <col min="1" max="1" width="11.54296875" style="1"/>
    <col min="2" max="2" width="22.6328125" style="2" customWidth="1"/>
    <col min="3" max="3" width="24.1796875" style="3" customWidth="1"/>
    <col min="4" max="8" width="23.90625" style="3" customWidth="1"/>
    <col min="9" max="10" width="20.81640625" style="3" customWidth="1"/>
    <col min="11" max="11" width="12.453125" style="1" bestFit="1" customWidth="1"/>
    <col min="12" max="12" width="25.81640625" style="1" customWidth="1"/>
    <col min="13" max="17" width="11.54296875" style="1"/>
    <col min="18" max="18" width="13.81640625" style="1" customWidth="1"/>
    <col min="19" max="20" width="18.26953125" style="1" bestFit="1" customWidth="1"/>
    <col min="21" max="22" width="17.6328125" style="1" customWidth="1"/>
    <col min="23" max="16384" width="11.54296875" style="1"/>
  </cols>
  <sheetData>
    <row r="1" spans="2:23" x14ac:dyDescent="0.25">
      <c r="B1" s="80" t="s">
        <v>31</v>
      </c>
      <c r="C1" s="80"/>
      <c r="D1" s="80"/>
      <c r="E1" s="80"/>
      <c r="F1" s="80"/>
      <c r="G1" s="80"/>
      <c r="H1" s="80"/>
      <c r="I1" s="80"/>
      <c r="J1" s="80"/>
    </row>
    <row r="2" spans="2:23" x14ac:dyDescent="0.25">
      <c r="B2" s="80" t="s">
        <v>34</v>
      </c>
      <c r="C2" s="80"/>
      <c r="D2" s="80"/>
      <c r="E2" s="80"/>
      <c r="F2" s="80"/>
      <c r="G2" s="80"/>
      <c r="H2" s="80"/>
      <c r="I2" s="80"/>
      <c r="J2" s="80"/>
    </row>
    <row r="3" spans="2:23" ht="25.2" thickBot="1" x14ac:dyDescent="0.45"/>
    <row r="4" spans="2:23" s="8" customFormat="1" ht="25.8" thickBot="1" x14ac:dyDescent="0.5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5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5.2" thickBot="1" x14ac:dyDescent="0.45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4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4">
      <c r="B8" s="32">
        <v>3</v>
      </c>
      <c r="C8" s="33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/>
      <c r="J8" s="28"/>
      <c r="P8" s="21"/>
      <c r="Q8" s="29" t="s">
        <v>13</v>
      </c>
      <c r="R8" s="35" t="e">
        <f>V8</f>
        <v>#REF!</v>
      </c>
      <c r="S8" s="36">
        <f>C43</f>
        <v>2942216913.9600005</v>
      </c>
      <c r="T8" s="36" t="e">
        <f>SUM(T9:T11)</f>
        <v>#REF!</v>
      </c>
      <c r="U8" s="37" t="e">
        <f>T8/1000000</f>
        <v>#REF!</v>
      </c>
      <c r="V8" s="38" t="e">
        <f>SUM(V9:V11)</f>
        <v>#REF!</v>
      </c>
      <c r="W8" s="37"/>
    </row>
    <row r="9" spans="2:23" x14ac:dyDescent="0.4">
      <c r="B9" s="32">
        <v>3.5</v>
      </c>
      <c r="C9" s="33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/>
      <c r="J9" s="39">
        <v>0</v>
      </c>
      <c r="L9" s="40"/>
      <c r="M9" s="40"/>
      <c r="P9" s="21"/>
      <c r="Q9" s="29" t="s">
        <v>14</v>
      </c>
      <c r="R9" s="35" t="e">
        <f>V9</f>
        <v>#REF!</v>
      </c>
      <c r="S9" s="36"/>
      <c r="T9" s="36">
        <f>[1]SC19Ñ00!C40</f>
        <v>364348816.78055447</v>
      </c>
      <c r="U9" s="37">
        <f>T9/1000000</f>
        <v>364.3488167805545</v>
      </c>
      <c r="V9" s="41" t="e">
        <f>(U9*100)/$U$8</f>
        <v>#REF!</v>
      </c>
      <c r="W9" s="37"/>
    </row>
    <row r="10" spans="2:23" x14ac:dyDescent="0.4">
      <c r="B10" s="32">
        <v>4</v>
      </c>
      <c r="C10" s="33">
        <v>873321.17</v>
      </c>
      <c r="D10" s="34">
        <v>873321.17</v>
      </c>
      <c r="E10" s="34">
        <v>0</v>
      </c>
      <c r="F10" s="34">
        <v>0</v>
      </c>
      <c r="G10" s="34">
        <v>0</v>
      </c>
      <c r="H10" s="34">
        <v>0</v>
      </c>
      <c r="I10" s="34"/>
      <c r="J10" s="39">
        <v>0</v>
      </c>
      <c r="L10" s="42"/>
      <c r="M10" s="40"/>
      <c r="P10" s="21"/>
      <c r="Q10" s="29" t="s">
        <v>15</v>
      </c>
      <c r="R10" s="35" t="e">
        <f>V10</f>
        <v>#REF!</v>
      </c>
      <c r="S10" s="36"/>
      <c r="T10" s="36">
        <f>[1]SC28Ñ00!C40</f>
        <v>66674619947.842796</v>
      </c>
      <c r="U10" s="37">
        <f>T10/1000000</f>
        <v>66674.619947842803</v>
      </c>
      <c r="V10" s="41" t="e">
        <f>(U10*100)/$U$8</f>
        <v>#REF!</v>
      </c>
      <c r="W10" s="37"/>
    </row>
    <row r="11" spans="2:23" x14ac:dyDescent="0.4">
      <c r="B11" s="32">
        <v>4.5</v>
      </c>
      <c r="C11" s="33">
        <v>2186114.19</v>
      </c>
      <c r="D11" s="34">
        <v>2186114.19</v>
      </c>
      <c r="E11" s="34">
        <v>0</v>
      </c>
      <c r="F11" s="34">
        <v>0</v>
      </c>
      <c r="G11" s="34">
        <v>0</v>
      </c>
      <c r="H11" s="34">
        <v>0</v>
      </c>
      <c r="I11" s="34"/>
      <c r="J11" s="39">
        <v>0</v>
      </c>
      <c r="L11" s="42"/>
      <c r="M11" s="40"/>
      <c r="P11" s="21"/>
      <c r="Q11" s="29" t="s">
        <v>16</v>
      </c>
      <c r="R11" s="35" t="e">
        <f>V11</f>
        <v>#REF!</v>
      </c>
      <c r="S11" s="36"/>
      <c r="T11" s="36" t="e">
        <f>#REF!</f>
        <v>#REF!</v>
      </c>
      <c r="U11" s="37" t="e">
        <f>T11/1000000</f>
        <v>#REF!</v>
      </c>
      <c r="V11" s="41" t="e">
        <f>(U11*100)/$U$8</f>
        <v>#REF!</v>
      </c>
      <c r="W11" s="37"/>
    </row>
    <row r="12" spans="2:23" ht="25.2" thickBot="1" x14ac:dyDescent="0.45">
      <c r="B12" s="32">
        <v>5</v>
      </c>
      <c r="C12" s="33">
        <v>28421368.059999999</v>
      </c>
      <c r="D12" s="34">
        <v>28421368.059999999</v>
      </c>
      <c r="E12" s="34">
        <v>0</v>
      </c>
      <c r="F12" s="34">
        <v>0</v>
      </c>
      <c r="G12" s="34">
        <v>0</v>
      </c>
      <c r="H12" s="34">
        <v>0</v>
      </c>
      <c r="I12" s="34"/>
      <c r="J12" s="39">
        <v>0</v>
      </c>
      <c r="P12" s="43"/>
      <c r="Q12" s="44"/>
      <c r="R12" s="44"/>
      <c r="S12" s="44"/>
      <c r="T12" s="45"/>
      <c r="U12" s="45"/>
      <c r="V12" s="45"/>
      <c r="W12" s="46"/>
    </row>
    <row r="13" spans="2:23" x14ac:dyDescent="0.4">
      <c r="B13" s="32">
        <v>5.5</v>
      </c>
      <c r="C13" s="33">
        <v>110545760.39</v>
      </c>
      <c r="D13" s="34">
        <v>110545760.39</v>
      </c>
      <c r="E13" s="34">
        <v>0</v>
      </c>
      <c r="F13" s="34">
        <v>0</v>
      </c>
      <c r="G13" s="34">
        <v>0</v>
      </c>
      <c r="H13" s="34">
        <v>0</v>
      </c>
      <c r="I13" s="34"/>
      <c r="J13" s="39">
        <v>0</v>
      </c>
    </row>
    <row r="14" spans="2:23" x14ac:dyDescent="0.4">
      <c r="B14" s="32">
        <v>6</v>
      </c>
      <c r="C14" s="33">
        <v>197550828.27000001</v>
      </c>
      <c r="D14" s="34">
        <v>197550828.27000001</v>
      </c>
      <c r="E14" s="34">
        <v>0</v>
      </c>
      <c r="F14" s="34">
        <v>0</v>
      </c>
      <c r="G14" s="34">
        <v>0</v>
      </c>
      <c r="H14" s="34">
        <v>0</v>
      </c>
      <c r="I14" s="34"/>
      <c r="J14" s="39">
        <v>0</v>
      </c>
    </row>
    <row r="15" spans="2:23" x14ac:dyDescent="0.4">
      <c r="B15" s="32">
        <v>6.5</v>
      </c>
      <c r="C15" s="33">
        <v>218117545.24000001</v>
      </c>
      <c r="D15" s="34">
        <v>218117545.24000001</v>
      </c>
      <c r="E15" s="34">
        <v>0</v>
      </c>
      <c r="F15" s="34">
        <v>0</v>
      </c>
      <c r="G15" s="34">
        <v>0</v>
      </c>
      <c r="H15" s="34">
        <v>0</v>
      </c>
      <c r="I15" s="34"/>
      <c r="J15" s="39">
        <v>0</v>
      </c>
    </row>
    <row r="16" spans="2:23" x14ac:dyDescent="0.4">
      <c r="B16" s="32">
        <v>7</v>
      </c>
      <c r="C16" s="33">
        <v>272906561.92000002</v>
      </c>
      <c r="D16" s="34">
        <v>272906561.92000002</v>
      </c>
      <c r="E16" s="34">
        <v>0</v>
      </c>
      <c r="F16" s="34">
        <v>0</v>
      </c>
      <c r="G16" s="34">
        <v>0</v>
      </c>
      <c r="H16" s="34">
        <v>0</v>
      </c>
      <c r="I16" s="34"/>
      <c r="J16" s="39">
        <v>0</v>
      </c>
      <c r="Q16" s="1" t="s">
        <v>17</v>
      </c>
    </row>
    <row r="17" spans="2:13" x14ac:dyDescent="0.4">
      <c r="B17" s="32">
        <v>7.5</v>
      </c>
      <c r="C17" s="33">
        <v>215111779.64999998</v>
      </c>
      <c r="D17" s="34">
        <v>215111779.64999998</v>
      </c>
      <c r="E17" s="34">
        <v>0</v>
      </c>
      <c r="F17" s="34">
        <v>0</v>
      </c>
      <c r="G17" s="34">
        <v>0</v>
      </c>
      <c r="H17" s="34">
        <v>0</v>
      </c>
      <c r="I17" s="34"/>
      <c r="J17" s="39">
        <v>0</v>
      </c>
      <c r="L17" s="42">
        <f>K55</f>
        <v>45.073780758573591</v>
      </c>
      <c r="M17" s="40" t="s">
        <v>18</v>
      </c>
    </row>
    <row r="18" spans="2:13" x14ac:dyDescent="0.4">
      <c r="B18" s="32">
        <v>8</v>
      </c>
      <c r="C18" s="33">
        <v>153461194.04999998</v>
      </c>
      <c r="D18" s="34">
        <v>153461194.04999998</v>
      </c>
      <c r="E18" s="34">
        <v>0</v>
      </c>
      <c r="F18" s="34">
        <v>0</v>
      </c>
      <c r="G18" s="34">
        <v>0</v>
      </c>
      <c r="H18" s="34">
        <v>0</v>
      </c>
      <c r="I18" s="34"/>
      <c r="J18" s="39">
        <v>0</v>
      </c>
      <c r="L18" s="42">
        <f>C48</f>
        <v>53272.174887022105</v>
      </c>
      <c r="M18" s="40" t="s">
        <v>19</v>
      </c>
    </row>
    <row r="19" spans="2:13" x14ac:dyDescent="0.4">
      <c r="B19" s="32">
        <v>8.5</v>
      </c>
      <c r="C19" s="33">
        <v>71778125.229999989</v>
      </c>
      <c r="D19" s="34">
        <v>0</v>
      </c>
      <c r="E19" s="34">
        <v>71778125.229999989</v>
      </c>
      <c r="F19" s="34">
        <v>0</v>
      </c>
      <c r="G19" s="34">
        <v>0</v>
      </c>
      <c r="H19" s="34">
        <v>0</v>
      </c>
      <c r="I19" s="34"/>
      <c r="J19" s="39">
        <v>0</v>
      </c>
      <c r="L19" s="42">
        <f>C43</f>
        <v>2942216913.9600005</v>
      </c>
      <c r="M19" s="40" t="s">
        <v>20</v>
      </c>
    </row>
    <row r="20" spans="2:13" x14ac:dyDescent="0.4">
      <c r="B20" s="32">
        <v>9</v>
      </c>
      <c r="C20" s="33">
        <v>27877055.359999999</v>
      </c>
      <c r="D20" s="34">
        <v>0</v>
      </c>
      <c r="E20" s="34">
        <v>27877055.359999999</v>
      </c>
      <c r="F20" s="34">
        <v>0</v>
      </c>
      <c r="G20" s="34">
        <v>0</v>
      </c>
      <c r="H20" s="34">
        <v>0</v>
      </c>
      <c r="I20" s="34"/>
      <c r="J20" s="39">
        <v>0</v>
      </c>
      <c r="L20" s="42">
        <f>L71</f>
        <v>0</v>
      </c>
    </row>
    <row r="21" spans="2:13" x14ac:dyDescent="0.4">
      <c r="B21" s="32">
        <v>9.5</v>
      </c>
      <c r="C21" s="33">
        <v>9778590.9499999993</v>
      </c>
      <c r="D21" s="34">
        <v>0</v>
      </c>
      <c r="E21" s="34">
        <v>9778590.9499999993</v>
      </c>
      <c r="F21" s="34">
        <v>0</v>
      </c>
      <c r="G21" s="34">
        <v>0</v>
      </c>
      <c r="H21" s="34">
        <v>0</v>
      </c>
      <c r="I21" s="34"/>
      <c r="J21" s="39">
        <v>0</v>
      </c>
    </row>
    <row r="22" spans="2:13" x14ac:dyDescent="0.4">
      <c r="B22" s="32">
        <v>10</v>
      </c>
      <c r="C22" s="33">
        <v>4726187.58</v>
      </c>
      <c r="D22" s="34">
        <v>0</v>
      </c>
      <c r="E22" s="34">
        <v>4726187.58</v>
      </c>
      <c r="F22" s="34">
        <v>0</v>
      </c>
      <c r="G22" s="34">
        <v>0</v>
      </c>
      <c r="H22" s="34">
        <v>0</v>
      </c>
      <c r="I22" s="34"/>
      <c r="J22" s="39">
        <v>0</v>
      </c>
    </row>
    <row r="23" spans="2:13" x14ac:dyDescent="0.4">
      <c r="B23" s="32">
        <v>10.5</v>
      </c>
      <c r="C23" s="33">
        <v>6666186.419999999</v>
      </c>
      <c r="D23" s="34">
        <v>0</v>
      </c>
      <c r="E23" s="34">
        <v>5925499.0399999991</v>
      </c>
      <c r="F23" s="34">
        <v>740687.37999999989</v>
      </c>
      <c r="G23" s="34">
        <v>0</v>
      </c>
      <c r="H23" s="34">
        <v>0</v>
      </c>
      <c r="I23" s="34"/>
      <c r="J23" s="39">
        <v>0</v>
      </c>
    </row>
    <row r="24" spans="2:13" x14ac:dyDescent="0.4">
      <c r="B24" s="32">
        <v>11</v>
      </c>
      <c r="C24" s="33">
        <v>6167782.7599999998</v>
      </c>
      <c r="D24" s="34">
        <v>0</v>
      </c>
      <c r="E24" s="34">
        <v>5653800.8633333333</v>
      </c>
      <c r="F24" s="34">
        <v>513981.89666666667</v>
      </c>
      <c r="G24" s="34">
        <v>0</v>
      </c>
      <c r="H24" s="34">
        <v>0</v>
      </c>
      <c r="I24" s="34"/>
      <c r="J24" s="39">
        <v>0</v>
      </c>
    </row>
    <row r="25" spans="2:13" x14ac:dyDescent="0.4">
      <c r="B25" s="32">
        <v>11.5</v>
      </c>
      <c r="C25" s="33">
        <v>15359925.609999999</v>
      </c>
      <c r="D25" s="34">
        <v>0</v>
      </c>
      <c r="E25" s="34">
        <v>10751947.926999999</v>
      </c>
      <c r="F25" s="34">
        <v>4607977.6830000002</v>
      </c>
      <c r="G25" s="34">
        <v>0</v>
      </c>
      <c r="H25" s="34">
        <v>0</v>
      </c>
      <c r="I25" s="34"/>
      <c r="J25" s="39">
        <v>0</v>
      </c>
    </row>
    <row r="26" spans="2:13" x14ac:dyDescent="0.4">
      <c r="B26" s="32">
        <v>12</v>
      </c>
      <c r="C26" s="33">
        <v>30266339.769999996</v>
      </c>
      <c r="D26" s="34">
        <v>0</v>
      </c>
      <c r="E26" s="34">
        <v>17295051.297142856</v>
      </c>
      <c r="F26" s="34">
        <v>12971288.47285714</v>
      </c>
      <c r="G26" s="34">
        <v>0</v>
      </c>
      <c r="H26" s="34">
        <v>0</v>
      </c>
      <c r="I26" s="34"/>
      <c r="J26" s="39">
        <v>0</v>
      </c>
    </row>
    <row r="27" spans="2:13" x14ac:dyDescent="0.4">
      <c r="B27" s="32">
        <v>12.5</v>
      </c>
      <c r="C27" s="33">
        <v>48588425.590000004</v>
      </c>
      <c r="D27" s="34">
        <v>0</v>
      </c>
      <c r="E27" s="34">
        <v>10306635.731212121</v>
      </c>
      <c r="F27" s="34">
        <v>38281789.858787879</v>
      </c>
      <c r="G27" s="34">
        <v>0</v>
      </c>
      <c r="H27" s="34">
        <v>0</v>
      </c>
      <c r="I27" s="34"/>
      <c r="J27" s="39">
        <v>0</v>
      </c>
    </row>
    <row r="28" spans="2:13" x14ac:dyDescent="0.4">
      <c r="B28" s="32">
        <v>13</v>
      </c>
      <c r="C28" s="33">
        <v>77590781.390000001</v>
      </c>
      <c r="D28" s="34">
        <v>0</v>
      </c>
      <c r="E28" s="34">
        <v>22415114.623777773</v>
      </c>
      <c r="F28" s="34">
        <v>55175666.766222224</v>
      </c>
      <c r="G28" s="34">
        <v>0</v>
      </c>
      <c r="H28" s="34">
        <v>0</v>
      </c>
      <c r="I28" s="34"/>
      <c r="J28" s="39">
        <v>0</v>
      </c>
    </row>
    <row r="29" spans="2:13" x14ac:dyDescent="0.4">
      <c r="B29" s="32">
        <v>13.5</v>
      </c>
      <c r="C29" s="33">
        <v>75127718.910000011</v>
      </c>
      <c r="D29" s="34">
        <v>0</v>
      </c>
      <c r="E29" s="34">
        <v>20868810.808333337</v>
      </c>
      <c r="F29" s="34">
        <v>52867654.047777787</v>
      </c>
      <c r="G29" s="34">
        <v>1391254.053888889</v>
      </c>
      <c r="H29" s="34">
        <v>0</v>
      </c>
      <c r="I29" s="34"/>
      <c r="J29" s="39">
        <v>0</v>
      </c>
    </row>
    <row r="30" spans="2:13" x14ac:dyDescent="0.4">
      <c r="B30" s="32">
        <v>14</v>
      </c>
      <c r="C30" s="33">
        <v>80774242.469999984</v>
      </c>
      <c r="D30" s="34">
        <v>0</v>
      </c>
      <c r="E30" s="34">
        <v>12030206.325319149</v>
      </c>
      <c r="F30" s="34">
        <v>60151031.626595736</v>
      </c>
      <c r="G30" s="34">
        <v>8593004.5180851072</v>
      </c>
      <c r="H30" s="34">
        <v>0</v>
      </c>
      <c r="I30" s="34"/>
      <c r="J30" s="39">
        <v>0</v>
      </c>
    </row>
    <row r="31" spans="2:13" x14ac:dyDescent="0.4">
      <c r="B31" s="32">
        <v>14.5</v>
      </c>
      <c r="C31" s="33">
        <v>168901356.69</v>
      </c>
      <c r="D31" s="34">
        <v>0</v>
      </c>
      <c r="E31" s="34">
        <v>14687074.494782606</v>
      </c>
      <c r="F31" s="34">
        <v>106481290.08717391</v>
      </c>
      <c r="G31" s="34">
        <v>47732992.108043477</v>
      </c>
      <c r="H31" s="34">
        <v>0</v>
      </c>
      <c r="I31" s="34"/>
      <c r="J31" s="39">
        <v>0</v>
      </c>
    </row>
    <row r="32" spans="2:13" x14ac:dyDescent="0.4">
      <c r="B32" s="32">
        <v>15</v>
      </c>
      <c r="C32" s="33">
        <v>267711267.73000002</v>
      </c>
      <c r="D32" s="34">
        <v>0</v>
      </c>
      <c r="E32" s="34">
        <v>5463495.2597959181</v>
      </c>
      <c r="F32" s="34">
        <v>120196895.71551022</v>
      </c>
      <c r="G32" s="34">
        <v>136587381.49489796</v>
      </c>
      <c r="H32" s="34">
        <v>5463495.2597959181</v>
      </c>
      <c r="I32" s="34"/>
      <c r="J32" s="39">
        <v>0</v>
      </c>
    </row>
    <row r="33" spans="2:14" x14ac:dyDescent="0.4">
      <c r="B33" s="32">
        <v>15.5</v>
      </c>
      <c r="C33" s="33">
        <v>368387572.59000003</v>
      </c>
      <c r="D33" s="34">
        <v>0</v>
      </c>
      <c r="E33" s="34">
        <v>0</v>
      </c>
      <c r="F33" s="34">
        <v>119017523.45215386</v>
      </c>
      <c r="G33" s="34">
        <v>238035046.90430772</v>
      </c>
      <c r="H33" s="34">
        <v>11335002.233538464</v>
      </c>
      <c r="I33" s="34"/>
      <c r="J33" s="39">
        <v>0</v>
      </c>
    </row>
    <row r="34" spans="2:14" x14ac:dyDescent="0.4">
      <c r="B34" s="32">
        <v>16</v>
      </c>
      <c r="C34" s="33">
        <v>286841561</v>
      </c>
      <c r="D34" s="34">
        <v>0</v>
      </c>
      <c r="E34" s="34">
        <v>0</v>
      </c>
      <c r="F34" s="34">
        <v>74023628.645161286</v>
      </c>
      <c r="G34" s="34">
        <v>185059071.61290321</v>
      </c>
      <c r="H34" s="34">
        <v>27758860.74193548</v>
      </c>
      <c r="I34" s="34"/>
      <c r="J34" s="39">
        <v>0</v>
      </c>
    </row>
    <row r="35" spans="2:14" x14ac:dyDescent="0.4">
      <c r="B35" s="32">
        <v>16.5</v>
      </c>
      <c r="C35" s="33">
        <v>158625358.06999999</v>
      </c>
      <c r="D35" s="34">
        <v>0</v>
      </c>
      <c r="E35" s="34">
        <v>0</v>
      </c>
      <c r="F35" s="34">
        <v>23132864.718541667</v>
      </c>
      <c r="G35" s="34">
        <v>115664323.59270833</v>
      </c>
      <c r="H35" s="34">
        <v>19828169.758749999</v>
      </c>
      <c r="I35" s="34"/>
      <c r="J35" s="39">
        <v>0</v>
      </c>
    </row>
    <row r="36" spans="2:14" x14ac:dyDescent="0.4">
      <c r="B36" s="32">
        <v>17</v>
      </c>
      <c r="C36" s="33">
        <v>32144105.759999998</v>
      </c>
      <c r="D36" s="34">
        <v>0</v>
      </c>
      <c r="E36" s="34">
        <v>0</v>
      </c>
      <c r="F36" s="34">
        <v>5357350.959999999</v>
      </c>
      <c r="G36" s="34">
        <v>21429403.839999996</v>
      </c>
      <c r="H36" s="34">
        <v>5357350.959999999</v>
      </c>
      <c r="I36" s="34"/>
      <c r="J36" s="39">
        <v>0</v>
      </c>
      <c r="L36"/>
      <c r="M36"/>
      <c r="N36"/>
    </row>
    <row r="37" spans="2:14" x14ac:dyDescent="0.4">
      <c r="B37" s="32">
        <v>17.5</v>
      </c>
      <c r="C37" s="33">
        <v>5639109.9399999995</v>
      </c>
      <c r="D37" s="34">
        <v>0</v>
      </c>
      <c r="E37" s="34">
        <v>0</v>
      </c>
      <c r="F37" s="34">
        <v>939851.65666666662</v>
      </c>
      <c r="G37" s="34">
        <v>4699258.2833333332</v>
      </c>
      <c r="H37" s="34">
        <v>0</v>
      </c>
      <c r="I37" s="34"/>
      <c r="J37" s="39">
        <v>0</v>
      </c>
      <c r="L37"/>
      <c r="M37"/>
      <c r="N37"/>
    </row>
    <row r="38" spans="2:14" x14ac:dyDescent="0.4">
      <c r="B38" s="32">
        <v>18</v>
      </c>
      <c r="C38" s="33">
        <v>90747.199999999997</v>
      </c>
      <c r="D38" s="34">
        <v>0</v>
      </c>
      <c r="E38" s="34">
        <v>0</v>
      </c>
      <c r="F38" s="34">
        <v>0</v>
      </c>
      <c r="G38" s="34">
        <v>90747.199999999997</v>
      </c>
      <c r="H38" s="34">
        <v>0</v>
      </c>
      <c r="I38" s="34"/>
      <c r="J38" s="39">
        <v>0</v>
      </c>
      <c r="L38"/>
      <c r="M38"/>
      <c r="N38"/>
    </row>
    <row r="39" spans="2:14" x14ac:dyDescent="0.4">
      <c r="B39" s="32">
        <v>18.5</v>
      </c>
      <c r="C39" s="33"/>
      <c r="D39" s="34"/>
      <c r="E39" s="34"/>
      <c r="F39" s="34"/>
      <c r="G39" s="34"/>
      <c r="H39" s="34"/>
      <c r="I39" s="34"/>
      <c r="J39" s="39">
        <v>0</v>
      </c>
      <c r="L39"/>
      <c r="M39"/>
      <c r="N39"/>
    </row>
    <row r="40" spans="2:14" x14ac:dyDescent="0.4">
      <c r="B40" s="32">
        <v>19</v>
      </c>
      <c r="C40" s="33"/>
      <c r="D40" s="34"/>
      <c r="E40" s="34"/>
      <c r="F40" s="34"/>
      <c r="G40" s="34"/>
      <c r="H40" s="34"/>
      <c r="I40" s="34"/>
      <c r="J40" s="39">
        <v>0</v>
      </c>
      <c r="L40"/>
      <c r="M40"/>
      <c r="N40"/>
    </row>
    <row r="41" spans="2:14" x14ac:dyDescent="0.4">
      <c r="B41" s="32">
        <v>19.5</v>
      </c>
      <c r="C41" s="33"/>
      <c r="D41" s="34"/>
      <c r="E41" s="34"/>
      <c r="F41" s="34"/>
      <c r="G41" s="34"/>
      <c r="H41" s="34"/>
      <c r="I41" s="34"/>
      <c r="J41" s="39">
        <v>0</v>
      </c>
      <c r="L41"/>
      <c r="M41"/>
      <c r="N41"/>
    </row>
    <row r="42" spans="2:14" ht="25.2" thickBot="1" x14ac:dyDescent="0.45">
      <c r="B42" s="32">
        <v>20</v>
      </c>
      <c r="C42" s="33"/>
      <c r="D42" s="34"/>
      <c r="E42" s="34"/>
      <c r="F42" s="34"/>
      <c r="G42" s="34"/>
      <c r="H42" s="34"/>
      <c r="I42" s="34"/>
      <c r="J42" s="39"/>
      <c r="L42"/>
      <c r="M42"/>
      <c r="N42"/>
    </row>
    <row r="43" spans="2:14" x14ac:dyDescent="0.4">
      <c r="B43" s="47" t="s">
        <v>21</v>
      </c>
      <c r="C43" s="48">
        <v>2942216913.9600005</v>
      </c>
      <c r="D43" s="49">
        <v>1199174472.9400001</v>
      </c>
      <c r="E43" s="49">
        <v>239557595.49069706</v>
      </c>
      <c r="F43" s="49">
        <v>674459482.96711493</v>
      </c>
      <c r="G43" s="49">
        <v>759282483.60816813</v>
      </c>
      <c r="H43" s="49">
        <v>69742878.954019859</v>
      </c>
      <c r="I43" s="49"/>
      <c r="J43" s="50">
        <v>0</v>
      </c>
      <c r="L43"/>
      <c r="M43"/>
      <c r="N43"/>
    </row>
    <row r="44" spans="2:14" s="54" customFormat="1" x14ac:dyDescent="0.4">
      <c r="B44" s="25" t="s">
        <v>22</v>
      </c>
      <c r="C44" s="51">
        <v>99.999999999999986</v>
      </c>
      <c r="D44" s="52">
        <v>40.757514078933163</v>
      </c>
      <c r="E44" s="52">
        <v>8.1420779805208419</v>
      </c>
      <c r="F44" s="52">
        <v>22.923513210973411</v>
      </c>
      <c r="G44" s="52">
        <v>25.806475382749113</v>
      </c>
      <c r="H44" s="52">
        <v>2.3704193468234549</v>
      </c>
      <c r="I44" s="52"/>
      <c r="J44" s="53">
        <v>0</v>
      </c>
      <c r="L44"/>
      <c r="M44"/>
      <c r="N44"/>
    </row>
    <row r="45" spans="2:14" s="54" customFormat="1" x14ac:dyDescent="0.4">
      <c r="B45" s="25" t="s">
        <v>23</v>
      </c>
      <c r="C45" s="55">
        <v>11.415242719562313</v>
      </c>
      <c r="D45" s="56">
        <v>6.7695588515760319</v>
      </c>
      <c r="E45" s="56">
        <v>10.945425852933239</v>
      </c>
      <c r="F45" s="56">
        <v>14.587990438960393</v>
      </c>
      <c r="G45" s="56">
        <v>15.655758435810908</v>
      </c>
      <c r="H45" s="56">
        <v>16.059367200277745</v>
      </c>
      <c r="I45" s="56"/>
      <c r="J45" s="57">
        <v>0</v>
      </c>
      <c r="L45"/>
      <c r="M45"/>
      <c r="N45"/>
    </row>
    <row r="46" spans="2:14" s="62" customFormat="1" x14ac:dyDescent="0.4">
      <c r="B46" s="58" t="s">
        <v>24</v>
      </c>
      <c r="C46" s="59">
        <v>17.386170009934578</v>
      </c>
      <c r="D46" s="60">
        <v>0.65009387684586328</v>
      </c>
      <c r="E46" s="60">
        <v>5.1197932326159004</v>
      </c>
      <c r="F46" s="60">
        <v>1.3799777075955273</v>
      </c>
      <c r="G46" s="60">
        <v>0.41864241202481955</v>
      </c>
      <c r="H46" s="60">
        <v>0.26333632132515267</v>
      </c>
      <c r="I46" s="60"/>
      <c r="J46" s="61">
        <v>0</v>
      </c>
      <c r="L46"/>
      <c r="M46"/>
      <c r="N46"/>
    </row>
    <row r="47" spans="2:14" x14ac:dyDescent="0.4">
      <c r="B47" s="63" t="s">
        <v>25</v>
      </c>
      <c r="C47" s="64">
        <v>18.268068425038599</v>
      </c>
      <c r="D47" s="65">
        <v>2.5558295528181025</v>
      </c>
      <c r="E47" s="65">
        <v>12.609928569353695</v>
      </c>
      <c r="F47" s="65">
        <v>27.756986245358924</v>
      </c>
      <c r="G47" s="65">
        <v>34.104593386383499</v>
      </c>
      <c r="H47" s="65">
        <v>36.856841022834409</v>
      </c>
      <c r="I47" s="65"/>
      <c r="J47" s="66">
        <v>0</v>
      </c>
      <c r="L47"/>
      <c r="M47"/>
      <c r="N47"/>
    </row>
    <row r="48" spans="2:14" x14ac:dyDescent="0.4">
      <c r="B48" s="67" t="s">
        <v>26</v>
      </c>
      <c r="C48" s="33">
        <v>53272.174887022105</v>
      </c>
      <c r="D48" s="68">
        <v>3064.8855569251241</v>
      </c>
      <c r="E48" s="68">
        <v>3020.8041673838165</v>
      </c>
      <c r="F48" s="68">
        <v>18720.962591770101</v>
      </c>
      <c r="G48" s="68">
        <v>25895.020368859965</v>
      </c>
      <c r="H48" s="68">
        <v>2570.5022020830938</v>
      </c>
      <c r="I48" s="68"/>
      <c r="J48" s="69">
        <v>0</v>
      </c>
      <c r="L48"/>
      <c r="M48"/>
      <c r="N48"/>
    </row>
    <row r="49" spans="2:12" ht="25.2" thickBot="1" x14ac:dyDescent="0.45">
      <c r="B49" s="70" t="s">
        <v>22</v>
      </c>
      <c r="C49" s="71">
        <v>99.999999999999986</v>
      </c>
      <c r="D49" s="72">
        <v>5.7532578000147989</v>
      </c>
      <c r="E49" s="72">
        <v>5.6705103063470563</v>
      </c>
      <c r="F49" s="72">
        <v>35.142103042484955</v>
      </c>
      <c r="G49" s="72">
        <v>48.608904036257726</v>
      </c>
      <c r="H49" s="72">
        <v>4.825224814895452</v>
      </c>
      <c r="I49" s="73"/>
      <c r="J49" s="74"/>
    </row>
    <row r="51" spans="2:12" x14ac:dyDescent="0.4">
      <c r="C51" s="3" t="s">
        <v>27</v>
      </c>
      <c r="E51" s="75">
        <f>E48*100/C48</f>
        <v>5.6705103063470563</v>
      </c>
    </row>
    <row r="52" spans="2:12" x14ac:dyDescent="0.4">
      <c r="C52" s="3" t="s">
        <v>18</v>
      </c>
      <c r="D52" s="3">
        <f t="shared" ref="D52:I52" si="0">D43/1000000</f>
        <v>1199.17447294</v>
      </c>
      <c r="E52" s="3">
        <f t="shared" si="0"/>
        <v>239.55759549069705</v>
      </c>
      <c r="F52" s="3">
        <f t="shared" si="0"/>
        <v>674.45948296711492</v>
      </c>
      <c r="G52" s="3">
        <f t="shared" si="0"/>
        <v>759.28248360816815</v>
      </c>
      <c r="H52" s="3">
        <f t="shared" si="0"/>
        <v>69.742878954019858</v>
      </c>
      <c r="I52" s="3">
        <f t="shared" si="0"/>
        <v>0</v>
      </c>
    </row>
    <row r="53" spans="2:12" x14ac:dyDescent="0.4">
      <c r="C53" s="3">
        <f>L55</f>
        <v>45</v>
      </c>
    </row>
    <row r="54" spans="2:12" x14ac:dyDescent="0.4">
      <c r="C54" s="75">
        <f>K55</f>
        <v>45.073780758573591</v>
      </c>
      <c r="D54" s="76" t="str">
        <f t="shared" ref="D54:I54" si="1">D6</f>
        <v>O</v>
      </c>
      <c r="E54" s="76" t="str">
        <f t="shared" si="1"/>
        <v>I</v>
      </c>
      <c r="F54" s="76" t="str">
        <f t="shared" si="1"/>
        <v>II</v>
      </c>
      <c r="G54" s="76" t="str">
        <f t="shared" si="1"/>
        <v>III</v>
      </c>
      <c r="H54" s="76" t="str">
        <f t="shared" si="1"/>
        <v>IV</v>
      </c>
      <c r="I54" s="76" t="str">
        <f t="shared" si="1"/>
        <v>V</v>
      </c>
    </row>
    <row r="55" spans="2:12" x14ac:dyDescent="0.4">
      <c r="B55" s="77" t="s">
        <v>28</v>
      </c>
      <c r="C55" s="3" t="str">
        <f>CONCATENATE(C51,C53,C52)</f>
        <v>&lt; 11,5 cm =45%</v>
      </c>
      <c r="D55" s="75">
        <f>SUM(D8:D24)/1000000000</f>
        <v>1.19917447294</v>
      </c>
      <c r="E55" s="75">
        <f t="shared" ref="E55:I55" si="2">SUM(E8:E24)/1000000000</f>
        <v>0.12573925902333333</v>
      </c>
      <c r="F55" s="75">
        <f t="shared" si="2"/>
        <v>1.2546692766666667E-3</v>
      </c>
      <c r="G55" s="75">
        <f t="shared" si="2"/>
        <v>0</v>
      </c>
      <c r="H55" s="75">
        <f t="shared" si="2"/>
        <v>0</v>
      </c>
      <c r="I55" s="75">
        <f t="shared" si="2"/>
        <v>0</v>
      </c>
      <c r="J55" s="75">
        <f>SUM(D55:I55)</f>
        <v>1.3261684012399999</v>
      </c>
      <c r="K55" s="75">
        <f>(J55/$J57)*100</f>
        <v>45.073780758573591</v>
      </c>
      <c r="L55" s="75">
        <f>ROUND(K55,0)</f>
        <v>45</v>
      </c>
    </row>
    <row r="56" spans="2:12" x14ac:dyDescent="0.4">
      <c r="B56" s="77"/>
      <c r="C56" s="3" t="s">
        <v>29</v>
      </c>
      <c r="D56" s="75">
        <f>SUM(D25:D42)/1000000000</f>
        <v>0</v>
      </c>
      <c r="E56" s="75">
        <f t="shared" ref="E56:I56" si="3">SUM(E25:E42)/1000000000</f>
        <v>0.11381833646736378</v>
      </c>
      <c r="F56" s="75">
        <f t="shared" si="3"/>
        <v>0.67320481369044827</v>
      </c>
      <c r="G56" s="75">
        <f t="shared" si="3"/>
        <v>0.75928248360816808</v>
      </c>
      <c r="H56" s="75">
        <f t="shared" si="3"/>
        <v>6.9742878954019857E-2</v>
      </c>
      <c r="I56" s="75">
        <f t="shared" si="3"/>
        <v>0</v>
      </c>
      <c r="J56" s="75">
        <f>SUM(D56:I56)</f>
        <v>1.6160485127199997</v>
      </c>
      <c r="K56" s="75">
        <f>(J56/$J57)*100</f>
        <v>54.926219241426423</v>
      </c>
    </row>
    <row r="57" spans="2:12" x14ac:dyDescent="0.4">
      <c r="B57" s="77"/>
      <c r="J57" s="75">
        <f>SUM(J55:J56)</f>
        <v>2.9422169139599994</v>
      </c>
      <c r="K57" s="75">
        <f>SUM(K55:K56)</f>
        <v>100.00000000000001</v>
      </c>
    </row>
    <row r="58" spans="2:12" x14ac:dyDescent="0.4">
      <c r="B58" s="77"/>
    </row>
    <row r="59" spans="2:12" x14ac:dyDescent="0.4">
      <c r="B59" s="77"/>
    </row>
    <row r="60" spans="2:12" x14ac:dyDescent="0.4">
      <c r="B60" s="77"/>
      <c r="C60" s="75">
        <f>K61</f>
        <v>0</v>
      </c>
      <c r="D60" s="78" t="s">
        <v>5</v>
      </c>
      <c r="E60" s="78" t="s">
        <v>6</v>
      </c>
      <c r="F60" s="78" t="s">
        <v>7</v>
      </c>
      <c r="G60" s="78" t="s">
        <v>8</v>
      </c>
      <c r="H60" s="78" t="s">
        <v>9</v>
      </c>
      <c r="I60" s="78" t="s">
        <v>10</v>
      </c>
      <c r="K60" s="3"/>
    </row>
    <row r="61" spans="2:12" x14ac:dyDescent="0.4">
      <c r="B61" s="77"/>
      <c r="C61" s="3" t="s">
        <v>30</v>
      </c>
      <c r="D61" s="79"/>
      <c r="E61" s="79"/>
      <c r="F61" s="79"/>
      <c r="G61" s="79"/>
      <c r="H61" s="79"/>
      <c r="I61" s="79">
        <v>0</v>
      </c>
      <c r="J61" s="75"/>
      <c r="K61" s="75"/>
      <c r="L61" s="42"/>
    </row>
    <row r="62" spans="2:12" x14ac:dyDescent="0.4">
      <c r="B62" s="77"/>
      <c r="C62" s="3" t="s">
        <v>29</v>
      </c>
      <c r="D62" s="79"/>
      <c r="E62" s="79"/>
      <c r="F62" s="79"/>
      <c r="G62" s="79"/>
      <c r="H62" s="79"/>
      <c r="I62" s="79">
        <v>0</v>
      </c>
      <c r="J62" s="75"/>
      <c r="K62" s="75"/>
      <c r="L62" s="42"/>
    </row>
    <row r="63" spans="2:12" x14ac:dyDescent="0.4">
      <c r="B63" s="77"/>
      <c r="J63" s="75"/>
      <c r="K63" s="75"/>
      <c r="L63" s="42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&amp;C&amp;14SUBSECRETARIA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2°semestre_2020</vt:lpstr>
      <vt:lpstr>3T_20</vt:lpstr>
      <vt:lpstr>4T_20</vt:lpstr>
      <vt:lpstr>'2°semestre_2020'!Área_de_impresión</vt:lpstr>
      <vt:lpstr>'3T_20'!Área_de_impresión</vt:lpstr>
      <vt:lpstr>'4T_20'!Área_de_impresión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 Lopez</dc:creator>
  <cp:lastModifiedBy>Francisco Cerna</cp:lastModifiedBy>
  <cp:lastPrinted>2019-06-28T16:19:26Z</cp:lastPrinted>
  <dcterms:created xsi:type="dcterms:W3CDTF">2018-08-10T20:01:49Z</dcterms:created>
  <dcterms:modified xsi:type="dcterms:W3CDTF">2021-02-04T13:19:00Z</dcterms:modified>
</cp:coreProperties>
</file>