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alisis" sheetId="1" state="visible" r:id="rId3"/>
    <sheet name="Graficas" sheetId="2" state="visible" r:id="rId4"/>
    <sheet name="ARNm vs proteina" sheetId="3" state="visible" r:id="rId5"/>
    <sheet name="Hoja1" sheetId="4" state="visible" r:id="rId6"/>
    <sheet name="Hoja2" sheetId="5" state="visible" r:id="rId7"/>
    <sheet name="Hoja3" sheetId="6" state="visible" r:id="rId8"/>
    <sheet name="Hoja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En la imagen hay dos cajas solapadas sobre esta banda: ROI 40 (1490) y ROI 44 (1200). Se usa la 40; la 44 parece un duplicado.</t>
        </r>
      </text>
    </comment>
    <comment ref="G3" authorId="0">
      <text>
        <r>
          <rPr>
            <sz val="10"/>
            <rFont val="Arial"/>
            <family val="2"/>
          </rPr>
          <t xml:space="preserve">Supuesto: por debajo de ~100 unidades la caja no contiene banda (ROIs 45, 46, 47 dan 3.6, 57.6, -8). Cámbialo si quieres.</t>
        </r>
      </text>
    </comment>
  </commentList>
</comments>
</file>

<file path=xl/sharedStrings.xml><?xml version="1.0" encoding="utf-8"?>
<sst xmlns="http://schemas.openxmlformats.org/spreadsheetml/2006/main" count="342" uniqueCount="151">
  <si>
    <t xml:space="preserve">Cuantificación WB queratinocitos diferenciados vs sin diferenciar — normalizado a 14-3-3ζ (canal 700)</t>
  </si>
  <si>
    <t xml:space="preserve">Señal = 'Signal' (ya restado el fondo) de Hoja4. Diana = canal 800 (785Ex-820Em); control endógeno 14-3-3ζ = canal 700 (685Ex-720Em).</t>
  </si>
  <si>
    <t xml:space="preserve">Límite de detección (señal diana mínima para calcular fold):</t>
  </si>
  <si>
    <t xml:space="preserve">Gel</t>
  </si>
  <si>
    <t xml:space="preserve">Anticuerpo</t>
  </si>
  <si>
    <t xml:space="preserve">Réplica</t>
  </si>
  <si>
    <t xml:space="preserve">Condición</t>
  </si>
  <si>
    <t xml:space="preserve">ROI diana</t>
  </si>
  <si>
    <t xml:space="preserve">Señal diana</t>
  </si>
  <si>
    <t xml:space="preserve">ROI 14-3-3ζ</t>
  </si>
  <si>
    <t xml:space="preserve">Señal 14-3-3ζ</t>
  </si>
  <si>
    <t xml:space="preserve">Diana / 14-3-3ζ</t>
  </si>
  <si>
    <t xml:space="preserve">Gel A (K14/K5)</t>
  </si>
  <si>
    <t xml:space="preserve">K14</t>
  </si>
  <si>
    <t xml:space="preserve">Dif</t>
  </si>
  <si>
    <t xml:space="preserve">Sin dif</t>
  </si>
  <si>
    <t xml:space="preserve">K5</t>
  </si>
  <si>
    <t xml:space="preserve">Gel B (K1/K10 ab)</t>
  </si>
  <si>
    <t xml:space="preserve">K1</t>
  </si>
  <si>
    <t xml:space="preserve">K10 ab</t>
  </si>
  <si>
    <t xml:space="preserve">Gel C (K2/K10 int)</t>
  </si>
  <si>
    <t xml:space="preserve">K2</t>
  </si>
  <si>
    <t xml:space="preserve">K10 int</t>
  </si>
  <si>
    <t xml:space="preserve">—</t>
  </si>
  <si>
    <t xml:space="preserve">sin banda</t>
  </si>
  <si>
    <t xml:space="preserve">Gel D (K14/IVL)</t>
  </si>
  <si>
    <t xml:space="preserve">IVL</t>
  </si>
  <si>
    <t xml:space="preserve">Por pareja (réplica)</t>
  </si>
  <si>
    <t xml:space="preserve">Norm. Dif</t>
  </si>
  <si>
    <t xml:space="preserve">Norm. Sin dif</t>
  </si>
  <si>
    <t xml:space="preserve">Fold Dif / Sin dif (normalizado)</t>
  </si>
  <si>
    <t xml:space="preserve">log2 fold</t>
  </si>
  <si>
    <t xml:space="preserve">Fold Dif / Sin dif (señal bruta)</t>
  </si>
  <si>
    <t xml:space="preserve">14-3-3ζ Dif / Sin dif</t>
  </si>
  <si>
    <t xml:space="preserve">Resumen por anticuerpo (media de parejas)</t>
  </si>
  <si>
    <t xml:space="preserve">n parejas</t>
  </si>
  <si>
    <t xml:space="preserve">Fold Dif / Sin dif (media geométrica)</t>
  </si>
  <si>
    <t xml:space="preserve">log2 fold medio</t>
  </si>
  <si>
    <t xml:space="preserve">Interpretación</t>
  </si>
  <si>
    <t xml:space="preserve">Mapa de carriles (de la foto + escaneo): Gel A = K14 (D, marcador, U) + K5 ×2; Gel B = K1 ×2 + K10 ab; Gel C = K2 ×2 + K10 int; Gel D = K14 + IVL ×2 (sin marcador entre parejas).</t>
  </si>
  <si>
    <t xml:space="preserve">Orden asumido en cada pareja: primero Diferenciada, luego Sin diferenciar (izq → dcha en el escaneo).</t>
  </si>
  <si>
    <t xml:space="preserve">ROI 44 descartada (caja duplicada sobre la banda de la ROI 40). K10 int: no se dibujaron ROIs (sin banda visible).</t>
  </si>
  <si>
    <t xml:space="preserve">OJO: 14-3-3ζ sale 4–8 veces más alta en Dif que en Sin dif en TODAS las parejas (col. H de la tabla por pareja): o hay más proteína cargada en Dif, o 14-3-3ζ cambia con la diferenciación. Esto pesa mucho en la normalización.</t>
  </si>
  <si>
    <t xml:space="preserve">n = 1–2 parejas por anticuerpo y sin saber si son réplicas biológicas o técnicas: no se calcula estadística.</t>
  </si>
  <si>
    <t xml:space="preserve">Datos de las gráficas: media de Diana / 14-3-3ζ por condición</t>
  </si>
  <si>
    <t xml:space="preserve">Proteína</t>
  </si>
  <si>
    <t xml:space="preserve">K10 int no se grafica (sin banda). Valores de IVL Sin dif ≈ 0 (por debajo del límite de detección).</t>
  </si>
  <si>
    <t xml:space="preserve">Diana / 14-3-3ζ (media de parejas): Diferenciada vs Sin diferenciar</t>
  </si>
  <si>
    <t xml:space="preserve">MD2: ARNm (qPCR, 7 d vs 0 d) frente a proteína (WB, Dif vs Sin dif)</t>
  </si>
  <si>
    <t xml:space="preserve">ARNm: RQ 2^-ΔΔCt con YWHAZ, de qPCR_analisis_MD2_MD3.xlsx (hoja Resumen; azul = copiado de ese archivo). Proteína: fold de la hoja Analisis (fórmulas).</t>
  </si>
  <si>
    <t xml:space="preserve">Supuesto: WB «Sin dif» = KerCT WT / 0 días y «Dif» = KerCT MD2 7 días (Hoja1). Fold &gt; 1 = más en diferenciado.</t>
  </si>
  <si>
    <t xml:space="preserve">K10 e IVL: la barra de proteína es un mínimo (en Sin dif no hay banda).</t>
  </si>
  <si>
    <t xml:space="preserve">Gen</t>
  </si>
  <si>
    <t xml:space="preserve">ARNm MD2 rep 1</t>
  </si>
  <si>
    <t xml:space="preserve">ARNm MD2 rep 2</t>
  </si>
  <si>
    <t xml:space="preserve">ARNm 7d/0d (media)</t>
  </si>
  <si>
    <t xml:space="preserve">Proteína Dif/Sin dif (norm. 14-3-3ζ)</t>
  </si>
  <si>
    <t xml:space="preserve">Proteína Dif/Sin dif (señal bruta)</t>
  </si>
  <si>
    <t xml:space="preserve">¿Proteína es un mínimo?</t>
  </si>
  <si>
    <t xml:space="preserve">¿Mismo sentido ARNm y proteína?</t>
  </si>
  <si>
    <t xml:space="preserve">Comentario</t>
  </si>
  <si>
    <t xml:space="preserve">KRT1 / K1</t>
  </si>
  <si>
    <t xml:space="preserve">No</t>
  </si>
  <si>
    <t xml:space="preserve">ARNm casi ausente a 0 d (Ct ≈ 32) pero el WB da banda fuerte en Sin dif: la banda probablemente no es K1 (reacción cruzada).</t>
  </si>
  <si>
    <t xml:space="preserve">KRT2 / K2</t>
  </si>
  <si>
    <t xml:space="preserve">ARNm muy bajo en ambas (Ct ≈ 30–31): la banda fuerte en Sin dif del WB es sospechosa.</t>
  </si>
  <si>
    <t xml:space="preserve">KRT10 / K10 (ab)</t>
  </si>
  <si>
    <t xml:space="preserve">Sí (≥)</t>
  </si>
  <si>
    <t xml:space="preserve">Concuerdan: K10 solo detectable en Dif. El valor de proteína es un mínimo (Sin dif bajo el límite de detección).</t>
  </si>
  <si>
    <t xml:space="preserve">KRT14 / K14</t>
  </si>
  <si>
    <t xml:space="preserve">Concuerdan (bajan). La proteína sin normalizar (~0,3) se parece mucho al ARNm (~0,4); normalizada a 14-3-3ζ se exagera.</t>
  </si>
  <si>
    <t xml:space="preserve">Concuerdan: IVL solo detectable en Dif. Valor de proteína = mínimo.</t>
  </si>
  <si>
    <t xml:space="preserve">KRT5 / K5</t>
  </si>
  <si>
    <t xml:space="preserve">no medido</t>
  </si>
  <si>
    <t xml:space="preserve">Sin dato de ARNm en MD2 (en Medio 3D sí). Proteína baja con la diferenciación, como se espera.</t>
  </si>
  <si>
    <t xml:space="preserve">La media de ARNm es geométrica entre MD2 rep 1 y rep 2. En proteína: media geométrica de las parejas del WB.</t>
  </si>
  <si>
    <t xml:space="preserve">Lectura:</t>
  </si>
  <si>
    <t xml:space="preserve">• K14, K10 e IVL: ARNm y proteína van en el mismo sentido (K14 baja; K10 e IVL suben, y en proteína solo aparecen en diferenciado).</t>
  </si>
  <si>
    <t xml:space="preserve">• K1 y K2: discrepancia total. El ARNm sube con la diferenciación (K1 ~56×, K2 ~2,4×) pero el WB da más señal en Sin dif, incluso sin normalizar.</t>
  </si>
  <si>
    <t xml:space="preserve">   A 0 d el ARNm de KRT1 y KRT2 está casi en el límite (Ct 30–32), así que una banda fuerte en Sin dif no es creíble: revisar especificidad del anticuerpo / altura de la banda (K1 ~67 kDa, K2 ~65 kDa; K5 ~58 kDa, K14 ~50 kDa).</t>
  </si>
  <si>
    <t xml:space="preserve">• 14-3-3ζ (YWHAZ): el ARNm apenas cambia (Ct 16,4 a 0 d frente a 16,0 a 7 d en MD2, ~1,3×), pero la proteína sale 4–8× más alta en Dif con la misma carga teórica (30 µg).</t>
  </si>
  <si>
    <t xml:space="preserve">   Eso apunta a carga desigual / cuantificación de proteína, más que a un cambio real de 14-3-3ζ. Con señal sin normalizar, K14 (0,3×) coincide con el ARNm (0,4×).</t>
  </si>
  <si>
    <t xml:space="preserve">• Magnitudes: no son comparables 1:1 (el WB satura y tiene menos rango dinámico que la qPCR); lo comparable es el sentido del cambio.</t>
  </si>
  <si>
    <t xml:space="preserve">Concentración </t>
  </si>
  <si>
    <t xml:space="preserve">ul para 30ng</t>
  </si>
  <si>
    <t xml:space="preserve">ul agente reductor</t>
  </si>
  <si>
    <t xml:space="preserve">ul tampón carga</t>
  </si>
  <si>
    <t xml:space="preserve">ul H2O</t>
  </si>
  <si>
    <t xml:space="preserve">volumen final</t>
  </si>
  <si>
    <t xml:space="preserve">¿Cuántas?</t>
  </si>
  <si>
    <t xml:space="preserve">KerCT WT </t>
  </si>
  <si>
    <t xml:space="preserve">KerCT MD2 7 días</t>
  </si>
  <si>
    <t xml:space="preserve">1:5000 el de K10 abcam al final</t>
  </si>
  <si>
    <t xml:space="preserve">Image Name</t>
  </si>
  <si>
    <t xml:space="preserve">Channel</t>
  </si>
  <si>
    <t xml:space="preserve">Name</t>
  </si>
  <si>
    <t xml:space="preserve">Signal</t>
  </si>
  <si>
    <t xml:space="preserve">Total</t>
  </si>
  <si>
    <t xml:space="preserve">Area</t>
  </si>
  <si>
    <t xml:space="preserve">Bkgnd.</t>
  </si>
  <si>
    <t xml:space="preserve">Type</t>
  </si>
  <si>
    <t xml:space="preserve">685Ex-720Em</t>
  </si>
  <si>
    <t xml:space="preserve">0,316</t>
  </si>
  <si>
    <t xml:space="preserve">0,286</t>
  </si>
  <si>
    <t xml:space="preserve">0,281</t>
  </si>
  <si>
    <t xml:space="preserve">0,284</t>
  </si>
  <si>
    <t xml:space="preserve">0,314</t>
  </si>
  <si>
    <t xml:space="preserve">0,283</t>
  </si>
  <si>
    <t xml:space="preserve">0,295</t>
  </si>
  <si>
    <t xml:space="preserve">0,279</t>
  </si>
  <si>
    <t xml:space="preserve">0,309</t>
  </si>
  <si>
    <t xml:space="preserve">0,271</t>
  </si>
  <si>
    <t xml:space="preserve">0,323</t>
  </si>
  <si>
    <t xml:space="preserve">0,280</t>
  </si>
  <si>
    <t xml:space="preserve">0,285</t>
  </si>
  <si>
    <t xml:space="preserve">0,268</t>
  </si>
  <si>
    <t xml:space="preserve">0,270</t>
  </si>
  <si>
    <t xml:space="preserve">0,259</t>
  </si>
  <si>
    <t xml:space="preserve">0,256</t>
  </si>
  <si>
    <t xml:space="preserve">0,255</t>
  </si>
  <si>
    <t xml:space="preserve">0,238</t>
  </si>
  <si>
    <t xml:space="preserve">0,252</t>
  </si>
  <si>
    <t xml:space="preserve">0,267</t>
  </si>
  <si>
    <t xml:space="preserve">785Ex-820Em</t>
  </si>
  <si>
    <t xml:space="preserve">1,47</t>
  </si>
  <si>
    <t xml:space="preserve">1,75</t>
  </si>
  <si>
    <t xml:space="preserve">1,45</t>
  </si>
  <si>
    <t xml:space="preserve">1,53</t>
  </si>
  <si>
    <t xml:space="preserve">0,0509</t>
  </si>
  <si>
    <t xml:space="preserve">0,0438</t>
  </si>
  <si>
    <t xml:space="preserve">0,613</t>
  </si>
  <si>
    <t xml:space="preserve">0,414</t>
  </si>
  <si>
    <t xml:space="preserve">0,0743</t>
  </si>
  <si>
    <t xml:space="preserve">0,0383</t>
  </si>
  <si>
    <t xml:space="preserve">0,0255</t>
  </si>
  <si>
    <t xml:space="preserve">0,0327</t>
  </si>
  <si>
    <t xml:space="preserve">0,0281</t>
  </si>
  <si>
    <t xml:space="preserve">0,0332</t>
  </si>
  <si>
    <t xml:space="preserve">0,0414</t>
  </si>
  <si>
    <t xml:space="preserve">0,0413</t>
  </si>
  <si>
    <t xml:space="preserve">0,0292</t>
  </si>
  <si>
    <t xml:space="preserve">0,0357</t>
  </si>
  <si>
    <t xml:space="preserve">0,0963</t>
  </si>
  <si>
    <t xml:space="preserve">0,0666</t>
  </si>
  <si>
    <t xml:space="preserve">3,60</t>
  </si>
  <si>
    <t xml:space="preserve">63,4</t>
  </si>
  <si>
    <t xml:space="preserve">0,0210</t>
  </si>
  <si>
    <t xml:space="preserve">57,6</t>
  </si>
  <si>
    <t xml:space="preserve">0,180</t>
  </si>
  <si>
    <t xml:space="preserve">-8,00</t>
  </si>
  <si>
    <t xml:space="preserve">0,146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</si>
</sst>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.00"/>
    <numFmt numFmtId="168" formatCode="0.0#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K14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Analisis!$B$64:$C$64</c:f>
              <c:numCache>
                <c:formatCode>0.000</c:formatCode>
                <c:ptCount val="2"/>
                <c:pt idx="0">
                  <c:v>0.781351813518135</c:v>
                </c:pt>
                <c:pt idx="1">
                  <c:v>14.9042276980356</c:v>
                </c:pt>
              </c:numCache>
            </c:numRef>
          </c:val>
        </c:ser>
        <c:gapWidth val="60"/>
        <c:overlap val="0"/>
        <c:axId val="98657918"/>
        <c:axId val="12218026"/>
      </c:barChart>
      <c:catAx>
        <c:axId val="98657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18026"/>
        <c:crosses val="autoZero"/>
        <c:auto val="1"/>
        <c:lblAlgn val="ctr"/>
        <c:lblOffset val="100"/>
        <c:noMultiLvlLbl val="0"/>
      </c:catAx>
      <c:valAx>
        <c:axId val="122180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57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Analisis!$B$65:$C$65</c:f>
              <c:numCache>
                <c:formatCode>0.000</c:formatCode>
                <c:ptCount val="2"/>
                <c:pt idx="0">
                  <c:v>0.0481871446320495</c:v>
                </c:pt>
                <c:pt idx="1">
                  <c:v>2.35736968345664</c:v>
                </c:pt>
              </c:numCache>
            </c:numRef>
          </c:val>
        </c:ser>
        <c:gapWidth val="60"/>
        <c:overlap val="0"/>
        <c:axId val="61948173"/>
        <c:axId val="86907954"/>
      </c:barChart>
      <c:catAx>
        <c:axId val="61948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07954"/>
        <c:crosses val="autoZero"/>
        <c:auto val="1"/>
        <c:lblAlgn val="ctr"/>
        <c:lblOffset val="100"/>
        <c:noMultiLvlLbl val="0"/>
      </c:catAx>
      <c:valAx>
        <c:axId val="869079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48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Analisis!$B$66:$C$66</c:f>
              <c:numCache>
                <c:formatCode>0.000</c:formatCode>
                <c:ptCount val="2"/>
                <c:pt idx="0">
                  <c:v>0.756681376875552</c:v>
                </c:pt>
                <c:pt idx="1">
                  <c:v>7.87589194699287</c:v>
                </c:pt>
              </c:numCache>
            </c:numRef>
          </c:val>
        </c:ser>
        <c:gapWidth val="60"/>
        <c:overlap val="0"/>
        <c:axId val="83474198"/>
        <c:axId val="20579682"/>
      </c:barChart>
      <c:catAx>
        <c:axId val="834741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79682"/>
        <c:crosses val="autoZero"/>
        <c:auto val="1"/>
        <c:lblAlgn val="ctr"/>
        <c:lblOffset val="100"/>
        <c:noMultiLvlLbl val="0"/>
      </c:catAx>
      <c:valAx>
        <c:axId val="205796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74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Analisis!$B$67:$C$67</c:f>
              <c:numCache>
                <c:formatCode>0.000</c:formatCode>
                <c:ptCount val="2"/>
                <c:pt idx="0">
                  <c:v>0.0215466270560104</c:v>
                </c:pt>
                <c:pt idx="1">
                  <c:v>1.02049689440994</c:v>
                </c:pt>
              </c:numCache>
            </c:numRef>
          </c:val>
        </c:ser>
        <c:gapWidth val="60"/>
        <c:overlap val="0"/>
        <c:axId val="84993984"/>
        <c:axId val="63907181"/>
      </c:barChart>
      <c:catAx>
        <c:axId val="8499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7181"/>
        <c:crosses val="autoZero"/>
        <c:auto val="1"/>
        <c:lblAlgn val="ctr"/>
        <c:lblOffset val="100"/>
        <c:noMultiLvlLbl val="0"/>
      </c:catAx>
      <c:valAx>
        <c:axId val="639071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93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K10 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Analisis!$B$68:$C$68</c:f>
              <c:numCache>
                <c:formatCode>0.000</c:formatCode>
                <c:ptCount val="2"/>
                <c:pt idx="0">
                  <c:v>0.417193426042984</c:v>
                </c:pt>
                <c:pt idx="1">
                  <c:v>0.00175609756097561</c:v>
                </c:pt>
              </c:numCache>
            </c:numRef>
          </c:val>
        </c:ser>
        <c:gapWidth val="60"/>
        <c:overlap val="0"/>
        <c:axId val="14693973"/>
        <c:axId val="5077888"/>
      </c:barChart>
      <c:catAx>
        <c:axId val="14693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7888"/>
        <c:crosses val="autoZero"/>
        <c:auto val="1"/>
        <c:lblAlgn val="ctr"/>
        <c:lblOffset val="100"/>
        <c:noMultiLvlLbl val="0"/>
      </c:catAx>
      <c:valAx>
        <c:axId val="50778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93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IVL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Analisis!$B$63:$C$63</c:f>
              <c:strCache>
                <c:ptCount val="2"/>
                <c:pt idx="0">
                  <c:v>Dif</c:v>
                </c:pt>
                <c:pt idx="1">
                  <c:v>Sin dif</c:v>
                </c:pt>
              </c:strCache>
            </c:strRef>
          </c:cat>
          <c:val>
            <c:numRef>
              <c:f>Analisis!$B$69:$C$69</c:f>
              <c:numCache>
                <c:formatCode>0.000</c:formatCode>
                <c:ptCount val="2"/>
                <c:pt idx="0">
                  <c:v>2.07213761438226</c:v>
                </c:pt>
                <c:pt idx="1">
                  <c:v>0.0143258009528388</c:v>
                </c:pt>
              </c:numCache>
            </c:numRef>
          </c:val>
        </c:ser>
        <c:gapWidth val="60"/>
        <c:overlap val="0"/>
        <c:axId val="76649506"/>
        <c:axId val="60497147"/>
      </c:barChart>
      <c:catAx>
        <c:axId val="76649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97147"/>
        <c:crosses val="autoZero"/>
        <c:auto val="1"/>
        <c:lblAlgn val="ctr"/>
        <c:lblOffset val="100"/>
        <c:noMultiLvlLbl val="0"/>
      </c:catAx>
      <c:valAx>
        <c:axId val="604971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Diana / 14-3-3ζ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49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Fold diferenciado vs sin diferenciar (MD2)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'ARNm vs proteina'!D5</c:f>
              <c:strCache>
                <c:ptCount val="1"/>
                <c:pt idx="0">
                  <c:v>ARNm 7d/0d (media)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'ARNm vs proteina'!$A$6:$A$10</c:f>
              <c:strCache>
                <c:ptCount val="5"/>
                <c:pt idx="0">
                  <c:v>KRT1 / K1</c:v>
                </c:pt>
                <c:pt idx="1">
                  <c:v>KRT2 / K2</c:v>
                </c:pt>
                <c:pt idx="2">
                  <c:v>KRT10 / K10 (ab)</c:v>
                </c:pt>
                <c:pt idx="3">
                  <c:v>KRT14 / K14</c:v>
                </c:pt>
                <c:pt idx="4">
                  <c:v>IVL</c:v>
                </c:pt>
              </c:strCache>
            </c:strRef>
          </c:cat>
          <c:val>
            <c:numRef>
              <c:f>'ARNm vs proteina'!$D$6:$D$10</c:f>
              <c:numCache>
                <c:formatCode>0.00</c:formatCode>
                <c:ptCount val="5"/>
                <c:pt idx="0">
                  <c:v>54.5001756877902</c:v>
                </c:pt>
                <c:pt idx="1">
                  <c:v>2.35716142849827</c:v>
                </c:pt>
                <c:pt idx="2">
                  <c:v>22.7717358143818</c:v>
                </c:pt>
                <c:pt idx="3">
                  <c:v>0.381200734521853</c:v>
                </c:pt>
                <c:pt idx="4">
                  <c:v>169.772270138559</c:v>
                </c:pt>
              </c:numCache>
            </c:numRef>
          </c:val>
        </c:ser>
        <c:ser>
          <c:idx val="1"/>
          <c:order val="1"/>
          <c:tx>
            <c:strRef>
              <c:f>'ARNm vs proteina'!F5</c:f>
              <c:strCache>
                <c:ptCount val="1"/>
                <c:pt idx="0">
                  <c:v>Proteína Dif/Sin dif (señal bruta)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a5a5a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'ARNm vs proteina'!$A$6:$A$10</c:f>
              <c:strCache>
                <c:ptCount val="5"/>
                <c:pt idx="0">
                  <c:v>KRT1 / K1</c:v>
                </c:pt>
                <c:pt idx="1">
                  <c:v>KRT2 / K2</c:v>
                </c:pt>
                <c:pt idx="2">
                  <c:v>KRT10 / K10 (ab)</c:v>
                </c:pt>
                <c:pt idx="3">
                  <c:v>KRT14 / K14</c:v>
                </c:pt>
                <c:pt idx="4">
                  <c:v>IVL</c:v>
                </c:pt>
              </c:strCache>
            </c:strRef>
          </c:cat>
          <c:val>
            <c:numRef>
              <c:f>'ARNm vs proteina'!$F$6:$F$10</c:f>
              <c:numCache>
                <c:formatCode>0.00</c:formatCode>
                <c:ptCount val="5"/>
                <c:pt idx="0">
                  <c:v>0.145156707728777</c:v>
                </c:pt>
                <c:pt idx="1">
                  <c:v>0.580735883742917</c:v>
                </c:pt>
                <c:pt idx="2">
                  <c:v>33</c:v>
                </c:pt>
                <c:pt idx="3">
                  <c:v>0.289231726052959</c:v>
                </c:pt>
                <c:pt idx="4">
                  <c:v>143.013985330107</c:v>
                </c:pt>
              </c:numCache>
            </c:numRef>
          </c:val>
        </c:ser>
        <c:ser>
          <c:idx val="2"/>
          <c:order val="2"/>
          <c:tx>
            <c:strRef>
              <c:f>'ARNm vs proteina'!E5</c:f>
              <c:strCache>
                <c:ptCount val="1"/>
                <c:pt idx="0">
                  <c:v>Proteína Dif/Sin dif (norm. 14-3-3ζ)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'ARNm vs proteina'!$A$6:$A$10</c:f>
              <c:strCache>
                <c:ptCount val="5"/>
                <c:pt idx="0">
                  <c:v>KRT1 / K1</c:v>
                </c:pt>
                <c:pt idx="1">
                  <c:v>KRT2 / K2</c:v>
                </c:pt>
                <c:pt idx="2">
                  <c:v>KRT10 / K10 (ab)</c:v>
                </c:pt>
                <c:pt idx="3">
                  <c:v>KRT14 / K14</c:v>
                </c:pt>
                <c:pt idx="4">
                  <c:v>IVL</c:v>
                </c:pt>
              </c:strCache>
            </c:strRef>
          </c:cat>
          <c:val>
            <c:numRef>
              <c:f>'ARNm vs proteina'!$E$6:$E$10</c:f>
              <c:numCache>
                <c:formatCode>0.00</c:formatCode>
                <c:ptCount val="5"/>
                <c:pt idx="0">
                  <c:v>0.0217054135376413</c:v>
                </c:pt>
                <c:pt idx="1">
                  <c:v>0.0966658779933537</c:v>
                </c:pt>
                <c:pt idx="2">
                  <c:v>8.55246523388116</c:v>
                </c:pt>
                <c:pt idx="3">
                  <c:v>0.0518611087805558</c:v>
                </c:pt>
                <c:pt idx="4">
                  <c:v>30.7516299425454</c:v>
                </c:pt>
              </c:numCache>
            </c:numRef>
          </c:val>
        </c:ser>
        <c:gapWidth val="150"/>
        <c:overlap val="0"/>
        <c:axId val="54902850"/>
        <c:axId val="62689967"/>
      </c:barChart>
      <c:catAx>
        <c:axId val="54902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89967"/>
        <c:crossesAt val="1"/>
        <c:auto val="1"/>
        <c:lblAlgn val="ctr"/>
        <c:lblOffset val="100"/>
        <c:noMultiLvlLbl val="0"/>
      </c:catAx>
      <c:valAx>
        <c:axId val="62689967"/>
        <c:scaling>
          <c:logBase val="10"/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Fold (escala 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028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4</xdr:col>
      <xdr:colOff>433440</xdr:colOff>
      <xdr:row>14</xdr:row>
      <xdr:rowOff>38880</xdr:rowOff>
    </xdr:to>
    <xdr:graphicFrame>
      <xdr:nvGraphicFramePr>
        <xdr:cNvPr id="0" name="Chart 1"/>
        <xdr:cNvGraphicFramePr/>
      </xdr:nvGraphicFramePr>
      <xdr:xfrm>
        <a:off x="0" y="38088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</xdr:row>
      <xdr:rowOff>175680</xdr:rowOff>
    </xdr:from>
    <xdr:to>
      <xdr:col>10</xdr:col>
      <xdr:colOff>433800</xdr:colOff>
      <xdr:row>14</xdr:row>
      <xdr:rowOff>38880</xdr:rowOff>
    </xdr:to>
    <xdr:graphicFrame>
      <xdr:nvGraphicFramePr>
        <xdr:cNvPr id="1" name="Chart 2"/>
        <xdr:cNvGraphicFramePr/>
      </xdr:nvGraphicFramePr>
      <xdr:xfrm>
        <a:off x="3669120" y="38088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</xdr:row>
      <xdr:rowOff>175680</xdr:rowOff>
    </xdr:from>
    <xdr:to>
      <xdr:col>16</xdr:col>
      <xdr:colOff>433800</xdr:colOff>
      <xdr:row>14</xdr:row>
      <xdr:rowOff>38880</xdr:rowOff>
    </xdr:to>
    <xdr:graphicFrame>
      <xdr:nvGraphicFramePr>
        <xdr:cNvPr id="2" name="Chart 3"/>
        <xdr:cNvGraphicFramePr/>
      </xdr:nvGraphicFramePr>
      <xdr:xfrm>
        <a:off x="7338240" y="38088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16</xdr:row>
      <xdr:rowOff>176040</xdr:rowOff>
    </xdr:from>
    <xdr:to>
      <xdr:col>4</xdr:col>
      <xdr:colOff>433440</xdr:colOff>
      <xdr:row>29</xdr:row>
      <xdr:rowOff>39240</xdr:rowOff>
    </xdr:to>
    <xdr:graphicFrame>
      <xdr:nvGraphicFramePr>
        <xdr:cNvPr id="3" name="Chart 4"/>
        <xdr:cNvGraphicFramePr/>
      </xdr:nvGraphicFramePr>
      <xdr:xfrm>
        <a:off x="0" y="323856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16</xdr:row>
      <xdr:rowOff>176040</xdr:rowOff>
    </xdr:from>
    <xdr:to>
      <xdr:col>10</xdr:col>
      <xdr:colOff>433800</xdr:colOff>
      <xdr:row>29</xdr:row>
      <xdr:rowOff>39240</xdr:rowOff>
    </xdr:to>
    <xdr:graphicFrame>
      <xdr:nvGraphicFramePr>
        <xdr:cNvPr id="4" name="Chart 5"/>
        <xdr:cNvGraphicFramePr/>
      </xdr:nvGraphicFramePr>
      <xdr:xfrm>
        <a:off x="3669120" y="323856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16</xdr:row>
      <xdr:rowOff>176040</xdr:rowOff>
    </xdr:from>
    <xdr:to>
      <xdr:col>16</xdr:col>
      <xdr:colOff>433800</xdr:colOff>
      <xdr:row>29</xdr:row>
      <xdr:rowOff>39240</xdr:rowOff>
    </xdr:to>
    <xdr:graphicFrame>
      <xdr:nvGraphicFramePr>
        <xdr:cNvPr id="5" name="Chart 6"/>
        <xdr:cNvGraphicFramePr/>
      </xdr:nvGraphicFramePr>
      <xdr:xfrm>
        <a:off x="7338240" y="3238560"/>
        <a:ext cx="28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176040</xdr:rowOff>
    </xdr:from>
    <xdr:to>
      <xdr:col>20</xdr:col>
      <xdr:colOff>364320</xdr:colOff>
      <xdr:row>13</xdr:row>
      <xdr:rowOff>54720</xdr:rowOff>
    </xdr:to>
    <xdr:graphicFrame>
      <xdr:nvGraphicFramePr>
        <xdr:cNvPr id="6" name="Chart 1"/>
        <xdr:cNvGraphicFramePr/>
      </xdr:nvGraphicFramePr>
      <xdr:xfrm>
        <a:off x="1217088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11</xdr:col>
      <xdr:colOff>409680</xdr:colOff>
      <xdr:row>26</xdr:row>
      <xdr:rowOff>171360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1143000"/>
          <a:ext cx="7629120" cy="398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306360</xdr:colOff>
      <xdr:row>36</xdr:row>
      <xdr:rowOff>162720</xdr:rowOff>
    </xdr:to>
    <xdr:pic>
      <xdr:nvPicPr>
        <xdr:cNvPr id="8" name="Imagen 1" descr=""/>
        <xdr:cNvPicPr/>
      </xdr:nvPicPr>
      <xdr:blipFill>
        <a:blip r:embed="rId1"/>
        <a:stretch/>
      </xdr:blipFill>
      <xdr:spPr>
        <a:xfrm>
          <a:off x="0" y="0"/>
          <a:ext cx="12345840" cy="702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249120</xdr:colOff>
      <xdr:row>18</xdr:row>
      <xdr:rowOff>133560</xdr:rowOff>
    </xdr:to>
    <xdr:pic>
      <xdr:nvPicPr>
        <xdr:cNvPr id="9" name="Imagen 1" descr=""/>
        <xdr:cNvPicPr/>
      </xdr:nvPicPr>
      <xdr:blipFill>
        <a:blip r:embed="rId1"/>
        <a:stretch/>
      </xdr:blipFill>
      <xdr:spPr>
        <a:xfrm>
          <a:off x="0" y="0"/>
          <a:ext cx="12288600" cy="356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16</xdr:col>
      <xdr:colOff>401400</xdr:colOff>
      <xdr:row>38</xdr:row>
      <xdr:rowOff>162000</xdr:rowOff>
    </xdr:to>
    <xdr:pic>
      <xdr:nvPicPr>
        <xdr:cNvPr id="10" name="Imagen 2" descr=""/>
        <xdr:cNvPicPr/>
      </xdr:nvPicPr>
      <xdr:blipFill>
        <a:blip r:embed="rId2"/>
        <a:stretch/>
      </xdr:blipFill>
      <xdr:spPr>
        <a:xfrm>
          <a:off x="0" y="4191120"/>
          <a:ext cx="12440880" cy="320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28</xdr:col>
      <xdr:colOff>29880</xdr:colOff>
      <xdr:row>19</xdr:row>
      <xdr:rowOff>9720</xdr:rowOff>
    </xdr:to>
    <xdr:pic>
      <xdr:nvPicPr>
        <xdr:cNvPr id="11" name="Imagen 1" descr=""/>
        <xdr:cNvPicPr/>
      </xdr:nvPicPr>
      <xdr:blipFill>
        <a:blip r:embed="rId1"/>
        <a:stretch/>
      </xdr:blipFill>
      <xdr:spPr>
        <a:xfrm>
          <a:off x="8277120" y="190440"/>
          <a:ext cx="12822120" cy="343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27</xdr:col>
      <xdr:colOff>668160</xdr:colOff>
      <xdr:row>39</xdr:row>
      <xdr:rowOff>95400</xdr:rowOff>
    </xdr:to>
    <xdr:pic>
      <xdr:nvPicPr>
        <xdr:cNvPr id="12" name="Imagen 2" descr=""/>
        <xdr:cNvPicPr/>
      </xdr:nvPicPr>
      <xdr:blipFill>
        <a:blip r:embed="rId2"/>
        <a:stretch/>
      </xdr:blipFill>
      <xdr:spPr>
        <a:xfrm>
          <a:off x="8277120" y="4000680"/>
          <a:ext cx="12708000" cy="3524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G3" s="3" t="n">
        <v>100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5" t="s">
        <v>13</v>
      </c>
      <c r="C6" s="5" t="n">
        <v>1</v>
      </c>
      <c r="D6" s="5" t="s">
        <v>14</v>
      </c>
      <c r="E6" s="5" t="n">
        <v>33</v>
      </c>
      <c r="F6" s="6" t="n">
        <f aca="false">IFERROR(Hoja4!$D$34*1,VALUE(SUBSTITUTE(Hoja4!$D$34,",",".")))</f>
        <v>3420</v>
      </c>
      <c r="G6" s="5" t="n">
        <v>1</v>
      </c>
      <c r="H6" s="6" t="n">
        <f aca="false">IFERROR(Hoja4!$D$2*1,VALUE(SUBSTITUTE(Hoja4!$D$2,",",".")))</f>
        <v>5420</v>
      </c>
      <c r="I6" s="7" t="n">
        <f aca="false">IF(ISNUMBER(F6),F6/H6,"n.c.")</f>
        <v>0.6309963099631</v>
      </c>
    </row>
    <row r="7" customFormat="false" ht="15" hidden="false" customHeight="false" outlineLevel="0" collapsed="false">
      <c r="A7" s="5" t="s">
        <v>12</v>
      </c>
      <c r="B7" s="5" t="s">
        <v>13</v>
      </c>
      <c r="C7" s="5" t="n">
        <v>1</v>
      </c>
      <c r="D7" s="5" t="s">
        <v>15</v>
      </c>
      <c r="E7" s="5" t="n">
        <v>34</v>
      </c>
      <c r="F7" s="6" t="n">
        <f aca="false">IFERROR(Hoja4!$D$35*1,VALUE(SUBSTITUTE(Hoja4!$D$35,",",".")))</f>
        <v>16100</v>
      </c>
      <c r="G7" s="5" t="n">
        <v>2</v>
      </c>
      <c r="H7" s="6" t="n">
        <f aca="false">IFERROR(Hoja4!$D$3*1,VALUE(SUBSTITUTE(Hoja4!$D$3,",",".")))</f>
        <v>959</v>
      </c>
      <c r="I7" s="7" t="n">
        <f aca="false">IF(ISNUMBER(F7),F7/H7,"n.c.")</f>
        <v>16.7883211678832</v>
      </c>
    </row>
    <row r="8" customFormat="false" ht="15" hidden="false" customHeight="false" outlineLevel="0" collapsed="false">
      <c r="A8" s="5" t="s">
        <v>12</v>
      </c>
      <c r="B8" s="5" t="s">
        <v>16</v>
      </c>
      <c r="C8" s="5" t="n">
        <v>1</v>
      </c>
      <c r="D8" s="5" t="s">
        <v>14</v>
      </c>
      <c r="E8" s="5" t="n">
        <v>35</v>
      </c>
      <c r="F8" s="6" t="n">
        <f aca="false">IFERROR(Hoja4!$D$36*1,VALUE(SUBSTITUTE(Hoja4!$D$36,",",".")))</f>
        <v>384</v>
      </c>
      <c r="G8" s="5" t="n">
        <v>3</v>
      </c>
      <c r="H8" s="6" t="n">
        <f aca="false">IFERROR(Hoja4!$D$4*1,VALUE(SUBSTITUTE(Hoja4!$D$4,",",".")))</f>
        <v>6620</v>
      </c>
      <c r="I8" s="7" t="n">
        <f aca="false">IF(ISNUMBER(F8),F8/H8,"n.c.")</f>
        <v>0.0580060422960725</v>
      </c>
    </row>
    <row r="9" customFormat="false" ht="15" hidden="false" customHeight="false" outlineLevel="0" collapsed="false">
      <c r="A9" s="5" t="s">
        <v>12</v>
      </c>
      <c r="B9" s="5" t="s">
        <v>16</v>
      </c>
      <c r="C9" s="5" t="n">
        <v>1</v>
      </c>
      <c r="D9" s="5" t="s">
        <v>15</v>
      </c>
      <c r="E9" s="5" t="n">
        <v>36</v>
      </c>
      <c r="F9" s="6" t="n">
        <f aca="false">IFERROR(Hoja4!$D$37*1,VALUE(SUBSTITUTE(Hoja4!$D$37,",",".")))</f>
        <v>4490</v>
      </c>
      <c r="G9" s="5" t="n">
        <v>4</v>
      </c>
      <c r="H9" s="6" t="n">
        <f aca="false">IFERROR(Hoja4!$D$5*1,VALUE(SUBSTITUTE(Hoja4!$D$5,",",".")))</f>
        <v>1430</v>
      </c>
      <c r="I9" s="7" t="n">
        <f aca="false">IF(ISNUMBER(F9),F9/H9,"n.c.")</f>
        <v>3.13986013986014</v>
      </c>
    </row>
    <row r="10" customFormat="false" ht="15" hidden="false" customHeight="false" outlineLevel="0" collapsed="false">
      <c r="A10" s="5" t="s">
        <v>12</v>
      </c>
      <c r="B10" s="5" t="s">
        <v>16</v>
      </c>
      <c r="C10" s="5" t="n">
        <v>2</v>
      </c>
      <c r="D10" s="5" t="s">
        <v>14</v>
      </c>
      <c r="E10" s="5" t="n">
        <v>37</v>
      </c>
      <c r="F10" s="6" t="n">
        <f aca="false">IFERROR(Hoja4!$D$38*1,VALUE(SUBSTITUTE(Hoja4!$D$38,",",".")))</f>
        <v>348</v>
      </c>
      <c r="G10" s="5" t="n">
        <v>5</v>
      </c>
      <c r="H10" s="6" t="n">
        <f aca="false">IFERROR(Hoja4!$D$6*1,VALUE(SUBSTITUTE(Hoja4!$D$6,",",".")))</f>
        <v>9070</v>
      </c>
      <c r="I10" s="7" t="n">
        <f aca="false">IF(ISNUMBER(F10),F10/H10,"n.c.")</f>
        <v>0.0383682469680265</v>
      </c>
    </row>
    <row r="11" customFormat="false" ht="15" hidden="false" customHeight="false" outlineLevel="0" collapsed="false">
      <c r="A11" s="5" t="s">
        <v>12</v>
      </c>
      <c r="B11" s="5" t="s">
        <v>16</v>
      </c>
      <c r="C11" s="5" t="n">
        <v>2</v>
      </c>
      <c r="D11" s="5" t="s">
        <v>15</v>
      </c>
      <c r="E11" s="5" t="n">
        <v>38</v>
      </c>
      <c r="F11" s="6" t="n">
        <f aca="false">IFERROR(Hoja4!$D$39*1,VALUE(SUBSTITUTE(Hoja4!$D$39,",",".")))</f>
        <v>3260</v>
      </c>
      <c r="G11" s="5" t="n">
        <v>6</v>
      </c>
      <c r="H11" s="6" t="n">
        <f aca="false">IFERROR(Hoja4!$D$7*1,VALUE(SUBSTITUTE(Hoja4!$D$7,",",".")))</f>
        <v>2070</v>
      </c>
      <c r="I11" s="7" t="n">
        <f aca="false">IF(ISNUMBER(F11),F11/H11,"n.c.")</f>
        <v>1.57487922705314</v>
      </c>
    </row>
    <row r="12" customFormat="false" ht="15" hidden="false" customHeight="false" outlineLevel="0" collapsed="false">
      <c r="A12" s="5" t="s">
        <v>17</v>
      </c>
      <c r="B12" s="5" t="s">
        <v>18</v>
      </c>
      <c r="C12" s="5" t="n">
        <v>1</v>
      </c>
      <c r="D12" s="5" t="s">
        <v>14</v>
      </c>
      <c r="E12" s="5" t="n">
        <v>39</v>
      </c>
      <c r="F12" s="6" t="n">
        <f aca="false">IFERROR(Hoja4!$D$40*1,VALUE(SUBSTITUTE(Hoja4!$D$40,",",".")))</f>
        <v>273</v>
      </c>
      <c r="G12" s="5" t="n">
        <v>7</v>
      </c>
      <c r="H12" s="6" t="n">
        <f aca="false">IFERROR(Hoja4!$D$8*1,VALUE(SUBSTITUTE(Hoja4!$D$8,",",".")))</f>
        <v>11100</v>
      </c>
      <c r="I12" s="7" t="n">
        <f aca="false">IF(ISNUMBER(F12),F12/H12,"n.c.")</f>
        <v>0.0245945945945946</v>
      </c>
    </row>
    <row r="13" customFormat="false" ht="15" hidden="false" customHeight="false" outlineLevel="0" collapsed="false">
      <c r="A13" s="5" t="s">
        <v>17</v>
      </c>
      <c r="B13" s="5" t="s">
        <v>18</v>
      </c>
      <c r="C13" s="5" t="n">
        <v>1</v>
      </c>
      <c r="D13" s="5" t="s">
        <v>15</v>
      </c>
      <c r="E13" s="5" t="n">
        <v>40</v>
      </c>
      <c r="F13" s="6" t="n">
        <f aca="false">IFERROR(Hoja4!$D$41*1,VALUE(SUBSTITUTE(Hoja4!$D$41,",",".")))</f>
        <v>1490</v>
      </c>
      <c r="G13" s="5" t="n">
        <v>8</v>
      </c>
      <c r="H13" s="6" t="n">
        <f aca="false">IFERROR(Hoja4!$D$9*1,VALUE(SUBSTITUTE(Hoja4!$D$9,",",".")))</f>
        <v>1150</v>
      </c>
      <c r="I13" s="7" t="n">
        <f aca="false">IF(ISNUMBER(F13),F13/H13,"n.c.")</f>
        <v>1.29565217391304</v>
      </c>
    </row>
    <row r="14" customFormat="false" ht="15" hidden="false" customHeight="false" outlineLevel="0" collapsed="false">
      <c r="A14" s="5" t="s">
        <v>17</v>
      </c>
      <c r="B14" s="5" t="s">
        <v>18</v>
      </c>
      <c r="C14" s="5" t="n">
        <v>2</v>
      </c>
      <c r="D14" s="5" t="s">
        <v>14</v>
      </c>
      <c r="E14" s="5" t="n">
        <v>41</v>
      </c>
      <c r="F14" s="6" t="n">
        <f aca="false">IFERROR(Hoja4!$D$42*1,VALUE(SUBSTITUTE(Hoja4!$D$42,",",".")))</f>
        <v>138</v>
      </c>
      <c r="G14" s="5" t="n">
        <v>9</v>
      </c>
      <c r="H14" s="6" t="n">
        <f aca="false">IFERROR(Hoja4!$D$10*1,VALUE(SUBSTITUTE(Hoja4!$D$10,",",".")))</f>
        <v>7460</v>
      </c>
      <c r="I14" s="7" t="n">
        <f aca="false">IF(ISNUMBER(F14),F14/H14,"n.c.")</f>
        <v>0.0184986595174263</v>
      </c>
    </row>
    <row r="15" customFormat="false" ht="15" hidden="false" customHeight="false" outlineLevel="0" collapsed="false">
      <c r="A15" s="5" t="s">
        <v>17</v>
      </c>
      <c r="B15" s="5" t="s">
        <v>18</v>
      </c>
      <c r="C15" s="5" t="n">
        <v>2</v>
      </c>
      <c r="D15" s="5" t="s">
        <v>15</v>
      </c>
      <c r="E15" s="5" t="n">
        <v>42</v>
      </c>
      <c r="F15" s="6" t="n">
        <f aca="false">IFERROR(Hoja4!$D$43*1,VALUE(SUBSTITUTE(Hoja4!$D$43,",",".")))</f>
        <v>1200</v>
      </c>
      <c r="G15" s="5" t="n">
        <v>10</v>
      </c>
      <c r="H15" s="6" t="n">
        <f aca="false">IFERROR(Hoja4!$D$11*1,VALUE(SUBSTITUTE(Hoja4!$D$11,",",".")))</f>
        <v>1610</v>
      </c>
      <c r="I15" s="7" t="n">
        <f aca="false">IF(ISNUMBER(F15),F15/H15,"n.c.")</f>
        <v>0.745341614906832</v>
      </c>
    </row>
    <row r="16" customFormat="false" ht="15" hidden="false" customHeight="false" outlineLevel="0" collapsed="false">
      <c r="A16" s="5" t="s">
        <v>17</v>
      </c>
      <c r="B16" s="5" t="s">
        <v>19</v>
      </c>
      <c r="C16" s="5" t="n">
        <v>1</v>
      </c>
      <c r="D16" s="5" t="s">
        <v>14</v>
      </c>
      <c r="E16" s="5" t="n">
        <v>43</v>
      </c>
      <c r="F16" s="6" t="n">
        <f aca="false">IFERROR(Hoja4!$D$44*1,VALUE(SUBSTITUTE(Hoja4!$D$44,",",".")))</f>
        <v>3300</v>
      </c>
      <c r="G16" s="5" t="n">
        <v>11</v>
      </c>
      <c r="H16" s="6" t="n">
        <f aca="false">IFERROR(Hoja4!$D$12*1,VALUE(SUBSTITUTE(Hoja4!$D$12,",",".")))</f>
        <v>7910</v>
      </c>
      <c r="I16" s="7" t="n">
        <f aca="false">IF(ISNUMBER(F16),F16/H16,"n.c.")</f>
        <v>0.417193426042984</v>
      </c>
    </row>
    <row r="17" customFormat="false" ht="15" hidden="false" customHeight="false" outlineLevel="0" collapsed="false">
      <c r="A17" s="5" t="s">
        <v>17</v>
      </c>
      <c r="B17" s="5" t="s">
        <v>19</v>
      </c>
      <c r="C17" s="5" t="n">
        <v>1</v>
      </c>
      <c r="D17" s="5" t="s">
        <v>15</v>
      </c>
      <c r="E17" s="5" t="n">
        <v>45</v>
      </c>
      <c r="F17" s="6" t="n">
        <f aca="false">IFERROR(Hoja4!$D$46*1,VALUE(SUBSTITUTE(Hoja4!$D$46,",",".")))</f>
        <v>3.6</v>
      </c>
      <c r="G17" s="5" t="n">
        <v>12</v>
      </c>
      <c r="H17" s="6" t="n">
        <f aca="false">IFERROR(Hoja4!$D$13*1,VALUE(SUBSTITUTE(Hoja4!$D$13,",",".")))</f>
        <v>2050</v>
      </c>
      <c r="I17" s="7" t="n">
        <f aca="false">IF(ISNUMBER(F17),F17/H17,"n.c.")</f>
        <v>0.00175609756097561</v>
      </c>
    </row>
    <row r="18" customFormat="false" ht="15" hidden="false" customHeight="false" outlineLevel="0" collapsed="false">
      <c r="A18" s="5" t="s">
        <v>20</v>
      </c>
      <c r="B18" s="5" t="s">
        <v>21</v>
      </c>
      <c r="C18" s="5" t="n">
        <v>1</v>
      </c>
      <c r="D18" s="5" t="s">
        <v>14</v>
      </c>
      <c r="E18" s="5" t="n">
        <v>25</v>
      </c>
      <c r="F18" s="6" t="n">
        <f aca="false">IFERROR(Hoja4!$D$26*1,VALUE(SUBSTITUTE(Hoja4!$D$26,",",".")))</f>
        <v>7460</v>
      </c>
      <c r="G18" s="5" t="n">
        <v>13</v>
      </c>
      <c r="H18" s="6" t="n">
        <f aca="false">IFERROR(Hoja4!$D$14*1,VALUE(SUBSTITUTE(Hoja4!$D$14,",",".")))</f>
        <v>10300</v>
      </c>
      <c r="I18" s="7" t="n">
        <f aca="false">IF(ISNUMBER(F18),F18/H18,"n.c.")</f>
        <v>0.724271844660194</v>
      </c>
    </row>
    <row r="19" customFormat="false" ht="15" hidden="false" customHeight="false" outlineLevel="0" collapsed="false">
      <c r="A19" s="5" t="s">
        <v>20</v>
      </c>
      <c r="B19" s="5" t="s">
        <v>21</v>
      </c>
      <c r="C19" s="5" t="n">
        <v>1</v>
      </c>
      <c r="D19" s="5" t="s">
        <v>15</v>
      </c>
      <c r="E19" s="5" t="n">
        <v>26</v>
      </c>
      <c r="F19" s="6" t="n">
        <f aca="false">IFERROR(Hoja4!$D$27*1,VALUE(SUBSTITUTE(Hoja4!$D$27,",",".")))</f>
        <v>10000</v>
      </c>
      <c r="G19" s="5" t="n">
        <v>14</v>
      </c>
      <c r="H19" s="6" t="n">
        <f aca="false">IFERROR(Hoja4!$D$15*1,VALUE(SUBSTITUTE(Hoja4!$D$15,",",".")))</f>
        <v>1440</v>
      </c>
      <c r="I19" s="7" t="n">
        <f aca="false">IF(ISNUMBER(F19),F19/H19,"n.c.")</f>
        <v>6.94444444444445</v>
      </c>
    </row>
    <row r="20" customFormat="false" ht="15" hidden="false" customHeight="false" outlineLevel="0" collapsed="false">
      <c r="A20" s="5" t="s">
        <v>20</v>
      </c>
      <c r="B20" s="5" t="s">
        <v>21</v>
      </c>
      <c r="C20" s="5" t="n">
        <v>2</v>
      </c>
      <c r="D20" s="5" t="s">
        <v>14</v>
      </c>
      <c r="E20" s="5" t="n">
        <v>27</v>
      </c>
      <c r="F20" s="6" t="n">
        <f aca="false">IFERROR(Hoja4!$D$28*1,VALUE(SUBSTITUTE(Hoja4!$D$28,",",".")))</f>
        <v>8680</v>
      </c>
      <c r="G20" s="5" t="n">
        <v>15</v>
      </c>
      <c r="H20" s="6" t="n">
        <f aca="false">IFERROR(Hoja4!$D$16*1,VALUE(SUBSTITUTE(Hoja4!$D$16,",",".")))</f>
        <v>11000</v>
      </c>
      <c r="I20" s="7" t="n">
        <f aca="false">IF(ISNUMBER(F20),F20/H20,"n.c.")</f>
        <v>0.789090909090909</v>
      </c>
    </row>
    <row r="21" customFormat="false" ht="15" hidden="false" customHeight="false" outlineLevel="0" collapsed="false">
      <c r="A21" s="5" t="s">
        <v>20</v>
      </c>
      <c r="B21" s="5" t="s">
        <v>21</v>
      </c>
      <c r="C21" s="5" t="n">
        <v>2</v>
      </c>
      <c r="D21" s="5" t="s">
        <v>15</v>
      </c>
      <c r="E21" s="5" t="n">
        <v>28</v>
      </c>
      <c r="F21" s="6" t="n">
        <f aca="false">IFERROR(Hoja4!$D$29*1,VALUE(SUBSTITUTE(Hoja4!$D$29,",",".")))</f>
        <v>19200</v>
      </c>
      <c r="G21" s="5" t="n">
        <v>16</v>
      </c>
      <c r="H21" s="6" t="n">
        <f aca="false">IFERROR(Hoja4!$D$17*1,VALUE(SUBSTITUTE(Hoja4!$D$17,",",".")))</f>
        <v>2180</v>
      </c>
      <c r="I21" s="7" t="n">
        <f aca="false">IF(ISNUMBER(F21),F21/H21,"n.c.")</f>
        <v>8.80733944954129</v>
      </c>
    </row>
    <row r="22" customFormat="false" ht="15" hidden="false" customHeight="false" outlineLevel="0" collapsed="false">
      <c r="A22" s="5" t="s">
        <v>20</v>
      </c>
      <c r="B22" s="5" t="s">
        <v>22</v>
      </c>
      <c r="C22" s="5" t="n">
        <v>1</v>
      </c>
      <c r="D22" s="5" t="s">
        <v>14</v>
      </c>
      <c r="E22" s="5" t="s">
        <v>23</v>
      </c>
      <c r="F22" s="6" t="s">
        <v>24</v>
      </c>
      <c r="G22" s="5" t="n">
        <v>17</v>
      </c>
      <c r="H22" s="6" t="n">
        <f aca="false">IFERROR(Hoja4!$D$18*1,VALUE(SUBSTITUTE(Hoja4!$D$18,",",".")))</f>
        <v>6780</v>
      </c>
      <c r="I22" s="7" t="str">
        <f aca="false">IF(ISNUMBER(F22),F22/H22,"n.c.")</f>
        <v>n.c.</v>
      </c>
    </row>
    <row r="23" customFormat="false" ht="15" hidden="false" customHeight="false" outlineLevel="0" collapsed="false">
      <c r="A23" s="5" t="s">
        <v>20</v>
      </c>
      <c r="B23" s="5" t="s">
        <v>22</v>
      </c>
      <c r="C23" s="5" t="n">
        <v>1</v>
      </c>
      <c r="D23" s="5" t="s">
        <v>15</v>
      </c>
      <c r="E23" s="5" t="s">
        <v>23</v>
      </c>
      <c r="F23" s="6" t="s">
        <v>24</v>
      </c>
      <c r="G23" s="5" t="n">
        <v>18</v>
      </c>
      <c r="H23" s="6" t="n">
        <f aca="false">IFERROR(Hoja4!$D$19*1,VALUE(SUBSTITUTE(Hoja4!$D$19,",",".")))</f>
        <v>1640</v>
      </c>
      <c r="I23" s="7" t="str">
        <f aca="false">IF(ISNUMBER(F23),F23/H23,"n.c.")</f>
        <v>n.c.</v>
      </c>
    </row>
    <row r="24" customFormat="false" ht="15" hidden="false" customHeight="false" outlineLevel="0" collapsed="false">
      <c r="A24" s="5" t="s">
        <v>25</v>
      </c>
      <c r="B24" s="5" t="s">
        <v>13</v>
      </c>
      <c r="C24" s="5" t="n">
        <v>2</v>
      </c>
      <c r="D24" s="5" t="s">
        <v>14</v>
      </c>
      <c r="E24" s="5" t="n">
        <v>29</v>
      </c>
      <c r="F24" s="6" t="n">
        <f aca="false">IFERROR(Hoja4!$D$30*1,VALUE(SUBSTITUTE(Hoja4!$D$30,",",".")))</f>
        <v>7640</v>
      </c>
      <c r="G24" s="5" t="n">
        <v>19</v>
      </c>
      <c r="H24" s="6" t="n">
        <f aca="false">IFERROR(Hoja4!$D$20*1,VALUE(SUBSTITUTE(Hoja4!$D$20,",",".")))</f>
        <v>8200</v>
      </c>
      <c r="I24" s="7" t="n">
        <f aca="false">IF(ISNUMBER(F24),F24/H24,"n.c.")</f>
        <v>0.931707317073171</v>
      </c>
    </row>
    <row r="25" customFormat="false" ht="15" hidden="false" customHeight="false" outlineLevel="0" collapsed="false">
      <c r="A25" s="5" t="s">
        <v>25</v>
      </c>
      <c r="B25" s="5" t="s">
        <v>13</v>
      </c>
      <c r="C25" s="5" t="n">
        <v>2</v>
      </c>
      <c r="D25" s="5" t="s">
        <v>15</v>
      </c>
      <c r="E25" s="5" t="n">
        <v>30</v>
      </c>
      <c r="F25" s="6" t="n">
        <f aca="false">IFERROR(Hoja4!$D$31*1,VALUE(SUBSTITUTE(Hoja4!$D$31,",",".")))</f>
        <v>19400</v>
      </c>
      <c r="G25" s="5" t="n">
        <v>20</v>
      </c>
      <c r="H25" s="6" t="n">
        <f aca="false">IFERROR(Hoja4!$D$21*1,VALUE(SUBSTITUTE(Hoja4!$D$21,",",".")))</f>
        <v>1490</v>
      </c>
      <c r="I25" s="7" t="n">
        <f aca="false">IF(ISNUMBER(F25),F25/H25,"n.c.")</f>
        <v>13.0201342281879</v>
      </c>
    </row>
    <row r="26" customFormat="false" ht="15" hidden="false" customHeight="false" outlineLevel="0" collapsed="false">
      <c r="A26" s="5" t="s">
        <v>25</v>
      </c>
      <c r="B26" s="5" t="s">
        <v>26</v>
      </c>
      <c r="C26" s="5" t="n">
        <v>1</v>
      </c>
      <c r="D26" s="5" t="s">
        <v>14</v>
      </c>
      <c r="E26" s="5" t="n">
        <v>31</v>
      </c>
      <c r="F26" s="6" t="n">
        <f aca="false">IFERROR(Hoja4!$D$32*1,VALUE(SUBSTITUTE(Hoja4!$D$32,",",".")))</f>
        <v>18100</v>
      </c>
      <c r="G26" s="5" t="n">
        <v>21</v>
      </c>
      <c r="H26" s="6" t="n">
        <f aca="false">IFERROR(Hoja4!$D$22*1,VALUE(SUBSTITUTE(Hoja4!$D$22,",",".")))</f>
        <v>7320</v>
      </c>
      <c r="I26" s="7" t="n">
        <f aca="false">IF(ISNUMBER(F26),F26/H26,"n.c.")</f>
        <v>2.47267759562842</v>
      </c>
    </row>
    <row r="27" customFormat="false" ht="15" hidden="false" customHeight="false" outlineLevel="0" collapsed="false">
      <c r="A27" s="5" t="s">
        <v>25</v>
      </c>
      <c r="B27" s="5" t="s">
        <v>26</v>
      </c>
      <c r="C27" s="5" t="n">
        <v>1</v>
      </c>
      <c r="D27" s="5" t="s">
        <v>15</v>
      </c>
      <c r="E27" s="5" t="n">
        <v>46</v>
      </c>
      <c r="F27" s="6" t="n">
        <f aca="false">IFERROR(Hoja4!$D$47*1,VALUE(SUBSTITUTE(Hoja4!$D$47,",",".")))</f>
        <v>57.6</v>
      </c>
      <c r="G27" s="5" t="n">
        <v>22</v>
      </c>
      <c r="H27" s="6" t="n">
        <f aca="false">IFERROR(Hoja4!$D$23*1,VALUE(SUBSTITUTE(Hoja4!$D$23,",",".")))</f>
        <v>1670</v>
      </c>
      <c r="I27" s="7" t="n">
        <f aca="false">IF(ISNUMBER(F27),F27/H27,"n.c.")</f>
        <v>0.0344910179640719</v>
      </c>
    </row>
    <row r="28" customFormat="false" ht="15" hidden="false" customHeight="false" outlineLevel="0" collapsed="false">
      <c r="A28" s="5" t="s">
        <v>25</v>
      </c>
      <c r="B28" s="5" t="s">
        <v>26</v>
      </c>
      <c r="C28" s="5" t="n">
        <v>2</v>
      </c>
      <c r="D28" s="5" t="s">
        <v>14</v>
      </c>
      <c r="E28" s="5" t="n">
        <v>32</v>
      </c>
      <c r="F28" s="6" t="n">
        <f aca="false">IFERROR(Hoja4!$D$33*1,VALUE(SUBSTITUTE(Hoja4!$D$33,",",".")))</f>
        <v>11300</v>
      </c>
      <c r="G28" s="5" t="n">
        <v>23</v>
      </c>
      <c r="H28" s="6" t="n">
        <f aca="false">IFERROR(Hoja4!$D$24*1,VALUE(SUBSTITUTE(Hoja4!$D$24,",",".")))</f>
        <v>6760</v>
      </c>
      <c r="I28" s="7" t="n">
        <f aca="false">IF(ISNUMBER(F28),F28/H28,"n.c.")</f>
        <v>1.67159763313609</v>
      </c>
    </row>
    <row r="29" customFormat="false" ht="15" hidden="false" customHeight="false" outlineLevel="0" collapsed="false">
      <c r="A29" s="5" t="s">
        <v>25</v>
      </c>
      <c r="B29" s="5" t="s">
        <v>26</v>
      </c>
      <c r="C29" s="5" t="n">
        <v>2</v>
      </c>
      <c r="D29" s="5" t="s">
        <v>15</v>
      </c>
      <c r="E29" s="5" t="n">
        <v>47</v>
      </c>
      <c r="F29" s="6" t="n">
        <f aca="false">IFERROR(Hoja4!$D$48*1,VALUE(SUBSTITUTE(Hoja4!$D$48,",",".")))</f>
        <v>-8</v>
      </c>
      <c r="G29" s="5" t="n">
        <v>24</v>
      </c>
      <c r="H29" s="6" t="n">
        <f aca="false">IFERROR(Hoja4!$D$25*1,VALUE(SUBSTITUTE(Hoja4!$D$25,",",".")))</f>
        <v>1370</v>
      </c>
      <c r="I29" s="7" t="n">
        <f aca="false">IF(ISNUMBER(F29),F29/H29,"n.c.")</f>
        <v>-0.00583941605839416</v>
      </c>
    </row>
    <row r="31" customFormat="false" ht="15" hidden="false" customHeight="false" outlineLevel="0" collapsed="false">
      <c r="A31" s="8" t="s">
        <v>27</v>
      </c>
    </row>
    <row r="32" customFormat="false" ht="45" hidden="false" customHeight="true" outlineLevel="0" collapsed="false">
      <c r="A32" s="4" t="s">
        <v>4</v>
      </c>
      <c r="B32" s="4" t="s">
        <v>5</v>
      </c>
      <c r="C32" s="4" t="s">
        <v>28</v>
      </c>
      <c r="D32" s="4" t="s">
        <v>29</v>
      </c>
      <c r="E32" s="4" t="s">
        <v>30</v>
      </c>
      <c r="F32" s="4" t="s">
        <v>31</v>
      </c>
      <c r="G32" s="4" t="s">
        <v>32</v>
      </c>
      <c r="H32" s="4" t="s">
        <v>33</v>
      </c>
    </row>
    <row r="33" customFormat="false" ht="15" hidden="false" customHeight="false" outlineLevel="0" collapsed="false">
      <c r="A33" s="5" t="s">
        <v>13</v>
      </c>
      <c r="B33" s="5" t="n">
        <v>1</v>
      </c>
      <c r="C33" s="7" t="n">
        <f aca="false">I6</f>
        <v>0.6309963099631</v>
      </c>
      <c r="D33" s="7" t="n">
        <f aca="false">I7</f>
        <v>16.7883211678832</v>
      </c>
      <c r="E33" s="9" t="n">
        <f aca="false">IF(AND(ISNUMBER(F6),ISNUMBER(F7)),IF(F7&lt;$G$3,IF(F6&lt;$G$3,"no detectado","solo en Dif"),IF(F6&lt;$G$3,"solo en Sin dif",C33/D33)),"no detectado")</f>
        <v>0.0375854323760629</v>
      </c>
      <c r="F33" s="9" t="n">
        <f aca="false">IF(ISNUMBER(E33),LOG(E33,2),"")</f>
        <v>-4.73368258933918</v>
      </c>
      <c r="G33" s="9" t="n">
        <f aca="false">IF(ISNUMBER(E33),F6/F7,"")</f>
        <v>0.212422360248447</v>
      </c>
      <c r="H33" s="9" t="n">
        <f aca="false">H6/H7</f>
        <v>5.65172054223149</v>
      </c>
    </row>
    <row r="34" customFormat="false" ht="15" hidden="false" customHeight="false" outlineLevel="0" collapsed="false">
      <c r="A34" s="5" t="s">
        <v>13</v>
      </c>
      <c r="B34" s="5" t="n">
        <v>2</v>
      </c>
      <c r="C34" s="7" t="n">
        <f aca="false">I24</f>
        <v>0.931707317073171</v>
      </c>
      <c r="D34" s="7" t="n">
        <f aca="false">I25</f>
        <v>13.0201342281879</v>
      </c>
      <c r="E34" s="9" t="n">
        <f aca="false">IF(AND(ISNUMBER(F24),ISNUMBER(F25)),IF(F25&lt;$G$3,IF(F24&lt;$G$3,"no detectado","solo en Dif"),IF(F24&lt;$G$3,"solo en Sin dif",C34/D34)),"no detectado")</f>
        <v>0.0715589640432487</v>
      </c>
      <c r="F34" s="9" t="n">
        <f aca="false">IF(ISNUMBER(E34),LOG(E34,2),"")</f>
        <v>-3.80472368808203</v>
      </c>
      <c r="G34" s="9" t="n">
        <f aca="false">IF(ISNUMBER(E34),F24/F25,"")</f>
        <v>0.393814432989691</v>
      </c>
      <c r="H34" s="9" t="n">
        <f aca="false">H24/H25</f>
        <v>5.50335570469799</v>
      </c>
    </row>
    <row r="35" customFormat="false" ht="15" hidden="false" customHeight="false" outlineLevel="0" collapsed="false">
      <c r="A35" s="5" t="s">
        <v>16</v>
      </c>
      <c r="B35" s="5" t="n">
        <v>1</v>
      </c>
      <c r="C35" s="7" t="n">
        <f aca="false">I8</f>
        <v>0.0580060422960725</v>
      </c>
      <c r="D35" s="7" t="n">
        <f aca="false">I9</f>
        <v>3.13986013986014</v>
      </c>
      <c r="E35" s="9" t="n">
        <f aca="false">IF(AND(ISNUMBER(F8),ISNUMBER(F9)),IF(F9&lt;$G$3,IF(F8&lt;$G$3,"no detectado","solo en Dif"),IF(F8&lt;$G$3,"solo en Sin dif",C35/D35)),"no detectado")</f>
        <v>0.0184740847401745</v>
      </c>
      <c r="F35" s="9" t="n">
        <f aca="false">IF(ISNUMBER(E35),LOG(E35,2),"")</f>
        <v>-5.75835329893618</v>
      </c>
      <c r="G35" s="9" t="n">
        <f aca="false">IF(ISNUMBER(E35),F8/F9,"")</f>
        <v>0.0855233853006682</v>
      </c>
      <c r="H35" s="9" t="n">
        <f aca="false">H8/H9</f>
        <v>4.62937062937063</v>
      </c>
    </row>
    <row r="36" customFormat="false" ht="15" hidden="false" customHeight="false" outlineLevel="0" collapsed="false">
      <c r="A36" s="5" t="s">
        <v>16</v>
      </c>
      <c r="B36" s="5" t="n">
        <v>2</v>
      </c>
      <c r="C36" s="7" t="n">
        <f aca="false">I10</f>
        <v>0.0383682469680265</v>
      </c>
      <c r="D36" s="7" t="n">
        <f aca="false">I11</f>
        <v>1.57487922705314</v>
      </c>
      <c r="E36" s="9" t="n">
        <f aca="false">IF(AND(ISNUMBER(F10),ISNUMBER(F11)),IF(F11&lt;$G$3,IF(F10&lt;$G$3,"no detectado","solo en Dif"),IF(F10&lt;$G$3,"solo en Sin dif",C36/D36)),"no detectado")</f>
        <v>0.0243626598846058</v>
      </c>
      <c r="F36" s="9" t="n">
        <f aca="false">IF(ISNUMBER(E36),LOG(E36,2),"")</f>
        <v>-5.35918453629891</v>
      </c>
      <c r="G36" s="9" t="n">
        <f aca="false">IF(ISNUMBER(E36),F10/F11,"")</f>
        <v>0.106748466257669</v>
      </c>
      <c r="H36" s="9" t="n">
        <f aca="false">H10/H11</f>
        <v>4.3816425120773</v>
      </c>
    </row>
    <row r="37" customFormat="false" ht="15" hidden="false" customHeight="false" outlineLevel="0" collapsed="false">
      <c r="A37" s="5" t="s">
        <v>18</v>
      </c>
      <c r="B37" s="5" t="n">
        <v>1</v>
      </c>
      <c r="C37" s="7" t="n">
        <f aca="false">I12</f>
        <v>0.0245945945945946</v>
      </c>
      <c r="D37" s="7" t="n">
        <f aca="false">I13</f>
        <v>1.29565217391304</v>
      </c>
      <c r="E37" s="9" t="n">
        <f aca="false">IF(AND(ISNUMBER(F12),ISNUMBER(F13)),IF(F13&lt;$G$3,IF(F12&lt;$G$3,"no detectado","solo en Dif"),IF(F12&lt;$G$3,"solo en Sin dif",C37/D37)),"no detectado")</f>
        <v>0.018982405224016</v>
      </c>
      <c r="F37" s="9" t="n">
        <f aca="false">IF(ISNUMBER(E37),LOG(E37,2),"")</f>
        <v>-5.71919338472276</v>
      </c>
      <c r="G37" s="9" t="n">
        <f aca="false">IF(ISNUMBER(E37),F12/F13,"")</f>
        <v>0.183221476510067</v>
      </c>
      <c r="H37" s="9" t="n">
        <f aca="false">H12/H13</f>
        <v>9.65217391304348</v>
      </c>
    </row>
    <row r="38" customFormat="false" ht="15" hidden="false" customHeight="false" outlineLevel="0" collapsed="false">
      <c r="A38" s="5" t="s">
        <v>18</v>
      </c>
      <c r="B38" s="5" t="n">
        <v>2</v>
      </c>
      <c r="C38" s="7" t="n">
        <f aca="false">I14</f>
        <v>0.0184986595174263</v>
      </c>
      <c r="D38" s="7" t="n">
        <f aca="false">I15</f>
        <v>0.745341614906832</v>
      </c>
      <c r="E38" s="9" t="n">
        <f aca="false">IF(AND(ISNUMBER(F14),ISNUMBER(F15)),IF(F15&lt;$G$3,IF(F14&lt;$G$3,"no detectado","solo en Dif"),IF(F14&lt;$G$3,"solo en Sin dif",C38/D38)),"no detectado")</f>
        <v>0.0248190348525469</v>
      </c>
      <c r="F38" s="9" t="n">
        <f aca="false">IF(ISNUMBER(E38),LOG(E38,2),"")</f>
        <v>-5.33240917585833</v>
      </c>
      <c r="G38" s="9" t="n">
        <f aca="false">IF(ISNUMBER(E38),F14/F15,"")</f>
        <v>0.115</v>
      </c>
      <c r="H38" s="9" t="n">
        <f aca="false">H14/H15</f>
        <v>4.63354037267081</v>
      </c>
    </row>
    <row r="39" customFormat="false" ht="15" hidden="false" customHeight="false" outlineLevel="0" collapsed="false">
      <c r="A39" s="5" t="s">
        <v>21</v>
      </c>
      <c r="B39" s="5" t="n">
        <v>1</v>
      </c>
      <c r="C39" s="7" t="n">
        <f aca="false">I18</f>
        <v>0.724271844660194</v>
      </c>
      <c r="D39" s="7" t="n">
        <f aca="false">I19</f>
        <v>6.94444444444445</v>
      </c>
      <c r="E39" s="9" t="n">
        <f aca="false">IF(AND(ISNUMBER(F18),ISNUMBER(F19)),IF(F19&lt;$G$3,IF(F18&lt;$G$3,"no detectado","solo en Dif"),IF(F18&lt;$G$3,"solo en Sin dif",C39/D39)),"no detectado")</f>
        <v>0.104295145631068</v>
      </c>
      <c r="F39" s="9" t="n">
        <f aca="false">IF(ISNUMBER(E39),LOG(E39,2),"")</f>
        <v>-3.26125608503512</v>
      </c>
      <c r="G39" s="9" t="n">
        <f aca="false">IF(ISNUMBER(E39),F18/F19,"")</f>
        <v>0.746</v>
      </c>
      <c r="H39" s="9" t="n">
        <f aca="false">H18/H19</f>
        <v>7.15277777777778</v>
      </c>
    </row>
    <row r="40" customFormat="false" ht="15" hidden="false" customHeight="false" outlineLevel="0" collapsed="false">
      <c r="A40" s="5" t="s">
        <v>21</v>
      </c>
      <c r="B40" s="5" t="n">
        <v>2</v>
      </c>
      <c r="C40" s="7" t="n">
        <f aca="false">I20</f>
        <v>0.789090909090909</v>
      </c>
      <c r="D40" s="7" t="n">
        <f aca="false">I21</f>
        <v>8.80733944954129</v>
      </c>
      <c r="E40" s="9" t="n">
        <f aca="false">IF(AND(ISNUMBER(F20),ISNUMBER(F21)),IF(F21&lt;$G$3,IF(F20&lt;$G$3,"no detectado","solo en Dif"),IF(F20&lt;$G$3,"solo en Sin dif",C40/D40)),"no detectado")</f>
        <v>0.089594696969697</v>
      </c>
      <c r="F40" s="9" t="n">
        <f aca="false">IF(ISNUMBER(E40),LOG(E40,2),"")</f>
        <v>-3.48044284679914</v>
      </c>
      <c r="G40" s="9" t="n">
        <f aca="false">IF(ISNUMBER(E40),F20/F21,"")</f>
        <v>0.452083333333333</v>
      </c>
      <c r="H40" s="9" t="n">
        <f aca="false">H20/H21</f>
        <v>5.04587155963303</v>
      </c>
    </row>
    <row r="41" customFormat="false" ht="15" hidden="false" customHeight="false" outlineLevel="0" collapsed="false">
      <c r="A41" s="5" t="s">
        <v>19</v>
      </c>
      <c r="B41" s="5" t="n">
        <v>1</v>
      </c>
      <c r="C41" s="7" t="n">
        <f aca="false">I16</f>
        <v>0.417193426042984</v>
      </c>
      <c r="D41" s="7" t="n">
        <f aca="false">I17</f>
        <v>0.00175609756097561</v>
      </c>
      <c r="E41" s="9" t="str">
        <f aca="false">IF(AND(ISNUMBER(F16),ISNUMBER(F17)),IF(F17&lt;$G$3,IF(F16&lt;$G$3,"no detectado","solo en Dif"),IF(F16&lt;$G$3,"solo en Sin dif",C41/D41)),"no detectado")</f>
        <v>solo en Dif</v>
      </c>
      <c r="F41" s="9" t="str">
        <f aca="false">IF(ISNUMBER(E41),LOG(E41,2),"")</f>
        <v/>
      </c>
      <c r="G41" s="9" t="str">
        <f aca="false">IF(ISNUMBER(E41),F16/F17,"")</f>
        <v/>
      </c>
      <c r="H41" s="9" t="n">
        <f aca="false">H16/H17</f>
        <v>3.85853658536585</v>
      </c>
    </row>
    <row r="42" customFormat="false" ht="15" hidden="false" customHeight="false" outlineLevel="0" collapsed="false">
      <c r="A42" s="5" t="s">
        <v>22</v>
      </c>
      <c r="B42" s="5" t="n">
        <v>1</v>
      </c>
      <c r="C42" s="7" t="str">
        <f aca="false">I22</f>
        <v>n.c.</v>
      </c>
      <c r="D42" s="7" t="str">
        <f aca="false">I23</f>
        <v>n.c.</v>
      </c>
      <c r="E42" s="9" t="str">
        <f aca="false">IF(AND(ISNUMBER(F22),ISNUMBER(F23)),IF(F23&lt;$G$3,IF(F22&lt;$G$3,"no detectado","solo en Dif"),IF(F22&lt;$G$3,"solo en Sin dif",C42/D42)),"no detectado")</f>
        <v>no detectado</v>
      </c>
      <c r="F42" s="9" t="str">
        <f aca="false">IF(ISNUMBER(E42),LOG(E42,2),"")</f>
        <v/>
      </c>
      <c r="G42" s="9" t="str">
        <f aca="false">IF(ISNUMBER(E42),F22/F23,"")</f>
        <v/>
      </c>
      <c r="H42" s="9" t="n">
        <f aca="false">H22/H23</f>
        <v>4.13414634146341</v>
      </c>
    </row>
    <row r="43" customFormat="false" ht="15" hidden="false" customHeight="false" outlineLevel="0" collapsed="false">
      <c r="A43" s="5" t="s">
        <v>26</v>
      </c>
      <c r="B43" s="5" t="n">
        <v>1</v>
      </c>
      <c r="C43" s="7" t="n">
        <f aca="false">I26</f>
        <v>2.47267759562842</v>
      </c>
      <c r="D43" s="7" t="n">
        <f aca="false">I27</f>
        <v>0.0344910179640719</v>
      </c>
      <c r="E43" s="9" t="str">
        <f aca="false">IF(AND(ISNUMBER(F26),ISNUMBER(F27)),IF(F27&lt;$G$3,IF(F26&lt;$G$3,"no detectado","solo en Dif"),IF(F26&lt;$G$3,"solo en Sin dif",C43/D43)),"no detectado")</f>
        <v>solo en Dif</v>
      </c>
      <c r="F43" s="9" t="str">
        <f aca="false">IF(ISNUMBER(E43),LOG(E43,2),"")</f>
        <v/>
      </c>
      <c r="G43" s="9" t="str">
        <f aca="false">IF(ISNUMBER(E43),F26/F27,"")</f>
        <v/>
      </c>
      <c r="H43" s="9" t="n">
        <f aca="false">H26/H27</f>
        <v>4.38323353293413</v>
      </c>
    </row>
    <row r="44" customFormat="false" ht="15" hidden="false" customHeight="false" outlineLevel="0" collapsed="false">
      <c r="A44" s="5" t="s">
        <v>26</v>
      </c>
      <c r="B44" s="5" t="n">
        <v>2</v>
      </c>
      <c r="C44" s="7" t="n">
        <f aca="false">I28</f>
        <v>1.67159763313609</v>
      </c>
      <c r="D44" s="7" t="n">
        <f aca="false">I29</f>
        <v>-0.00583941605839416</v>
      </c>
      <c r="E44" s="9" t="str">
        <f aca="false">IF(AND(ISNUMBER(F28),ISNUMBER(F29)),IF(F29&lt;$G$3,IF(F28&lt;$G$3,"no detectado","solo en Dif"),IF(F28&lt;$G$3,"solo en Sin dif",C44/D44)),"no detectado")</f>
        <v>solo en Dif</v>
      </c>
      <c r="F44" s="9" t="str">
        <f aca="false">IF(ISNUMBER(E44),LOG(E44,2),"")</f>
        <v/>
      </c>
      <c r="G44" s="9" t="str">
        <f aca="false">IF(ISNUMBER(E44),F28/F29,"")</f>
        <v/>
      </c>
      <c r="H44" s="9" t="n">
        <f aca="false">H28/H29</f>
        <v>4.93430656934307</v>
      </c>
    </row>
    <row r="46" customFormat="false" ht="15" hidden="false" customHeight="false" outlineLevel="0" collapsed="false">
      <c r="A46" s="8" t="s">
        <v>34</v>
      </c>
    </row>
    <row r="47" customFormat="false" ht="45" hidden="false" customHeight="true" outlineLevel="0" collapsed="false">
      <c r="A47" s="4" t="s">
        <v>4</v>
      </c>
      <c r="B47" s="4" t="s">
        <v>35</v>
      </c>
      <c r="C47" s="4" t="s">
        <v>36</v>
      </c>
      <c r="D47" s="4" t="s">
        <v>37</v>
      </c>
      <c r="E47" s="4" t="s">
        <v>38</v>
      </c>
    </row>
    <row r="48" customFormat="false" ht="15" hidden="false" customHeight="false" outlineLevel="0" collapsed="false">
      <c r="A48" s="5" t="s">
        <v>13</v>
      </c>
      <c r="B48" s="5" t="n">
        <f aca="false">COUNTIFS($A$33:$A$44,A48,$F$33:$F$44,"&gt;-1E+300")</f>
        <v>2</v>
      </c>
      <c r="C48" s="9" t="n">
        <f aca="false">IF(B48&gt;0,2^D48,"—")</f>
        <v>0.0518611087805558</v>
      </c>
      <c r="D48" s="9" t="n">
        <f aca="false">IF(B48&gt;0,AVERAGEIFS($F$33:$F$44,$A$33:$A$44,A48),"—")</f>
        <v>-4.26920313871061</v>
      </c>
      <c r="E48" s="5" t="str">
        <f aca="false">IF(B48=0,"sin fold calculable (ver tabla por pareja)",IF(C48&gt;1,"más en Dif","más en Sin dif"))</f>
        <v>más en Sin dif</v>
      </c>
    </row>
    <row r="49" customFormat="false" ht="15" hidden="false" customHeight="false" outlineLevel="0" collapsed="false">
      <c r="A49" s="5" t="s">
        <v>16</v>
      </c>
      <c r="B49" s="5" t="n">
        <f aca="false">COUNTIFS($A$33:$A$44,A49,$F$33:$F$44,"&gt;-1E+300")</f>
        <v>2</v>
      </c>
      <c r="C49" s="9" t="n">
        <f aca="false">IF(B49&gt;0,2^D49,"—")</f>
        <v>0.0212150381381759</v>
      </c>
      <c r="D49" s="9" t="n">
        <f aca="false">IF(B49&gt;0,AVERAGEIFS($F$33:$F$44,$A$33:$A$44,A49),"—")</f>
        <v>-5.55876891761755</v>
      </c>
      <c r="E49" s="5" t="str">
        <f aca="false">IF(B49=0,"sin fold calculable (ver tabla por pareja)",IF(C49&gt;1,"más en Dif","más en Sin dif"))</f>
        <v>más en Sin dif</v>
      </c>
    </row>
    <row r="50" customFormat="false" ht="15" hidden="false" customHeight="false" outlineLevel="0" collapsed="false">
      <c r="A50" s="5" t="s">
        <v>21</v>
      </c>
      <c r="B50" s="5" t="n">
        <f aca="false">COUNTIFS($A$33:$A$44,A50,$F$33:$F$44,"&gt;-1E+300")</f>
        <v>2</v>
      </c>
      <c r="C50" s="9" t="n">
        <f aca="false">IF(B50&gt;0,2^D50,"—")</f>
        <v>0.0966658779933537</v>
      </c>
      <c r="D50" s="9" t="n">
        <f aca="false">IF(B50&gt;0,AVERAGEIFS($F$33:$F$44,$A$33:$A$44,A50),"—")</f>
        <v>-3.37084946591713</v>
      </c>
      <c r="E50" s="5" t="str">
        <f aca="false">IF(B50=0,"sin fold calculable (ver tabla por pareja)",IF(C50&gt;1,"más en Dif","más en Sin dif"))</f>
        <v>más en Sin dif</v>
      </c>
    </row>
    <row r="51" customFormat="false" ht="15" hidden="false" customHeight="false" outlineLevel="0" collapsed="false">
      <c r="A51" s="5" t="s">
        <v>18</v>
      </c>
      <c r="B51" s="5" t="n">
        <f aca="false">COUNTIFS($A$33:$A$44,A51,$F$33:$F$44,"&gt;-1E+300")</f>
        <v>2</v>
      </c>
      <c r="C51" s="9" t="n">
        <f aca="false">IF(B51&gt;0,2^D51,"—")</f>
        <v>0.0217054135376413</v>
      </c>
      <c r="D51" s="9" t="n">
        <f aca="false">IF(B51&gt;0,AVERAGEIFS($F$33:$F$44,$A$33:$A$44,A51),"—")</f>
        <v>-5.52580128029055</v>
      </c>
      <c r="E51" s="5" t="str">
        <f aca="false">IF(B51=0,"sin fold calculable (ver tabla por pareja)",IF(C51&gt;1,"más en Dif","más en Sin dif"))</f>
        <v>más en Sin dif</v>
      </c>
    </row>
    <row r="52" customFormat="false" ht="15" hidden="false" customHeight="false" outlineLevel="0" collapsed="false">
      <c r="A52" s="5" t="s">
        <v>19</v>
      </c>
      <c r="B52" s="5" t="n">
        <f aca="false">COUNTIFS($A$33:$A$44,A52,$F$33:$F$44,"&gt;-1E+300")</f>
        <v>0</v>
      </c>
      <c r="C52" s="9" t="str">
        <f aca="false">IF(B52&gt;0,2^D52,"—")</f>
        <v>—</v>
      </c>
      <c r="D52" s="9" t="str">
        <f aca="false">IF(B52&gt;0,AVERAGEIFS($F$33:$F$44,$A$33:$A$44,A52),"—")</f>
        <v>—</v>
      </c>
      <c r="E52" s="5" t="str">
        <f aca="false">IF(B52=0,"sin fold calculable (ver tabla por pareja)",IF(C52&gt;1,"más en Dif","más en Sin dif"))</f>
        <v>sin fold calculable (ver tabla por pareja)</v>
      </c>
    </row>
    <row r="53" customFormat="false" ht="15" hidden="false" customHeight="false" outlineLevel="0" collapsed="false">
      <c r="A53" s="5" t="s">
        <v>22</v>
      </c>
      <c r="B53" s="5" t="n">
        <f aca="false">COUNTIFS($A$33:$A$44,A53,$F$33:$F$44,"&gt;-1E+300")</f>
        <v>0</v>
      </c>
      <c r="C53" s="9" t="str">
        <f aca="false">IF(B53&gt;0,2^D53,"—")</f>
        <v>—</v>
      </c>
      <c r="D53" s="9" t="str">
        <f aca="false">IF(B53&gt;0,AVERAGEIFS($F$33:$F$44,$A$33:$A$44,A53),"—")</f>
        <v>—</v>
      </c>
      <c r="E53" s="5" t="str">
        <f aca="false">IF(B53=0,"sin fold calculable (ver tabla por pareja)",IF(C53&gt;1,"más en Dif","más en Sin dif"))</f>
        <v>sin fold calculable (ver tabla por pareja)</v>
      </c>
    </row>
    <row r="54" customFormat="false" ht="15" hidden="false" customHeight="false" outlineLevel="0" collapsed="false">
      <c r="A54" s="5" t="s">
        <v>26</v>
      </c>
      <c r="B54" s="5" t="n">
        <f aca="false">COUNTIFS($A$33:$A$44,A54,$F$33:$F$44,"&gt;-1E+300")</f>
        <v>0</v>
      </c>
      <c r="C54" s="9" t="str">
        <f aca="false">IF(B54&gt;0,2^D54,"—")</f>
        <v>—</v>
      </c>
      <c r="D54" s="9" t="str">
        <f aca="false">IF(B54&gt;0,AVERAGEIFS($F$33:$F$44,$A$33:$A$44,A54),"—")</f>
        <v>—</v>
      </c>
      <c r="E54" s="5" t="str">
        <f aca="false">IF(B54=0,"sin fold calculable (ver tabla por pareja)",IF(C54&gt;1,"más en Dif","más en Sin dif"))</f>
        <v>sin fold calculable (ver tabla por pareja)</v>
      </c>
    </row>
    <row r="56" customFormat="false" ht="15" hidden="false" customHeight="false" outlineLevel="0" collapsed="false">
      <c r="A56" s="2" t="s">
        <v>39</v>
      </c>
    </row>
    <row r="57" customFormat="false" ht="15" hidden="false" customHeight="false" outlineLevel="0" collapsed="false">
      <c r="A57" s="2" t="s">
        <v>40</v>
      </c>
    </row>
    <row r="58" customFormat="false" ht="15" hidden="false" customHeight="false" outlineLevel="0" collapsed="false">
      <c r="A58" s="2" t="s">
        <v>41</v>
      </c>
    </row>
    <row r="59" customFormat="false" ht="15" hidden="false" customHeight="false" outlineLevel="0" collapsed="false">
      <c r="A59" s="2" t="s">
        <v>42</v>
      </c>
    </row>
    <row r="60" customFormat="false" ht="15" hidden="false" customHeight="false" outlineLevel="0" collapsed="false">
      <c r="A60" s="2" t="s">
        <v>43</v>
      </c>
    </row>
    <row r="62" customFormat="false" ht="15" hidden="false" customHeight="false" outlineLevel="0" collapsed="false">
      <c r="A62" s="8" t="s">
        <v>44</v>
      </c>
    </row>
    <row r="63" customFormat="false" ht="15" hidden="false" customHeight="false" outlineLevel="0" collapsed="false">
      <c r="A63" s="10" t="s">
        <v>45</v>
      </c>
      <c r="B63" s="10" t="s">
        <v>14</v>
      </c>
      <c r="C63" s="10" t="s">
        <v>15</v>
      </c>
    </row>
    <row r="64" customFormat="false" ht="15" hidden="false" customHeight="false" outlineLevel="0" collapsed="false">
      <c r="A64" s="5" t="s">
        <v>13</v>
      </c>
      <c r="B64" s="7" t="n">
        <f aca="false">AVERAGEIFS($I$6:$I$29,$B$6:$B$29,$A64,$D$6:$D$29,"Dif")</f>
        <v>0.781351813518135</v>
      </c>
      <c r="C64" s="7" t="n">
        <f aca="false">AVERAGEIFS($I$6:$I$29,$B$6:$B$29,$A64,$D$6:$D$29,"Sin dif")</f>
        <v>14.9042276980356</v>
      </c>
    </row>
    <row r="65" customFormat="false" ht="15" hidden="false" customHeight="false" outlineLevel="0" collapsed="false">
      <c r="A65" s="5" t="s">
        <v>16</v>
      </c>
      <c r="B65" s="7" t="n">
        <f aca="false">AVERAGEIFS($I$6:$I$29,$B$6:$B$29,$A65,$D$6:$D$29,"Dif")</f>
        <v>0.0481871446320495</v>
      </c>
      <c r="C65" s="7" t="n">
        <f aca="false">AVERAGEIFS($I$6:$I$29,$B$6:$B$29,$A65,$D$6:$D$29,"Sin dif")</f>
        <v>2.35736968345664</v>
      </c>
    </row>
    <row r="66" customFormat="false" ht="15" hidden="false" customHeight="false" outlineLevel="0" collapsed="false">
      <c r="A66" s="5" t="s">
        <v>21</v>
      </c>
      <c r="B66" s="7" t="n">
        <f aca="false">AVERAGEIFS($I$6:$I$29,$B$6:$B$29,$A66,$D$6:$D$29,"Dif")</f>
        <v>0.756681376875552</v>
      </c>
      <c r="C66" s="7" t="n">
        <f aca="false">AVERAGEIFS($I$6:$I$29,$B$6:$B$29,$A66,$D$6:$D$29,"Sin dif")</f>
        <v>7.87589194699287</v>
      </c>
    </row>
    <row r="67" customFormat="false" ht="15" hidden="false" customHeight="false" outlineLevel="0" collapsed="false">
      <c r="A67" s="5" t="s">
        <v>18</v>
      </c>
      <c r="B67" s="7" t="n">
        <f aca="false">AVERAGEIFS($I$6:$I$29,$B$6:$B$29,$A67,$D$6:$D$29,"Dif")</f>
        <v>0.0215466270560104</v>
      </c>
      <c r="C67" s="7" t="n">
        <f aca="false">AVERAGEIFS($I$6:$I$29,$B$6:$B$29,$A67,$D$6:$D$29,"Sin dif")</f>
        <v>1.02049689440994</v>
      </c>
    </row>
    <row r="68" customFormat="false" ht="15" hidden="false" customHeight="false" outlineLevel="0" collapsed="false">
      <c r="A68" s="5" t="s">
        <v>19</v>
      </c>
      <c r="B68" s="7" t="n">
        <f aca="false">AVERAGEIFS($I$6:$I$29,$B$6:$B$29,$A68,$D$6:$D$29,"Dif")</f>
        <v>0.417193426042984</v>
      </c>
      <c r="C68" s="7" t="n">
        <f aca="false">AVERAGEIFS($I$6:$I$29,$B$6:$B$29,$A68,$D$6:$D$29,"Sin dif")</f>
        <v>0.00175609756097561</v>
      </c>
    </row>
    <row r="69" customFormat="false" ht="15" hidden="false" customHeight="false" outlineLevel="0" collapsed="false">
      <c r="A69" s="5" t="s">
        <v>26</v>
      </c>
      <c r="B69" s="7" t="n">
        <f aca="false">AVERAGEIFS($I$6:$I$29,$B$6:$B$29,$A69,$D$6:$D$29,"Dif")</f>
        <v>2.07213761438226</v>
      </c>
      <c r="C69" s="7" t="n">
        <f aca="false">AVERAGEIFS($I$6:$I$29,$B$6:$B$29,$A69,$D$6:$D$29,"Sin dif")</f>
        <v>0.0143258009528388</v>
      </c>
    </row>
    <row r="70" customFormat="false" ht="15" hidden="false" customHeight="false" outlineLevel="0" collapsed="false">
      <c r="A7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2" t="s">
        <v>50</v>
      </c>
    </row>
    <row r="4" customFormat="false" ht="15" hidden="false" customHeight="false" outlineLevel="0" collapsed="false">
      <c r="K4" s="2" t="s">
        <v>51</v>
      </c>
    </row>
    <row r="5" customFormat="false" ht="45" hidden="false" customHeight="true" outlineLevel="0" collapsed="false">
      <c r="A5" s="11" t="s">
        <v>52</v>
      </c>
      <c r="B5" s="11" t="s">
        <v>53</v>
      </c>
      <c r="C5" s="11" t="s">
        <v>54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</row>
    <row r="6" customFormat="false" ht="39.55" hidden="false" customHeight="false" outlineLevel="0" collapsed="false">
      <c r="A6" s="12" t="s">
        <v>61</v>
      </c>
      <c r="B6" s="13" t="n">
        <v>68.645</v>
      </c>
      <c r="C6" s="13" t="n">
        <v>43.27</v>
      </c>
      <c r="D6" s="14" t="n">
        <f aca="false">10^AVERAGE(LOG(B6),LOG(C6))</f>
        <v>54.5001756877902</v>
      </c>
      <c r="E6" s="14" t="n">
        <f aca="false">Analisis!C51</f>
        <v>0.0217054135376413</v>
      </c>
      <c r="F6" s="14" t="n">
        <f aca="false">10^AVERAGE(LOG(Analisis!G37),LOG(Analisis!G38))</f>
        <v>0.145156707728777</v>
      </c>
      <c r="G6" s="12" t="s">
        <v>62</v>
      </c>
      <c r="H6" s="12" t="str">
        <f aca="false">IF(SIGN(LOG(D6))=SIGN(LOG(E6)),"Sí","NO")</f>
        <v>NO</v>
      </c>
      <c r="I6" s="12" t="s">
        <v>63</v>
      </c>
    </row>
    <row r="7" customFormat="false" ht="26.85" hidden="false" customHeight="false" outlineLevel="0" collapsed="false">
      <c r="A7" s="12" t="s">
        <v>64</v>
      </c>
      <c r="B7" s="13" t="n">
        <v>2.486</v>
      </c>
      <c r="C7" s="13" t="n">
        <v>2.235</v>
      </c>
      <c r="D7" s="14" t="n">
        <f aca="false">10^AVERAGE(LOG(B7),LOG(C7))</f>
        <v>2.35716142849827</v>
      </c>
      <c r="E7" s="14" t="n">
        <f aca="false">Analisis!C50</f>
        <v>0.0966658779933537</v>
      </c>
      <c r="F7" s="14" t="n">
        <f aca="false">10^AVERAGE(LOG(Analisis!G39),LOG(Analisis!G40))</f>
        <v>0.580735883742917</v>
      </c>
      <c r="G7" s="12" t="s">
        <v>62</v>
      </c>
      <c r="H7" s="12" t="str">
        <f aca="false">IF(SIGN(LOG(D7))=SIGN(LOG(E7)),"Sí","NO")</f>
        <v>NO</v>
      </c>
      <c r="I7" s="12" t="s">
        <v>65</v>
      </c>
    </row>
    <row r="8" customFormat="false" ht="26.85" hidden="false" customHeight="false" outlineLevel="0" collapsed="false">
      <c r="A8" s="12" t="s">
        <v>66</v>
      </c>
      <c r="B8" s="13" t="n">
        <v>24.548</v>
      </c>
      <c r="C8" s="13" t="n">
        <v>21.124</v>
      </c>
      <c r="D8" s="14" t="n">
        <f aca="false">10^AVERAGE(LOG(B8),LOG(C8))</f>
        <v>22.7717358143818</v>
      </c>
      <c r="E8" s="14" t="n">
        <f aca="false">(Analisis!I16/(Analisis!$G$3/Analisis!H17))</f>
        <v>8.55246523388116</v>
      </c>
      <c r="F8" s="14" t="n">
        <f aca="false">(Analisis!F16/Analisis!$G$3)</f>
        <v>33</v>
      </c>
      <c r="G8" s="12" t="s">
        <v>67</v>
      </c>
      <c r="H8" s="12" t="str">
        <f aca="false">IF(SIGN(LOG(D8))=SIGN(LOG(E8)),"Sí","NO")</f>
        <v>Sí</v>
      </c>
      <c r="I8" s="12" t="s">
        <v>68</v>
      </c>
    </row>
    <row r="9" customFormat="false" ht="39.55" hidden="false" customHeight="false" outlineLevel="0" collapsed="false">
      <c r="A9" s="12" t="s">
        <v>69</v>
      </c>
      <c r="B9" s="13" t="n">
        <v>0.351</v>
      </c>
      <c r="C9" s="13" t="n">
        <v>0.414</v>
      </c>
      <c r="D9" s="14" t="n">
        <f aca="false">10^AVERAGE(LOG(B9),LOG(C9))</f>
        <v>0.381200734521853</v>
      </c>
      <c r="E9" s="14" t="n">
        <f aca="false">Analisis!C48</f>
        <v>0.0518611087805558</v>
      </c>
      <c r="F9" s="14" t="n">
        <f aca="false">10^AVERAGE(LOG(Analisis!G33),LOG(Analisis!G34))</f>
        <v>0.289231726052959</v>
      </c>
      <c r="G9" s="12" t="s">
        <v>62</v>
      </c>
      <c r="H9" s="12" t="str">
        <f aca="false">IF(SIGN(LOG(D9))=SIGN(LOG(E9)),"Sí","NO")</f>
        <v>Sí</v>
      </c>
      <c r="I9" s="12" t="s">
        <v>70</v>
      </c>
    </row>
    <row r="10" customFormat="false" ht="26.85" hidden="false" customHeight="false" outlineLevel="0" collapsed="false">
      <c r="A10" s="12" t="s">
        <v>26</v>
      </c>
      <c r="B10" s="13" t="n">
        <v>177.766</v>
      </c>
      <c r="C10" s="13" t="n">
        <v>162.138</v>
      </c>
      <c r="D10" s="14" t="n">
        <f aca="false">10^AVERAGE(LOG(B10),LOG(C10))</f>
        <v>169.772270138559</v>
      </c>
      <c r="E10" s="14" t="n">
        <f aca="false">10^AVERAGE(LOG(Analisis!I26/(Analisis!$G$3/Analisis!H27)),LOG(Analisis!I28/(Analisis!$G$3/Analisis!H29)))</f>
        <v>30.7516299425454</v>
      </c>
      <c r="F10" s="14" t="n">
        <f aca="false">10^AVERAGE(LOG(Analisis!F26/Analisis!$G$3),LOG(Analisis!F28/Analisis!$G$3))</f>
        <v>143.013985330107</v>
      </c>
      <c r="G10" s="12" t="s">
        <v>67</v>
      </c>
      <c r="H10" s="12" t="str">
        <f aca="false">IF(SIGN(LOG(D10))=SIGN(LOG(E10)),"Sí","NO")</f>
        <v>Sí</v>
      </c>
      <c r="I10" s="12" t="s">
        <v>71</v>
      </c>
    </row>
    <row r="11" customFormat="false" ht="15" hidden="false" customHeight="false" outlineLevel="0" collapsed="false">
      <c r="A11" s="5" t="s">
        <v>72</v>
      </c>
      <c r="B11" s="5" t="s">
        <v>73</v>
      </c>
      <c r="C11" s="15"/>
      <c r="D11" s="15"/>
      <c r="E11" s="9" t="n">
        <f aca="false">Analisis!C49</f>
        <v>0.0212150381381759</v>
      </c>
      <c r="F11" s="9" t="n">
        <f aca="false">10^AVERAGE(LOG(Analisis!G35),LOG(Analisis!G36))</f>
        <v>0.0955483658154862</v>
      </c>
      <c r="G11" s="15"/>
      <c r="H11" s="15"/>
      <c r="I11" s="5" t="s">
        <v>74</v>
      </c>
    </row>
    <row r="12" customFormat="false" ht="15" hidden="false" customHeight="false" outlineLevel="0" collapsed="false">
      <c r="A12" s="2" t="s">
        <v>75</v>
      </c>
    </row>
    <row r="14" customFormat="false" ht="15" hidden="false" customHeight="false" outlineLevel="0" collapsed="false">
      <c r="A14" s="16" t="s">
        <v>76</v>
      </c>
    </row>
    <row r="15" customFormat="false" ht="15" hidden="false" customHeight="false" outlineLevel="0" collapsed="false">
      <c r="A15" s="2" t="s">
        <v>77</v>
      </c>
    </row>
    <row r="16" customFormat="false" ht="15" hidden="false" customHeight="false" outlineLevel="0" collapsed="false">
      <c r="A16" s="2" t="s">
        <v>78</v>
      </c>
    </row>
    <row r="17" customFormat="false" ht="15" hidden="false" customHeight="false" outlineLevel="0" collapsed="false">
      <c r="A17" s="2" t="s">
        <v>79</v>
      </c>
    </row>
    <row r="18" customFormat="false" ht="15" hidden="false" customHeight="false" outlineLevel="0" collapsed="false">
      <c r="A18" s="2" t="s">
        <v>80</v>
      </c>
    </row>
    <row r="19" customFormat="false" ht="15" hidden="false" customHeight="false" outlineLevel="0" collapsed="false">
      <c r="A19" s="2" t="s">
        <v>81</v>
      </c>
    </row>
    <row r="20" customFormat="false" ht="15" hidden="false" customHeight="false" outlineLevel="0" collapsed="false">
      <c r="A20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66"/>
  </cols>
  <sheetData>
    <row r="1" customFormat="false" ht="15" hidden="false" customHeight="false" outlineLevel="0" collapsed="false">
      <c r="A1" s="17" t="s">
        <v>6</v>
      </c>
      <c r="B1" s="17" t="s">
        <v>83</v>
      </c>
      <c r="C1" s="17" t="s">
        <v>84</v>
      </c>
      <c r="D1" s="17" t="s">
        <v>85</v>
      </c>
      <c r="E1" s="17" t="s">
        <v>86</v>
      </c>
      <c r="F1" s="17" t="s">
        <v>87</v>
      </c>
      <c r="G1" s="17" t="s">
        <v>88</v>
      </c>
      <c r="H1" s="17" t="s">
        <v>89</v>
      </c>
    </row>
    <row r="2" customFormat="false" ht="15" hidden="false" customHeight="false" outlineLevel="0" collapsed="false">
      <c r="A2" s="0" t="s">
        <v>90</v>
      </c>
      <c r="B2" s="0" t="n">
        <v>4.085</v>
      </c>
      <c r="C2" s="0" t="n">
        <f aca="false">30/B2</f>
        <v>7.34394124847001</v>
      </c>
      <c r="D2" s="0" t="n">
        <f aca="false">G2/10</f>
        <v>1.5</v>
      </c>
      <c r="E2" s="0" t="n">
        <f aca="false">G2/4</f>
        <v>3.75</v>
      </c>
      <c r="F2" s="0" t="n">
        <f aca="false">G2-C2-E2</f>
        <v>3.90605875152999</v>
      </c>
      <c r="G2" s="0" t="n">
        <v>15</v>
      </c>
      <c r="H2" s="0" t="n">
        <v>12</v>
      </c>
    </row>
    <row r="3" customFormat="false" ht="15" hidden="false" customHeight="false" outlineLevel="0" collapsed="false">
      <c r="A3" s="0" t="s">
        <v>91</v>
      </c>
      <c r="B3" s="0" t="n">
        <v>13.8</v>
      </c>
      <c r="C3" s="0" t="n">
        <f aca="false">30/B3</f>
        <v>2.17391304347826</v>
      </c>
      <c r="D3" s="0" t="n">
        <f aca="false">G3/10</f>
        <v>1.5</v>
      </c>
      <c r="E3" s="0" t="n">
        <f aca="false">G3/4</f>
        <v>3.75</v>
      </c>
      <c r="F3" s="0" t="n">
        <f aca="false">G3-C3-E3</f>
        <v>9.07608695652174</v>
      </c>
      <c r="G3" s="0" t="n">
        <v>15</v>
      </c>
      <c r="H3" s="0" t="n">
        <v>12</v>
      </c>
    </row>
    <row r="38" customFormat="false" ht="15" hidden="false" customHeight="false" outlineLevel="0" collapsed="false">
      <c r="G38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H4" colorId="64" zoomScale="100" zoomScaleNormal="100" zoomScalePageLayoutView="100" workbookViewId="0">
      <selection pane="topLeft" activeCell="L22" activeCellId="0" sqref="L22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</row>
    <row r="2" customFormat="false" ht="15" hidden="false" customHeight="false" outlineLevel="0" collapsed="false">
      <c r="A2" s="0" t="n">
        <v>3461</v>
      </c>
      <c r="B2" s="0" t="s">
        <v>101</v>
      </c>
      <c r="C2" s="0" t="n">
        <v>1</v>
      </c>
      <c r="D2" s="0" t="n">
        <v>5420</v>
      </c>
      <c r="E2" s="0" t="n">
        <v>6400</v>
      </c>
      <c r="F2" s="0" t="n">
        <v>3072</v>
      </c>
      <c r="G2" s="0" t="s">
        <v>102</v>
      </c>
      <c r="H2" s="0" t="s">
        <v>96</v>
      </c>
    </row>
    <row r="3" customFormat="false" ht="15" hidden="false" customHeight="false" outlineLevel="0" collapsed="false">
      <c r="A3" s="0" t="n">
        <v>3461</v>
      </c>
      <c r="B3" s="0" t="s">
        <v>101</v>
      </c>
      <c r="C3" s="0" t="n">
        <v>2</v>
      </c>
      <c r="D3" s="0" t="n">
        <v>959</v>
      </c>
      <c r="E3" s="0" t="n">
        <v>1840</v>
      </c>
      <c r="F3" s="0" t="n">
        <v>3072</v>
      </c>
      <c r="G3" s="0" t="s">
        <v>103</v>
      </c>
      <c r="H3" s="0" t="s">
        <v>96</v>
      </c>
    </row>
    <row r="4" customFormat="false" ht="15" hidden="false" customHeight="false" outlineLevel="0" collapsed="false">
      <c r="A4" s="0" t="n">
        <v>3461</v>
      </c>
      <c r="B4" s="0" t="s">
        <v>101</v>
      </c>
      <c r="C4" s="0" t="n">
        <v>3</v>
      </c>
      <c r="D4" s="0" t="n">
        <v>6620</v>
      </c>
      <c r="E4" s="0" t="n">
        <v>7480</v>
      </c>
      <c r="F4" s="0" t="n">
        <v>3072</v>
      </c>
      <c r="G4" s="0" t="s">
        <v>104</v>
      </c>
      <c r="H4" s="0" t="s">
        <v>96</v>
      </c>
    </row>
    <row r="5" customFormat="false" ht="15" hidden="false" customHeight="false" outlineLevel="0" collapsed="false">
      <c r="A5" s="0" t="n">
        <v>3461</v>
      </c>
      <c r="B5" s="0" t="s">
        <v>101</v>
      </c>
      <c r="C5" s="0" t="n">
        <v>4</v>
      </c>
      <c r="D5" s="0" t="n">
        <v>1430</v>
      </c>
      <c r="E5" s="0" t="n">
        <v>2080</v>
      </c>
      <c r="F5" s="0" t="n">
        <v>2310</v>
      </c>
      <c r="G5" s="0" t="s">
        <v>105</v>
      </c>
      <c r="H5" s="0" t="s">
        <v>96</v>
      </c>
    </row>
    <row r="6" customFormat="false" ht="15" hidden="false" customHeight="false" outlineLevel="0" collapsed="false">
      <c r="A6" s="0" t="n">
        <v>3461</v>
      </c>
      <c r="B6" s="0" t="s">
        <v>101</v>
      </c>
      <c r="C6" s="0" t="n">
        <v>5</v>
      </c>
      <c r="D6" s="0" t="n">
        <v>9070</v>
      </c>
      <c r="E6" s="0" t="n">
        <v>10000</v>
      </c>
      <c r="F6" s="0" t="n">
        <v>3072</v>
      </c>
      <c r="G6" s="0" t="s">
        <v>106</v>
      </c>
      <c r="H6" s="0" t="s">
        <v>96</v>
      </c>
    </row>
    <row r="7" customFormat="false" ht="15" hidden="false" customHeight="false" outlineLevel="0" collapsed="false">
      <c r="A7" s="0" t="n">
        <v>3461</v>
      </c>
      <c r="B7" s="0" t="s">
        <v>101</v>
      </c>
      <c r="C7" s="0" t="n">
        <v>6</v>
      </c>
      <c r="D7" s="0" t="n">
        <v>2070</v>
      </c>
      <c r="E7" s="0" t="n">
        <v>2710</v>
      </c>
      <c r="F7" s="0" t="n">
        <v>2250</v>
      </c>
      <c r="G7" s="0" t="s">
        <v>104</v>
      </c>
      <c r="H7" s="0" t="s">
        <v>96</v>
      </c>
    </row>
    <row r="8" customFormat="false" ht="15" hidden="false" customHeight="false" outlineLevel="0" collapsed="false">
      <c r="A8" s="0" t="n">
        <v>3461</v>
      </c>
      <c r="B8" s="0" t="s">
        <v>101</v>
      </c>
      <c r="C8" s="0" t="n">
        <v>7</v>
      </c>
      <c r="D8" s="0" t="n">
        <v>11100</v>
      </c>
      <c r="E8" s="0" t="n">
        <v>12100</v>
      </c>
      <c r="F8" s="0" t="n">
        <v>3384</v>
      </c>
      <c r="G8" s="0" t="s">
        <v>103</v>
      </c>
      <c r="H8" s="0" t="s">
        <v>96</v>
      </c>
    </row>
    <row r="9" customFormat="false" ht="15" hidden="false" customHeight="false" outlineLevel="0" collapsed="false">
      <c r="A9" s="0" t="n">
        <v>3461</v>
      </c>
      <c r="B9" s="0" t="s">
        <v>101</v>
      </c>
      <c r="C9" s="0" t="n">
        <v>8</v>
      </c>
      <c r="D9" s="0" t="n">
        <v>1150</v>
      </c>
      <c r="E9" s="0" t="n">
        <v>1790</v>
      </c>
      <c r="F9" s="0" t="n">
        <v>2250</v>
      </c>
      <c r="G9" s="0" t="s">
        <v>107</v>
      </c>
      <c r="H9" s="0" t="s">
        <v>96</v>
      </c>
    </row>
    <row r="10" customFormat="false" ht="15" hidden="false" customHeight="false" outlineLevel="0" collapsed="false">
      <c r="A10" s="0" t="n">
        <v>3461</v>
      </c>
      <c r="B10" s="0" t="s">
        <v>101</v>
      </c>
      <c r="C10" s="0" t="n">
        <v>9</v>
      </c>
      <c r="D10" s="0" t="n">
        <v>7460</v>
      </c>
      <c r="E10" s="0" t="n">
        <v>8220</v>
      </c>
      <c r="F10" s="0" t="n">
        <v>2560</v>
      </c>
      <c r="G10" s="0" t="s">
        <v>108</v>
      </c>
      <c r="H10" s="0" t="s">
        <v>96</v>
      </c>
    </row>
    <row r="11" customFormat="false" ht="15" hidden="false" customHeight="false" outlineLevel="0" collapsed="false">
      <c r="A11" s="0" t="n">
        <v>3461</v>
      </c>
      <c r="B11" s="0" t="s">
        <v>101</v>
      </c>
      <c r="C11" s="0" t="n">
        <v>10</v>
      </c>
      <c r="D11" s="0" t="n">
        <v>1610</v>
      </c>
      <c r="E11" s="0" t="n">
        <v>2320</v>
      </c>
      <c r="F11" s="0" t="n">
        <v>2560</v>
      </c>
      <c r="G11" s="0" t="s">
        <v>109</v>
      </c>
      <c r="H11" s="0" t="s">
        <v>96</v>
      </c>
    </row>
    <row r="12" customFormat="false" ht="15" hidden="false" customHeight="false" outlineLevel="0" collapsed="false">
      <c r="A12" s="0" t="n">
        <v>3461</v>
      </c>
      <c r="B12" s="0" t="s">
        <v>101</v>
      </c>
      <c r="C12" s="0" t="n">
        <v>11</v>
      </c>
      <c r="D12" s="0" t="n">
        <v>7910</v>
      </c>
      <c r="E12" s="0" t="n">
        <v>8730</v>
      </c>
      <c r="F12" s="0" t="n">
        <v>2656</v>
      </c>
      <c r="G12" s="0" t="s">
        <v>110</v>
      </c>
      <c r="H12" s="0" t="s">
        <v>96</v>
      </c>
    </row>
    <row r="13" customFormat="false" ht="15" hidden="false" customHeight="false" outlineLevel="0" collapsed="false">
      <c r="A13" s="0" t="n">
        <v>3461</v>
      </c>
      <c r="B13" s="0" t="s">
        <v>101</v>
      </c>
      <c r="C13" s="0" t="n">
        <v>12</v>
      </c>
      <c r="D13" s="0" t="n">
        <v>2050</v>
      </c>
      <c r="E13" s="0" t="n">
        <v>2740</v>
      </c>
      <c r="F13" s="0" t="n">
        <v>2560</v>
      </c>
      <c r="G13" s="0" t="s">
        <v>111</v>
      </c>
      <c r="H13" s="0" t="s">
        <v>96</v>
      </c>
    </row>
    <row r="14" customFormat="false" ht="15" hidden="false" customHeight="false" outlineLevel="0" collapsed="false">
      <c r="A14" s="0" t="n">
        <v>3461</v>
      </c>
      <c r="B14" s="0" t="s">
        <v>101</v>
      </c>
      <c r="C14" s="0" t="n">
        <v>13</v>
      </c>
      <c r="D14" s="0" t="n">
        <v>10300</v>
      </c>
      <c r="E14" s="0" t="n">
        <v>11100</v>
      </c>
      <c r="F14" s="0" t="n">
        <v>2560</v>
      </c>
      <c r="G14" s="0" t="s">
        <v>112</v>
      </c>
      <c r="H14" s="0" t="s">
        <v>96</v>
      </c>
    </row>
    <row r="15" customFormat="false" ht="15" hidden="false" customHeight="false" outlineLevel="0" collapsed="false">
      <c r="A15" s="0" t="n">
        <v>3461</v>
      </c>
      <c r="B15" s="0" t="s">
        <v>101</v>
      </c>
      <c r="C15" s="0" t="n">
        <v>14</v>
      </c>
      <c r="D15" s="0" t="n">
        <v>1440</v>
      </c>
      <c r="E15" s="0" t="n">
        <v>2150</v>
      </c>
      <c r="F15" s="0" t="n">
        <v>2560</v>
      </c>
      <c r="G15" s="0" t="s">
        <v>113</v>
      </c>
      <c r="H15" s="0" t="s">
        <v>96</v>
      </c>
    </row>
    <row r="16" customFormat="false" ht="15" hidden="false" customHeight="false" outlineLevel="0" collapsed="false">
      <c r="A16" s="0" t="n">
        <v>3461</v>
      </c>
      <c r="B16" s="0" t="s">
        <v>101</v>
      </c>
      <c r="C16" s="0" t="n">
        <v>15</v>
      </c>
      <c r="D16" s="0" t="n">
        <v>11000</v>
      </c>
      <c r="E16" s="0" t="n">
        <v>11700</v>
      </c>
      <c r="F16" s="0" t="n">
        <v>2560</v>
      </c>
      <c r="G16" s="0" t="s">
        <v>114</v>
      </c>
      <c r="H16" s="0" t="s">
        <v>96</v>
      </c>
    </row>
    <row r="17" customFormat="false" ht="15" hidden="false" customHeight="false" outlineLevel="0" collapsed="false">
      <c r="A17" s="0" t="n">
        <v>3461</v>
      </c>
      <c r="B17" s="0" t="s">
        <v>101</v>
      </c>
      <c r="C17" s="0" t="n">
        <v>16</v>
      </c>
      <c r="D17" s="0" t="n">
        <v>2180</v>
      </c>
      <c r="E17" s="0" t="n">
        <v>2860</v>
      </c>
      <c r="F17" s="0" t="n">
        <v>2560</v>
      </c>
      <c r="G17" s="0" t="s">
        <v>115</v>
      </c>
      <c r="H17" s="0" t="s">
        <v>96</v>
      </c>
    </row>
    <row r="18" customFormat="false" ht="15" hidden="false" customHeight="false" outlineLevel="0" collapsed="false">
      <c r="A18" s="0" t="n">
        <v>3461</v>
      </c>
      <c r="B18" s="0" t="s">
        <v>101</v>
      </c>
      <c r="C18" s="0" t="n">
        <v>17</v>
      </c>
      <c r="D18" s="0" t="n">
        <v>6780</v>
      </c>
      <c r="E18" s="0" t="n">
        <v>7620</v>
      </c>
      <c r="F18" s="0" t="n">
        <v>3003</v>
      </c>
      <c r="G18" s="0" t="s">
        <v>113</v>
      </c>
      <c r="H18" s="0" t="s">
        <v>96</v>
      </c>
    </row>
    <row r="19" customFormat="false" ht="15" hidden="false" customHeight="false" outlineLevel="0" collapsed="false">
      <c r="A19" s="0" t="n">
        <v>3461</v>
      </c>
      <c r="B19" s="0" t="s">
        <v>101</v>
      </c>
      <c r="C19" s="0" t="n">
        <v>18</v>
      </c>
      <c r="D19" s="0" t="n">
        <v>1640</v>
      </c>
      <c r="E19" s="0" t="n">
        <v>2330</v>
      </c>
      <c r="F19" s="0" t="n">
        <v>2560</v>
      </c>
      <c r="G19" s="0" t="s">
        <v>116</v>
      </c>
      <c r="H19" s="0" t="s">
        <v>96</v>
      </c>
    </row>
    <row r="20" customFormat="false" ht="15" hidden="false" customHeight="false" outlineLevel="0" collapsed="false">
      <c r="A20" s="0" t="n">
        <v>3461</v>
      </c>
      <c r="B20" s="0" t="s">
        <v>101</v>
      </c>
      <c r="C20" s="0" t="n">
        <v>19</v>
      </c>
      <c r="D20" s="0" t="n">
        <v>8200</v>
      </c>
      <c r="E20" s="0" t="n">
        <v>8860</v>
      </c>
      <c r="F20" s="0" t="n">
        <v>2560</v>
      </c>
      <c r="G20" s="0" t="s">
        <v>117</v>
      </c>
      <c r="H20" s="0" t="s">
        <v>96</v>
      </c>
    </row>
    <row r="21" customFormat="false" ht="15" hidden="false" customHeight="false" outlineLevel="0" collapsed="false">
      <c r="A21" s="0" t="n">
        <v>3461</v>
      </c>
      <c r="B21" s="0" t="s">
        <v>101</v>
      </c>
      <c r="C21" s="0" t="n">
        <v>20</v>
      </c>
      <c r="D21" s="0" t="n">
        <v>1490</v>
      </c>
      <c r="E21" s="0" t="n">
        <v>2150</v>
      </c>
      <c r="F21" s="0" t="n">
        <v>2560</v>
      </c>
      <c r="G21" s="0" t="s">
        <v>118</v>
      </c>
      <c r="H21" s="0" t="s">
        <v>96</v>
      </c>
    </row>
    <row r="22" customFormat="false" ht="15" hidden="false" customHeight="false" outlineLevel="0" collapsed="false">
      <c r="A22" s="0" t="n">
        <v>3461</v>
      </c>
      <c r="B22" s="0" t="s">
        <v>101</v>
      </c>
      <c r="C22" s="0" t="n">
        <v>21</v>
      </c>
      <c r="D22" s="0" t="n">
        <v>7320</v>
      </c>
      <c r="E22" s="0" t="n">
        <v>7980</v>
      </c>
      <c r="F22" s="0" t="n">
        <v>2560</v>
      </c>
      <c r="G22" s="0" t="s">
        <v>119</v>
      </c>
      <c r="H22" s="0" t="s">
        <v>96</v>
      </c>
    </row>
    <row r="23" customFormat="false" ht="15" hidden="false" customHeight="false" outlineLevel="0" collapsed="false">
      <c r="A23" s="0" t="n">
        <v>3461</v>
      </c>
      <c r="B23" s="0" t="s">
        <v>101</v>
      </c>
      <c r="C23" s="0" t="n">
        <v>22</v>
      </c>
      <c r="D23" s="0" t="n">
        <v>1670</v>
      </c>
      <c r="E23" s="0" t="n">
        <v>2280</v>
      </c>
      <c r="F23" s="0" t="n">
        <v>2560</v>
      </c>
      <c r="G23" s="0" t="s">
        <v>120</v>
      </c>
      <c r="H23" s="0" t="s">
        <v>96</v>
      </c>
    </row>
    <row r="24" customFormat="false" ht="15" hidden="false" customHeight="false" outlineLevel="0" collapsed="false">
      <c r="A24" s="0" t="n">
        <v>3461</v>
      </c>
      <c r="B24" s="0" t="s">
        <v>101</v>
      </c>
      <c r="C24" s="0" t="n">
        <v>23</v>
      </c>
      <c r="D24" s="0" t="n">
        <v>6760</v>
      </c>
      <c r="E24" s="0" t="n">
        <v>7410</v>
      </c>
      <c r="F24" s="0" t="n">
        <v>2560</v>
      </c>
      <c r="G24" s="0" t="s">
        <v>121</v>
      </c>
      <c r="H24" s="0" t="s">
        <v>96</v>
      </c>
    </row>
    <row r="25" customFormat="false" ht="15" hidden="false" customHeight="false" outlineLevel="0" collapsed="false">
      <c r="A25" s="0" t="n">
        <v>3461</v>
      </c>
      <c r="B25" s="0" t="s">
        <v>101</v>
      </c>
      <c r="C25" s="0" t="n">
        <v>24</v>
      </c>
      <c r="D25" s="0" t="n">
        <v>1370</v>
      </c>
      <c r="E25" s="0" t="n">
        <v>2050</v>
      </c>
      <c r="F25" s="0" t="n">
        <v>2560</v>
      </c>
      <c r="G25" s="0" t="s">
        <v>122</v>
      </c>
      <c r="H25" s="0" t="s">
        <v>96</v>
      </c>
    </row>
    <row r="26" customFormat="false" ht="15" hidden="false" customHeight="false" outlineLevel="0" collapsed="false">
      <c r="A26" s="0" t="n">
        <v>3461</v>
      </c>
      <c r="B26" s="0" t="s">
        <v>123</v>
      </c>
      <c r="C26" s="0" t="n">
        <v>25</v>
      </c>
      <c r="D26" s="0" t="n">
        <v>7460</v>
      </c>
      <c r="E26" s="0" t="n">
        <v>11600</v>
      </c>
      <c r="F26" s="0" t="n">
        <v>2844</v>
      </c>
      <c r="G26" s="0" t="s">
        <v>124</v>
      </c>
      <c r="H26" s="0" t="s">
        <v>96</v>
      </c>
    </row>
    <row r="27" customFormat="false" ht="15" hidden="false" customHeight="false" outlineLevel="0" collapsed="false">
      <c r="A27" s="0" t="n">
        <v>3461</v>
      </c>
      <c r="B27" s="0" t="s">
        <v>123</v>
      </c>
      <c r="C27" s="0" t="n">
        <v>26</v>
      </c>
      <c r="D27" s="0" t="n">
        <v>10000</v>
      </c>
      <c r="E27" s="0" t="n">
        <v>15000</v>
      </c>
      <c r="F27" s="0" t="n">
        <v>2844</v>
      </c>
      <c r="G27" s="0" t="s">
        <v>125</v>
      </c>
      <c r="H27" s="0" t="s">
        <v>96</v>
      </c>
    </row>
    <row r="28" customFormat="false" ht="15" hidden="false" customHeight="false" outlineLevel="0" collapsed="false">
      <c r="A28" s="0" t="n">
        <v>3461</v>
      </c>
      <c r="B28" s="0" t="s">
        <v>123</v>
      </c>
      <c r="C28" s="0" t="n">
        <v>27</v>
      </c>
      <c r="D28" s="0" t="n">
        <v>8680</v>
      </c>
      <c r="E28" s="0" t="n">
        <v>12800</v>
      </c>
      <c r="F28" s="0" t="n">
        <v>2844</v>
      </c>
      <c r="G28" s="0" t="s">
        <v>126</v>
      </c>
      <c r="H28" s="0" t="s">
        <v>96</v>
      </c>
    </row>
    <row r="29" customFormat="false" ht="15" hidden="false" customHeight="false" outlineLevel="0" collapsed="false">
      <c r="A29" s="0" t="n">
        <v>3461</v>
      </c>
      <c r="B29" s="0" t="s">
        <v>123</v>
      </c>
      <c r="C29" s="0" t="n">
        <v>28</v>
      </c>
      <c r="D29" s="0" t="n">
        <v>19200</v>
      </c>
      <c r="E29" s="0" t="n">
        <v>23500</v>
      </c>
      <c r="F29" s="0" t="n">
        <v>2844</v>
      </c>
      <c r="G29" s="0" t="s">
        <v>127</v>
      </c>
      <c r="H29" s="0" t="s">
        <v>96</v>
      </c>
    </row>
    <row r="30" customFormat="false" ht="15" hidden="false" customHeight="false" outlineLevel="0" collapsed="false">
      <c r="A30" s="0" t="n">
        <v>3461</v>
      </c>
      <c r="B30" s="0" t="s">
        <v>123</v>
      </c>
      <c r="C30" s="0" t="n">
        <v>29</v>
      </c>
      <c r="D30" s="0" t="n">
        <v>7640</v>
      </c>
      <c r="E30" s="0" t="n">
        <v>7740</v>
      </c>
      <c r="F30" s="0" t="n">
        <v>1975</v>
      </c>
      <c r="G30" s="0" t="s">
        <v>128</v>
      </c>
      <c r="H30" s="0" t="s">
        <v>96</v>
      </c>
    </row>
    <row r="31" customFormat="false" ht="15" hidden="false" customHeight="false" outlineLevel="0" collapsed="false">
      <c r="A31" s="0" t="n">
        <v>3461</v>
      </c>
      <c r="B31" s="0" t="s">
        <v>123</v>
      </c>
      <c r="C31" s="0" t="n">
        <v>30</v>
      </c>
      <c r="D31" s="0" t="n">
        <v>19400</v>
      </c>
      <c r="E31" s="0" t="n">
        <v>19500</v>
      </c>
      <c r="F31" s="0" t="n">
        <v>2844</v>
      </c>
      <c r="G31" s="0" t="s">
        <v>129</v>
      </c>
      <c r="H31" s="0" t="s">
        <v>96</v>
      </c>
    </row>
    <row r="32" customFormat="false" ht="15" hidden="false" customHeight="false" outlineLevel="0" collapsed="false">
      <c r="A32" s="0" t="n">
        <v>3461</v>
      </c>
      <c r="B32" s="0" t="s">
        <v>123</v>
      </c>
      <c r="C32" s="0" t="n">
        <v>31</v>
      </c>
      <c r="D32" s="0" t="n">
        <v>18100</v>
      </c>
      <c r="E32" s="0" t="n">
        <v>19800</v>
      </c>
      <c r="F32" s="0" t="n">
        <v>2844</v>
      </c>
      <c r="G32" s="0" t="s">
        <v>130</v>
      </c>
      <c r="H32" s="0" t="s">
        <v>96</v>
      </c>
    </row>
    <row r="33" customFormat="false" ht="15" hidden="false" customHeight="false" outlineLevel="0" collapsed="false">
      <c r="A33" s="0" t="n">
        <v>3461</v>
      </c>
      <c r="B33" s="0" t="s">
        <v>123</v>
      </c>
      <c r="C33" s="0" t="n">
        <v>32</v>
      </c>
      <c r="D33" s="0" t="n">
        <v>11300</v>
      </c>
      <c r="E33" s="0" t="n">
        <v>12400</v>
      </c>
      <c r="F33" s="0" t="n">
        <v>2844</v>
      </c>
      <c r="G33" s="0" t="s">
        <v>131</v>
      </c>
      <c r="H33" s="0" t="s">
        <v>96</v>
      </c>
    </row>
    <row r="34" customFormat="false" ht="15" hidden="false" customHeight="false" outlineLevel="0" collapsed="false">
      <c r="A34" s="0" t="n">
        <v>3461</v>
      </c>
      <c r="B34" s="0" t="s">
        <v>123</v>
      </c>
      <c r="C34" s="0" t="n">
        <v>33</v>
      </c>
      <c r="D34" s="0" t="n">
        <v>3420</v>
      </c>
      <c r="E34" s="0" t="n">
        <v>3630</v>
      </c>
      <c r="F34" s="0" t="n">
        <v>2844</v>
      </c>
      <c r="G34" s="0" t="s">
        <v>132</v>
      </c>
      <c r="H34" s="0" t="s">
        <v>96</v>
      </c>
    </row>
    <row r="35" customFormat="false" ht="15" hidden="false" customHeight="false" outlineLevel="0" collapsed="false">
      <c r="A35" s="0" t="n">
        <v>3461</v>
      </c>
      <c r="B35" s="0" t="s">
        <v>123</v>
      </c>
      <c r="C35" s="0" t="n">
        <v>34</v>
      </c>
      <c r="D35" s="0" t="n">
        <v>16100</v>
      </c>
      <c r="E35" s="0" t="n">
        <v>16200</v>
      </c>
      <c r="F35" s="0" t="n">
        <v>2975</v>
      </c>
      <c r="G35" s="0" t="s">
        <v>133</v>
      </c>
      <c r="H35" s="0" t="s">
        <v>96</v>
      </c>
    </row>
    <row r="36" customFormat="false" ht="15" hidden="false" customHeight="false" outlineLevel="0" collapsed="false">
      <c r="A36" s="0" t="n">
        <v>3461</v>
      </c>
      <c r="B36" s="0" t="s">
        <v>123</v>
      </c>
      <c r="C36" s="0" t="n">
        <v>35</v>
      </c>
      <c r="D36" s="0" t="n">
        <v>384</v>
      </c>
      <c r="E36" s="0" t="n">
        <v>457</v>
      </c>
      <c r="F36" s="0" t="n">
        <v>2844</v>
      </c>
      <c r="G36" s="0" t="s">
        <v>134</v>
      </c>
      <c r="H36" s="0" t="s">
        <v>96</v>
      </c>
    </row>
    <row r="37" customFormat="false" ht="15" hidden="false" customHeight="false" outlineLevel="0" collapsed="false">
      <c r="A37" s="0" t="n">
        <v>3461</v>
      </c>
      <c r="B37" s="0" t="s">
        <v>123</v>
      </c>
      <c r="C37" s="0" t="n">
        <v>36</v>
      </c>
      <c r="D37" s="0" t="n">
        <v>4490</v>
      </c>
      <c r="E37" s="0" t="n">
        <v>4590</v>
      </c>
      <c r="F37" s="0" t="n">
        <v>2844</v>
      </c>
      <c r="G37" s="0" t="s">
        <v>135</v>
      </c>
      <c r="H37" s="0" t="s">
        <v>96</v>
      </c>
    </row>
    <row r="38" customFormat="false" ht="15" hidden="false" customHeight="false" outlineLevel="0" collapsed="false">
      <c r="A38" s="0" t="n">
        <v>3461</v>
      </c>
      <c r="B38" s="0" t="s">
        <v>123</v>
      </c>
      <c r="C38" s="0" t="n">
        <v>37</v>
      </c>
      <c r="D38" s="0" t="n">
        <v>348</v>
      </c>
      <c r="E38" s="0" t="n">
        <v>428</v>
      </c>
      <c r="F38" s="0" t="n">
        <v>2844</v>
      </c>
      <c r="G38" s="0" t="s">
        <v>136</v>
      </c>
      <c r="H38" s="0" t="s">
        <v>96</v>
      </c>
    </row>
    <row r="39" customFormat="false" ht="15" hidden="false" customHeight="false" outlineLevel="0" collapsed="false">
      <c r="A39" s="0" t="n">
        <v>3461</v>
      </c>
      <c r="B39" s="0" t="s">
        <v>123</v>
      </c>
      <c r="C39" s="0" t="n">
        <v>38</v>
      </c>
      <c r="D39" s="0" t="n">
        <v>3260</v>
      </c>
      <c r="E39" s="0" t="n">
        <v>3350</v>
      </c>
      <c r="F39" s="0" t="n">
        <v>2844</v>
      </c>
      <c r="G39" s="0" t="s">
        <v>137</v>
      </c>
      <c r="H39" s="0" t="s">
        <v>96</v>
      </c>
    </row>
    <row r="40" customFormat="false" ht="15" hidden="false" customHeight="false" outlineLevel="0" collapsed="false">
      <c r="A40" s="0" t="n">
        <v>3461</v>
      </c>
      <c r="B40" s="0" t="s">
        <v>123</v>
      </c>
      <c r="C40" s="0" t="n">
        <v>39</v>
      </c>
      <c r="D40" s="0" t="n">
        <v>273</v>
      </c>
      <c r="E40" s="0" t="n">
        <v>391</v>
      </c>
      <c r="F40" s="0" t="n">
        <v>2844</v>
      </c>
      <c r="G40" s="0" t="s">
        <v>138</v>
      </c>
      <c r="H40" s="0" t="s">
        <v>96</v>
      </c>
    </row>
    <row r="41" customFormat="false" ht="15" hidden="false" customHeight="false" outlineLevel="0" collapsed="false">
      <c r="A41" s="0" t="n">
        <v>3461</v>
      </c>
      <c r="B41" s="0" t="s">
        <v>123</v>
      </c>
      <c r="C41" s="0" t="n">
        <v>40</v>
      </c>
      <c r="D41" s="0" t="n">
        <v>1490</v>
      </c>
      <c r="E41" s="0" t="n">
        <v>1610</v>
      </c>
      <c r="F41" s="0" t="n">
        <v>2844</v>
      </c>
      <c r="G41" s="0" t="s">
        <v>139</v>
      </c>
      <c r="H41" s="0" t="s">
        <v>96</v>
      </c>
    </row>
    <row r="42" customFormat="false" ht="15" hidden="false" customHeight="false" outlineLevel="0" collapsed="false">
      <c r="A42" s="0" t="n">
        <v>3461</v>
      </c>
      <c r="B42" s="0" t="s">
        <v>123</v>
      </c>
      <c r="C42" s="0" t="n">
        <v>41</v>
      </c>
      <c r="D42" s="0" t="n">
        <v>138</v>
      </c>
      <c r="E42" s="0" t="n">
        <v>221</v>
      </c>
      <c r="F42" s="0" t="n">
        <v>2844</v>
      </c>
      <c r="G42" s="0" t="s">
        <v>140</v>
      </c>
      <c r="H42" s="0" t="s">
        <v>96</v>
      </c>
    </row>
    <row r="43" customFormat="false" ht="15" hidden="false" customHeight="false" outlineLevel="0" collapsed="false">
      <c r="A43" s="0" t="n">
        <v>3461</v>
      </c>
      <c r="B43" s="0" t="s">
        <v>123</v>
      </c>
      <c r="C43" s="0" t="n">
        <v>42</v>
      </c>
      <c r="D43" s="0" t="n">
        <v>1200</v>
      </c>
      <c r="E43" s="0" t="n">
        <v>1300</v>
      </c>
      <c r="F43" s="0" t="n">
        <v>2844</v>
      </c>
      <c r="G43" s="0" t="s">
        <v>141</v>
      </c>
      <c r="H43" s="0" t="s">
        <v>96</v>
      </c>
    </row>
    <row r="44" customFormat="false" ht="15" hidden="false" customHeight="false" outlineLevel="0" collapsed="false">
      <c r="A44" s="0" t="n">
        <v>3461</v>
      </c>
      <c r="B44" s="0" t="s">
        <v>123</v>
      </c>
      <c r="C44" s="0" t="n">
        <v>43</v>
      </c>
      <c r="D44" s="0" t="n">
        <v>3300</v>
      </c>
      <c r="E44" s="0" t="n">
        <v>3580</v>
      </c>
      <c r="F44" s="0" t="n">
        <v>2844</v>
      </c>
      <c r="G44" s="0" t="s">
        <v>142</v>
      </c>
      <c r="H44" s="0" t="s">
        <v>96</v>
      </c>
    </row>
    <row r="45" customFormat="false" ht="15" hidden="false" customHeight="false" outlineLevel="0" collapsed="false">
      <c r="A45" s="0" t="n">
        <v>3461</v>
      </c>
      <c r="B45" s="0" t="s">
        <v>123</v>
      </c>
      <c r="C45" s="0" t="n">
        <v>44</v>
      </c>
      <c r="D45" s="0" t="n">
        <v>1200</v>
      </c>
      <c r="E45" s="0" t="n">
        <v>1390</v>
      </c>
      <c r="F45" s="0" t="n">
        <v>2844</v>
      </c>
      <c r="G45" s="0" t="s">
        <v>143</v>
      </c>
      <c r="H45" s="0" t="s">
        <v>96</v>
      </c>
    </row>
    <row r="46" customFormat="false" ht="15" hidden="false" customHeight="false" outlineLevel="0" collapsed="false">
      <c r="A46" s="0" t="n">
        <v>3461</v>
      </c>
      <c r="B46" s="0" t="s">
        <v>123</v>
      </c>
      <c r="C46" s="0" t="n">
        <v>45</v>
      </c>
      <c r="D46" s="0" t="s">
        <v>144</v>
      </c>
      <c r="E46" s="0" t="s">
        <v>145</v>
      </c>
      <c r="F46" s="0" t="n">
        <v>2844</v>
      </c>
      <c r="G46" s="0" t="s">
        <v>146</v>
      </c>
      <c r="H46" s="0" t="s">
        <v>96</v>
      </c>
    </row>
    <row r="47" customFormat="false" ht="15" hidden="false" customHeight="false" outlineLevel="0" collapsed="false">
      <c r="A47" s="0" t="n">
        <v>3461</v>
      </c>
      <c r="B47" s="0" t="s">
        <v>123</v>
      </c>
      <c r="C47" s="0" t="n">
        <v>46</v>
      </c>
      <c r="D47" s="0" t="s">
        <v>147</v>
      </c>
      <c r="E47" s="0" t="n">
        <v>570</v>
      </c>
      <c r="F47" s="0" t="n">
        <v>2844</v>
      </c>
      <c r="G47" s="0" t="s">
        <v>148</v>
      </c>
      <c r="H47" s="0" t="s">
        <v>96</v>
      </c>
    </row>
    <row r="48" customFormat="false" ht="15" hidden="false" customHeight="false" outlineLevel="0" collapsed="false">
      <c r="A48" s="0" t="n">
        <v>3461</v>
      </c>
      <c r="B48" s="0" t="s">
        <v>123</v>
      </c>
      <c r="C48" s="0" t="n">
        <v>47</v>
      </c>
      <c r="D48" s="0" t="s">
        <v>149</v>
      </c>
      <c r="E48" s="0" t="n">
        <v>406</v>
      </c>
      <c r="F48" s="0" t="n">
        <v>2844</v>
      </c>
      <c r="G48" s="0" t="s">
        <v>150</v>
      </c>
      <c r="H48" s="0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2026-10-21T11:13:30Z</dcterms:created>
  <dc:creator>Carlos Gutiérrez</dc:creator>
  <dc:description/>
  <dc:language>en-US</dc:language>
  <cp:lastModifiedBy/>
  <dcterms:modified xsi:type="dcterms:W3CDTF">2026-10-21T12:12:15Z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