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MARIBEL GIL/FEBRERO/"/>
    </mc:Choice>
  </mc:AlternateContent>
  <xr:revisionPtr revIDLastSave="1" documentId="13_ncr:1_{B5D6B8C4-5A95-4E68-B729-C7F350D1AED6}" xr6:coauthVersionLast="47" xr6:coauthVersionMax="47" xr10:uidLastSave="{594D1F5A-B575-4E5A-8F73-DDA077AA7330}"/>
  <bookViews>
    <workbookView xWindow="-120" yWindow="-120" windowWidth="29040" windowHeight="15840" activeTab="1" xr2:uid="{00000000-000D-0000-FFFF-FFFF00000000}"/>
  </bookViews>
  <sheets>
    <sheet name="Hoja1" sheetId="1" r:id="rId1"/>
    <sheet name="Hoja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Qq3apXT/fl6a4wVdoj/9IshMcBQ=="/>
    </ext>
  </extLst>
</workbook>
</file>

<file path=xl/calcChain.xml><?xml version="1.0" encoding="utf-8"?>
<calcChain xmlns="http://schemas.openxmlformats.org/spreadsheetml/2006/main">
  <c r="H26" i="2" l="1"/>
  <c r="E26" i="2"/>
  <c r="D26" i="2"/>
  <c r="H25" i="2"/>
  <c r="E25" i="2"/>
  <c r="D25" i="2"/>
  <c r="H24" i="2"/>
  <c r="E24" i="2"/>
  <c r="D24" i="2"/>
  <c r="H23" i="2"/>
  <c r="D23" i="2"/>
  <c r="H22" i="2"/>
  <c r="E22" i="2"/>
  <c r="D22" i="2"/>
  <c r="H21" i="2"/>
  <c r="E21" i="2"/>
  <c r="D21" i="2"/>
  <c r="C21" i="2"/>
  <c r="H20" i="2"/>
  <c r="E20" i="2"/>
  <c r="D20" i="2"/>
  <c r="H19" i="2"/>
  <c r="E19" i="2"/>
  <c r="D19" i="2"/>
  <c r="H18" i="2"/>
  <c r="E18" i="2"/>
  <c r="D18" i="2"/>
  <c r="H17" i="2"/>
  <c r="E17" i="2"/>
  <c r="D17" i="2"/>
  <c r="H16" i="2"/>
  <c r="E16" i="2"/>
  <c r="D16" i="2"/>
  <c r="H15" i="2"/>
  <c r="E15" i="2"/>
  <c r="D15" i="2"/>
  <c r="H14" i="2"/>
  <c r="D14" i="2"/>
  <c r="A14" i="2"/>
  <c r="H13" i="2"/>
  <c r="D13" i="2"/>
  <c r="A13" i="2"/>
  <c r="H12" i="2"/>
  <c r="D12" i="2"/>
  <c r="A12" i="2"/>
  <c r="H11" i="2"/>
  <c r="D11" i="2"/>
  <c r="A11" i="2"/>
  <c r="I10" i="2"/>
  <c r="H10" i="2"/>
  <c r="D10" i="2"/>
  <c r="A10" i="2"/>
  <c r="I9" i="2"/>
  <c r="H9" i="2"/>
  <c r="D9" i="2"/>
  <c r="A9" i="2"/>
  <c r="F5" i="2"/>
  <c r="F4" i="2"/>
  <c r="F3" i="2"/>
  <c r="F2" i="2"/>
  <c r="F1" i="2"/>
  <c r="I56" i="1"/>
  <c r="G56" i="1"/>
  <c r="I55" i="1"/>
  <c r="I57" i="1" s="1"/>
  <c r="C14" i="2" s="1"/>
  <c r="E14" i="2" s="1"/>
  <c r="G55" i="1"/>
  <c r="I54" i="1"/>
  <c r="G54" i="1"/>
  <c r="I50" i="1"/>
  <c r="G50" i="1"/>
  <c r="I49" i="1"/>
  <c r="I51" i="1" s="1"/>
  <c r="C13" i="2" s="1"/>
  <c r="E13" i="2" s="1"/>
  <c r="G49" i="1"/>
  <c r="I48" i="1"/>
  <c r="G48" i="1"/>
  <c r="I44" i="1"/>
  <c r="G44" i="1"/>
  <c r="I43" i="1"/>
  <c r="G43" i="1"/>
  <c r="I42" i="1"/>
  <c r="I45" i="1" s="1"/>
  <c r="C12" i="2" s="1"/>
  <c r="E12" i="2" s="1"/>
  <c r="G42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I39" i="1" s="1"/>
  <c r="C11" i="2" s="1"/>
  <c r="G31" i="1"/>
  <c r="J27" i="1"/>
  <c r="H27" i="1"/>
  <c r="G27" i="1"/>
  <c r="J26" i="1"/>
  <c r="H26" i="1"/>
  <c r="G26" i="1"/>
  <c r="J25" i="1"/>
  <c r="J28" i="1" s="1"/>
  <c r="C10" i="2" s="1"/>
  <c r="E10" i="2" s="1"/>
  <c r="H25" i="1"/>
  <c r="G25" i="1"/>
  <c r="G22" i="1"/>
  <c r="H22" i="1" s="1"/>
  <c r="C23" i="2" s="1"/>
  <c r="E23" i="2" s="1"/>
  <c r="F22" i="1"/>
  <c r="E22" i="1"/>
  <c r="J20" i="1"/>
  <c r="H20" i="1"/>
  <c r="G20" i="1"/>
  <c r="J19" i="1"/>
  <c r="H19" i="1"/>
  <c r="G19" i="1"/>
  <c r="H18" i="1"/>
  <c r="J18" i="1" s="1"/>
  <c r="G18" i="1"/>
  <c r="J17" i="1"/>
  <c r="H17" i="1"/>
  <c r="G17" i="1"/>
  <c r="J16" i="1"/>
  <c r="H16" i="1"/>
  <c r="G16" i="1"/>
  <c r="H15" i="1"/>
  <c r="J15" i="1" s="1"/>
  <c r="G15" i="1"/>
  <c r="J14" i="1"/>
  <c r="H14" i="1"/>
  <c r="G14" i="1"/>
  <c r="J13" i="1"/>
  <c r="H13" i="1"/>
  <c r="G13" i="1"/>
  <c r="J12" i="1"/>
  <c r="H12" i="1"/>
  <c r="G12" i="1"/>
  <c r="T11" i="1"/>
  <c r="J11" i="1"/>
  <c r="H11" i="1"/>
  <c r="G11" i="1"/>
  <c r="H10" i="1"/>
  <c r="J10" i="1" s="1"/>
  <c r="G10" i="1"/>
  <c r="J9" i="1"/>
  <c r="H9" i="1"/>
  <c r="G9" i="1"/>
  <c r="E11" i="2" l="1"/>
  <c r="J21" i="1"/>
  <c r="C9" i="2" s="1"/>
  <c r="E9" i="2" s="1"/>
  <c r="E27" i="2" s="1"/>
  <c r="E30" i="2" l="1"/>
  <c r="E29" i="2"/>
  <c r="E28" i="2"/>
  <c r="E31" i="2" s="1"/>
</calcChain>
</file>

<file path=xl/sharedStrings.xml><?xml version="1.0" encoding="utf-8"?>
<sst xmlns="http://schemas.openxmlformats.org/spreadsheetml/2006/main" count="174" uniqueCount="97">
  <si>
    <t>Referencia:</t>
  </si>
  <si>
    <t>Maribel Gil
modelista</t>
  </si>
  <si>
    <t>0 a 1.5</t>
  </si>
  <si>
    <t>Tipo:</t>
  </si>
  <si>
    <t>BANDOLERA PARA DAMA</t>
  </si>
  <si>
    <t>1.51 a 3</t>
  </si>
  <si>
    <t>Fecha:</t>
  </si>
  <si>
    <t>3.01 a 5</t>
  </si>
  <si>
    <t>cliente</t>
  </si>
  <si>
    <t>SENA</t>
  </si>
  <si>
    <t>mas de 5</t>
  </si>
  <si>
    <t>numero de ficha</t>
  </si>
  <si>
    <t>celda de Producción</t>
  </si>
  <si>
    <t>tiras de mas de 80 cm</t>
  </si>
  <si>
    <t>material</t>
  </si>
  <si>
    <t>numero del molde</t>
  </si>
  <si>
    <t>nombre del molde</t>
  </si>
  <si>
    <t>cantidad</t>
  </si>
  <si>
    <t>alto</t>
  </si>
  <si>
    <t>ancho</t>
  </si>
  <si>
    <t>alto x ancho = cm_2</t>
  </si>
  <si>
    <t>dm^2</t>
  </si>
  <si>
    <t>% desperdicio</t>
  </si>
  <si>
    <t>Total</t>
  </si>
  <si>
    <t>PENDIENTE FOTO</t>
  </si>
  <si>
    <t>cuero</t>
  </si>
  <si>
    <t>espaldar</t>
  </si>
  <si>
    <t>frente</t>
  </si>
  <si>
    <t>porta cremallera</t>
  </si>
  <si>
    <t>chapetas</t>
  </si>
  <si>
    <t>vivo</t>
  </si>
  <si>
    <t>correa</t>
  </si>
  <si>
    <t>total cuero en dm_2</t>
  </si>
  <si>
    <t>perimetros para consumo de hilo en cm</t>
  </si>
  <si>
    <t>atlo x ancho=cm_2</t>
  </si>
  <si>
    <t>cambre</t>
  </si>
  <si>
    <t>FORRO</t>
  </si>
  <si>
    <t>frente y espalda</t>
  </si>
  <si>
    <t>bolsillo interno</t>
  </si>
  <si>
    <t>total FORRO en cm_2</t>
  </si>
  <si>
    <t>cartulina</t>
  </si>
  <si>
    <t>caja cierre</t>
  </si>
  <si>
    <t>espuma #1</t>
  </si>
  <si>
    <t>refuerzo frente</t>
  </si>
  <si>
    <t>yumbolon</t>
  </si>
  <si>
    <t>refuerzo espaldar</t>
  </si>
  <si>
    <t>refuerzo falso</t>
  </si>
  <si>
    <t>MATERIAL</t>
  </si>
  <si>
    <t>UNIDAD DE MEDIDA</t>
  </si>
  <si>
    <t>CANTIDAD</t>
  </si>
  <si>
    <t>VALOR UNITARIO</t>
  </si>
  <si>
    <t>VALOR TOTAL $</t>
  </si>
  <si>
    <t>unidad de medida compra</t>
  </si>
  <si>
    <t>valor</t>
  </si>
  <si>
    <t>cm</t>
  </si>
  <si>
    <t>metro</t>
  </si>
  <si>
    <t>cuadrante 11/2''</t>
  </si>
  <si>
    <t>unid</t>
  </si>
  <si>
    <t>trabilla 11/2''</t>
  </si>
  <si>
    <t>cremallera #6</t>
  </si>
  <si>
    <t>llave #6</t>
  </si>
  <si>
    <t>cremallera #3</t>
  </si>
  <si>
    <t>llave #3</t>
  </si>
  <si>
    <t>embono plastico</t>
  </si>
  <si>
    <t>madeja x 50mt</t>
  </si>
  <si>
    <t>reata 11/2''</t>
  </si>
  <si>
    <t>hilo x 3000</t>
  </si>
  <si>
    <t>metros</t>
  </si>
  <si>
    <t>cono</t>
  </si>
  <si>
    <t>pegante x 3000</t>
  </si>
  <si>
    <t>gramos</t>
  </si>
  <si>
    <t>galon</t>
  </si>
  <si>
    <t>mano de obra</t>
  </si>
  <si>
    <t>hora/persona</t>
  </si>
  <si>
    <t>empaque (cambre)</t>
  </si>
  <si>
    <t>inversión</t>
  </si>
  <si>
    <t>costos fijos</t>
  </si>
  <si>
    <t>costos variables e indirectos</t>
  </si>
  <si>
    <t>punto de equilibrio</t>
  </si>
  <si>
    <t>minimo de productos que tengo que vender para cumplir con todas las obligaciones sin obtener ganancia</t>
  </si>
  <si>
    <t>ganancia</t>
  </si>
  <si>
    <t>costo sugerido de venta</t>
  </si>
  <si>
    <t>tipo de maquina</t>
  </si>
  <si>
    <t>plana</t>
  </si>
  <si>
    <t>fecha inicio</t>
  </si>
  <si>
    <t xml:space="preserve">tipo de aguja </t>
  </si>
  <si>
    <t>cortante</t>
  </si>
  <si>
    <t>fecha entrega</t>
  </si>
  <si>
    <t>numero de aguja</t>
  </si>
  <si>
    <t>cantidad solicitada</t>
  </si>
  <si>
    <t>calibre hilo</t>
  </si>
  <si>
    <t>color hilo</t>
  </si>
  <si>
    <t>a tono</t>
  </si>
  <si>
    <t>corte</t>
  </si>
  <si>
    <t>prearme</t>
  </si>
  <si>
    <t xml:space="preserve">armado </t>
  </si>
  <si>
    <t>costura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</si>
</sst>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20"/>
      <color theme="1"/>
      <name val="Kunstler Script"/>
      <family val="4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AEABAB"/>
        <bgColor rgb="FFAEABAB"/>
      </patternFill>
    </fill>
    <fill>
      <patternFill patternType="solid">
        <fgColor rgb="FFFFC000"/>
        <bgColor rgb="FFFFC000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4" borderId="19" xfId="0" applyFont="1" applyFill="1" applyBorder="1" applyAlignment="1">
      <alignment wrapText="1"/>
    </xf>
    <xf numFmtId="0" fontId="1" fillId="0" borderId="0" xfId="0" applyFont="1" applyAlignment="1">
      <alignment wrapText="1"/>
    </xf>
    <xf numFmtId="2" fontId="1" fillId="0" borderId="19" xfId="0" applyNumberFormat="1" applyFont="1" applyBorder="1"/>
    <xf numFmtId="0" fontId="1" fillId="0" borderId="0" xfId="0" applyFont="1"/>
    <xf numFmtId="0" fontId="5" fillId="0" borderId="0" xfId="0" applyFont="1"/>
    <xf numFmtId="2" fontId="1" fillId="0" borderId="31" xfId="0" applyNumberFormat="1" applyFont="1" applyBorder="1"/>
    <xf numFmtId="2" fontId="3" fillId="6" borderId="33" xfId="0" applyNumberFormat="1" applyFont="1" applyFill="1" applyBorder="1"/>
    <xf numFmtId="0" fontId="1" fillId="7" borderId="19" xfId="0" applyFont="1" applyFill="1" applyBorder="1"/>
    <xf numFmtId="2" fontId="3" fillId="0" borderId="0" xfId="0" applyNumberFormat="1" applyFont="1"/>
    <xf numFmtId="2" fontId="3" fillId="6" borderId="35" xfId="0" applyNumberFormat="1" applyFont="1" applyFill="1" applyBorder="1"/>
    <xf numFmtId="0" fontId="1" fillId="0" borderId="16" xfId="0" applyFont="1" applyBorder="1"/>
    <xf numFmtId="0" fontId="1" fillId="0" borderId="31" xfId="0" applyFont="1" applyBorder="1"/>
    <xf numFmtId="0" fontId="3" fillId="4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1" fillId="0" borderId="19" xfId="0" applyNumberFormat="1" applyFont="1" applyBorder="1"/>
    <xf numFmtId="0" fontId="1" fillId="8" borderId="19" xfId="0" applyFont="1" applyFill="1" applyBorder="1"/>
    <xf numFmtId="1" fontId="1" fillId="4" borderId="19" xfId="0" applyNumberFormat="1" applyFont="1" applyFill="1" applyBorder="1"/>
    <xf numFmtId="9" fontId="1" fillId="0" borderId="19" xfId="0" applyNumberFormat="1" applyFont="1" applyBorder="1"/>
    <xf numFmtId="1" fontId="1" fillId="8" borderId="19" xfId="0" applyNumberFormat="1" applyFont="1" applyFill="1" applyBorder="1"/>
    <xf numFmtId="0" fontId="1" fillId="0" borderId="19" xfId="0" applyFont="1" applyBorder="1" applyAlignment="1">
      <alignment wrapText="1"/>
    </xf>
    <xf numFmtId="0" fontId="1" fillId="0" borderId="19" xfId="0" applyFont="1" applyBorder="1" applyAlignment="1">
      <alignment horizontal="left"/>
    </xf>
    <xf numFmtId="0" fontId="1" fillId="0" borderId="19" xfId="0" applyFont="1" applyBorder="1" applyAlignment="1">
      <alignment vertical="center" wrapText="1"/>
    </xf>
    <xf numFmtId="0" fontId="1" fillId="3" borderId="34" xfId="0" applyFont="1" applyFill="1" applyBorder="1"/>
    <xf numFmtId="0" fontId="1" fillId="5" borderId="3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  <xf numFmtId="0" fontId="3" fillId="2" borderId="13" xfId="0" applyFont="1" applyFill="1" applyBorder="1" applyAlignment="1">
      <alignment horizontal="left"/>
    </xf>
    <xf numFmtId="0" fontId="2" fillId="0" borderId="14" xfId="0" applyFont="1" applyBorder="1" applyAlignment="1"/>
    <xf numFmtId="0" fontId="2" fillId="0" borderId="15" xfId="0" applyFont="1" applyBorder="1" applyAlignment="1"/>
    <xf numFmtId="0" fontId="1" fillId="2" borderId="13" xfId="0" applyFont="1" applyFill="1" applyBorder="1" applyAlignment="1">
      <alignment horizontal="center"/>
    </xf>
    <xf numFmtId="14" fontId="1" fillId="2" borderId="13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3" fillId="2" borderId="3" xfId="0" applyFont="1" applyFill="1" applyBorder="1" applyAlignment="1">
      <alignment horizontal="left"/>
    </xf>
    <xf numFmtId="0" fontId="2" fillId="0" borderId="4" xfId="0" applyFont="1" applyBorder="1" applyAlignment="1"/>
    <xf numFmtId="0" fontId="2" fillId="0" borderId="5" xfId="0" applyFont="1" applyBorder="1" applyAlignment="1"/>
    <xf numFmtId="0" fontId="1" fillId="2" borderId="3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left"/>
    </xf>
    <xf numFmtId="0" fontId="2" fillId="0" borderId="24" xfId="0" applyFont="1" applyBorder="1" applyAlignment="1"/>
    <xf numFmtId="0" fontId="2" fillId="0" borderId="25" xfId="0" applyFont="1" applyBorder="1" applyAlignment="1"/>
    <xf numFmtId="0" fontId="1" fillId="2" borderId="2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2" fillId="0" borderId="34" xfId="0" applyFont="1" applyBorder="1" applyAlignment="1"/>
    <xf numFmtId="0" fontId="0" fillId="0" borderId="0" xfId="0" applyAlignment="1"/>
    <xf numFmtId="0" fontId="2" fillId="0" borderId="32" xfId="0" applyFont="1" applyBorder="1" applyAlignment="1"/>
    <xf numFmtId="0" fontId="1" fillId="0" borderId="0" xfId="0" applyFont="1" applyAlignment="1">
      <alignment horizontal="center"/>
    </xf>
    <xf numFmtId="164" fontId="1" fillId="2" borderId="13" xfId="0" applyNumberFormat="1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9" borderId="36" xfId="0" applyFont="1" applyFill="1" applyBorder="1" applyAlignment="1">
      <alignment horizontal="center" vertical="center" wrapText="1"/>
    </xf>
    <xf numFmtId="0" fontId="2" fillId="0" borderId="37" xfId="0" applyFont="1" applyBorder="1" applyAlignment="1"/>
    <xf numFmtId="0" fontId="2" fillId="0" borderId="38" xfId="0" applyFont="1" applyBorder="1" applyAlignment="1"/>
    <xf numFmtId="0" fontId="2" fillId="0" borderId="41" xfId="0" applyFont="1" applyBorder="1" applyAlignment="1"/>
    <xf numFmtId="0" fontId="2" fillId="0" borderId="42" xfId="0" applyFont="1" applyBorder="1" applyAlignment="1"/>
    <xf numFmtId="0" fontId="2" fillId="0" borderId="43" xfId="0" applyFont="1" applyBorder="1" applyAlignment="1"/>
    <xf numFmtId="14" fontId="1" fillId="0" borderId="13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 vertical="center" wrapText="1"/>
    </xf>
    <xf numFmtId="0" fontId="1" fillId="9" borderId="31" xfId="0" applyFont="1" applyFill="1" applyBorder="1" applyAlignment="1">
      <alignment horizontal="center" vertical="center" wrapText="1"/>
    </xf>
    <xf numFmtId="0" fontId="2" fillId="0" borderId="39" xfId="0" applyFont="1" applyBorder="1" applyAlignment="1"/>
    <xf numFmtId="0" fontId="2" fillId="0" borderId="4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933450" cy="90487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476250</xdr:colOff>
      <xdr:row>7</xdr:row>
      <xdr:rowOff>142875</xdr:rowOff>
    </xdr:from>
    <xdr:ext cx="3476625" cy="246697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752475</xdr:colOff>
      <xdr:row>22</xdr:row>
      <xdr:rowOff>114300</xdr:rowOff>
    </xdr:from>
    <xdr:ext cx="2409825" cy="28194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0</xdr:rowOff>
    </xdr:from>
    <xdr:ext cx="885825" cy="895350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workbookViewId="0">
      <selection activeCell="P2" sqref="P2"/>
    </sheetView>
  </sheetViews>
  <sheetFormatPr baseColWidth="10" defaultColWidth="14.42578125" defaultRowHeight="15" customHeight="1" x14ac:dyDescent="0.25"/>
  <cols>
    <col min="1" max="1" width="7.7109375" customWidth="1"/>
    <col min="2" max="2" width="10.7109375" customWidth="1"/>
    <col min="3" max="3" width="10.28515625" customWidth="1"/>
    <col min="4" max="4" width="8" customWidth="1"/>
    <col min="5" max="5" width="6.42578125" customWidth="1"/>
    <col min="6" max="6" width="7.28515625" customWidth="1"/>
    <col min="7" max="7" width="11" customWidth="1"/>
    <col min="8" max="8" width="7.85546875" customWidth="1"/>
    <col min="9" max="9" width="9.28515625" customWidth="1"/>
    <col min="10" max="26" width="10.7109375" customWidth="1"/>
  </cols>
  <sheetData>
    <row r="1" spans="1:20" ht="14.25" customHeight="1" x14ac:dyDescent="0.25">
      <c r="A1" s="46"/>
      <c r="B1" s="47"/>
      <c r="C1" s="52" t="s">
        <v>0</v>
      </c>
      <c r="D1" s="53"/>
      <c r="E1" s="54"/>
      <c r="F1" s="55">
        <v>17</v>
      </c>
      <c r="G1" s="53"/>
      <c r="H1" s="54"/>
      <c r="I1" s="34" t="s">
        <v>1</v>
      </c>
      <c r="J1" s="35"/>
      <c r="L1" s="1" t="s">
        <v>2</v>
      </c>
      <c r="M1" s="2">
        <v>5</v>
      </c>
      <c r="N1" s="3">
        <v>1.05</v>
      </c>
    </row>
    <row r="2" spans="1:20" ht="14.25" customHeight="1" x14ac:dyDescent="0.25">
      <c r="A2" s="48"/>
      <c r="B2" s="49"/>
      <c r="C2" s="40" t="s">
        <v>3</v>
      </c>
      <c r="D2" s="41"/>
      <c r="E2" s="42"/>
      <c r="F2" s="43" t="s">
        <v>4</v>
      </c>
      <c r="G2" s="41"/>
      <c r="H2" s="42"/>
      <c r="I2" s="36"/>
      <c r="J2" s="37"/>
      <c r="L2" s="4" t="s">
        <v>5</v>
      </c>
      <c r="M2" s="5">
        <v>10</v>
      </c>
      <c r="N2" s="6">
        <v>1.1000000000000001</v>
      </c>
    </row>
    <row r="3" spans="1:20" ht="14.25" customHeight="1" x14ac:dyDescent="0.25">
      <c r="A3" s="48"/>
      <c r="B3" s="49"/>
      <c r="C3" s="40" t="s">
        <v>6</v>
      </c>
      <c r="D3" s="41"/>
      <c r="E3" s="42"/>
      <c r="F3" s="44">
        <v>44977</v>
      </c>
      <c r="G3" s="41"/>
      <c r="H3" s="42"/>
      <c r="I3" s="36"/>
      <c r="J3" s="37"/>
      <c r="L3" s="4" t="s">
        <v>7</v>
      </c>
      <c r="M3" s="5">
        <v>15</v>
      </c>
      <c r="N3" s="6">
        <v>1.1499999999999999</v>
      </c>
    </row>
    <row r="4" spans="1:20" ht="14.25" customHeight="1" x14ac:dyDescent="0.25">
      <c r="A4" s="48"/>
      <c r="B4" s="49"/>
      <c r="C4" s="40" t="s">
        <v>8</v>
      </c>
      <c r="D4" s="41"/>
      <c r="E4" s="42"/>
      <c r="F4" s="43" t="s">
        <v>9</v>
      </c>
      <c r="G4" s="41"/>
      <c r="H4" s="42"/>
      <c r="I4" s="36"/>
      <c r="J4" s="37"/>
      <c r="L4" s="4" t="s">
        <v>10</v>
      </c>
      <c r="M4" s="5">
        <v>20</v>
      </c>
      <c r="N4" s="6">
        <v>1.2</v>
      </c>
    </row>
    <row r="5" spans="1:20" ht="14.25" customHeight="1" x14ac:dyDescent="0.25">
      <c r="A5" s="50"/>
      <c r="B5" s="51"/>
      <c r="C5" s="56" t="s">
        <v>11</v>
      </c>
      <c r="D5" s="57"/>
      <c r="E5" s="58"/>
      <c r="F5" s="59" t="s">
        <v>12</v>
      </c>
      <c r="G5" s="57"/>
      <c r="H5" s="58"/>
      <c r="I5" s="38"/>
      <c r="J5" s="39"/>
      <c r="L5" s="7" t="s">
        <v>13</v>
      </c>
      <c r="M5" s="8">
        <v>40</v>
      </c>
      <c r="N5" s="9">
        <v>1.4</v>
      </c>
    </row>
    <row r="6" spans="1:20" ht="3.75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</row>
    <row r="7" spans="1:20" ht="14.25" customHeight="1" x14ac:dyDescent="0.25"/>
    <row r="8" spans="1:20" ht="14.25" customHeight="1" x14ac:dyDescent="0.25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  <c r="J8" s="10" t="s">
        <v>23</v>
      </c>
      <c r="K8" s="11"/>
      <c r="L8" s="60" t="s">
        <v>24</v>
      </c>
      <c r="M8" s="61"/>
      <c r="N8" s="61"/>
      <c r="O8" s="61"/>
    </row>
    <row r="9" spans="1:20" ht="14.25" customHeight="1" x14ac:dyDescent="0.25">
      <c r="A9" s="5" t="s">
        <v>25</v>
      </c>
      <c r="B9" s="5">
        <v>1</v>
      </c>
      <c r="C9" s="5" t="s">
        <v>26</v>
      </c>
      <c r="D9" s="5">
        <v>1</v>
      </c>
      <c r="E9" s="5">
        <v>23.5</v>
      </c>
      <c r="F9" s="5">
        <v>19.5</v>
      </c>
      <c r="G9" s="5">
        <f t="shared" ref="G9:G20" si="0">E9*F9</f>
        <v>458.25</v>
      </c>
      <c r="H9" s="12">
        <f t="shared" ref="H9:H20" si="1">G9/100</f>
        <v>4.5824999999999996</v>
      </c>
      <c r="I9" s="5">
        <v>1.1000000000000001</v>
      </c>
      <c r="J9" s="12">
        <f t="shared" ref="J9:J20" si="2">D9*H9*I9</f>
        <v>5.0407500000000001</v>
      </c>
      <c r="K9" s="13"/>
      <c r="L9" s="61"/>
      <c r="M9" s="62"/>
      <c r="N9" s="62"/>
      <c r="O9" s="61"/>
    </row>
    <row r="10" spans="1:20" ht="14.25" customHeight="1" x14ac:dyDescent="0.25">
      <c r="A10" s="5"/>
      <c r="B10" s="5">
        <v>2</v>
      </c>
      <c r="C10" s="5" t="s">
        <v>27</v>
      </c>
      <c r="D10" s="5">
        <v>1</v>
      </c>
      <c r="E10" s="5">
        <v>25.5</v>
      </c>
      <c r="F10" s="5">
        <v>21.5</v>
      </c>
      <c r="G10" s="5">
        <f t="shared" si="0"/>
        <v>548.25</v>
      </c>
      <c r="H10" s="12">
        <f t="shared" si="1"/>
        <v>5.4824999999999999</v>
      </c>
      <c r="I10" s="5">
        <v>1.1000000000000001</v>
      </c>
      <c r="J10" s="12">
        <f t="shared" si="2"/>
        <v>6.0307500000000003</v>
      </c>
      <c r="K10" s="13"/>
      <c r="L10" s="61"/>
      <c r="M10" s="62"/>
      <c r="N10" s="62"/>
      <c r="O10" s="61"/>
    </row>
    <row r="11" spans="1:20" ht="14.25" customHeight="1" x14ac:dyDescent="0.25">
      <c r="A11" s="5"/>
      <c r="B11" s="5">
        <v>6</v>
      </c>
      <c r="C11" s="5" t="b">
        <v>0</v>
      </c>
      <c r="D11" s="5">
        <v>1</v>
      </c>
      <c r="E11" s="5">
        <v>45.7</v>
      </c>
      <c r="F11" s="5">
        <v>8</v>
      </c>
      <c r="G11" s="5">
        <f t="shared" si="0"/>
        <v>365.6</v>
      </c>
      <c r="H11" s="12">
        <f t="shared" si="1"/>
        <v>3.6560000000000001</v>
      </c>
      <c r="I11" s="5">
        <v>1.05</v>
      </c>
      <c r="J11" s="12">
        <f t="shared" si="2"/>
        <v>3.8388000000000004</v>
      </c>
      <c r="K11" s="13"/>
      <c r="L11" s="61"/>
      <c r="M11" s="62"/>
      <c r="N11" s="62"/>
      <c r="O11" s="61"/>
      <c r="T11" s="14">
        <f>119/28</f>
        <v>4.25</v>
      </c>
    </row>
    <row r="12" spans="1:20" ht="14.25" customHeight="1" x14ac:dyDescent="0.25">
      <c r="A12" s="5"/>
      <c r="B12" s="5">
        <v>7</v>
      </c>
      <c r="C12" s="5" t="s">
        <v>28</v>
      </c>
      <c r="D12" s="5">
        <v>2</v>
      </c>
      <c r="E12" s="5">
        <v>33.200000000000003</v>
      </c>
      <c r="F12" s="5">
        <v>4.0999999999999996</v>
      </c>
      <c r="G12" s="5">
        <f t="shared" si="0"/>
        <v>136.12</v>
      </c>
      <c r="H12" s="12">
        <f t="shared" si="1"/>
        <v>1.3612</v>
      </c>
      <c r="I12" s="5">
        <v>1.1000000000000001</v>
      </c>
      <c r="J12" s="12">
        <f t="shared" si="2"/>
        <v>2.99464</v>
      </c>
      <c r="K12" s="13"/>
      <c r="L12" s="61"/>
      <c r="M12" s="62"/>
      <c r="N12" s="62"/>
      <c r="O12" s="61"/>
    </row>
    <row r="13" spans="1:20" ht="14.25" customHeight="1" x14ac:dyDescent="0.25">
      <c r="A13" s="5"/>
      <c r="B13" s="5">
        <v>8</v>
      </c>
      <c r="C13" s="5" t="s">
        <v>29</v>
      </c>
      <c r="D13" s="5">
        <v>3</v>
      </c>
      <c r="E13" s="5">
        <v>8.6999999999999993</v>
      </c>
      <c r="F13" s="5">
        <v>6</v>
      </c>
      <c r="G13" s="5">
        <f t="shared" si="0"/>
        <v>52.199999999999996</v>
      </c>
      <c r="H13" s="12">
        <f t="shared" si="1"/>
        <v>0.52199999999999991</v>
      </c>
      <c r="I13" s="5">
        <v>1.1000000000000001</v>
      </c>
      <c r="J13" s="12">
        <f t="shared" si="2"/>
        <v>1.7225999999999999</v>
      </c>
      <c r="K13" s="13"/>
      <c r="L13" s="61"/>
      <c r="M13" s="62"/>
      <c r="N13" s="62"/>
      <c r="O13" s="61"/>
    </row>
    <row r="14" spans="1:20" ht="14.25" customHeight="1" x14ac:dyDescent="0.25">
      <c r="A14" s="5"/>
      <c r="B14" s="5">
        <v>9</v>
      </c>
      <c r="C14" s="5" t="s">
        <v>30</v>
      </c>
      <c r="D14" s="5">
        <v>2</v>
      </c>
      <c r="E14" s="5">
        <v>80</v>
      </c>
      <c r="F14" s="5">
        <v>2.5</v>
      </c>
      <c r="G14" s="5">
        <f t="shared" si="0"/>
        <v>200</v>
      </c>
      <c r="H14" s="12">
        <f t="shared" si="1"/>
        <v>2</v>
      </c>
      <c r="I14" s="5">
        <v>1.05</v>
      </c>
      <c r="J14" s="12">
        <f t="shared" si="2"/>
        <v>4.2</v>
      </c>
      <c r="K14" s="13"/>
      <c r="L14" s="61"/>
      <c r="M14" s="62"/>
      <c r="N14" s="62"/>
      <c r="O14" s="61"/>
    </row>
    <row r="15" spans="1:20" ht="14.25" customHeight="1" x14ac:dyDescent="0.25">
      <c r="A15" s="5"/>
      <c r="B15" s="5"/>
      <c r="C15" s="5" t="s">
        <v>31</v>
      </c>
      <c r="D15" s="5">
        <v>2</v>
      </c>
      <c r="E15" s="5">
        <v>80</v>
      </c>
      <c r="F15" s="5">
        <v>2.5</v>
      </c>
      <c r="G15" s="5">
        <f t="shared" si="0"/>
        <v>200</v>
      </c>
      <c r="H15" s="12">
        <f t="shared" si="1"/>
        <v>2</v>
      </c>
      <c r="I15" s="5">
        <v>1.05</v>
      </c>
      <c r="J15" s="12">
        <f t="shared" si="2"/>
        <v>4.2</v>
      </c>
      <c r="K15" s="13"/>
      <c r="L15" s="61"/>
      <c r="M15" s="62"/>
      <c r="N15" s="62"/>
      <c r="O15" s="61"/>
    </row>
    <row r="16" spans="1:20" ht="14.25" customHeight="1" x14ac:dyDescent="0.25">
      <c r="A16" s="5"/>
      <c r="B16" s="5"/>
      <c r="C16" s="5"/>
      <c r="D16" s="5"/>
      <c r="E16" s="5"/>
      <c r="F16" s="5"/>
      <c r="G16" s="5">
        <f t="shared" si="0"/>
        <v>0</v>
      </c>
      <c r="H16" s="12">
        <f t="shared" si="1"/>
        <v>0</v>
      </c>
      <c r="I16" s="5">
        <v>1.05</v>
      </c>
      <c r="J16" s="12">
        <f t="shared" si="2"/>
        <v>0</v>
      </c>
      <c r="K16" s="13"/>
      <c r="L16" s="61"/>
      <c r="M16" s="62"/>
      <c r="N16" s="62"/>
      <c r="O16" s="61"/>
    </row>
    <row r="17" spans="1:15" ht="14.25" customHeight="1" x14ac:dyDescent="0.25">
      <c r="A17" s="5"/>
      <c r="B17" s="5"/>
      <c r="C17" s="5"/>
      <c r="D17" s="5"/>
      <c r="E17" s="5"/>
      <c r="F17" s="5"/>
      <c r="G17" s="5">
        <f t="shared" si="0"/>
        <v>0</v>
      </c>
      <c r="H17" s="12">
        <f t="shared" si="1"/>
        <v>0</v>
      </c>
      <c r="I17" s="5">
        <v>1.05</v>
      </c>
      <c r="J17" s="12">
        <f t="shared" si="2"/>
        <v>0</v>
      </c>
      <c r="K17" s="13"/>
      <c r="L17" s="61"/>
      <c r="M17" s="62"/>
      <c r="N17" s="62"/>
      <c r="O17" s="61"/>
    </row>
    <row r="18" spans="1:15" ht="14.25" customHeight="1" x14ac:dyDescent="0.25">
      <c r="A18" s="5"/>
      <c r="B18" s="5"/>
      <c r="C18" s="5"/>
      <c r="D18" s="5"/>
      <c r="E18" s="5"/>
      <c r="F18" s="5"/>
      <c r="G18" s="5">
        <f t="shared" si="0"/>
        <v>0</v>
      </c>
      <c r="H18" s="12">
        <f t="shared" si="1"/>
        <v>0</v>
      </c>
      <c r="I18" s="5">
        <v>1.05</v>
      </c>
      <c r="J18" s="12">
        <f t="shared" si="2"/>
        <v>0</v>
      </c>
      <c r="K18" s="13"/>
      <c r="L18" s="61"/>
      <c r="M18" s="62"/>
      <c r="N18" s="62"/>
      <c r="O18" s="61"/>
    </row>
    <row r="19" spans="1:15" ht="14.25" customHeight="1" x14ac:dyDescent="0.25">
      <c r="A19" s="5"/>
      <c r="B19" s="5"/>
      <c r="C19" s="5"/>
      <c r="D19" s="5"/>
      <c r="E19" s="5"/>
      <c r="F19" s="5"/>
      <c r="G19" s="5">
        <f t="shared" si="0"/>
        <v>0</v>
      </c>
      <c r="H19" s="12">
        <f t="shared" si="1"/>
        <v>0</v>
      </c>
      <c r="I19" s="5">
        <v>1.1000000000000001</v>
      </c>
      <c r="J19" s="15">
        <f t="shared" si="2"/>
        <v>0</v>
      </c>
      <c r="K19" s="13"/>
      <c r="L19" s="61"/>
      <c r="M19" s="62"/>
      <c r="N19" s="62"/>
      <c r="O19" s="61"/>
    </row>
    <row r="20" spans="1:15" ht="14.25" customHeight="1" x14ac:dyDescent="0.25">
      <c r="A20" s="5"/>
      <c r="B20" s="5"/>
      <c r="C20" s="5"/>
      <c r="D20" s="5"/>
      <c r="E20" s="5"/>
      <c r="F20" s="5"/>
      <c r="G20" s="5">
        <f t="shared" si="0"/>
        <v>0</v>
      </c>
      <c r="H20" s="12">
        <f t="shared" si="1"/>
        <v>0</v>
      </c>
      <c r="I20" s="5">
        <v>1.05</v>
      </c>
      <c r="J20" s="15">
        <f t="shared" si="2"/>
        <v>0</v>
      </c>
      <c r="K20" s="13"/>
      <c r="L20" s="61"/>
      <c r="M20" s="62"/>
      <c r="N20" s="62"/>
      <c r="O20" s="61"/>
    </row>
    <row r="21" spans="1:15" ht="14.25" customHeight="1" x14ac:dyDescent="0.25">
      <c r="B21" s="45" t="s">
        <v>32</v>
      </c>
      <c r="C21" s="41"/>
      <c r="D21" s="41"/>
      <c r="E21" s="41"/>
      <c r="F21" s="41"/>
      <c r="G21" s="41"/>
      <c r="H21" s="41"/>
      <c r="I21" s="63"/>
      <c r="J21" s="16">
        <f>SUM(J9:J20)</f>
        <v>28.027539999999998</v>
      </c>
      <c r="L21" s="61"/>
      <c r="M21" s="61"/>
      <c r="N21" s="61"/>
      <c r="O21" s="61"/>
    </row>
    <row r="22" spans="1:15" ht="14.25" customHeight="1" x14ac:dyDescent="0.25">
      <c r="A22" s="64" t="s">
        <v>33</v>
      </c>
      <c r="B22" s="62"/>
      <c r="C22" s="62"/>
      <c r="D22" s="49"/>
      <c r="E22" s="17">
        <f t="shared" ref="E22:F22" si="3">SUM(E9:E20)</f>
        <v>296.60000000000002</v>
      </c>
      <c r="F22" s="17">
        <f t="shared" si="3"/>
        <v>64.099999999999994</v>
      </c>
      <c r="G22" s="17">
        <f>E22+F22</f>
        <v>360.70000000000005</v>
      </c>
      <c r="H22" s="17">
        <f>G22*2</f>
        <v>721.40000000000009</v>
      </c>
      <c r="I22" s="13"/>
      <c r="J22" s="18"/>
      <c r="L22" s="33"/>
      <c r="M22" s="33"/>
      <c r="N22" s="33"/>
      <c r="O22" s="33"/>
    </row>
    <row r="23" spans="1:15" ht="14.25" customHeight="1" x14ac:dyDescent="0.25"/>
    <row r="24" spans="1:15" ht="14.25" customHeight="1" x14ac:dyDescent="0.25">
      <c r="A24" s="10" t="s">
        <v>14</v>
      </c>
      <c r="B24" s="10" t="s">
        <v>15</v>
      </c>
      <c r="C24" s="10" t="s">
        <v>16</v>
      </c>
      <c r="D24" s="10" t="s">
        <v>17</v>
      </c>
      <c r="E24" s="10" t="s">
        <v>18</v>
      </c>
      <c r="F24" s="10" t="s">
        <v>19</v>
      </c>
      <c r="G24" s="10" t="s">
        <v>34</v>
      </c>
      <c r="H24" s="10" t="s">
        <v>21</v>
      </c>
      <c r="I24" s="10" t="s">
        <v>22</v>
      </c>
      <c r="J24" s="10" t="s">
        <v>23</v>
      </c>
      <c r="K24" s="13"/>
      <c r="L24" s="13"/>
    </row>
    <row r="25" spans="1:15" ht="14.25" customHeight="1" x14ac:dyDescent="0.25">
      <c r="A25" s="5" t="s">
        <v>35</v>
      </c>
      <c r="B25" s="5">
        <v>2</v>
      </c>
      <c r="C25" s="5" t="s">
        <v>27</v>
      </c>
      <c r="D25" s="5">
        <v>1</v>
      </c>
      <c r="E25" s="5">
        <v>25.5</v>
      </c>
      <c r="F25" s="5">
        <v>21.5</v>
      </c>
      <c r="G25" s="5">
        <f t="shared" ref="G25:G27" si="4">E25*F25</f>
        <v>548.25</v>
      </c>
      <c r="H25" s="5">
        <f t="shared" ref="H25:H27" si="5">G25/100</f>
        <v>5.4824999999999999</v>
      </c>
      <c r="I25" s="5">
        <v>1.1000000000000001</v>
      </c>
      <c r="J25" s="12">
        <f t="shared" ref="J25:J27" si="6">D25*I25*H25</f>
        <v>6.0307500000000003</v>
      </c>
      <c r="K25" s="13"/>
      <c r="L25" s="13"/>
    </row>
    <row r="26" spans="1:15" ht="14.25" customHeight="1" x14ac:dyDescent="0.25">
      <c r="A26" s="5"/>
      <c r="B26" s="5"/>
      <c r="C26" s="5"/>
      <c r="D26" s="5"/>
      <c r="E26" s="5"/>
      <c r="F26" s="5"/>
      <c r="G26" s="5">
        <f t="shared" si="4"/>
        <v>0</v>
      </c>
      <c r="H26" s="5">
        <f t="shared" si="5"/>
        <v>0</v>
      </c>
      <c r="I26" s="5">
        <v>1.05</v>
      </c>
      <c r="J26" s="12">
        <f t="shared" si="6"/>
        <v>0</v>
      </c>
      <c r="K26" s="13"/>
      <c r="L26" s="13"/>
    </row>
    <row r="27" spans="1:15" ht="14.25" customHeight="1" x14ac:dyDescent="0.25">
      <c r="A27" s="5"/>
      <c r="B27" s="5"/>
      <c r="C27" s="5"/>
      <c r="D27" s="5"/>
      <c r="E27" s="5"/>
      <c r="F27" s="5"/>
      <c r="G27" s="5">
        <f t="shared" si="4"/>
        <v>0</v>
      </c>
      <c r="H27" s="5">
        <f t="shared" si="5"/>
        <v>0</v>
      </c>
      <c r="I27" s="5">
        <v>1.05</v>
      </c>
      <c r="J27" s="12">
        <f t="shared" si="6"/>
        <v>0</v>
      </c>
      <c r="K27" s="13"/>
      <c r="L27" s="13"/>
    </row>
    <row r="28" spans="1:15" ht="14.25" customHeight="1" x14ac:dyDescent="0.25">
      <c r="A28" s="45"/>
      <c r="B28" s="41"/>
      <c r="C28" s="41"/>
      <c r="D28" s="41"/>
      <c r="E28" s="41"/>
      <c r="F28" s="41"/>
      <c r="G28" s="41"/>
      <c r="H28" s="41"/>
      <c r="I28" s="42"/>
      <c r="J28" s="19">
        <f>SUM(J25:J27)</f>
        <v>6.0307500000000003</v>
      </c>
      <c r="K28" s="13"/>
      <c r="L28" s="13"/>
    </row>
    <row r="29" spans="1:15" ht="14.25" customHeight="1" x14ac:dyDescent="0.25"/>
    <row r="30" spans="1:15" ht="14.25" customHeight="1" x14ac:dyDescent="0.25">
      <c r="A30" s="10" t="s">
        <v>14</v>
      </c>
      <c r="B30" s="10" t="s">
        <v>15</v>
      </c>
      <c r="C30" s="10" t="s">
        <v>16</v>
      </c>
      <c r="D30" s="10" t="s">
        <v>17</v>
      </c>
      <c r="E30" s="10" t="s">
        <v>18</v>
      </c>
      <c r="F30" s="10" t="s">
        <v>19</v>
      </c>
      <c r="G30" s="10" t="s">
        <v>34</v>
      </c>
      <c r="H30" s="10" t="s">
        <v>22</v>
      </c>
      <c r="I30" s="10" t="s">
        <v>23</v>
      </c>
      <c r="J30" s="13"/>
      <c r="K30" s="13"/>
    </row>
    <row r="31" spans="1:15" ht="14.25" customHeight="1" x14ac:dyDescent="0.25">
      <c r="A31" s="5" t="s">
        <v>36</v>
      </c>
      <c r="B31" s="5">
        <v>3</v>
      </c>
      <c r="C31" s="5" t="s">
        <v>37</v>
      </c>
      <c r="D31" s="5">
        <v>2</v>
      </c>
      <c r="E31" s="5">
        <v>23.5</v>
      </c>
      <c r="F31" s="5">
        <v>19.5</v>
      </c>
      <c r="G31" s="5">
        <f t="shared" ref="G31:G37" si="7">E31*F31</f>
        <v>458.25</v>
      </c>
      <c r="H31" s="5">
        <v>1.1000000000000001</v>
      </c>
      <c r="I31" s="12">
        <f t="shared" ref="I31:I37" si="8">D31*G31*H31</f>
        <v>1008.1500000000001</v>
      </c>
      <c r="J31" s="20"/>
      <c r="K31" s="13"/>
    </row>
    <row r="32" spans="1:15" ht="14.25" customHeight="1" x14ac:dyDescent="0.25">
      <c r="A32" s="5"/>
      <c r="B32" s="5">
        <v>4</v>
      </c>
      <c r="C32" s="5" t="s">
        <v>38</v>
      </c>
      <c r="D32" s="5">
        <v>1</v>
      </c>
      <c r="E32" s="5">
        <v>22</v>
      </c>
      <c r="F32" s="5">
        <v>17</v>
      </c>
      <c r="G32" s="5">
        <f t="shared" si="7"/>
        <v>374</v>
      </c>
      <c r="H32" s="5">
        <v>1.1000000000000001</v>
      </c>
      <c r="I32" s="12">
        <f t="shared" si="8"/>
        <v>411.40000000000003</v>
      </c>
      <c r="J32" s="20"/>
      <c r="K32" s="13"/>
    </row>
    <row r="33" spans="1:11" ht="14.25" customHeight="1" x14ac:dyDescent="0.25">
      <c r="A33" s="5"/>
      <c r="B33" s="5">
        <v>6</v>
      </c>
      <c r="C33" s="5" t="b">
        <v>0</v>
      </c>
      <c r="D33" s="5">
        <v>1</v>
      </c>
      <c r="E33" s="5">
        <v>45.7</v>
      </c>
      <c r="F33" s="5">
        <v>8</v>
      </c>
      <c r="G33" s="5">
        <f t="shared" si="7"/>
        <v>365.6</v>
      </c>
      <c r="H33" s="5">
        <v>1.1000000000000001</v>
      </c>
      <c r="I33" s="12">
        <f t="shared" si="8"/>
        <v>402.16000000000008</v>
      </c>
      <c r="J33" s="20"/>
      <c r="K33" s="13"/>
    </row>
    <row r="34" spans="1:11" ht="14.25" customHeight="1" x14ac:dyDescent="0.25">
      <c r="A34" s="5"/>
      <c r="B34" s="5">
        <v>7</v>
      </c>
      <c r="C34" s="5" t="s">
        <v>28</v>
      </c>
      <c r="D34" s="5">
        <v>2</v>
      </c>
      <c r="E34" s="5">
        <v>33.200000000000003</v>
      </c>
      <c r="F34" s="5">
        <v>4.0999999999999996</v>
      </c>
      <c r="G34" s="5">
        <f t="shared" si="7"/>
        <v>136.12</v>
      </c>
      <c r="H34" s="5">
        <v>1.1000000000000001</v>
      </c>
      <c r="I34" s="12">
        <f t="shared" si="8"/>
        <v>299.46400000000006</v>
      </c>
      <c r="J34" s="20"/>
      <c r="K34" s="13"/>
    </row>
    <row r="35" spans="1:11" ht="14.25" customHeight="1" x14ac:dyDescent="0.25">
      <c r="A35" s="5"/>
      <c r="B35" s="5"/>
      <c r="C35" s="5"/>
      <c r="D35" s="5"/>
      <c r="E35" s="5"/>
      <c r="F35" s="5"/>
      <c r="G35" s="5">
        <f t="shared" si="7"/>
        <v>0</v>
      </c>
      <c r="H35" s="5">
        <v>1.1000000000000001</v>
      </c>
      <c r="I35" s="12">
        <f t="shared" si="8"/>
        <v>0</v>
      </c>
      <c r="J35" s="20"/>
      <c r="K35" s="13"/>
    </row>
    <row r="36" spans="1:11" ht="14.25" customHeight="1" x14ac:dyDescent="0.25">
      <c r="A36" s="5"/>
      <c r="B36" s="5"/>
      <c r="C36" s="5"/>
      <c r="D36" s="5"/>
      <c r="E36" s="5"/>
      <c r="F36" s="5"/>
      <c r="G36" s="5">
        <f t="shared" si="7"/>
        <v>0</v>
      </c>
      <c r="H36" s="5">
        <v>1.1000000000000001</v>
      </c>
      <c r="I36" s="12">
        <f t="shared" si="8"/>
        <v>0</v>
      </c>
      <c r="J36" s="20"/>
      <c r="K36" s="13"/>
    </row>
    <row r="37" spans="1:11" ht="14.25" customHeight="1" x14ac:dyDescent="0.25">
      <c r="A37" s="5"/>
      <c r="B37" s="5"/>
      <c r="C37" s="5"/>
      <c r="D37" s="5"/>
      <c r="E37" s="5"/>
      <c r="F37" s="5"/>
      <c r="G37" s="5">
        <f t="shared" si="7"/>
        <v>0</v>
      </c>
      <c r="H37" s="5">
        <v>1.1000000000000001</v>
      </c>
      <c r="I37" s="12">
        <f t="shared" si="8"/>
        <v>0</v>
      </c>
      <c r="J37" s="20"/>
      <c r="K37" s="13"/>
    </row>
    <row r="38" spans="1:11" ht="14.25" customHeight="1" x14ac:dyDescent="0.25">
      <c r="A38" s="5"/>
      <c r="B38" s="5"/>
      <c r="C38" s="5"/>
      <c r="D38" s="5"/>
      <c r="E38" s="5"/>
      <c r="F38" s="5"/>
      <c r="G38" s="5"/>
      <c r="H38" s="5"/>
      <c r="I38" s="21"/>
      <c r="J38" s="20"/>
      <c r="K38" s="13"/>
    </row>
    <row r="39" spans="1:11" ht="14.25" customHeight="1" x14ac:dyDescent="0.25">
      <c r="A39" s="5"/>
      <c r="B39" s="45" t="s">
        <v>39</v>
      </c>
      <c r="C39" s="41"/>
      <c r="D39" s="41"/>
      <c r="E39" s="41"/>
      <c r="F39" s="41"/>
      <c r="G39" s="41"/>
      <c r="H39" s="41"/>
      <c r="I39" s="16">
        <f>SUM(I31:I38)</f>
        <v>2121.1740000000004</v>
      </c>
      <c r="J39" s="20"/>
      <c r="K39" s="13"/>
    </row>
    <row r="40" spans="1:11" ht="14.25" customHeight="1" x14ac:dyDescent="0.25"/>
    <row r="41" spans="1:11" ht="14.25" customHeight="1" x14ac:dyDescent="0.25">
      <c r="A41" s="10" t="s">
        <v>14</v>
      </c>
      <c r="B41" s="10" t="s">
        <v>15</v>
      </c>
      <c r="C41" s="10" t="s">
        <v>16</v>
      </c>
      <c r="D41" s="10" t="s">
        <v>17</v>
      </c>
      <c r="E41" s="10" t="s">
        <v>18</v>
      </c>
      <c r="F41" s="10" t="s">
        <v>19</v>
      </c>
      <c r="G41" s="10" t="s">
        <v>34</v>
      </c>
      <c r="H41" s="10" t="s">
        <v>22</v>
      </c>
      <c r="I41" s="10" t="s">
        <v>23</v>
      </c>
    </row>
    <row r="42" spans="1:11" ht="14.25" customHeight="1" x14ac:dyDescent="0.25">
      <c r="A42" s="5" t="s">
        <v>40</v>
      </c>
      <c r="B42" s="5">
        <v>5</v>
      </c>
      <c r="C42" s="5" t="s">
        <v>41</v>
      </c>
      <c r="D42" s="5">
        <v>1</v>
      </c>
      <c r="E42" s="5">
        <v>17.2</v>
      </c>
      <c r="F42" s="5">
        <v>3.6</v>
      </c>
      <c r="G42" s="5">
        <f t="shared" ref="G42:G44" si="9">E42*F42</f>
        <v>61.92</v>
      </c>
      <c r="H42" s="5">
        <v>1.1000000000000001</v>
      </c>
      <c r="I42" s="12">
        <f t="shared" ref="I42:I44" si="10">D42*G42*H42</f>
        <v>68.112000000000009</v>
      </c>
    </row>
    <row r="43" spans="1:11" ht="14.25" customHeight="1" x14ac:dyDescent="0.25">
      <c r="A43" s="5"/>
      <c r="B43" s="5"/>
      <c r="C43" s="5"/>
      <c r="D43" s="5"/>
      <c r="E43" s="5"/>
      <c r="F43" s="5"/>
      <c r="G43" s="5">
        <f t="shared" si="9"/>
        <v>0</v>
      </c>
      <c r="H43" s="5">
        <v>1.1000000000000001</v>
      </c>
      <c r="I43" s="12">
        <f t="shared" si="10"/>
        <v>0</v>
      </c>
    </row>
    <row r="44" spans="1:11" ht="14.25" customHeight="1" x14ac:dyDescent="0.25">
      <c r="A44" s="5"/>
      <c r="B44" s="5"/>
      <c r="C44" s="5"/>
      <c r="D44" s="5"/>
      <c r="E44" s="5"/>
      <c r="F44" s="5"/>
      <c r="G44" s="5">
        <f t="shared" si="9"/>
        <v>0</v>
      </c>
      <c r="H44" s="5">
        <v>1.1000000000000001</v>
      </c>
      <c r="I44" s="12">
        <f t="shared" si="10"/>
        <v>0</v>
      </c>
    </row>
    <row r="45" spans="1:11" ht="14.25" customHeight="1" x14ac:dyDescent="0.25">
      <c r="A45" s="5"/>
      <c r="B45" s="45"/>
      <c r="C45" s="41"/>
      <c r="D45" s="41"/>
      <c r="E45" s="41"/>
      <c r="F45" s="41"/>
      <c r="G45" s="41"/>
      <c r="H45" s="41"/>
      <c r="I45" s="16">
        <f>SUM(I42:I44)</f>
        <v>68.112000000000009</v>
      </c>
    </row>
    <row r="46" spans="1:11" ht="14.25" customHeight="1" x14ac:dyDescent="0.25"/>
    <row r="47" spans="1:11" ht="14.25" customHeight="1" x14ac:dyDescent="0.25">
      <c r="A47" s="10" t="s">
        <v>14</v>
      </c>
      <c r="B47" s="10" t="s">
        <v>15</v>
      </c>
      <c r="C47" s="10" t="s">
        <v>16</v>
      </c>
      <c r="D47" s="10" t="s">
        <v>17</v>
      </c>
      <c r="E47" s="10" t="s">
        <v>18</v>
      </c>
      <c r="F47" s="10" t="s">
        <v>19</v>
      </c>
      <c r="G47" s="10" t="s">
        <v>34</v>
      </c>
      <c r="H47" s="10" t="s">
        <v>22</v>
      </c>
      <c r="I47" s="10" t="s">
        <v>23</v>
      </c>
    </row>
    <row r="48" spans="1:11" ht="14.25" customHeight="1" x14ac:dyDescent="0.25">
      <c r="A48" s="5" t="s">
        <v>42</v>
      </c>
      <c r="B48" s="5">
        <v>11</v>
      </c>
      <c r="C48" s="5" t="s">
        <v>43</v>
      </c>
      <c r="D48" s="5">
        <v>1</v>
      </c>
      <c r="E48" s="5">
        <v>16.2</v>
      </c>
      <c r="F48" s="5">
        <v>17.2</v>
      </c>
      <c r="G48" s="5">
        <f t="shared" ref="G48:G50" si="11">E48*F48</f>
        <v>278.64</v>
      </c>
      <c r="H48" s="5">
        <v>1.1000000000000001</v>
      </c>
      <c r="I48" s="12">
        <f t="shared" ref="I48:I50" si="12">D48*G48*H48</f>
        <v>306.50400000000002</v>
      </c>
    </row>
    <row r="49" spans="1:9" ht="14.25" customHeight="1" x14ac:dyDescent="0.25">
      <c r="A49" s="5"/>
      <c r="B49" s="5"/>
      <c r="C49" s="5"/>
      <c r="D49" s="5"/>
      <c r="E49" s="5"/>
      <c r="F49" s="5"/>
      <c r="G49" s="5">
        <f t="shared" si="11"/>
        <v>0</v>
      </c>
      <c r="H49" s="5">
        <v>1.1000000000000001</v>
      </c>
      <c r="I49" s="12">
        <f t="shared" si="12"/>
        <v>0</v>
      </c>
    </row>
    <row r="50" spans="1:9" ht="14.25" customHeight="1" x14ac:dyDescent="0.25">
      <c r="A50" s="5"/>
      <c r="B50" s="5"/>
      <c r="C50" s="5"/>
      <c r="D50" s="5"/>
      <c r="E50" s="5"/>
      <c r="F50" s="5"/>
      <c r="G50" s="5">
        <f t="shared" si="11"/>
        <v>0</v>
      </c>
      <c r="H50" s="5">
        <v>1.1000000000000001</v>
      </c>
      <c r="I50" s="12">
        <f t="shared" si="12"/>
        <v>0</v>
      </c>
    </row>
    <row r="51" spans="1:9" ht="14.25" customHeight="1" x14ac:dyDescent="0.25">
      <c r="A51" s="5"/>
      <c r="B51" s="45"/>
      <c r="C51" s="41"/>
      <c r="D51" s="41"/>
      <c r="E51" s="41"/>
      <c r="F51" s="41"/>
      <c r="G51" s="41"/>
      <c r="H51" s="41"/>
      <c r="I51" s="16">
        <f>SUM(I48:I50)</f>
        <v>306.50400000000002</v>
      </c>
    </row>
    <row r="52" spans="1:9" ht="14.25" customHeight="1" x14ac:dyDescent="0.25"/>
    <row r="53" spans="1:9" ht="14.25" customHeight="1" x14ac:dyDescent="0.25">
      <c r="A53" s="10" t="s">
        <v>14</v>
      </c>
      <c r="B53" s="10" t="s">
        <v>15</v>
      </c>
      <c r="C53" s="10" t="s">
        <v>16</v>
      </c>
      <c r="D53" s="10" t="s">
        <v>17</v>
      </c>
      <c r="E53" s="10" t="s">
        <v>18</v>
      </c>
      <c r="F53" s="10" t="s">
        <v>19</v>
      </c>
      <c r="G53" s="10" t="s">
        <v>34</v>
      </c>
      <c r="H53" s="10" t="s">
        <v>22</v>
      </c>
      <c r="I53" s="10" t="s">
        <v>23</v>
      </c>
    </row>
    <row r="54" spans="1:9" ht="14.25" customHeight="1" x14ac:dyDescent="0.25">
      <c r="A54" s="5" t="s">
        <v>44</v>
      </c>
      <c r="B54" s="5">
        <v>11</v>
      </c>
      <c r="C54" s="5" t="s">
        <v>45</v>
      </c>
      <c r="D54" s="5">
        <v>1</v>
      </c>
      <c r="E54" s="5">
        <v>16.2</v>
      </c>
      <c r="F54" s="5">
        <v>17.2</v>
      </c>
      <c r="G54" s="5">
        <f t="shared" ref="G54:G56" si="13">E54*F54</f>
        <v>278.64</v>
      </c>
      <c r="H54" s="5">
        <v>1.1000000000000001</v>
      </c>
      <c r="I54" s="12">
        <f t="shared" ref="I54:I56" si="14">D54*G54*H54</f>
        <v>306.50400000000002</v>
      </c>
    </row>
    <row r="55" spans="1:9" ht="14.25" customHeight="1" x14ac:dyDescent="0.25">
      <c r="A55" s="5"/>
      <c r="B55" s="5">
        <v>12</v>
      </c>
      <c r="C55" s="5" t="s">
        <v>46</v>
      </c>
      <c r="D55" s="5">
        <v>1</v>
      </c>
      <c r="E55" s="5">
        <v>42.5</v>
      </c>
      <c r="F55" s="5">
        <v>4.8</v>
      </c>
      <c r="G55" s="5">
        <f t="shared" si="13"/>
        <v>204</v>
      </c>
      <c r="H55" s="5">
        <v>1.1000000000000001</v>
      </c>
      <c r="I55" s="12">
        <f t="shared" si="14"/>
        <v>224.4</v>
      </c>
    </row>
    <row r="56" spans="1:9" ht="14.25" customHeight="1" x14ac:dyDescent="0.25">
      <c r="A56" s="5"/>
      <c r="B56" s="5"/>
      <c r="C56" s="5"/>
      <c r="D56" s="5"/>
      <c r="E56" s="5"/>
      <c r="F56" s="5"/>
      <c r="G56" s="5">
        <f t="shared" si="13"/>
        <v>0</v>
      </c>
      <c r="H56" s="5">
        <v>1.1000000000000001</v>
      </c>
      <c r="I56" s="12">
        <f t="shared" si="14"/>
        <v>0</v>
      </c>
    </row>
    <row r="57" spans="1:9" ht="14.25" customHeight="1" x14ac:dyDescent="0.25">
      <c r="A57" s="5"/>
      <c r="B57" s="45"/>
      <c r="C57" s="41"/>
      <c r="D57" s="41"/>
      <c r="E57" s="41"/>
      <c r="F57" s="41"/>
      <c r="G57" s="41"/>
      <c r="H57" s="41"/>
      <c r="I57" s="16">
        <f>SUM(I54:I56)</f>
        <v>530.904</v>
      </c>
    </row>
    <row r="58" spans="1:9" ht="14.25" customHeight="1" x14ac:dyDescent="0.25"/>
    <row r="59" spans="1:9" ht="14.25" customHeight="1" x14ac:dyDescent="0.25"/>
    <row r="60" spans="1:9" ht="14.25" customHeight="1" x14ac:dyDescent="0.25"/>
    <row r="61" spans="1:9" ht="14.25" customHeight="1" x14ac:dyDescent="0.25"/>
    <row r="62" spans="1:9" ht="14.25" customHeight="1" x14ac:dyDescent="0.25"/>
    <row r="63" spans="1:9" ht="14.25" customHeight="1" x14ac:dyDescent="0.25"/>
    <row r="64" spans="1:9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0">
    <mergeCell ref="L8:O21"/>
    <mergeCell ref="B21:I21"/>
    <mergeCell ref="A22:D22"/>
    <mergeCell ref="A28:I28"/>
    <mergeCell ref="B45:H45"/>
    <mergeCell ref="B51:H51"/>
    <mergeCell ref="B57:H57"/>
    <mergeCell ref="F4:H4"/>
    <mergeCell ref="C5:E5"/>
    <mergeCell ref="F5:H5"/>
    <mergeCell ref="I1:J5"/>
    <mergeCell ref="C2:E2"/>
    <mergeCell ref="F2:H2"/>
    <mergeCell ref="F3:H3"/>
    <mergeCell ref="B39:H39"/>
    <mergeCell ref="C3:E3"/>
    <mergeCell ref="C4:E4"/>
    <mergeCell ref="A1:B5"/>
    <mergeCell ref="C1:E1"/>
    <mergeCell ref="F1:H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M7" sqref="M7"/>
    </sheetView>
  </sheetViews>
  <sheetFormatPr baseColWidth="10" defaultColWidth="14.42578125" defaultRowHeight="15" customHeight="1" x14ac:dyDescent="0.25"/>
  <cols>
    <col min="1" max="1" width="14.7109375" customWidth="1"/>
    <col min="2" max="7" width="10.7109375" customWidth="1"/>
    <col min="8" max="8" width="13.28515625" customWidth="1"/>
    <col min="9" max="26" width="10.7109375" customWidth="1"/>
  </cols>
  <sheetData>
    <row r="1" spans="1:10" ht="14.25" customHeight="1" x14ac:dyDescent="0.25">
      <c r="A1" s="46"/>
      <c r="B1" s="47"/>
      <c r="C1" s="52" t="s">
        <v>0</v>
      </c>
      <c r="D1" s="53"/>
      <c r="E1" s="54"/>
      <c r="F1" s="43">
        <f>Hoja1!F1</f>
        <v>17</v>
      </c>
      <c r="G1" s="41"/>
      <c r="H1" s="42"/>
      <c r="I1" s="34" t="s">
        <v>1</v>
      </c>
      <c r="J1" s="35"/>
    </row>
    <row r="2" spans="1:10" ht="14.25" customHeight="1" x14ac:dyDescent="0.25">
      <c r="A2" s="48"/>
      <c r="B2" s="49"/>
      <c r="C2" s="40" t="s">
        <v>3</v>
      </c>
      <c r="D2" s="41"/>
      <c r="E2" s="42"/>
      <c r="F2" s="43" t="str">
        <f>Hoja1!F2</f>
        <v>BANDOLERA PARA DAMA</v>
      </c>
      <c r="G2" s="41"/>
      <c r="H2" s="42"/>
      <c r="I2" s="36"/>
      <c r="J2" s="37"/>
    </row>
    <row r="3" spans="1:10" ht="14.25" customHeight="1" x14ac:dyDescent="0.25">
      <c r="A3" s="48"/>
      <c r="B3" s="49"/>
      <c r="C3" s="40" t="s">
        <v>6</v>
      </c>
      <c r="D3" s="41"/>
      <c r="E3" s="42"/>
      <c r="F3" s="65">
        <f>Hoja1!F3</f>
        <v>44977</v>
      </c>
      <c r="G3" s="41"/>
      <c r="H3" s="42"/>
      <c r="I3" s="36"/>
      <c r="J3" s="37"/>
    </row>
    <row r="4" spans="1:10" ht="14.25" customHeight="1" x14ac:dyDescent="0.25">
      <c r="A4" s="48"/>
      <c r="B4" s="49"/>
      <c r="C4" s="40" t="s">
        <v>8</v>
      </c>
      <c r="D4" s="41"/>
      <c r="E4" s="42"/>
      <c r="F4" s="43" t="str">
        <f>Hoja1!F4</f>
        <v>SENA</v>
      </c>
      <c r="G4" s="41"/>
      <c r="H4" s="42"/>
      <c r="I4" s="36"/>
      <c r="J4" s="37"/>
    </row>
    <row r="5" spans="1:10" ht="15" customHeight="1" x14ac:dyDescent="0.25">
      <c r="A5" s="50"/>
      <c r="B5" s="51"/>
      <c r="C5" s="56" t="s">
        <v>11</v>
      </c>
      <c r="D5" s="57"/>
      <c r="E5" s="58"/>
      <c r="F5" s="59" t="str">
        <f>Hoja1!F5</f>
        <v>celda de Producción</v>
      </c>
      <c r="G5" s="57"/>
      <c r="H5" s="58"/>
      <c r="I5" s="38"/>
      <c r="J5" s="39"/>
    </row>
    <row r="6" spans="1:10" ht="6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</row>
    <row r="7" spans="1:10" ht="14.25" customHeight="1" x14ac:dyDescent="0.25"/>
    <row r="8" spans="1:10" ht="14.25" customHeight="1" x14ac:dyDescent="0.25">
      <c r="A8" s="22" t="s">
        <v>47</v>
      </c>
      <c r="B8" s="22" t="s">
        <v>48</v>
      </c>
      <c r="C8" s="22" t="s">
        <v>49</v>
      </c>
      <c r="D8" s="22" t="s">
        <v>50</v>
      </c>
      <c r="E8" s="22" t="s">
        <v>51</v>
      </c>
      <c r="F8" s="23"/>
      <c r="H8" s="22" t="s">
        <v>14</v>
      </c>
      <c r="I8" s="22" t="s">
        <v>52</v>
      </c>
      <c r="J8" s="22" t="s">
        <v>53</v>
      </c>
    </row>
    <row r="9" spans="1:10" ht="14.25" customHeight="1" x14ac:dyDescent="0.25">
      <c r="A9" s="5" t="str">
        <f>Hoja1!A9</f>
        <v>cuero</v>
      </c>
      <c r="B9" s="5" t="s">
        <v>21</v>
      </c>
      <c r="C9" s="12">
        <f>Hoja1!J21</f>
        <v>28.027539999999998</v>
      </c>
      <c r="D9" s="5">
        <f t="shared" ref="D9:D10" si="0">J9</f>
        <v>0</v>
      </c>
      <c r="E9" s="24">
        <f t="shared" ref="E9:E26" si="1">C9*D9</f>
        <v>0</v>
      </c>
      <c r="H9" s="25" t="str">
        <f t="shared" ref="H9:I9" si="2">A9</f>
        <v>cuero</v>
      </c>
      <c r="I9" s="25" t="str">
        <f t="shared" si="2"/>
        <v>dm^2</v>
      </c>
      <c r="J9" s="25">
        <v>0</v>
      </c>
    </row>
    <row r="10" spans="1:10" ht="14.25" customHeight="1" x14ac:dyDescent="0.25">
      <c r="A10" s="5" t="str">
        <f>Hoja1!A25</f>
        <v>cambre</v>
      </c>
      <c r="B10" s="5" t="s">
        <v>21</v>
      </c>
      <c r="C10" s="12">
        <f>Hoja1!J28</f>
        <v>6.0307500000000003</v>
      </c>
      <c r="D10" s="5">
        <f t="shared" si="0"/>
        <v>0</v>
      </c>
      <c r="E10" s="24">
        <f t="shared" si="1"/>
        <v>0</v>
      </c>
      <c r="H10" s="25" t="str">
        <f t="shared" ref="H10:I10" si="3">A10</f>
        <v>cambre</v>
      </c>
      <c r="I10" s="25" t="str">
        <f t="shared" si="3"/>
        <v>dm^2</v>
      </c>
      <c r="J10" s="25">
        <v>0</v>
      </c>
    </row>
    <row r="11" spans="1:10" ht="14.25" customHeight="1" x14ac:dyDescent="0.25">
      <c r="A11" s="5" t="str">
        <f>Hoja1!A31</f>
        <v>FORRO</v>
      </c>
      <c r="B11" s="5" t="s">
        <v>54</v>
      </c>
      <c r="C11" s="12">
        <f>Hoja1!I39/70</f>
        <v>30.302485714285719</v>
      </c>
      <c r="D11" s="5">
        <f t="shared" ref="D11:D14" si="4">J11/100</f>
        <v>150</v>
      </c>
      <c r="E11" s="24">
        <f t="shared" si="1"/>
        <v>4545.3728571428583</v>
      </c>
      <c r="H11" s="25" t="str">
        <f t="shared" ref="H11:H26" si="5">A11</f>
        <v>FORRO</v>
      </c>
      <c r="I11" s="25" t="s">
        <v>55</v>
      </c>
      <c r="J11" s="25">
        <v>15000</v>
      </c>
    </row>
    <row r="12" spans="1:10" ht="14.25" customHeight="1" x14ac:dyDescent="0.25">
      <c r="A12" s="5" t="str">
        <f>Hoja1!A42</f>
        <v>cartulina</v>
      </c>
      <c r="B12" s="5" t="s">
        <v>54</v>
      </c>
      <c r="C12" s="12">
        <f>Hoja1!I45/140</f>
        <v>0.48651428571428579</v>
      </c>
      <c r="D12" s="5">
        <f t="shared" si="4"/>
        <v>0</v>
      </c>
      <c r="E12" s="24">
        <f t="shared" si="1"/>
        <v>0</v>
      </c>
      <c r="H12" s="25" t="str">
        <f t="shared" si="5"/>
        <v>cartulina</v>
      </c>
      <c r="I12" s="25" t="s">
        <v>55</v>
      </c>
      <c r="J12" s="25">
        <v>0</v>
      </c>
    </row>
    <row r="13" spans="1:10" ht="14.25" customHeight="1" x14ac:dyDescent="0.25">
      <c r="A13" s="5" t="str">
        <f>Hoja1!A48</f>
        <v>espuma #1</v>
      </c>
      <c r="B13" s="5" t="s">
        <v>54</v>
      </c>
      <c r="C13" s="12">
        <f>Hoja1!I51/140</f>
        <v>2.189314285714286</v>
      </c>
      <c r="D13" s="5">
        <f t="shared" si="4"/>
        <v>0</v>
      </c>
      <c r="E13" s="24">
        <f t="shared" si="1"/>
        <v>0</v>
      </c>
      <c r="H13" s="25" t="str">
        <f t="shared" si="5"/>
        <v>espuma #1</v>
      </c>
      <c r="I13" s="25" t="s">
        <v>55</v>
      </c>
      <c r="J13" s="25">
        <v>0</v>
      </c>
    </row>
    <row r="14" spans="1:10" ht="14.25" customHeight="1" x14ac:dyDescent="0.25">
      <c r="A14" s="5" t="str">
        <f>Hoja1!A54</f>
        <v>yumbolon</v>
      </c>
      <c r="B14" s="5" t="s">
        <v>54</v>
      </c>
      <c r="C14" s="12">
        <f>Hoja1!I57/100</f>
        <v>5.3090399999999995</v>
      </c>
      <c r="D14" s="5">
        <f t="shared" si="4"/>
        <v>0</v>
      </c>
      <c r="E14" s="24">
        <f t="shared" si="1"/>
        <v>0</v>
      </c>
      <c r="H14" s="25" t="str">
        <f t="shared" si="5"/>
        <v>yumbolon</v>
      </c>
      <c r="I14" s="25" t="s">
        <v>55</v>
      </c>
      <c r="J14" s="25">
        <v>0</v>
      </c>
    </row>
    <row r="15" spans="1:10" ht="14.25" customHeight="1" x14ac:dyDescent="0.25">
      <c r="A15" s="5" t="s">
        <v>56</v>
      </c>
      <c r="B15" s="5" t="s">
        <v>57</v>
      </c>
      <c r="C15" s="5">
        <v>2</v>
      </c>
      <c r="D15" s="5">
        <f>J15</f>
        <v>0</v>
      </c>
      <c r="E15" s="24">
        <f t="shared" si="1"/>
        <v>0</v>
      </c>
      <c r="H15" s="25" t="str">
        <f t="shared" si="5"/>
        <v>cuadrante 11/2''</v>
      </c>
      <c r="I15" s="25" t="s">
        <v>57</v>
      </c>
      <c r="J15" s="25">
        <v>0</v>
      </c>
    </row>
    <row r="16" spans="1:10" ht="14.25" customHeight="1" x14ac:dyDescent="0.25">
      <c r="A16" s="5" t="s">
        <v>58</v>
      </c>
      <c r="B16" s="5" t="s">
        <v>57</v>
      </c>
      <c r="C16" s="5">
        <v>1</v>
      </c>
      <c r="D16" s="5">
        <f>J164</f>
        <v>0</v>
      </c>
      <c r="E16" s="24">
        <f t="shared" si="1"/>
        <v>0</v>
      </c>
      <c r="H16" s="25" t="str">
        <f t="shared" si="5"/>
        <v>trabilla 11/2''</v>
      </c>
      <c r="I16" s="25" t="s">
        <v>57</v>
      </c>
      <c r="J16" s="25">
        <v>0</v>
      </c>
    </row>
    <row r="17" spans="1:10" ht="14.25" customHeight="1" x14ac:dyDescent="0.25">
      <c r="A17" s="5" t="s">
        <v>59</v>
      </c>
      <c r="B17" s="5" t="s">
        <v>54</v>
      </c>
      <c r="C17" s="5">
        <v>34</v>
      </c>
      <c r="D17" s="5">
        <f>J17/100</f>
        <v>0</v>
      </c>
      <c r="E17" s="24">
        <f t="shared" si="1"/>
        <v>0</v>
      </c>
      <c r="H17" s="25" t="str">
        <f t="shared" si="5"/>
        <v>cremallera #6</v>
      </c>
      <c r="I17" s="25" t="s">
        <v>55</v>
      </c>
      <c r="J17" s="25">
        <v>0</v>
      </c>
    </row>
    <row r="18" spans="1:10" ht="14.25" customHeight="1" x14ac:dyDescent="0.25">
      <c r="A18" s="5" t="s">
        <v>60</v>
      </c>
      <c r="B18" s="5" t="s">
        <v>57</v>
      </c>
      <c r="C18" s="5">
        <v>1</v>
      </c>
      <c r="D18" s="5">
        <f>J18</f>
        <v>0</v>
      </c>
      <c r="E18" s="24">
        <f t="shared" si="1"/>
        <v>0</v>
      </c>
      <c r="H18" s="25" t="str">
        <f t="shared" si="5"/>
        <v>llave #6</v>
      </c>
      <c r="I18" s="25" t="s">
        <v>57</v>
      </c>
      <c r="J18" s="25">
        <v>0</v>
      </c>
    </row>
    <row r="19" spans="1:10" ht="14.25" customHeight="1" x14ac:dyDescent="0.25">
      <c r="A19" s="5" t="s">
        <v>61</v>
      </c>
      <c r="B19" s="5" t="s">
        <v>54</v>
      </c>
      <c r="C19" s="5">
        <v>17</v>
      </c>
      <c r="D19" s="5">
        <f>J19/100</f>
        <v>0</v>
      </c>
      <c r="E19" s="24">
        <f t="shared" si="1"/>
        <v>0</v>
      </c>
      <c r="H19" s="25" t="str">
        <f t="shared" si="5"/>
        <v>cremallera #3</v>
      </c>
      <c r="I19" s="25" t="s">
        <v>55</v>
      </c>
      <c r="J19" s="25">
        <v>0</v>
      </c>
    </row>
    <row r="20" spans="1:10" ht="14.25" customHeight="1" x14ac:dyDescent="0.25">
      <c r="A20" s="5" t="s">
        <v>62</v>
      </c>
      <c r="B20" s="5" t="s">
        <v>57</v>
      </c>
      <c r="C20" s="5">
        <v>1</v>
      </c>
      <c r="D20" s="5">
        <f>J20</f>
        <v>0</v>
      </c>
      <c r="E20" s="24">
        <f t="shared" si="1"/>
        <v>0</v>
      </c>
      <c r="H20" s="25" t="str">
        <f t="shared" si="5"/>
        <v>llave #3</v>
      </c>
      <c r="I20" s="25" t="s">
        <v>57</v>
      </c>
      <c r="J20" s="25">
        <v>0</v>
      </c>
    </row>
    <row r="21" spans="1:10" ht="14.25" customHeight="1" x14ac:dyDescent="0.25">
      <c r="A21" s="5" t="s">
        <v>63</v>
      </c>
      <c r="B21" s="5" t="s">
        <v>54</v>
      </c>
      <c r="C21" s="5">
        <f>78*2</f>
        <v>156</v>
      </c>
      <c r="D21" s="5">
        <f t="shared" ref="D21:D22" si="6">J21/500</f>
        <v>0</v>
      </c>
      <c r="E21" s="24">
        <f t="shared" si="1"/>
        <v>0</v>
      </c>
      <c r="H21" s="25" t="str">
        <f t="shared" si="5"/>
        <v>embono plastico</v>
      </c>
      <c r="I21" s="25" t="s">
        <v>64</v>
      </c>
      <c r="J21" s="25">
        <v>0</v>
      </c>
    </row>
    <row r="22" spans="1:10" ht="14.25" customHeight="1" x14ac:dyDescent="0.25">
      <c r="A22" s="5" t="s">
        <v>65</v>
      </c>
      <c r="B22" s="5" t="s">
        <v>54</v>
      </c>
      <c r="C22" s="5">
        <v>160</v>
      </c>
      <c r="D22" s="5">
        <f t="shared" si="6"/>
        <v>0</v>
      </c>
      <c r="E22" s="24">
        <f t="shared" si="1"/>
        <v>0</v>
      </c>
      <c r="H22" s="25" t="str">
        <f t="shared" si="5"/>
        <v>reata 11/2''</v>
      </c>
      <c r="I22" s="25" t="s">
        <v>55</v>
      </c>
      <c r="J22" s="25">
        <v>0</v>
      </c>
    </row>
    <row r="23" spans="1:10" ht="14.25" customHeight="1" x14ac:dyDescent="0.25">
      <c r="A23" s="5" t="s">
        <v>66</v>
      </c>
      <c r="B23" s="5" t="s">
        <v>67</v>
      </c>
      <c r="C23" s="12">
        <f>(Hoja1!H22+(160*2))*3/100</f>
        <v>31.242000000000004</v>
      </c>
      <c r="D23" s="12">
        <f t="shared" ref="D23:D24" si="7">J23/3000</f>
        <v>0</v>
      </c>
      <c r="E23" s="24">
        <f t="shared" si="1"/>
        <v>0</v>
      </c>
      <c r="H23" s="25" t="str">
        <f t="shared" si="5"/>
        <v>hilo x 3000</v>
      </c>
      <c r="I23" s="25" t="s">
        <v>68</v>
      </c>
      <c r="J23" s="25">
        <v>0</v>
      </c>
    </row>
    <row r="24" spans="1:10" ht="14.25" customHeight="1" x14ac:dyDescent="0.25">
      <c r="A24" s="5" t="s">
        <v>69</v>
      </c>
      <c r="B24" s="5" t="s">
        <v>70</v>
      </c>
      <c r="C24" s="5">
        <v>30</v>
      </c>
      <c r="D24" s="5">
        <f t="shared" si="7"/>
        <v>0</v>
      </c>
      <c r="E24" s="24">
        <f t="shared" si="1"/>
        <v>0</v>
      </c>
      <c r="H24" s="25" t="str">
        <f t="shared" si="5"/>
        <v>pegante x 3000</v>
      </c>
      <c r="I24" s="25" t="s">
        <v>71</v>
      </c>
      <c r="J24" s="25">
        <v>0</v>
      </c>
    </row>
    <row r="25" spans="1:10" ht="14.25" customHeight="1" x14ac:dyDescent="0.25">
      <c r="A25" s="5" t="s">
        <v>72</v>
      </c>
      <c r="B25" s="5"/>
      <c r="C25" s="5">
        <v>1</v>
      </c>
      <c r="D25" s="5">
        <f>J25</f>
        <v>0</v>
      </c>
      <c r="E25" s="24">
        <f t="shared" si="1"/>
        <v>0</v>
      </c>
      <c r="H25" s="25" t="str">
        <f t="shared" si="5"/>
        <v>mano de obra</v>
      </c>
      <c r="I25" s="25" t="s">
        <v>73</v>
      </c>
      <c r="J25" s="25">
        <v>0</v>
      </c>
    </row>
    <row r="26" spans="1:10" ht="14.25" customHeight="1" x14ac:dyDescent="0.25">
      <c r="A26" s="5" t="s">
        <v>74</v>
      </c>
      <c r="B26" s="5"/>
      <c r="C26" s="12"/>
      <c r="D26" s="5">
        <f>J26/100</f>
        <v>0</v>
      </c>
      <c r="E26" s="24">
        <f t="shared" si="1"/>
        <v>0</v>
      </c>
      <c r="H26" s="25" t="str">
        <f t="shared" si="5"/>
        <v>empaque (cambre)</v>
      </c>
      <c r="I26" s="25" t="s">
        <v>55</v>
      </c>
      <c r="J26" s="25">
        <v>0</v>
      </c>
    </row>
    <row r="27" spans="1:10" ht="14.25" customHeight="1" x14ac:dyDescent="0.25">
      <c r="A27" s="66" t="s">
        <v>75</v>
      </c>
      <c r="B27" s="41"/>
      <c r="C27" s="41"/>
      <c r="D27" s="42"/>
      <c r="E27" s="26">
        <f>SUM(E9:E26)</f>
        <v>4545.3728571428583</v>
      </c>
    </row>
    <row r="28" spans="1:10" ht="14.25" customHeight="1" x14ac:dyDescent="0.25">
      <c r="A28" s="45" t="s">
        <v>76</v>
      </c>
      <c r="B28" s="42"/>
      <c r="C28" s="27">
        <v>0</v>
      </c>
      <c r="D28" s="5"/>
      <c r="E28" s="24">
        <f>E27*C28</f>
        <v>0</v>
      </c>
    </row>
    <row r="29" spans="1:10" ht="14.25" customHeight="1" x14ac:dyDescent="0.25">
      <c r="A29" s="45" t="s">
        <v>77</v>
      </c>
      <c r="B29" s="42"/>
      <c r="C29" s="27">
        <v>0</v>
      </c>
      <c r="D29" s="5"/>
      <c r="E29" s="24">
        <f>E27*C29</f>
        <v>0</v>
      </c>
      <c r="G29" s="75" t="s">
        <v>78</v>
      </c>
      <c r="H29" s="67" t="s">
        <v>79</v>
      </c>
      <c r="I29" s="68"/>
      <c r="J29" s="69"/>
    </row>
    <row r="30" spans="1:10" ht="14.25" customHeight="1" x14ac:dyDescent="0.25">
      <c r="A30" s="45" t="s">
        <v>80</v>
      </c>
      <c r="B30" s="42"/>
      <c r="C30" s="27">
        <v>0</v>
      </c>
      <c r="D30" s="5"/>
      <c r="E30" s="24">
        <f>E27*C30</f>
        <v>0</v>
      </c>
      <c r="G30" s="76"/>
      <c r="H30" s="36"/>
      <c r="I30" s="62"/>
      <c r="J30" s="49"/>
    </row>
    <row r="31" spans="1:10" ht="14.25" customHeight="1" x14ac:dyDescent="0.25">
      <c r="A31" s="45" t="s">
        <v>81</v>
      </c>
      <c r="B31" s="41"/>
      <c r="C31" s="41"/>
      <c r="D31" s="42"/>
      <c r="E31" s="28">
        <f>SUM(E27:E30)</f>
        <v>4545.3728571428583</v>
      </c>
      <c r="G31" s="77"/>
      <c r="H31" s="70"/>
      <c r="I31" s="71"/>
      <c r="J31" s="72"/>
    </row>
    <row r="32" spans="1:10" ht="14.25" customHeight="1" x14ac:dyDescent="0.25"/>
    <row r="33" spans="1:5" ht="14.25" customHeight="1" x14ac:dyDescent="0.25"/>
    <row r="34" spans="1:5" ht="14.25" customHeight="1" x14ac:dyDescent="0.25">
      <c r="A34" s="29" t="s">
        <v>82</v>
      </c>
      <c r="B34" s="30" t="s">
        <v>83</v>
      </c>
      <c r="C34" s="5" t="s">
        <v>84</v>
      </c>
      <c r="D34" s="73"/>
      <c r="E34" s="42"/>
    </row>
    <row r="35" spans="1:5" ht="14.25" customHeight="1" x14ac:dyDescent="0.25">
      <c r="A35" s="29" t="s">
        <v>85</v>
      </c>
      <c r="B35" s="30" t="s">
        <v>86</v>
      </c>
      <c r="C35" s="29" t="s">
        <v>87</v>
      </c>
      <c r="D35" s="73"/>
      <c r="E35" s="42"/>
    </row>
    <row r="36" spans="1:5" ht="28.5" customHeight="1" x14ac:dyDescent="0.25">
      <c r="A36" s="29" t="s">
        <v>88</v>
      </c>
      <c r="B36" s="30">
        <v>110</v>
      </c>
      <c r="C36" s="29" t="s">
        <v>89</v>
      </c>
      <c r="D36" s="45"/>
      <c r="E36" s="42"/>
    </row>
    <row r="37" spans="1:5" ht="14.25" customHeight="1" x14ac:dyDescent="0.25">
      <c r="A37" s="29" t="s">
        <v>90</v>
      </c>
      <c r="B37" s="30">
        <v>40</v>
      </c>
    </row>
    <row r="38" spans="1:5" ht="14.25" customHeight="1" x14ac:dyDescent="0.25">
      <c r="A38" s="29" t="s">
        <v>91</v>
      </c>
      <c r="B38" s="30" t="s">
        <v>92</v>
      </c>
    </row>
    <row r="39" spans="1:5" ht="14.25" customHeight="1" x14ac:dyDescent="0.25">
      <c r="A39" s="5" t="s">
        <v>93</v>
      </c>
      <c r="B39" s="31"/>
      <c r="C39" s="74"/>
      <c r="D39" s="68"/>
      <c r="E39" s="69"/>
    </row>
    <row r="40" spans="1:5" ht="14.25" customHeight="1" x14ac:dyDescent="0.25">
      <c r="A40" s="5" t="s">
        <v>94</v>
      </c>
      <c r="B40" s="31"/>
      <c r="C40" s="36"/>
      <c r="D40" s="62"/>
      <c r="E40" s="49"/>
    </row>
    <row r="41" spans="1:5" ht="14.25" customHeight="1" x14ac:dyDescent="0.25">
      <c r="A41" s="5" t="s">
        <v>95</v>
      </c>
      <c r="B41" s="31"/>
      <c r="C41" s="36"/>
      <c r="D41" s="62"/>
      <c r="E41" s="49"/>
    </row>
    <row r="42" spans="1:5" ht="14.25" customHeight="1" x14ac:dyDescent="0.25">
      <c r="A42" s="5" t="s">
        <v>96</v>
      </c>
      <c r="B42" s="31"/>
      <c r="C42" s="70"/>
      <c r="D42" s="71"/>
      <c r="E42" s="72"/>
    </row>
    <row r="43" spans="1:5" ht="14.25" customHeight="1" x14ac:dyDescent="0.25"/>
    <row r="44" spans="1:5" ht="14.25" customHeight="1" x14ac:dyDescent="0.25"/>
    <row r="45" spans="1:5" ht="14.25" customHeight="1" x14ac:dyDescent="0.25"/>
    <row r="46" spans="1:5" ht="14.25" customHeight="1" x14ac:dyDescent="0.25"/>
    <row r="47" spans="1:5" ht="14.25" customHeight="1" x14ac:dyDescent="0.25"/>
    <row r="48" spans="1: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3">
    <mergeCell ref="D34:E34"/>
    <mergeCell ref="D35:E35"/>
    <mergeCell ref="D36:E36"/>
    <mergeCell ref="C39:E42"/>
    <mergeCell ref="G29:G31"/>
    <mergeCell ref="H29:J31"/>
    <mergeCell ref="F4:H4"/>
    <mergeCell ref="C5:E5"/>
    <mergeCell ref="F5:H5"/>
    <mergeCell ref="A31:D31"/>
    <mergeCell ref="A30:B30"/>
    <mergeCell ref="A27:D27"/>
    <mergeCell ref="A28:B28"/>
    <mergeCell ref="A29:B29"/>
    <mergeCell ref="A1:B5"/>
    <mergeCell ref="C1:E1"/>
    <mergeCell ref="F1:H1"/>
    <mergeCell ref="I1:J5"/>
    <mergeCell ref="C2:E2"/>
    <mergeCell ref="F2:H2"/>
    <mergeCell ref="F3:H3"/>
    <mergeCell ref="C3:E3"/>
    <mergeCell ref="C4:E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Juan Rutelio Pérez Cardona</cp:lastModifiedBy>
  <cp:revision/>
  <dcterms:created xsi:type="dcterms:W3CDTF">2022-08-19T12:15:56Z</dcterms:created>
  <dcterms:modified xsi:type="dcterms:W3CDTF">2023-03-09T13:11:21Z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