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GLORIA JANETH PABÓN\PROYECTO 4\"/>
    </mc:Choice>
  </mc:AlternateContent>
  <xr:revisionPtr revIDLastSave="0" documentId="13_ncr:1_{D1A655E2-C390-4298-B7B1-336ACCA4512F}" xr6:coauthVersionLast="36" xr6:coauthVersionMax="47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 s="1"/>
  <c r="R1" i="61"/>
  <c r="P13" i="61" a="1"/>
  <c r="P13" i="61" s="1"/>
  <c r="P14" i="61" a="1"/>
  <c r="P14" i="61"/>
  <c r="P15" i="61" a="1"/>
  <c r="P15" i="61" s="1"/>
  <c r="P16" i="61" a="1"/>
  <c r="P16" i="61" s="1"/>
  <c r="P17" i="61" a="1"/>
  <c r="P17" i="6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 s="1"/>
  <c r="P24" i="61" a="1"/>
  <c r="P24" i="61" s="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/>
  <c r="A663" i="38"/>
  <c r="J663" i="38" s="1"/>
  <c r="A664" i="38"/>
  <c r="J664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/>
  <c r="A1533" i="38" s="1"/>
  <c r="A1534" i="38" s="1"/>
  <c r="A1535" i="38" s="1"/>
  <c r="A1536" i="38" s="1"/>
  <c r="A1537" i="38"/>
  <c r="A1538" i="38"/>
  <c r="A1539" i="38" s="1"/>
  <c r="A1540" i="38" s="1"/>
  <c r="A1541" i="38" s="1"/>
  <c r="A1542" i="38"/>
  <c r="A1543" i="38" s="1"/>
  <c r="A1544" i="38"/>
  <c r="A1545" i="38" s="1"/>
  <c r="A1546" i="38" s="1"/>
  <c r="A1547" i="38" s="1"/>
  <c r="A1548" i="38" s="1"/>
  <c r="A1549" i="38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J1420" i="38"/>
  <c r="A1111" i="38"/>
  <c r="A1112" i="38" s="1"/>
  <c r="A1113" i="38" s="1"/>
  <c r="J1111" i="38"/>
  <c r="A615" i="38"/>
  <c r="A63" i="38"/>
  <c r="A64" i="38" s="1"/>
  <c r="J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/>
  <c r="O23" i="43"/>
  <c r="G25" i="6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/>
  <c r="O31" i="43"/>
  <c r="B60" i="38"/>
  <c r="W18" i="43"/>
  <c r="B658" i="38"/>
  <c r="E3" i="38" s="1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A1172" i="38" s="1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1419" i="38"/>
  <c r="J615" i="38"/>
  <c r="J1110" i="38"/>
  <c r="J9" i="38"/>
  <c r="J661" i="38"/>
  <c r="W11" i="43"/>
  <c r="J662" i="38"/>
  <c r="J1278" i="38"/>
  <c r="W10" i="43"/>
  <c r="O14" i="43"/>
  <c r="G16" i="61" s="1"/>
  <c r="O13" i="43"/>
  <c r="G15" i="61" s="1"/>
  <c r="W15" i="43"/>
  <c r="A65" i="38"/>
  <c r="J65" i="38" s="1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J1112" i="38"/>
  <c r="J230" i="38"/>
  <c r="A1422" i="38"/>
  <c r="J1422" i="38" s="1"/>
  <c r="J1421" i="38"/>
  <c r="A66" i="38"/>
  <c r="J240" i="38"/>
  <c r="J231" i="38"/>
  <c r="J1113" i="38"/>
  <c r="A1114" i="38"/>
  <c r="A1115" i="38" s="1"/>
  <c r="A1333" i="38"/>
  <c r="J241" i="38"/>
  <c r="J1114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616" i="38"/>
  <c r="A617" i="38"/>
  <c r="A618" i="38" s="1"/>
  <c r="A619" i="38" s="1"/>
  <c r="A620" i="38" s="1"/>
  <c r="J620" i="38" s="1"/>
  <c r="J267" i="38"/>
  <c r="J617" i="38"/>
  <c r="J268" i="38"/>
  <c r="J618" i="38"/>
  <c r="J269" i="38"/>
  <c r="J619" i="38"/>
  <c r="A621" i="38"/>
  <c r="A622" i="38" s="1"/>
  <c r="J270" i="38"/>
  <c r="J621" i="38"/>
  <c r="J271" i="38"/>
  <c r="A623" i="38"/>
  <c r="J622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255" i="38"/>
  <c r="J256" i="38"/>
  <c r="J281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D5" i="43" l="1"/>
  <c r="B8" i="61" s="1"/>
  <c r="A1335" i="38"/>
  <c r="J1334" i="38"/>
  <c r="J66" i="38"/>
  <c r="A67" i="38"/>
  <c r="A1173" i="38"/>
  <c r="J1172" i="38"/>
  <c r="J623" i="38"/>
  <c r="A624" i="38"/>
  <c r="J1171" i="38"/>
  <c r="A1282" i="38"/>
  <c r="J1281" i="38"/>
  <c r="J1115" i="38"/>
  <c r="A1116" i="38"/>
  <c r="A665" i="38"/>
  <c r="J10" i="38"/>
  <c r="A11" i="38"/>
  <c r="A1423" i="38"/>
  <c r="R6" i="61"/>
  <c r="K30" i="61" a="1"/>
  <c r="K30" i="61" s="1"/>
  <c r="O30" i="61"/>
  <c r="B30" i="61"/>
  <c r="K22" i="61" a="1"/>
  <c r="K22" i="61" s="1"/>
  <c r="B22" i="61"/>
  <c r="O22" i="61"/>
  <c r="B19" i="61"/>
  <c r="O19" i="61"/>
  <c r="K19" i="61" a="1"/>
  <c r="K19" i="61" s="1"/>
  <c r="K32" i="61" a="1"/>
  <c r="K32" i="61" s="1"/>
  <c r="B32" i="61"/>
  <c r="O32" i="61"/>
  <c r="K29" i="61" a="1"/>
  <c r="K29" i="61" s="1"/>
  <c r="O29" i="61"/>
  <c r="B29" i="61"/>
  <c r="K24" i="61" a="1"/>
  <c r="K24" i="61" s="1"/>
  <c r="B24" i="61"/>
  <c r="O24" i="61"/>
  <c r="K21" i="61" a="1"/>
  <c r="K21" i="61" s="1"/>
  <c r="O21" i="61"/>
  <c r="B21" i="61"/>
  <c r="K16" i="61" a="1"/>
  <c r="K16" i="61" s="1"/>
  <c r="B16" i="61"/>
  <c r="O16" i="61"/>
  <c r="K13" i="61" a="1"/>
  <c r="K13" i="61" s="1"/>
  <c r="O13" i="61"/>
  <c r="B13" i="61"/>
  <c r="K27" i="61" a="1"/>
  <c r="K27" i="61" s="1"/>
  <c r="B27" i="61"/>
  <c r="O27" i="61"/>
  <c r="K14" i="61" a="1"/>
  <c r="K14" i="61" s="1"/>
  <c r="B14" i="61"/>
  <c r="O14" i="61"/>
  <c r="K31" i="61" a="1"/>
  <c r="K31" i="61" s="1"/>
  <c r="B31" i="61"/>
  <c r="O31" i="61"/>
  <c r="K26" i="61" a="1"/>
  <c r="K26" i="61" s="1"/>
  <c r="B26" i="61"/>
  <c r="O26" i="61"/>
  <c r="K23" i="61" a="1"/>
  <c r="K23" i="61" s="1"/>
  <c r="B23" i="61"/>
  <c r="O23" i="61"/>
  <c r="K18" i="61" a="1"/>
  <c r="K18" i="61" s="1"/>
  <c r="B18" i="61"/>
  <c r="O18" i="61"/>
  <c r="K15" i="61" a="1"/>
  <c r="K15" i="61" s="1"/>
  <c r="B15" i="61"/>
  <c r="O15" i="61"/>
  <c r="K28" i="61" a="1"/>
  <c r="K28" i="61" s="1"/>
  <c r="B28" i="61"/>
  <c r="O28" i="61"/>
  <c r="K25" i="61" a="1"/>
  <c r="K25" i="61" s="1"/>
  <c r="O25" i="61"/>
  <c r="B25" i="61"/>
  <c r="K20" i="61" a="1"/>
  <c r="K20" i="61" s="1"/>
  <c r="B20" i="61"/>
  <c r="O20" i="61"/>
  <c r="K17" i="61" a="1"/>
  <c r="K17" i="61" s="1"/>
  <c r="O17" i="61"/>
  <c r="B17" i="61"/>
  <c r="K12" i="61" a="1"/>
  <c r="K12" i="61" s="1"/>
  <c r="B12" i="61"/>
  <c r="O12" i="61"/>
  <c r="O5" i="43" l="1"/>
  <c r="A666" i="38"/>
  <c r="J665" i="38"/>
  <c r="A1117" i="38"/>
  <c r="J1116" i="38"/>
  <c r="A625" i="38"/>
  <c r="J624" i="38"/>
  <c r="J1173" i="38"/>
  <c r="A1174" i="38"/>
  <c r="J67" i="38"/>
  <c r="A68" i="38"/>
  <c r="A12" i="38"/>
  <c r="J11" i="38"/>
  <c r="A1283" i="38"/>
  <c r="J1282" i="38"/>
  <c r="A1424" i="38"/>
  <c r="J1423" i="38"/>
  <c r="A1336" i="38"/>
  <c r="J1335" i="38"/>
  <c r="J68" i="38" l="1"/>
  <c r="A69" i="38"/>
  <c r="A626" i="38"/>
  <c r="J625" i="38"/>
  <c r="J1424" i="38"/>
  <c r="A1425" i="38"/>
  <c r="J1174" i="38"/>
  <c r="A1175" i="38"/>
  <c r="J1117" i="38"/>
  <c r="A1118" i="38"/>
  <c r="J1283" i="38"/>
  <c r="A1284" i="38"/>
  <c r="J12" i="38"/>
  <c r="A13" i="38"/>
  <c r="J1336" i="38"/>
  <c r="A1337" i="38"/>
  <c r="A667" i="38"/>
  <c r="J666" i="38"/>
  <c r="A1338" i="38" l="1"/>
  <c r="J1337" i="38"/>
  <c r="J13" i="38"/>
  <c r="A14" i="38"/>
  <c r="J1284" i="38"/>
  <c r="A1285" i="38"/>
  <c r="J1425" i="38"/>
  <c r="A1426" i="38"/>
  <c r="J1175" i="38"/>
  <c r="A1176" i="38"/>
  <c r="A627" i="38"/>
  <c r="J626" i="38"/>
  <c r="A70" i="38"/>
  <c r="J69" i="38"/>
  <c r="A1119" i="38"/>
  <c r="J1118" i="38"/>
  <c r="J667" i="38"/>
  <c r="A668" i="38"/>
  <c r="J1119" i="38" l="1"/>
  <c r="A1120" i="38"/>
  <c r="A71" i="38"/>
  <c r="J70" i="38"/>
  <c r="A1177" i="38"/>
  <c r="J1176" i="38"/>
  <c r="A628" i="38"/>
  <c r="J627" i="38"/>
  <c r="J1426" i="38"/>
  <c r="A1427" i="38"/>
  <c r="J1285" i="38"/>
  <c r="A1286" i="38"/>
  <c r="J14" i="38"/>
  <c r="A15" i="38"/>
  <c r="J668" i="38"/>
  <c r="A669" i="38"/>
  <c r="A1339" i="38"/>
  <c r="J1338" i="38"/>
  <c r="A16" i="38" l="1"/>
  <c r="J15" i="38"/>
  <c r="A1178" i="38"/>
  <c r="J1177" i="38"/>
  <c r="J1286" i="38"/>
  <c r="A1287" i="38"/>
  <c r="A72" i="38"/>
  <c r="J71" i="38"/>
  <c r="J669" i="38"/>
  <c r="A670" i="38"/>
  <c r="J1120" i="38"/>
  <c r="A1121" i="38"/>
  <c r="A1428" i="38"/>
  <c r="J1427" i="38"/>
  <c r="J628" i="38"/>
  <c r="A629" i="38"/>
  <c r="J1339" i="38"/>
  <c r="A1340" i="38"/>
  <c r="J1287" i="38" l="1"/>
  <c r="A1288" i="38"/>
  <c r="J629" i="38"/>
  <c r="A630" i="38"/>
  <c r="A1179" i="38"/>
  <c r="J1178" i="38"/>
  <c r="A1429" i="38"/>
  <c r="J1428" i="38"/>
  <c r="J1121" i="38"/>
  <c r="A1122" i="38"/>
  <c r="A671" i="38"/>
  <c r="J670" i="38"/>
  <c r="A73" i="38"/>
  <c r="J72" i="38"/>
  <c r="J1340" i="38"/>
  <c r="A1341" i="38"/>
  <c r="J16" i="38"/>
  <c r="A17" i="38"/>
  <c r="A1342" i="38" l="1"/>
  <c r="J1341" i="38"/>
  <c r="A74" i="38"/>
  <c r="J73" i="38"/>
  <c r="A672" i="38"/>
  <c r="J671" i="38"/>
  <c r="A1430" i="38"/>
  <c r="J1429" i="38"/>
  <c r="A631" i="38"/>
  <c r="J630" i="38"/>
  <c r="A1123" i="38"/>
  <c r="J1122" i="38"/>
  <c r="A1180" i="38"/>
  <c r="J1179" i="38"/>
  <c r="J17" i="38"/>
  <c r="A18" i="38"/>
  <c r="J1288" i="38"/>
  <c r="A1289" i="38"/>
  <c r="A1181" i="38" l="1"/>
  <c r="J1180" i="38"/>
  <c r="J631" i="38"/>
  <c r="A632" i="38"/>
  <c r="A1124" i="38"/>
  <c r="J1123" i="38"/>
  <c r="J1430" i="38"/>
  <c r="A1431" i="38"/>
  <c r="J18" i="38"/>
  <c r="A19" i="38"/>
  <c r="A673" i="38"/>
  <c r="J672" i="38"/>
  <c r="J74" i="38"/>
  <c r="A75" i="38"/>
  <c r="J1289" i="38"/>
  <c r="A1290" i="38"/>
  <c r="A1343" i="38"/>
  <c r="J1342" i="38"/>
  <c r="J75" i="38" l="1"/>
  <c r="A76" i="38"/>
  <c r="J1124" i="38"/>
  <c r="A1125" i="38"/>
  <c r="J632" i="38"/>
  <c r="A633" i="38"/>
  <c r="A674" i="38"/>
  <c r="J673" i="38"/>
  <c r="A1291" i="38"/>
  <c r="J1290" i="38"/>
  <c r="A20" i="38"/>
  <c r="J19" i="38"/>
  <c r="J1431" i="38"/>
  <c r="A1432" i="38"/>
  <c r="A1344" i="38"/>
  <c r="J1343" i="38"/>
  <c r="A1182" i="38"/>
  <c r="J1181" i="38"/>
  <c r="A1345" i="38" l="1"/>
  <c r="J1344" i="38"/>
  <c r="A1433" i="38"/>
  <c r="J1432" i="38"/>
  <c r="A675" i="38"/>
  <c r="J674" i="38"/>
  <c r="A634" i="38"/>
  <c r="J633" i="38"/>
  <c r="J1125" i="38"/>
  <c r="A1126" i="38"/>
  <c r="J76" i="38"/>
  <c r="A77" i="38"/>
  <c r="J1291" i="38"/>
  <c r="A1292" i="38"/>
  <c r="A1183" i="38"/>
  <c r="J1182" i="38"/>
  <c r="J1126" i="38" l="1"/>
  <c r="A1127" i="38"/>
  <c r="A635" i="38"/>
  <c r="J634" i="38"/>
  <c r="J1183" i="38"/>
  <c r="A1184" i="38"/>
  <c r="A1293" i="38"/>
  <c r="J1292" i="38"/>
  <c r="A78" i="38"/>
  <c r="J77" i="38"/>
  <c r="J675" i="38"/>
  <c r="A676" i="38"/>
  <c r="A1434" i="38"/>
  <c r="J1433" i="38"/>
  <c r="J1345" i="38"/>
  <c r="A1346" i="38"/>
  <c r="A1347" i="38" l="1"/>
  <c r="J1346" i="38"/>
  <c r="A1294" i="38"/>
  <c r="J1293" i="38"/>
  <c r="J78" i="38"/>
  <c r="A79" i="38"/>
  <c r="J1184" i="38"/>
  <c r="A1185" i="38"/>
  <c r="A1435" i="38"/>
  <c r="J1434" i="38"/>
  <c r="A677" i="38"/>
  <c r="J676" i="38"/>
  <c r="J635" i="38"/>
  <c r="A636" i="38"/>
  <c r="J1127" i="38"/>
  <c r="A1128" i="38"/>
  <c r="A678" i="38" l="1"/>
  <c r="J677" i="38"/>
  <c r="J1435" i="38"/>
  <c r="A1436" i="38"/>
  <c r="A1186" i="38"/>
  <c r="J1185" i="38"/>
  <c r="J79" i="38"/>
  <c r="A80" i="38"/>
  <c r="A1129" i="38"/>
  <c r="J1128" i="38"/>
  <c r="A1295" i="38"/>
  <c r="J1294" i="38"/>
  <c r="J636" i="38"/>
  <c r="A637" i="38"/>
  <c r="J1347" i="38"/>
  <c r="A1348" i="38"/>
  <c r="A1296" i="38" l="1"/>
  <c r="J1295" i="38"/>
  <c r="J1129" i="38"/>
  <c r="A1130" i="38"/>
  <c r="J80" i="38"/>
  <c r="A81" i="38"/>
  <c r="A1349" i="38"/>
  <c r="J1348" i="38"/>
  <c r="A638" i="38"/>
  <c r="J638" i="38" s="1"/>
  <c r="J637" i="38"/>
  <c r="A1187" i="38"/>
  <c r="J1186" i="38"/>
  <c r="A1437" i="38"/>
  <c r="J1436" i="38"/>
  <c r="J678" i="38"/>
  <c r="A679" i="38"/>
  <c r="J679" i="38" l="1"/>
  <c r="A680" i="38"/>
  <c r="A82" i="38"/>
  <c r="J81" i="38"/>
  <c r="A1350" i="38"/>
  <c r="J1349" i="38"/>
  <c r="A1438" i="38"/>
  <c r="J1437" i="38"/>
  <c r="J1187" i="38"/>
  <c r="A1188" i="38"/>
  <c r="A1131" i="38"/>
  <c r="J1130" i="38"/>
  <c r="A1297" i="38"/>
  <c r="J1296" i="38"/>
  <c r="A1132" i="38" l="1"/>
  <c r="J1131" i="38"/>
  <c r="A1189" i="38"/>
  <c r="J1188" i="38"/>
  <c r="A1439" i="38"/>
  <c r="J1438" i="38"/>
  <c r="J1350" i="38"/>
  <c r="A1351" i="38"/>
  <c r="A83" i="38"/>
  <c r="J82" i="38"/>
  <c r="A681" i="38"/>
  <c r="J680" i="38"/>
  <c r="A1298" i="38"/>
  <c r="J1297" i="38"/>
  <c r="A682" i="38" l="1"/>
  <c r="J681" i="38"/>
  <c r="A84" i="38"/>
  <c r="J83" i="38"/>
  <c r="A1352" i="38"/>
  <c r="J1351" i="38"/>
  <c r="A1299" i="38"/>
  <c r="J1298" i="38"/>
  <c r="J1189" i="38"/>
  <c r="A1190" i="38"/>
  <c r="A1440" i="38"/>
  <c r="J1439" i="38"/>
  <c r="J1132" i="38"/>
  <c r="A1133" i="38"/>
  <c r="J1440" i="38" l="1"/>
  <c r="A1441" i="38"/>
  <c r="J1190" i="38"/>
  <c r="A1191" i="38"/>
  <c r="A1300" i="38"/>
  <c r="J1299" i="38"/>
  <c r="A1353" i="38"/>
  <c r="J1352" i="38"/>
  <c r="A85" i="38"/>
  <c r="J84" i="38"/>
  <c r="A1134" i="38"/>
  <c r="J1133" i="38"/>
  <c r="A683" i="38"/>
  <c r="J682" i="38"/>
  <c r="A1135" i="38" l="1"/>
  <c r="J1134" i="38"/>
  <c r="A86" i="38"/>
  <c r="J85" i="38"/>
  <c r="A1354" i="38"/>
  <c r="J1353" i="38"/>
  <c r="A1192" i="38"/>
  <c r="J1191" i="38"/>
  <c r="A684" i="38"/>
  <c r="J683" i="38"/>
  <c r="A1301" i="38"/>
  <c r="J1300" i="38"/>
  <c r="A1442" i="38"/>
  <c r="J1441" i="38"/>
  <c r="A1302" i="38" l="1"/>
  <c r="A1303" i="38" s="1"/>
  <c r="J1301" i="38"/>
  <c r="J684" i="38"/>
  <c r="A685" i="38"/>
  <c r="J1192" i="38"/>
  <c r="A1193" i="38"/>
  <c r="J1354" i="38"/>
  <c r="A1355" i="38"/>
  <c r="J86" i="38"/>
  <c r="A87" i="38"/>
  <c r="J1442" i="38"/>
  <c r="A1443" i="38"/>
  <c r="A1136" i="38"/>
  <c r="J1135" i="38"/>
  <c r="A88" i="38" l="1"/>
  <c r="J87" i="38"/>
  <c r="A1356" i="38"/>
  <c r="J1355" i="38"/>
  <c r="J1193" i="38"/>
  <c r="A1194" i="38"/>
  <c r="A1137" i="38"/>
  <c r="J1136" i="38"/>
  <c r="A1444" i="38"/>
  <c r="J1443" i="38"/>
  <c r="J685" i="38"/>
  <c r="A686" i="38"/>
  <c r="J1303" i="38"/>
  <c r="A1304" i="38"/>
  <c r="A1195" i="38" l="1"/>
  <c r="J1194" i="38"/>
  <c r="A1445" i="38"/>
  <c r="J1444" i="38"/>
  <c r="J1137" i="38"/>
  <c r="A1138" i="38"/>
  <c r="A1357" i="38"/>
  <c r="J1356" i="38"/>
  <c r="A1305" i="38"/>
  <c r="J1304" i="38"/>
  <c r="A687" i="38"/>
  <c r="J686" i="38"/>
  <c r="A89" i="38"/>
  <c r="J88" i="38"/>
  <c r="A688" i="38" l="1"/>
  <c r="J687" i="38"/>
  <c r="A1306" i="38"/>
  <c r="J1305" i="38"/>
  <c r="J1357" i="38"/>
  <c r="A1358" i="38"/>
  <c r="A1139" i="38"/>
  <c r="J1138" i="38"/>
  <c r="A1446" i="38"/>
  <c r="J1445" i="38"/>
  <c r="A90" i="38"/>
  <c r="J89" i="38"/>
  <c r="A1196" i="38"/>
  <c r="J1195" i="38"/>
  <c r="J90" i="38" l="1"/>
  <c r="A91" i="38"/>
  <c r="A1447" i="38"/>
  <c r="J1446" i="38"/>
  <c r="J1139" i="38"/>
  <c r="A1140" i="38"/>
  <c r="J1358" i="38"/>
  <c r="A1359" i="38"/>
  <c r="A1197" i="38"/>
  <c r="J1196" i="38"/>
  <c r="A1307" i="38"/>
  <c r="J1306" i="38"/>
  <c r="A689" i="38"/>
  <c r="J688" i="38"/>
  <c r="J1307" i="38" l="1"/>
  <c r="A1308" i="38"/>
  <c r="A1448" i="38"/>
  <c r="J1447" i="38"/>
  <c r="J1197" i="38"/>
  <c r="A1198" i="38"/>
  <c r="A1360" i="38"/>
  <c r="J1359" i="38"/>
  <c r="J1140" i="38"/>
  <c r="A1141" i="38"/>
  <c r="A92" i="38"/>
  <c r="J91" i="38"/>
  <c r="J689" i="38"/>
  <c r="A690" i="38"/>
  <c r="A93" i="38" l="1"/>
  <c r="J92" i="38"/>
  <c r="J1141" i="38"/>
  <c r="A1142" i="38"/>
  <c r="A1361" i="38"/>
  <c r="J1360" i="38"/>
  <c r="J1198" i="38"/>
  <c r="A1199" i="38"/>
  <c r="A691" i="38"/>
  <c r="J690" i="38"/>
  <c r="A1449" i="38"/>
  <c r="J1448" i="38"/>
  <c r="J1308" i="38"/>
  <c r="A1309" i="38"/>
  <c r="A1310" i="38" s="1"/>
  <c r="A1450" i="38" l="1"/>
  <c r="J1449" i="38"/>
  <c r="J691" i="38"/>
  <c r="A692" i="38"/>
  <c r="A1200" i="38"/>
  <c r="J1199" i="38"/>
  <c r="A1311" i="38"/>
  <c r="J1310" i="38"/>
  <c r="J1361" i="38"/>
  <c r="A1362" i="38"/>
  <c r="J1142" i="38"/>
  <c r="A1143" i="38"/>
  <c r="A94" i="38"/>
  <c r="J93" i="38"/>
  <c r="J1362" i="38" l="1"/>
  <c r="A1363" i="38"/>
  <c r="A1312" i="38"/>
  <c r="J1311" i="38"/>
  <c r="A95" i="38"/>
  <c r="J94" i="38"/>
  <c r="A1144" i="38"/>
  <c r="J1143" i="38"/>
  <c r="A1201" i="38"/>
  <c r="J1200" i="38"/>
  <c r="J692" i="38"/>
  <c r="A693" i="38"/>
  <c r="J1450" i="38"/>
  <c r="A1451" i="38"/>
  <c r="J1201" i="38" l="1"/>
  <c r="A1202" i="38"/>
  <c r="J693" i="38"/>
  <c r="A694" i="38"/>
  <c r="A1313" i="38"/>
  <c r="J1312" i="38"/>
  <c r="J1144" i="38"/>
  <c r="A1145" i="38"/>
  <c r="J95" i="38"/>
  <c r="A96" i="38"/>
  <c r="J1363" i="38"/>
  <c r="A1364" i="38"/>
  <c r="A1452" i="38"/>
  <c r="J1451" i="38"/>
  <c r="J96" i="38" l="1"/>
  <c r="A97" i="38"/>
  <c r="A1314" i="38"/>
  <c r="J1313" i="38"/>
  <c r="A1146" i="38"/>
  <c r="J1145" i="38"/>
  <c r="J1364" i="38"/>
  <c r="A1365" i="38"/>
  <c r="J694" i="38"/>
  <c r="A695" i="38"/>
  <c r="A1203" i="38"/>
  <c r="J1202" i="38"/>
  <c r="J1452" i="38"/>
  <c r="A1453" i="38"/>
  <c r="A696" i="38" l="1"/>
  <c r="J695" i="38"/>
  <c r="A1454" i="38"/>
  <c r="J1453" i="38"/>
  <c r="A1315" i="38"/>
  <c r="J1314" i="38"/>
  <c r="J1146" i="38"/>
  <c r="A1147" i="38"/>
  <c r="A98" i="38"/>
  <c r="J97" i="38"/>
  <c r="A1204" i="38"/>
  <c r="J1203" i="38"/>
  <c r="J1365" i="38"/>
  <c r="A1366" i="38"/>
  <c r="A1367" i="38" l="1"/>
  <c r="J1366" i="38"/>
  <c r="J98" i="38"/>
  <c r="A99" i="38"/>
  <c r="J1315" i="38"/>
  <c r="A1316" i="38"/>
  <c r="J1316" i="38" s="1"/>
  <c r="A1205" i="38"/>
  <c r="J1204" i="38"/>
  <c r="J1147" i="38"/>
  <c r="A1148" i="38"/>
  <c r="J1454" i="38"/>
  <c r="A1455" i="38"/>
  <c r="J696" i="38"/>
  <c r="A697" i="38"/>
  <c r="A698" i="38" l="1"/>
  <c r="J697" i="38"/>
  <c r="A1206" i="38"/>
  <c r="J1205" i="38"/>
  <c r="A1456" i="38"/>
  <c r="J1455" i="38"/>
  <c r="A1149" i="38"/>
  <c r="J1148" i="38"/>
  <c r="J99" i="38"/>
  <c r="A100" i="38"/>
  <c r="A1368" i="38"/>
  <c r="J1367" i="38"/>
  <c r="J1368" i="38" l="1"/>
  <c r="A1369" i="38"/>
  <c r="J100" i="38"/>
  <c r="A101" i="38"/>
  <c r="A1150" i="38"/>
  <c r="J1149" i="38"/>
  <c r="A1457" i="38"/>
  <c r="J1456" i="38"/>
  <c r="A1207" i="38"/>
  <c r="J1206" i="38"/>
  <c r="A699" i="38"/>
  <c r="J698" i="38"/>
  <c r="A700" i="38" l="1"/>
  <c r="J699" i="38"/>
  <c r="A1208" i="38"/>
  <c r="J1207" i="38"/>
  <c r="J1457" i="38"/>
  <c r="A1458" i="38"/>
  <c r="J1150" i="38"/>
  <c r="A1151" i="38"/>
  <c r="J1151" i="38" s="1"/>
  <c r="J101" i="38"/>
  <c r="A102" i="38"/>
  <c r="A1370" i="38"/>
  <c r="J1369" i="38"/>
  <c r="A1459" i="38" l="1"/>
  <c r="J1458" i="38"/>
  <c r="A1371" i="38"/>
  <c r="J1370" i="38"/>
  <c r="A1209" i="38"/>
  <c r="J1208" i="38"/>
  <c r="J102" i="38"/>
  <c r="A103" i="38"/>
  <c r="J700" i="38"/>
  <c r="A701" i="38"/>
  <c r="A702" i="38" l="1"/>
  <c r="J701" i="38"/>
  <c r="A104" i="38"/>
  <c r="J103" i="38"/>
  <c r="A1372" i="38"/>
  <c r="J1371" i="38"/>
  <c r="A1210" i="38"/>
  <c r="J1209" i="38"/>
  <c r="A1460" i="38"/>
  <c r="J1459" i="38"/>
  <c r="A1461" i="38" l="1"/>
  <c r="J1460" i="38"/>
  <c r="A1211" i="38"/>
  <c r="J1210" i="38"/>
  <c r="J1372" i="38"/>
  <c r="A1373" i="38"/>
  <c r="J104" i="38"/>
  <c r="A105" i="38"/>
  <c r="A703" i="38"/>
  <c r="J702" i="38"/>
  <c r="A704" i="38" l="1"/>
  <c r="J703" i="38"/>
  <c r="J105" i="38"/>
  <c r="A106" i="38"/>
  <c r="A1374" i="38"/>
  <c r="J1373" i="38"/>
  <c r="J1211" i="38"/>
  <c r="A1212" i="38"/>
  <c r="J1461" i="38"/>
  <c r="A1462" i="38"/>
  <c r="A1463" i="38" l="1"/>
  <c r="J1462" i="38"/>
  <c r="J1212" i="38"/>
  <c r="A1213" i="38"/>
  <c r="J1374" i="38"/>
  <c r="A1375" i="38"/>
  <c r="J106" i="38"/>
  <c r="A107" i="38"/>
  <c r="A705" i="38"/>
  <c r="J704" i="38"/>
  <c r="J705" i="38" l="1"/>
  <c r="A706" i="38"/>
  <c r="J107" i="38"/>
  <c r="A108" i="38"/>
  <c r="J1375" i="38"/>
  <c r="A1376" i="38"/>
  <c r="J1213" i="38"/>
  <c r="A1214" i="38"/>
  <c r="J1463" i="38"/>
  <c r="A1464" i="38"/>
  <c r="A1465" i="38" l="1"/>
  <c r="J1464" i="38"/>
  <c r="A1215" i="38"/>
  <c r="J1214" i="38"/>
  <c r="A1377" i="38"/>
  <c r="J1376" i="38"/>
  <c r="J108" i="38"/>
  <c r="A109" i="38"/>
  <c r="J706" i="38"/>
  <c r="A707" i="38"/>
  <c r="A708" i="38" l="1"/>
  <c r="J707" i="38"/>
  <c r="A110" i="38"/>
  <c r="J109" i="38"/>
  <c r="A1378" i="38"/>
  <c r="J1377" i="38"/>
  <c r="A1216" i="38"/>
  <c r="J1215" i="38"/>
  <c r="A1466" i="38"/>
  <c r="J1465" i="38"/>
  <c r="A1467" i="38" l="1"/>
  <c r="J1466" i="38"/>
  <c r="A1217" i="38"/>
  <c r="J1216" i="38"/>
  <c r="J1378" i="38"/>
  <c r="A1379" i="38"/>
  <c r="J110" i="38"/>
  <c r="A111" i="38"/>
  <c r="J708" i="38"/>
  <c r="A709" i="38"/>
  <c r="A710" i="38" l="1"/>
  <c r="J709" i="38"/>
  <c r="A112" i="38"/>
  <c r="J111" i="38"/>
  <c r="A1380" i="38"/>
  <c r="J1379" i="38"/>
  <c r="J1217" i="38"/>
  <c r="A1218" i="38"/>
  <c r="A1468" i="38"/>
  <c r="J1467" i="38"/>
  <c r="J1468" i="38" l="1"/>
  <c r="A1469" i="38"/>
  <c r="A1219" i="38"/>
  <c r="J1218" i="38"/>
  <c r="J1380" i="38"/>
  <c r="A1381" i="38"/>
  <c r="J112" i="38"/>
  <c r="A113" i="38"/>
  <c r="A711" i="38"/>
  <c r="J710" i="38"/>
  <c r="J711" i="38" l="1"/>
  <c r="A712" i="38"/>
  <c r="A114" i="38"/>
  <c r="J113" i="38"/>
  <c r="A1382" i="38"/>
  <c r="J1381" i="38"/>
  <c r="J1219" i="38"/>
  <c r="A1220" i="38"/>
  <c r="J1469" i="38"/>
  <c r="A1470" i="38"/>
  <c r="J1470" i="38" l="1"/>
  <c r="A1471" i="38"/>
  <c r="J1220" i="38"/>
  <c r="A1221" i="38"/>
  <c r="A1383" i="38"/>
  <c r="J1382" i="38"/>
  <c r="J114" i="38"/>
  <c r="A115" i="38"/>
  <c r="A713" i="38"/>
  <c r="J712" i="38"/>
  <c r="A714" i="38" l="1"/>
  <c r="J713" i="38"/>
  <c r="A116" i="38"/>
  <c r="J115" i="38"/>
  <c r="J1383" i="38"/>
  <c r="A1384" i="38"/>
  <c r="J1221" i="38"/>
  <c r="A1222" i="38"/>
  <c r="A1472" i="38"/>
  <c r="J1471" i="38"/>
  <c r="J1472" i="38" l="1"/>
  <c r="A1473" i="38"/>
  <c r="A1223" i="38"/>
  <c r="J1222" i="38"/>
  <c r="J1384" i="38"/>
  <c r="A1385" i="38"/>
  <c r="A117" i="38"/>
  <c r="J116" i="38"/>
  <c r="A715" i="38"/>
  <c r="J714" i="38"/>
  <c r="J715" i="38" l="1"/>
  <c r="A716" i="38"/>
  <c r="J117" i="38"/>
  <c r="A118" i="38"/>
  <c r="J1385" i="38"/>
  <c r="A1386" i="38"/>
  <c r="A1224" i="38"/>
  <c r="J1223" i="38"/>
  <c r="A1474" i="38"/>
  <c r="J1473" i="38"/>
  <c r="A1475" i="38" l="1"/>
  <c r="J1474" i="38"/>
  <c r="A1225" i="38"/>
  <c r="J1224" i="38"/>
  <c r="A1387" i="38"/>
  <c r="J1386" i="38"/>
  <c r="A119" i="38"/>
  <c r="J118" i="38"/>
  <c r="A717" i="38"/>
  <c r="J716" i="38"/>
  <c r="A718" i="38" l="1"/>
  <c r="J717" i="38"/>
  <c r="J119" i="38"/>
  <c r="A120" i="38"/>
  <c r="A1388" i="38"/>
  <c r="J1387" i="38"/>
  <c r="A1226" i="38"/>
  <c r="J1225" i="38"/>
  <c r="A1476" i="38"/>
  <c r="J1475" i="38"/>
  <c r="J1476" i="38" l="1"/>
  <c r="A1477" i="38"/>
  <c r="A1227" i="38"/>
  <c r="J1226" i="38"/>
  <c r="J1388" i="38"/>
  <c r="A1389" i="38"/>
  <c r="A121" i="38"/>
  <c r="J120" i="38"/>
  <c r="A719" i="38"/>
  <c r="J718" i="38"/>
  <c r="A720" i="38" l="1"/>
  <c r="J719" i="38"/>
  <c r="A122" i="38"/>
  <c r="J121" i="38"/>
  <c r="J1389" i="38"/>
  <c r="A1390" i="38"/>
  <c r="J1227" i="38"/>
  <c r="A1228" i="38"/>
  <c r="J1477" i="38"/>
  <c r="A1478" i="38"/>
  <c r="J1478" i="38" l="1"/>
  <c r="A1479" i="38"/>
  <c r="A1229" i="38"/>
  <c r="J1228" i="38"/>
  <c r="A1391" i="38"/>
  <c r="J1390" i="38"/>
  <c r="A123" i="38"/>
  <c r="J122" i="38"/>
  <c r="A721" i="38"/>
  <c r="J720" i="38"/>
  <c r="J721" i="38" l="1"/>
  <c r="A722" i="38"/>
  <c r="J123" i="38"/>
  <c r="A124" i="38"/>
  <c r="A1392" i="38"/>
  <c r="J1391" i="38"/>
  <c r="J1229" i="38"/>
  <c r="A1230" i="38"/>
  <c r="J1230" i="38" s="1"/>
  <c r="A1480" i="38"/>
  <c r="J1479" i="38"/>
  <c r="J1480" i="38" l="1"/>
  <c r="A1481" i="38"/>
  <c r="J1392" i="38"/>
  <c r="A1393" i="38"/>
  <c r="J124" i="38"/>
  <c r="A125" i="38"/>
  <c r="A723" i="38"/>
  <c r="J722" i="38"/>
  <c r="A724" i="38" l="1"/>
  <c r="J723" i="38"/>
  <c r="J125" i="38"/>
  <c r="A126" i="38"/>
  <c r="A1394" i="38"/>
  <c r="J1393" i="38"/>
  <c r="J1481" i="38"/>
  <c r="A1482" i="38"/>
  <c r="J1482" i="38" l="1"/>
  <c r="A1483" i="38"/>
  <c r="J1394" i="38"/>
  <c r="A1395" i="38"/>
  <c r="A127" i="38"/>
  <c r="J126" i="38"/>
  <c r="A725" i="38"/>
  <c r="J724" i="38"/>
  <c r="A726" i="38" l="1"/>
  <c r="J725" i="38"/>
  <c r="A1396" i="38"/>
  <c r="J1396" i="38" s="1"/>
  <c r="J1395" i="38"/>
  <c r="J127" i="38"/>
  <c r="A128" i="38"/>
  <c r="J1483" i="38"/>
  <c r="A1484" i="38"/>
  <c r="J1484" i="38" l="1"/>
  <c r="A1485" i="38"/>
  <c r="A129" i="38"/>
  <c r="J128" i="38"/>
  <c r="J726" i="38"/>
  <c r="A727" i="38"/>
  <c r="J727" i="38" l="1"/>
  <c r="A728" i="38"/>
  <c r="J129" i="38"/>
  <c r="A130" i="38"/>
  <c r="J1485" i="38"/>
  <c r="A1486" i="38"/>
  <c r="J1486" i="38" l="1"/>
  <c r="A1487" i="38"/>
  <c r="J130" i="38"/>
  <c r="A131" i="38"/>
  <c r="A729" i="38"/>
  <c r="J728" i="38"/>
  <c r="J131" i="38" l="1"/>
  <c r="A132" i="38"/>
  <c r="A730" i="38"/>
  <c r="J729" i="38"/>
  <c r="A1488" i="38"/>
  <c r="J1487" i="38"/>
  <c r="A1489" i="38" l="1"/>
  <c r="J1488" i="38"/>
  <c r="A731" i="38"/>
  <c r="J730" i="38"/>
  <c r="J132" i="38"/>
  <c r="A133" i="38"/>
  <c r="A134" i="38" l="1"/>
  <c r="J133" i="38"/>
  <c r="J731" i="38"/>
  <c r="A732" i="38"/>
  <c r="J1489" i="38"/>
  <c r="A1490" i="38"/>
  <c r="A1491" i="38" l="1"/>
  <c r="J1490" i="38"/>
  <c r="J732" i="38"/>
  <c r="A733" i="38"/>
  <c r="J134" i="38"/>
  <c r="A135" i="38"/>
  <c r="J135" i="38" l="1"/>
  <c r="A136" i="38"/>
  <c r="A734" i="38"/>
  <c r="J733" i="38"/>
  <c r="A1492" i="38"/>
  <c r="J1491" i="38"/>
  <c r="J1492" i="38" l="1"/>
  <c r="A1493" i="38"/>
  <c r="A735" i="38"/>
  <c r="J734" i="38"/>
  <c r="A137" i="38"/>
  <c r="J136" i="38"/>
  <c r="J137" i="38" l="1"/>
  <c r="A138" i="38"/>
  <c r="A736" i="38"/>
  <c r="J735" i="38"/>
  <c r="A1494" i="38"/>
  <c r="J1493" i="38"/>
  <c r="J1494" i="38" l="1"/>
  <c r="A1495" i="38"/>
  <c r="A737" i="38"/>
  <c r="J736" i="38"/>
  <c r="J138" i="38"/>
  <c r="A139" i="38"/>
  <c r="J139" i="38" l="1"/>
  <c r="A140" i="38"/>
  <c r="J737" i="38"/>
  <c r="A738" i="38"/>
  <c r="A1496" i="38"/>
  <c r="J1495" i="38"/>
  <c r="J1496" i="38" l="1"/>
  <c r="A1497" i="38"/>
  <c r="A739" i="38"/>
  <c r="J738" i="38"/>
  <c r="J140" i="38"/>
  <c r="A141" i="38"/>
  <c r="J141" i="38" l="1"/>
  <c r="A142" i="38"/>
  <c r="A740" i="38"/>
  <c r="J739" i="38"/>
  <c r="A1498" i="38"/>
  <c r="J1497" i="38"/>
  <c r="J1498" i="38" l="1"/>
  <c r="A1499" i="38"/>
  <c r="J1499" i="38" s="1"/>
  <c r="J740" i="38"/>
  <c r="A741" i="38"/>
  <c r="J142" i="38"/>
  <c r="A143" i="38"/>
  <c r="A144" i="38" l="1"/>
  <c r="J143" i="38"/>
  <c r="A742" i="38"/>
  <c r="J741" i="38"/>
  <c r="A743" i="38" l="1"/>
  <c r="J742" i="38"/>
  <c r="A145" i="38"/>
  <c r="J144" i="38"/>
  <c r="A146" i="38" l="1"/>
  <c r="J145" i="38"/>
  <c r="A744" i="38"/>
  <c r="J743" i="38"/>
  <c r="J744" i="38" l="1"/>
  <c r="A745" i="38"/>
  <c r="J146" i="38"/>
  <c r="A147" i="38"/>
  <c r="A148" i="38" l="1"/>
  <c r="J147" i="38"/>
  <c r="A746" i="38"/>
  <c r="J745" i="38"/>
  <c r="A747" i="38" l="1"/>
  <c r="J746" i="38"/>
  <c r="A149" i="38"/>
  <c r="J148" i="38"/>
  <c r="A150" i="38" l="1"/>
  <c r="J149" i="38"/>
  <c r="A748" i="38"/>
  <c r="J747" i="38"/>
  <c r="A749" i="38" l="1"/>
  <c r="J748" i="38"/>
  <c r="J150" i="38"/>
  <c r="A151" i="38"/>
  <c r="A152" i="38" l="1"/>
  <c r="J151" i="38"/>
  <c r="J749" i="38"/>
  <c r="A750" i="38"/>
  <c r="A751" i="38" l="1"/>
  <c r="J750" i="38"/>
  <c r="J152" i="38"/>
  <c r="A153" i="38"/>
  <c r="J153" i="38" l="1"/>
  <c r="A154" i="38"/>
  <c r="J751" i="38"/>
  <c r="A752" i="38"/>
  <c r="A753" i="38" l="1"/>
  <c r="J752" i="38"/>
  <c r="J154" i="38"/>
  <c r="A155" i="38"/>
  <c r="J155" i="38" l="1"/>
  <c r="A156" i="38"/>
  <c r="A754" i="38"/>
  <c r="J753" i="38"/>
  <c r="A755" i="38" l="1"/>
  <c r="J754" i="38"/>
  <c r="J156" i="38"/>
  <c r="A157" i="38"/>
  <c r="J157" i="38" l="1"/>
  <c r="A158" i="38"/>
  <c r="A756" i="38"/>
  <c r="J755" i="38"/>
  <c r="J756" i="38" l="1"/>
  <c r="A757" i="38"/>
  <c r="A159" i="38"/>
  <c r="J158" i="38"/>
  <c r="J159" i="38" l="1"/>
  <c r="A160" i="38"/>
  <c r="J757" i="38"/>
  <c r="A758" i="38"/>
  <c r="J758" i="38" l="1"/>
  <c r="A759" i="38"/>
  <c r="A161" i="38"/>
  <c r="J160" i="38"/>
  <c r="J759" i="38" l="1"/>
  <c r="A760" i="38"/>
  <c r="A162" i="38"/>
  <c r="J161" i="38"/>
  <c r="J162" i="38" l="1"/>
  <c r="A163" i="38"/>
  <c r="A761" i="38"/>
  <c r="J760" i="38"/>
  <c r="A762" i="38" l="1"/>
  <c r="J761" i="38"/>
  <c r="J163" i="38"/>
  <c r="A164" i="38"/>
  <c r="J164" i="38" l="1"/>
  <c r="A165" i="38"/>
  <c r="A763" i="38"/>
  <c r="J762" i="38"/>
  <c r="J763" i="38" l="1"/>
  <c r="A764" i="38"/>
  <c r="A166" i="38"/>
  <c r="J165" i="38"/>
  <c r="A167" i="38" l="1"/>
  <c r="J166" i="38"/>
  <c r="J764" i="38"/>
  <c r="A765" i="38"/>
  <c r="J765" i="38" l="1"/>
  <c r="A766" i="38"/>
  <c r="J167" i="38"/>
  <c r="A168" i="38"/>
  <c r="J168" i="38" l="1"/>
  <c r="A169" i="38"/>
  <c r="J169" i="38" s="1"/>
  <c r="A767" i="38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J781" i="38" l="1"/>
  <c r="A782" i="38"/>
  <c r="A783" i="38" l="1"/>
  <c r="J782" i="38"/>
  <c r="A784" i="38" l="1"/>
  <c r="J783" i="38"/>
  <c r="A785" i="38" l="1"/>
  <c r="J784" i="38"/>
  <c r="A786" i="38" l="1"/>
  <c r="J785" i="38"/>
  <c r="A787" i="38" l="1"/>
  <c r="J786" i="38"/>
  <c r="J787" i="38" l="1"/>
  <c r="A788" i="38"/>
  <c r="J788" i="38" l="1"/>
  <c r="A789" i="38"/>
  <c r="J789" i="38" l="1"/>
  <c r="A790" i="38"/>
  <c r="A791" i="38" l="1"/>
  <c r="J790" i="38"/>
  <c r="J791" i="38" l="1"/>
  <c r="A792" i="38"/>
  <c r="A793" i="38" l="1"/>
  <c r="J792" i="38"/>
  <c r="A794" i="38" l="1"/>
  <c r="J793" i="38"/>
  <c r="A795" i="38" l="1"/>
  <c r="J794" i="38"/>
  <c r="A796" i="38" l="1"/>
  <c r="J795" i="38"/>
  <c r="J796" i="38" l="1"/>
  <c r="A797" i="38"/>
  <c r="J797" i="38" l="1"/>
  <c r="A798" i="38"/>
  <c r="A799" i="38" l="1"/>
  <c r="J798" i="38"/>
  <c r="A800" i="38" l="1"/>
  <c r="J799" i="38"/>
  <c r="A801" i="38" l="1"/>
  <c r="J800" i="38"/>
  <c r="A802" i="38" l="1"/>
  <c r="J801" i="38"/>
  <c r="A803" i="38" l="1"/>
  <c r="J802" i="38"/>
  <c r="J803" i="38" l="1"/>
  <c r="A804" i="38"/>
  <c r="A805" i="38" l="1"/>
  <c r="J804" i="38"/>
  <c r="J805" i="38" l="1"/>
  <c r="A806" i="38"/>
  <c r="A807" i="38" l="1"/>
  <c r="J806" i="38"/>
  <c r="J807" i="38" l="1"/>
  <c r="A808" i="38"/>
  <c r="J808" i="38" l="1"/>
  <c r="A809" i="38"/>
  <c r="A810" i="38" l="1"/>
  <c r="J809" i="38"/>
  <c r="A811" i="38" l="1"/>
  <c r="J810" i="38"/>
  <c r="A812" i="38" l="1"/>
  <c r="J811" i="38"/>
  <c r="A813" i="38" l="1"/>
  <c r="J812" i="38"/>
  <c r="J813" i="38" l="1"/>
  <c r="A814" i="38"/>
  <c r="A815" i="38" l="1"/>
  <c r="J814" i="38"/>
  <c r="J815" i="38" l="1"/>
  <c r="A816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J823" i="38" l="1"/>
  <c r="A824" i="38"/>
  <c r="J824" i="38" l="1"/>
  <c r="A825" i="38"/>
  <c r="A826" i="38" l="1"/>
  <c r="J825" i="38"/>
  <c r="A827" i="38" l="1"/>
  <c r="J826" i="38"/>
  <c r="A828" i="38" l="1"/>
  <c r="J827" i="38"/>
  <c r="A829" i="38" l="1"/>
  <c r="J828" i="38"/>
  <c r="J829" i="38" l="1"/>
  <c r="A830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J836" i="38" l="1"/>
  <c r="A837" i="38"/>
  <c r="J837" i="38" l="1"/>
  <c r="A838" i="38"/>
  <c r="J838" i="38" l="1"/>
  <c r="A839" i="38"/>
  <c r="A840" i="38" l="1"/>
  <c r="J839" i="38"/>
  <c r="A841" i="38" l="1"/>
  <c r="J840" i="38"/>
  <c r="A842" i="38" l="1"/>
  <c r="J841" i="38"/>
  <c r="A843" i="38" l="1"/>
  <c r="J842" i="38"/>
  <c r="J843" i="38" l="1"/>
  <c r="A844" i="38"/>
  <c r="J844" i="38" l="1"/>
  <c r="A845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J860" i="38" l="1"/>
  <c r="A861" i="38"/>
  <c r="J861" i="38" l="1"/>
  <c r="A862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J871" i="38" l="1"/>
  <c r="A872" i="38"/>
  <c r="J872" i="38" l="1"/>
  <c r="A873" i="38"/>
  <c r="A874" i="38" l="1"/>
  <c r="J873" i="38"/>
  <c r="A875" i="38" l="1"/>
  <c r="J874" i="38"/>
  <c r="J875" i="38" l="1"/>
  <c r="A876" i="38"/>
  <c r="J876" i="38" l="1"/>
  <c r="A877" i="38"/>
  <c r="J877" i="38" l="1"/>
  <c r="A878" i="38"/>
  <c r="A879" i="38" l="1"/>
  <c r="J878" i="38"/>
  <c r="J879" i="38" l="1"/>
  <c r="A880" i="38"/>
  <c r="A881" i="38" l="1"/>
  <c r="J880" i="38"/>
  <c r="J881" i="38" l="1"/>
  <c r="A882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J893" i="38" l="1"/>
  <c r="A894" i="38"/>
  <c r="A895" i="38" l="1"/>
  <c r="J894" i="38"/>
  <c r="A896" i="38" l="1"/>
  <c r="J895" i="38"/>
  <c r="A897" i="38" l="1"/>
  <c r="J896" i="38"/>
  <c r="J897" i="38" l="1"/>
  <c r="A898" i="38"/>
  <c r="A899" i="38" l="1"/>
  <c r="J898" i="38"/>
  <c r="J899" i="38" l="1"/>
  <c r="A900" i="38"/>
  <c r="A901" i="38" l="1"/>
  <c r="J900" i="38"/>
  <c r="J901" i="38" l="1"/>
  <c r="A902" i="38"/>
  <c r="A903" i="38" l="1"/>
  <c r="J902" i="38"/>
  <c r="J903" i="38" l="1"/>
  <c r="A904" i="38"/>
  <c r="J904" i="38" l="1"/>
  <c r="A905" i="38"/>
  <c r="A906" i="38" l="1"/>
  <c r="J905" i="38"/>
  <c r="A907" i="38" l="1"/>
  <c r="J906" i="38"/>
  <c r="J907" i="38" l="1"/>
  <c r="A908" i="38"/>
  <c r="J908" i="38" l="1"/>
  <c r="A909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J924" i="38" l="1"/>
  <c r="A925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J931" i="38" l="1"/>
  <c r="A932" i="38"/>
  <c r="J932" i="38" l="1"/>
  <c r="A933" i="38"/>
  <c r="A934" i="38" l="1"/>
  <c r="J933" i="38"/>
  <c r="A935" i="38" l="1"/>
  <c r="J934" i="38"/>
  <c r="A936" i="38" l="1"/>
  <c r="J935" i="38"/>
  <c r="J936" i="38" l="1"/>
  <c r="A937" i="38"/>
  <c r="A938" i="38" l="1"/>
  <c r="J937" i="38"/>
  <c r="A939" i="38" l="1"/>
  <c r="J938" i="38"/>
  <c r="A940" i="38" l="1"/>
  <c r="J939" i="38"/>
  <c r="J940" i="38" l="1"/>
  <c r="A941" i="38"/>
  <c r="J941" i="38" l="1"/>
  <c r="A942" i="38"/>
  <c r="A943" i="38" l="1"/>
  <c r="J942" i="38"/>
  <c r="A944" i="38" l="1"/>
  <c r="J943" i="38"/>
  <c r="A945" i="38" l="1"/>
  <c r="J944" i="38"/>
  <c r="J945" i="38" l="1"/>
  <c r="A946" i="38"/>
  <c r="A947" i="38" l="1"/>
  <c r="J946" i="38"/>
  <c r="A948" i="38" l="1"/>
  <c r="J947" i="38"/>
  <c r="J948" i="38" l="1"/>
  <c r="A949" i="38"/>
  <c r="A950" i="38" l="1"/>
  <c r="J949" i="38"/>
  <c r="J950" i="38" l="1"/>
  <c r="A951" i="38"/>
  <c r="J951" i="38" l="1"/>
  <c r="A952" i="38"/>
  <c r="A953" i="38" l="1"/>
  <c r="J952" i="38"/>
  <c r="A954" i="38" l="1"/>
  <c r="J953" i="38"/>
  <c r="A955" i="38" l="1"/>
  <c r="J954" i="38"/>
  <c r="J955" i="38" l="1"/>
  <c r="A956" i="38"/>
  <c r="A957" i="38" l="1"/>
  <c r="J956" i="38"/>
  <c r="A958" i="38" l="1"/>
  <c r="J957" i="38"/>
  <c r="A959" i="38" l="1"/>
  <c r="J958" i="38"/>
  <c r="J959" i="38" l="1"/>
  <c r="A960" i="38"/>
  <c r="A961" i="38" l="1"/>
  <c r="J960" i="38"/>
  <c r="A962" i="38" l="1"/>
  <c r="J961" i="38"/>
  <c r="A963" i="38" l="1"/>
  <c r="J962" i="38"/>
  <c r="A964" i="38" l="1"/>
  <c r="J963" i="38"/>
  <c r="J964" i="38" l="1"/>
  <c r="A965" i="38"/>
  <c r="J965" i="38" l="1"/>
  <c r="A966" i="38"/>
  <c r="J966" i="38" l="1"/>
  <c r="A967" i="38"/>
  <c r="J967" i="38" l="1"/>
  <c r="A968" i="38"/>
  <c r="J968" i="38" l="1"/>
  <c r="A969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J979" i="38" l="1"/>
  <c r="A980" i="38"/>
  <c r="A981" i="38" l="1"/>
  <c r="J980" i="38"/>
  <c r="A982" i="38" l="1"/>
  <c r="J981" i="38"/>
  <c r="J982" i="38" l="1"/>
  <c r="A983" i="38"/>
  <c r="A984" i="38" l="1"/>
  <c r="J983" i="38"/>
  <c r="A985" i="38" l="1"/>
  <c r="J984" i="38"/>
  <c r="A986" i="38" l="1"/>
  <c r="J985" i="38"/>
  <c r="A987" i="38" l="1"/>
  <c r="J986" i="38"/>
  <c r="J987" i="38" l="1"/>
  <c r="A988" i="38"/>
  <c r="A989" i="38" l="1"/>
  <c r="J988" i="38"/>
  <c r="J989" i="38" l="1"/>
  <c r="A990" i="38"/>
  <c r="A991" i="38" l="1"/>
  <c r="J990" i="38"/>
  <c r="J991" i="38" l="1"/>
  <c r="A992" i="38"/>
  <c r="J992" i="38" l="1"/>
  <c r="A993" i="38"/>
  <c r="J993" i="38" l="1"/>
  <c r="A994" i="38"/>
  <c r="A995" i="38" l="1"/>
  <c r="J994" i="38"/>
  <c r="J995" i="38" l="1"/>
  <c r="A996" i="38"/>
  <c r="J996" i="38" l="1"/>
  <c r="A997" i="38"/>
  <c r="J997" i="38" l="1"/>
  <c r="A998" i="38"/>
  <c r="J998" i="38" l="1"/>
  <c r="A999" i="38"/>
  <c r="J999" i="38" l="1"/>
  <c r="A1000" i="38"/>
  <c r="A1001" i="38" l="1"/>
  <c r="J1000" i="38"/>
  <c r="A1002" i="38" l="1"/>
  <c r="J1001" i="38"/>
  <c r="A1003" i="38" l="1"/>
  <c r="J1002" i="38"/>
  <c r="A1004" i="38" l="1"/>
  <c r="J1003" i="38"/>
  <c r="J1004" i="38" l="1"/>
  <c r="A1005" i="38"/>
  <c r="A1006" i="38" l="1"/>
  <c r="J1005" i="38"/>
  <c r="A1007" i="38" l="1"/>
  <c r="J1006" i="38"/>
  <c r="A1008" i="38" l="1"/>
  <c r="J1007" i="38"/>
  <c r="A1009" i="38" l="1"/>
  <c r="J1008" i="38"/>
  <c r="A1010" i="38" l="1"/>
  <c r="J1009" i="38"/>
  <c r="J1010" i="38" l="1"/>
  <c r="A1011" i="38"/>
  <c r="A1012" i="38" l="1"/>
  <c r="J1011" i="38"/>
  <c r="J1012" i="38" l="1"/>
  <c r="A1013" i="38"/>
  <c r="A1014" i="38" l="1"/>
  <c r="J1013" i="38"/>
  <c r="J1014" i="38" l="1"/>
  <c r="A1015" i="38"/>
  <c r="J1015" i="38" l="1"/>
  <c r="A1016" i="38"/>
  <c r="J1016" i="38" l="1"/>
  <c r="A1017" i="38"/>
  <c r="A1018" i="38" l="1"/>
  <c r="J1017" i="38"/>
  <c r="A1019" i="38" l="1"/>
  <c r="J1018" i="38"/>
  <c r="J1019" i="38" l="1"/>
  <c r="A1020" i="38"/>
  <c r="J1020" i="38" l="1"/>
  <c r="A1021" i="38"/>
  <c r="J1021" i="38" l="1"/>
  <c r="A1022" i="38"/>
  <c r="A1023" i="38" l="1"/>
  <c r="J1022" i="38"/>
  <c r="J1023" i="38" l="1"/>
  <c r="A1024" i="38"/>
  <c r="A1025" i="38" l="1"/>
  <c r="J1024" i="38"/>
  <c r="J1025" i="38" l="1"/>
  <c r="A1026" i="38"/>
  <c r="J1026" i="38" l="1"/>
  <c r="A1027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J1035" i="38" l="1"/>
  <c r="A1036" i="38"/>
  <c r="A1037" i="38" l="1"/>
  <c r="J1036" i="38"/>
  <c r="J1037" i="38" l="1"/>
  <c r="A1038" i="38"/>
  <c r="A1039" i="38" l="1"/>
  <c r="J1038" i="38"/>
  <c r="J1039" i="38" l="1"/>
  <c r="A1040" i="38"/>
  <c r="A1041" i="38" l="1"/>
  <c r="J1040" i="38"/>
  <c r="J1041" i="38" l="1"/>
  <c r="A1042" i="38"/>
  <c r="A1043" i="38" l="1"/>
  <c r="J1042" i="38"/>
  <c r="A1044" i="38" l="1"/>
  <c r="J1043" i="38"/>
  <c r="A1045" i="38" l="1"/>
  <c r="J1044" i="38"/>
  <c r="J1045" i="38" l="1"/>
  <c r="A1046" i="38"/>
  <c r="J1046" i="38" l="1"/>
  <c r="A1047" i="38"/>
  <c r="J1047" i="38" l="1"/>
  <c r="A1048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J1053" i="38" l="1"/>
  <c r="A1054" i="38"/>
  <c r="A1055" i="38" l="1"/>
  <c r="J1054" i="38"/>
  <c r="A1056" i="38" l="1"/>
  <c r="J1055" i="38"/>
  <c r="A1057" i="38" l="1"/>
  <c r="J1056" i="38"/>
  <c r="J1057" i="38" l="1"/>
  <c r="A1058" i="38"/>
  <c r="A1059" i="38" l="1"/>
  <c r="J1058" i="38"/>
  <c r="A1060" i="38" l="1"/>
  <c r="J1059" i="38"/>
  <c r="J1060" i="38" l="1"/>
  <c r="A1061" i="38"/>
  <c r="A1062" i="38" l="1"/>
  <c r="J1061" i="38"/>
  <c r="A1063" i="38" l="1"/>
  <c r="J1062" i="38"/>
  <c r="J1063" i="38" l="1"/>
  <c r="A1064" i="38"/>
  <c r="J1064" i="38" l="1"/>
  <c r="A1065" i="38"/>
  <c r="A1066" i="38" l="1"/>
  <c r="J1065" i="38"/>
  <c r="A1067" i="38" l="1"/>
  <c r="J1066" i="38"/>
  <c r="J1067" i="38" l="1"/>
  <c r="A1068" i="38"/>
  <c r="J1068" i="38" l="1"/>
  <c r="A1069" i="38"/>
  <c r="A1070" i="38" l="1"/>
  <c r="J1069" i="38"/>
  <c r="A1071" i="38" l="1"/>
  <c r="J1070" i="38"/>
  <c r="J1071" i="38" l="1"/>
  <c r="A1072" i="38"/>
  <c r="A1073" i="38" l="1"/>
  <c r="J1072" i="38"/>
  <c r="A1074" i="38" l="1"/>
  <c r="J1073" i="38"/>
  <c r="A1075" i="38" l="1"/>
  <c r="J1074" i="38"/>
  <c r="A1076" i="38" l="1"/>
  <c r="J1075" i="38"/>
  <c r="J1076" i="38" l="1"/>
  <c r="A1077" i="38"/>
  <c r="J1077" i="38" l="1"/>
  <c r="A1078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<sst xmlns="http://schemas.openxmlformats.org/spreadsheetml/2006/main" count="5014" uniqueCount="1391">
  <si>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</si>
  <si>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</si>
  <si>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</si>
  <si>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</si>
  <si>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</si>
  <si>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</si>
  <si>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</si>
  <si>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</si>
  <si>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</si>
  <si>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</si>
  <si>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</si>
  <si>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</si>
  <si>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</si>
  <si>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</si>
  <si>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</si>
  <si>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</si>
  <si>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</si>
  <si>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</si>
  <si>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</si>
  <si>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</si>
  <si>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</si>
  <si>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</si>
  <si>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</si>
  <si>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</si>
  <si>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</si>
  <si>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</si>
  <si>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</si>
  <si>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</si>
  <si>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</si>
  <si>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</si>
  <si>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</si>
  <si>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</si>
  <si>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</si>
  <si>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</si>
  <si>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</si>
  <si>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</si>
  <si>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</si>
  <si>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</si>
  <si>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</si>
  <si>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</si>
  <si>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</si>
  <si>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</si>
  <si>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</si>
  <si>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</si>
  <si>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</si>
  <si>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</si>
  <si>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</si>
  <si>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</si>
  <si>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</si>
  <si>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</si>
  <si>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</si>
  <si>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</si>
  <si>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</si>
  <si>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</si>
  <si>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</si>
  <si>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</si>
  <si>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</si>
  <si>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</si>
  <si>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</si>
  <si>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</si>
  <si>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</si>
  <si>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</si>
  <si>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</si>
  <si>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</si>
  <si>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</si>
  <si>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</si>
  <si>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</si>
  <si>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</si>
  <si>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</si>
  <si>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</si>
  <si>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</si>
  <si>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</si>
  <si>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</si>
  <si>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</si>
  <si>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</si>
  <si>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</si>
  <si>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</si>
  <si>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</si>
  <si>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</si>
  <si>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</si>
  <si>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</si>
  <si>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</si>
  <si>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</si>
  <si>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</si>
  <si>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</si>
  <si>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</si>
  <si>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</si>
  <si>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</si>
  <si>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</si>
  <si>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</si>
  <si>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</si>
  <si>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</si>
  <si>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</si>
  <si>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</si>
  <si>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</si>
  <si>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</si>
  <si>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</si>
  <si>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</si>
  <si>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</si>
  <si>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</si>
  <si>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</si>
  <si>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</si>
  <si>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</si>
  <si>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</si>
  <si>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</si>
  <si>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</si>
  <si>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</si>
  <si>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</si>
  <si>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</si>
  <si>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</si>
  <si>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</si>
  <si>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</si>
  <si>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</si>
  <si>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</si>
  <si>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</si>
  <si>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</si>
  <si>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</si>
  <si>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</si>
  <si>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</si>
  <si>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</si>
  <si>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</si>
  <si>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</si>
  <si>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</si>
  <si>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</si>
  <si>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</si>
  <si>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</si>
  <si>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</si>
  <si>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</si>
  <si>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</si>
  <si>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</si>
  <si>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</si>
  <si>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</si>
  <si>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</si>
  <si>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</si>
  <si>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</si>
  <si>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</si>
  <si>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</si>
  <si>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</si>
  <si>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</si>
  <si>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</si>
  <si>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</si>
  <si>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</si>
  <si>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</si>
  <si>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</si>
  <si>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</si>
  <si>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</si>
  <si>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</si>
  <si>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</si>
  <si>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</si>
  <si>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</si>
  <si>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</si>
  <si>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</si>
  <si>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</si>
  <si>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</si>
  <si>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</si>
  <si>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</si>
  <si>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</si>
  <si>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</si>
  <si>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</si>
  <si>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</si>
  <si>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</si>
  <si>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</si>
  <si>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</si>
  <si>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</si>
  <si>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</si>
  <si>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</si>
  <si>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</si>
  <si>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</si>
  <si>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</si>
  <si>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</si>
  <si>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</si>
  <si>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</si>
  <si>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</si>
  <si>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</si>
  <si>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</si>
  <si>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</si>
  <si>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</si>
  <si>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</si>
  <si>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</si>
  <si>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</si>
  <si>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</si>
  <si>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</si>
  <si>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</si>
  <si>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</si>
  <si>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</si>
  <si>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</si>
  <si>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</si>
  <si>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</si>
  <si>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</si>
  <si>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</si>
  <si>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</si>
  <si>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</si>
  <si>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</si>
  <si>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</si>
  <si>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</si>
  <si>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</si>
  <si>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</si>
  <si>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</si>
  <si>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</si>
  <si>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</si>
  <si>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</si>
  <si>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</si>
  <si>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</si>
  <si>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</si>
  <si>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</si>
  <si>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</si>
  <si>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</si>
  <si>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</si>
  <si>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</si>
  <si>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</si>
  <si>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</si>
  <si>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</si>
  <si>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</si>
  <si>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</si>
  <si>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</si>
  <si>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</si>
  <si>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</si>
  <si>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</si>
  <si>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</si>
  <si>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</si>
  <si>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</si>
  <si>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</si>
  <si>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</si>
  <si>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</si>
  <si>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</si>
  <si>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</si>
  <si>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</si>
  <si>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</si>
  <si>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</si>
  <si>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</si>
  <si>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</si>
  <si>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</si>
  <si>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</si>
  <si>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</si>
  <si>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</si>
  <si>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</si>
  <si>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</si>
  <si>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</si>
  <si>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</si>
  <si>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</si>
  <si>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</si>
  <si>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</si>
  <si>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</si>
  <si>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</si>
  <si>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</si>
  <si>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</si>
  <si>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</si>
  <si>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</si>
  <si>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</si>
  <si>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</si>
  <si>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</si>
  <si>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</si>
  <si>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</si>
  <si>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</si>
  <si>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</si>
  <si>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</si>
  <si>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</si>
  <si>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</si>
  <si>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</si>
  <si>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</si>
  <si>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</si>
  <si>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</si>
  <si>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</si>
  <si>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</si>
  <si>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</si>
  <si>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</si>
  <si>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</si>
  <si>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</si>
  <si>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</si>
  <si>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</si>
  <si>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</si>
  <si>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</si>
  <si>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</si>
  <si>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</si>
  <si>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</si>
  <si>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</si>
  <si>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</si>
  <si>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</si>
  <si>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</si>
  <si>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</si>
  <si>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</si>
  <si>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</si>
  <si>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</si>
  <si>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</si>
  <si>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</si>
  <si>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</si>
  <si>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</si>
  <si>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</si>
  <si>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</si>
  <si>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</si>
  <si>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</si>
  <si>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</si>
  <si>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</si>
  <si>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</si>
  <si>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</si>
  <si>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</si>
  <si>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</si>
  <si>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</si>
  <si>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</si>
  <si>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</si>
  <si>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</si>
  <si>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</si>
  <si>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</si>
  <si>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</si>
  <si>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</si>
  <si>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</si>
  <si>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</si>
  <si>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</si>
  <si>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</si>
  <si>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</si>
  <si>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</si>
  <si>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</si>
  <si>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</si>
  <si>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</si>
  <si>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</si>
  <si>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</si>
  <si>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</si>
  <si>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</si>
  <si>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</si>
  <si>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</si>
  <si>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</si>
  <si>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</si>
  <si>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</si>
  <si>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</si>
  <si>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</si>
  <si>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</si>
  <si>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</si>
  <si>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</si>
  <si>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</si>
  <si>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</si>
  <si>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</si>
  <si>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</si>
  <si>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</si>
  <si>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</si>
  <si>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</si>
  <si>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</si>
  <si>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</si>
  <si>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</si>
  <si>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</si>
  <si>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</si>
  <si>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</si>
  <si>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</si>
  <si>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</si>
  <si>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</si>
  <si>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</si>
  <si>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</si>
  <si>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</si>
  <si>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</si>
  <si>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</si>
  <si>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</si>
  <si>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</si>
  <si>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</si>
  <si>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</si>
  <si>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</si>
  <si>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</si>
  <si>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</si>
  <si>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</si>
  <si>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</si>
  <si>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</si>
  <si>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</si>
  <si>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</si>
  <si>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</si>
  <si>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</si>
  <si>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</si>
  <si>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</si>
  <si>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</si>
  <si>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</si>
  <si>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</si>
  <si>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</si>
  <si>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</si>
  <si>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</si>
  <si>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</si>
  <si>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</si>
  <si>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</si>
  <si>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</si>
  <si>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</si>
  <si>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</si>
  <si>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</si>
  <si>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</si>
  <si>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</si>
  <si>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</si>
  <si>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</si>
  <si>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</si>
  <si>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</si>
  <si>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</si>
  <si>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</si>
  <si>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</si>
  <si>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</si>
  <si>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</si>
  <si>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</si>
  <si>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</si>
  <si>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</si>
  <si>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</si>
  <si>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</si>
  <si>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</si>
  <si>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</si>
  <si>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</si>
  <si>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</si>
  <si>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</si>
  <si>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</si>
  <si>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</si>
  <si>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</si>
  <si>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</si>
  <si>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</si>
  <si>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</si>
  <si>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</si>
  <si>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</si>
  <si>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</si>
  <si>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</si>
  <si>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</si>
  <si>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</si>
  <si>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</si>
  <si>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</si>
  <si>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</si>
  <si>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</si>
  <si>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</si>
  <si>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</si>
  <si>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</si>
  <si>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</si>
  <si>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</si>
  <si>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</si>
  <si>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</si>
  <si>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</si>
  <si>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</si>
  <si>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</si>
  <si>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</si>
  <si>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</si>
  <si>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</si>
  <si>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</si>
  <si>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</si>
  <si>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</si>
  <si>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</si>
  <si>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</si>
  <si>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</si>
  <si>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</si>
  <si>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</si>
  <si>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</si>
  <si>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</si>
  <si>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</si>
  <si>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</si>
  <si>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</si>
  <si>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</si>
  <si>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</si>
  <si>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</si>
  <si>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</si>
  <si>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</si>
  <si>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</si>
  <si>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</si>
  <si>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</si>
  <si>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</si>
  <si>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</si>
  <si>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</si>
  <si>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</si>
  <si>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</si>
  <si>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</si>
  <si>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</si>
  <si>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</si>
  <si>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</si>
  <si>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</si>
  <si>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</si>
  <si>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</si>
  <si>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</si>
  <si>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</si>
  <si>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</si>
  <si>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</si>
  <si>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</si>
  <si>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</si>
  <si>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</si>
  <si>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</si>
  <si>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</si>
  <si>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</si>
  <si>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</si>
  <si>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</si>
  <si>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</si>
  <si>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</si>
  <si>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</si>
  <si>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</si>
  <si>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</si>
  <si>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</si>
  <si>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</si>
  <si>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</si>
  <si>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</si>
  <si>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</si>
  <si>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</si>
  <si>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</si>
  <si>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</si>
  <si>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</si>
  <si>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</si>
  <si>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</si>
  <si>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</si>
  <si>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</si>
  <si>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</si>
  <si>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</si>
  <si>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</si>
  <si>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</si>
  <si>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</si>
  <si>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</si>
  <si>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</si>
  <si>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</si>
  <si>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</si>
  <si>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</si>
  <si>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</si>
  <si>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</si>
  <si>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</si>
  <si>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</si>
  <si>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</si>
  <si>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</si>
  <si>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</si>
  <si>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</si>
  <si>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</si>
  <si>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</si>
  <si>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</si>
  <si>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</si>
  <si>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</si>
  <si>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</si>
  <si>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</si>
  <si>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</si>
  <si>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</si>
  <si>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</si>
  <si>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</si>
  <si>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</si>
  <si>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</si>
  <si>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</si>
  <si>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</si>
  <si>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</si>
  <si>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</si>
  <si>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</si>
  <si>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</si>
  <si>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</si>
  <si>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</si>
  <si>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</si>
  <si>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</si>
  <si>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</si>
  <si>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</si>
  <si>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</si>
  <si>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</si>
  <si>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</si>
  <si>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</si>
  <si>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</si>
  <si>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</si>
  <si>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</si>
  <si>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</si>
  <si>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</si>
  <si>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</si>
  <si>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</si>
  <si>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</si>
  <si>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</si>
  <si>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</si>
  <si>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</si>
  <si>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</si>
  <si>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</si>
  <si>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</si>
  <si>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</si>
  <si>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</si>
  <si>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</si>
  <si>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</si>
  <si>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</si>
  <si>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</si>
  <si>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</si>
  <si>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</si>
  <si>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</si>
  <si>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</si>
  <si>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</si>
  <si>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</si>
  <si>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</si>
  <si>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</si>
  <si>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</si>
  <si>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</si>
  <si>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</si>
  <si>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</si>
  <si>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</si>
  <si>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</si>
  <si>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</si>
  <si>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</si>
  <si>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</si>
  <si>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</si>
  <si>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</si>
  <si>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</si>
  <si>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</si>
  <si>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</si>
  <si>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</si>
  <si>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</si>
  <si>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</si>
  <si>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</si>
  <si>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</si>
  <si>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</si>
  <si>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</si>
  <si>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</si>
  <si>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</si>
  <si>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</si>
  <si>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</si>
  <si>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</si>
  <si>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</si>
  <si>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</si>
  <si>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</si>
  <si>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</si>
  <si>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</si>
  <si>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</si>
  <si>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</si>
  <si>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</si>
  <si>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</si>
  <si>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</si>
  <si>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</si>
  <si>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</si>
  <si>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</si>
  <si>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</si>
  <si>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</si>
  <si>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</si>
  <si>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</si>
  <si>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</si>
  <si>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</si>
  <si>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</si>
  <si>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</si>
  <si>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</si>
  <si>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</si>
  <si>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</si>
  <si>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</si>
  <si>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</si>
  <si>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</si>
  <si>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</si>
  <si>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</si>
  <si>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</si>
  <si>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</si>
  <si>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</si>
  <si>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</si>
  <si>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</si>
  <si>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</si>
  <si>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</si>
  <si>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</si>
  <si>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</si>
  <si>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</si>
  <si>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</si>
  <si>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</si>
  <si>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</si>
  <si>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</si>
  <si>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</si>
  <si>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</si>
  <si>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</si>
  <si>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</si>
  <si>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</si>
  <si>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</si>
  <si>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</si>
  <si>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</si>
  <si>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</si>
  <si>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</si>
  <si>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</si>
  <si>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</si>
  <si>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</si>
  <si>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</si>
  <si>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</si>
  <si>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</si>
  <si>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</si>
  <si>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</si>
  <si>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</si>
  <si>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</si>
  <si>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</si>
  <si>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</si>
  <si>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</si>
  <si>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</si>
  <si>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</si>
  <si>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</si>
  <si>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</si>
  <si>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</si>
  <si>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</si>
  <si>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</si>
  <si>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</si>
  <si>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</si>
  <si>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</si>
  <si>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</si>
  <si>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</si>
  <si>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</si>
  <si>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</si>
  <si>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</si>
  <si>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</si>
  <si>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</si>
  <si>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</si>
  <si>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</si>
  <si>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</si>
  <si>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</si>
  <si>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</si>
  <si>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</si>
  <si>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</si>
  <si>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</si>
  <si>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</si>
  <si>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</si>
  <si>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</si>
  <si>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</si>
  <si>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</si>
  <si>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</si>
  <si>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</si>
  <si>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</si>
  <si>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</si>
  <si>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</si>
  <si>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</si>
  <si>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</si>
  <si>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</si>
  <si>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</si>
  <si>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</si>
  <si>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</si>
  <si>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</si>
  <si>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</si>
  <si>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</si>
  <si>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</si>
  <si>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</si>
  <si>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</si>
  <si>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</si>
  <si>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</si>
  <si>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</si>
  <si>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</si>
  <si>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</si>
  <si>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</si>
  <si>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</si>
  <si>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</si>
  <si>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</si>
  <si>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</si>
  <si>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</si>
  <si>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</si>
  <si>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</si>
  <si>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</si>
  <si>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</si>
  <si>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</si>
  <si>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</si>
  <si>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</si>
  <si>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</si>
  <si>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</si>
  <si>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</si>
  <si>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</si>
  <si>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</si>
  <si>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</si>
  <si>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</si>
  <si>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</si>
  <si>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</si>
  <si>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</si>
  <si>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</si>
  <si>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</si>
  <si>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</si>
  <si>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</si>
  <si>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</si>
  <si>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</si>
  <si>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</si>
  <si>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</si>
  <si>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</si>
  <si>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</si>
  <si>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</si>
  <si>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</si>
  <si>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</si>
  <si>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</si>
  <si>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</si>
  <si>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</si>
  <si>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</si>
  <si>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</si>
  <si>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</si>
  <si>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</si>
  <si>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</si>
  <si>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</si>
  <si>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</si>
  <si>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</si>
  <si>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</si>
  <si>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</si>
  <si>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</si>
  <si>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</si>
  <si>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</si>
  <si>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</si>
  <si>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</si>
  <si>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</si>
  <si>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</si>
  <si>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</si>
  <si>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</si>
  <si>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</si>
  <si>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</si>
  <si>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</si>
  <si>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</si>
  <si>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</si>
  <si>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</si>
  <si>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</si>
  <si>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</si>
  <si>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</si>
  <si>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</si>
  <si>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</si>
  <si>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</si>
  <si>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</si>
  <si>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</si>
  <si>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</si>
  <si>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</si>
  <si>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</si>
  <si>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</si>
  <si>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</si>
  <si>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</si>
  <si>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</si>
  <si>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</si>
  <si>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</si>
  <si>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</si>
  <si>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</si>
  <si>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</si>
  <si>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</si>
  <si>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</si>
  <si>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</si>
  <si>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</si>
  <si>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</si>
  <si>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</si>
  <si>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</si>
  <si>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</si>
  <si>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</si>
  <si>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</si>
  <si>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</si>
  <si>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</si>
  <si>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</si>
  <si>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</si>
  <si>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</si>
  <si>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</si>
  <si>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</si>
  <si>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</si>
  <si>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</si>
  <si>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</si>
  <si>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</si>
  <si>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</si>
  <si>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</si>
  <si>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</si>
  <si>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</si>
  <si>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</si>
  <si>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</si>
  <si>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</si>
  <si>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</si>
  <si>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</si>
  <si>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</si>
  <si>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</si>
  <si>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</si>
  <si>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</si>
  <si>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</si>
  <si>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</si>
  <si>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</si>
  <si>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</si>
  <si>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</si>
  <si>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</si>
  <si>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</si>
  <si>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</si>
  <si>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</si>
  <si>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</si>
  <si>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</si>
  <si>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</si>
  <si>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</si>
  <si>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</si>
  <si>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</si>
  <si>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</si>
  <si>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</si>
  <si>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</si>
  <si>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</si>
  <si>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</si>
  <si>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</si>
  <si>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</si>
  <si>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</si>
  <si>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</si>
  <si>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</si>
  <si>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</si>
  <si>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</si>
  <si>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</si>
  <si>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</si>
  <si>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</si>
  <si>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</si>
  <si>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</si>
  <si>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</si>
  <si>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</si>
  <si>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</si>
  <si>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</si>
  <si>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</si>
  <si>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</si>
  <si>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</si>
  <si>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</si>
  <si>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</si>
  <si>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</si>
  <si>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</si>
  <si>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</si>
  <si>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</si>
  <si>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</si>
  <si>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</si>
  <si>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</si>
  <si>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</si>
  <si>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</si>
  <si>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</si>
  <si>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</si>
  <si>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</si>
  <si>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</si>
  <si>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</si>
  <si>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</si>
  <si>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</si>
  <si>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</si>
  <si>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</si>
  <si>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</si>
  <si>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</si>
  <si>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</si>
  <si>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</si>
  <si>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</si>
  <si>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</si>
  <si>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</si>
  <si>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</si>
  <si>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</si>
  <si>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</si>
  <si>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</si>
  <si>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</si>
  <si>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</si>
  <si>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</si>
  <si>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</si>
  <si>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</si>
  <si>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</si>
  <si>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</si>
  <si>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</si>
  <si>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</si>
  <si>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</si>
  <si>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</si>
  <si>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</si>
  <si>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</si>
  <si>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</si>
  <si>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</si>
  <si>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</si>
  <si>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</si>
  <si>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</si>
  <si>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</si>
  <si>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</si>
  <si>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</si>
  <si>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</si>
  <si>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</si>
  <si>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</si>
  <si>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</si>
  <si>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</si>
  <si>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</si>
  <si>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</si>
  <si>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</si>
  <si>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</si>
  <si>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</si>
  <si>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</si>
  <si>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</si>
  <si>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</si>
  <si>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</si>
  <si>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</si>
  <si>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</si>
  <si>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</si>
  <si>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</si>
  <si>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</si>
  <si>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</si>
  <si>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</si>
  <si>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</si>
  <si>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</si>
  <si>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</si>
  <si>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</si>
  <si>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</si>
  <si>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</si>
  <si>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</si>
  <si>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</si>
  <si>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</si>
  <si>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</si>
  <si>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</si>
  <si>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</si>
  <si>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</si>
  <si>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</si>
  <si>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</si>
  <si>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</si>
  <si>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</si>
  <si>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</si>
  <si>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</si>
  <si>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</si>
  <si>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</si>
  <si>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</si>
  <si>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</si>
  <si>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</si>
  <si>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</si>
  <si>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</si>
  <si>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</si>
  <si>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</si>
  <si>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</si>
  <si>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</si>
  <si>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</si>
  <si>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</si>
  <si>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</si>
  <si>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</si>
  <si>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</si>
  <si>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</si>
  <si>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</si>
  <si>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</si>
  <si>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</si>
  <si>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</si>
  <si>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</si>
  <si>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</si>
  <si>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</si>
  <si>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</si>
  <si>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</si>
  <si>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</si>
  <si>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</si>
  <si>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</si>
  <si>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</si>
  <si>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</si>
  <si>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</si>
  <si>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</si>
  <si>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</si>
  <si>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</si>
  <si>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</si>
  <si>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</si>
  <si>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</si>
  <si>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</si>
  <si>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</si>
  <si>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</si>
  <si>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</si>
  <si>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</si>
  <si>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</si>
  <si>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</si>
  <si>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</si>
  <si>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</si>
  <si>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</si>
  <si>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</si>
  <si>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</si>
  <si>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</si>
  <si>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</si>
  <si>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</si>
  <si>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</si>
  <si>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</si>
  <si>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</si>
  <si>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</si>
  <si>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</si>
  <si>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</si>
  <si>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</si>
  <si>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</si>
  <si>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</si>
  <si>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</si>
  <si>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</si>
  <si>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</si>
  <si>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</si>
  <si>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</si>
  <si>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</si>
  <si>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</si>
  <si>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</si>
  <si>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</si>
  <si>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</si>
  <si>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</si>
  <si>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</si>
  <si>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</si>
  <si>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</si>
  <si>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</si>
  <si>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</si>
  <si>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</si>
  <si>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</si>
  <si>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</si>
  <si>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</si>
  <si>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</si>
  <si>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</si>
  <si>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</si>
  <si>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</si>
  <si>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</si>
  <si>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</si>
  <si>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</si>
  <si>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</si>
  <si>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</si>
  <si>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</si>
  <si>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</si>
  <si>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</si>
  <si>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</si>
  <si>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</si>
  <si>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</si>
  <si>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</si>
  <si>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</si>
  <si>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</si>
  <si>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</si>
  <si>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</si>
  <si>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</si>
  <si>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</si>
  <si>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</si>
  <si>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</si>
  <si>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</si>
  <si>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</si>
  <si>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</si>
  <si>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</si>
  <si>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</si>
  <si>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</si>
  <si>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</si>
  <si>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</si>
  <si>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</si>
  <si>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</si>
  <si>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</si>
  <si>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</si>
  <si>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</si>
  <si>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</si>
  <si>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</si>
  <si>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</si>
  <si>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</si>
  <si>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</si>
  <si>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</si>
  <si>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</si>
  <si>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</si>
  <si>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</si>
  <si>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</si>
  <si>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</si>
  <si>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</si>
  <si>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</si>
  <si>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</si>
  <si>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</si>
  <si>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</si>
  <si>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</si>
  <si>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</si>
  <si>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</si>
  <si>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</si>
  <si>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</si>
  <si>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</si>
  <si>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</si>
  <si>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</si>
  <si>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</si>
  <si>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</si>
  <si>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</si>
  <si>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</si>
  <si>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</si>
  <si>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</si>
  <si>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</si>
  <si>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</si>
  <si>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</si>
  <si>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</si>
  <si>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</si>
  <si>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</si>
  <si>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</si>
  <si>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</si>
  <si>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</si>
  <si>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</si>
  <si>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</si>
  <si>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</si>
  <si>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</si>
  <si>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</si>
  <si>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</si>
  <si>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</si>
  <si>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</si>
  <si>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</si>
  <si>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</si>
  <si>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</si>
  <si>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</si>
  <si>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</si>
  <si>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</si>
  <si>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</si>
  <si>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</si>
  <si>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</si>
  <si>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</si>
  <si>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</si>
  <si>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</si>
  <si>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</si>
  <si>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</si>
  <si>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</si>
  <si>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</si>
  <si>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</si>
  <si>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</si>
  <si>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</si>
  <si>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</si>
  <si>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</si>
  <si>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</si>
  <si>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</si>
  <si>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</si>
  <si>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</si>
  <si>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</si>
  <si>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</si>
  <si>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</si>
  <si>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</si>
  <si>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</si>
  <si>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</si>
  <si>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</si>
  <si>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</si>
  <si>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</si>
  <si>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</si>
  <si>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</si>
  <si>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</si>
  <si>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</si>
  <si>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</si>
  <si>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</si>
  <si>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</si>
  <si>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</si>
  <si>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</si>
  <si>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</si>
  <si>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</si>
  <si>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</si>
  <si>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</si>
  <si>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</si>
  <si>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</si>
  <si>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</si>
  <si>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</si>
  <si>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</si>
  <si>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</si>
  <si>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</si>
  <si>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</si>
  <si>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</si>
  <si>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</si>
  <si>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</si>
  <si>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</si>
  <si>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</si>
  <si>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</si>
  <si>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</si>
  <si>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</si>
  <si>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</si>
  <si>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</si>
  <si>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</si>
  <si>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</si>
  <si>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</si>
  <si>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</si>
  <si>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</si>
  <si>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</si>
  <si>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</si>
  <si>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</si>
  <si>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</si>
  <si>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</si>
  <si>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</si>
  <si>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</si>
  <si>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</si>
  <si>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</si>
  <si>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</si>
  <si>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</si>
  <si>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</si>
  <si>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</si>
  <si>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</si>
  <si>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</si>
  <si>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</si>
  <si>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</si>
  <si>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</si>
  <si>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</si>
  <si>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</si>
  <si>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</si>
  <si>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</si>
  <si>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</si>
  <si>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</si>
  <si>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</si>
  <si>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</si>
  <si>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</si>
  <si>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</si>
  <si>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</si>
  <si>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</si>
  <si>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</si>
  <si>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</si>
  <si>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</si>
  <si>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</si>
  <si>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</si>
  <si>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</si>
  <si>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</si>
  <si>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</si>
  <si>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</si>
  <si>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</si>
  <si>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</si>
  <si>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</si>
  <si>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</si>
  <si>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</si>
  <si>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</si>
  <si>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</si>
  <si>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</si>
  <si>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</si>
  <si>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</si>
  <si>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</si>
  <si>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</si>
  <si>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</si>
  <si>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</si>
  <si>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</si>
  <si>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</si>
  <si>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</si>
  <si>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</si>
  <si>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</si>
  <si>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</si>
  <si>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</si>
  <si>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</si>
  <si>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</si>
  <si>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</si>
  <si>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</si>
  <si>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</si>
  <si>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</si>
  <si>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</si>
  <si>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</si>
  <si>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</si>
  <si>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</si>
  <si>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</si>
  <si>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</si>
  <si>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</si>
  <si>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</si>
  <si>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</si>
  <si>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</si>
  <si>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</si>
  <si>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</si>
  <si>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</si>
  <si>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</si>
  <si>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</si>
  <si>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</si>
  <si>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</si>
  <si>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</si>
  <si>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</si>
  <si>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</si>
  <si>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</si>
  <si>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</si>
  <si>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</si>
  <si>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</si>
  <si>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</si>
  <si>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</si>
  <si>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</si>
  <si>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</si>
  <si>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</si>
  <si>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</si>
  <si>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</si>
  <si>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</si>
  <si>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</si>
  <si>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</si>
  <si>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</si>
  <si>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</si>
  <si>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</si>
  <si>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</si>
  <si>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</si>
  <si>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</si>
  <si>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</si>
  <si>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</si>
  <si>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</si>
  <si>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</si>
  <si>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</si>
  <si>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</si>
  <si>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</si>
  <si>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</si>
  <si>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</si>
  <si>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</si>
  <si>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</si>
  <si>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</si>
  <si>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</si>
  <si>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</si>
  <si>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</si>
  <si>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</si>
  <si>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</si>
  <si>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</si>
  <si>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</si>
  <si>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</si>
  <si>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</si>
  <si>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</si>
  <si>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</si>
  <si>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</si>
  <si>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</si>
  <si>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</si>
  <si>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</si>
  <si>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</si>
  <si>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</si>
  <si>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</si>
  <si>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</si>
  <si>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</si>
  <si>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</si>
  <si>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</si>
  <si>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</si>
  <si>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</si>
  <si>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</si>
  <si>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</si>
  <si>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</si>
  <si>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</si>
  <si>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</si>
  <si>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</si>
  <si>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</si>
  <si>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</si>
  <si>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</si>
  <si>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</si>
  <si>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</si>
  <si>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</si>
  <si>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</si>
  <si>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</si>
  <si>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</si>
  <si>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</si>
  <si>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</si>
  <si>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</si>
  <si>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</si>
  <si>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</si>
  <si>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</si>
  <si>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</si>
  <si>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</si>
  <si>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</si>
  <si>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</si>
  <si>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</si>
  <si>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</si>
  <si>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</si>
  <si>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</si>
  <si>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</si>
  <si>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</si>
  <si>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</si>
  <si>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</si>
  <si>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</si>
  <si>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</si>
  <si>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</si>
  <si>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</si>
  <si>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</si>
  <si>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</si>
  <si>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</si>
  <si>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</si>
  <si>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</si>
  <si>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</si>
  <si>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</si>
  <si>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</si>
  <si>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</si>
  <si>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</si>
  <si>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</si>
  <si>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</si>
  <si>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</si>
  <si>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</si>
  <si>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Bolso proyecto 4</t>
  </si>
  <si>
    <t>cierre #3 #6</t>
  </si>
  <si>
    <t>sintetico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</si>
</sst>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3" fontId="39" fillId="0" borderId="20" xfId="0" applyNumberFormat="1" applyFont="1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90620</xdr:colOff>
      <xdr:row>0</xdr:row>
      <xdr:rowOff>142876</xdr:rowOff>
    </xdr:from>
    <xdr:to>
      <xdr:col>24</xdr:col>
      <xdr:colOff>238124</xdr:colOff>
      <xdr:row>7</xdr:row>
      <xdr:rowOff>198762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336A28-60D9-6F79-2162-DCA012C2F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67795" y="142876"/>
          <a:ext cx="1890579" cy="21323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0" sqref="D10:N10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5"/>
      <c r="B1" s="366"/>
      <c r="C1" s="404" t="s">
        <v>0</v>
      </c>
      <c r="D1" s="405"/>
      <c r="E1" s="405"/>
      <c r="F1" s="406" t="str">
        <f>IF(E2="","",CONCATENATE(LEFT(E2,1),MID(E2,SEARCH(" ",E2)+1,1),TEXT(O1,"DD"),TEXT(O1,"MM"),"-",IF(K1="",1,K1)))</f>
        <v>GP2610-1</v>
      </c>
      <c r="G1" s="407"/>
      <c r="H1" s="408"/>
      <c r="I1" s="353" t="s">
        <v>1</v>
      </c>
      <c r="J1" s="354"/>
      <c r="K1" s="232">
        <v>1</v>
      </c>
      <c r="L1" s="355" t="s">
        <v>2</v>
      </c>
      <c r="M1" s="356"/>
      <c r="N1" s="356"/>
      <c r="O1" s="357">
        <v>45956</v>
      </c>
      <c r="P1" s="357"/>
      <c r="Q1" s="357"/>
      <c r="R1" s="358"/>
      <c r="S1" s="297" t="s">
        <v>3</v>
      </c>
      <c r="T1" s="298"/>
      <c r="U1" s="303"/>
      <c r="V1" s="304"/>
      <c r="W1" s="304"/>
      <c r="X1" s="304"/>
      <c r="Y1" s="305"/>
      <c r="Z1" s="386" t="s">
        <v>4</v>
      </c>
      <c r="AA1" s="387"/>
      <c r="AB1" s="387"/>
      <c r="AC1" s="387"/>
      <c r="AD1" s="387"/>
      <c r="AE1" s="387"/>
    </row>
    <row r="2" spans="1:31" ht="23.25" customHeight="1">
      <c r="A2" s="367"/>
      <c r="B2" s="368"/>
      <c r="C2" s="350" t="s">
        <v>5</v>
      </c>
      <c r="D2" s="352"/>
      <c r="E2" s="371" t="s">
        <v>1357</v>
      </c>
      <c r="F2" s="372"/>
      <c r="G2" s="372"/>
      <c r="H2" s="372"/>
      <c r="I2" s="372"/>
      <c r="J2" s="372"/>
      <c r="K2" s="373"/>
      <c r="L2" s="394" t="s">
        <v>6</v>
      </c>
      <c r="M2" s="395"/>
      <c r="N2" s="355"/>
      <c r="O2" s="396">
        <f>IF(E2="","",INDEX(Listas!H2:I30,MATCH('Soli_citud '!E2,Intructores,0),2))</f>
        <v>32184975</v>
      </c>
      <c r="P2" s="396"/>
      <c r="Q2" s="396"/>
      <c r="R2" s="397"/>
      <c r="S2" s="299"/>
      <c r="T2" s="300"/>
      <c r="U2" s="303"/>
      <c r="V2" s="304"/>
      <c r="W2" s="304"/>
      <c r="X2" s="304"/>
      <c r="Y2" s="305"/>
      <c r="Z2" s="386"/>
      <c r="AA2" s="387"/>
      <c r="AB2" s="387"/>
      <c r="AC2" s="387"/>
      <c r="AD2" s="387"/>
      <c r="AE2" s="387"/>
    </row>
    <row r="3" spans="1:31" ht="24.75" customHeight="1">
      <c r="A3" s="369"/>
      <c r="B3" s="370"/>
      <c r="C3" s="341" t="s">
        <v>7</v>
      </c>
      <c r="D3" s="342"/>
      <c r="E3" s="343" t="s">
        <v>8</v>
      </c>
      <c r="F3" s="344"/>
      <c r="G3" s="344"/>
      <c r="H3" s="344"/>
      <c r="I3" s="344"/>
      <c r="J3" s="344"/>
      <c r="K3" s="345"/>
      <c r="L3" s="394" t="s">
        <v>9</v>
      </c>
      <c r="M3" s="395"/>
      <c r="N3" s="355"/>
      <c r="O3" s="317">
        <v>2908248</v>
      </c>
      <c r="P3" s="398"/>
      <c r="Q3" s="398"/>
      <c r="R3" s="398"/>
      <c r="S3" s="299" t="s">
        <v>10</v>
      </c>
      <c r="T3" s="300"/>
      <c r="U3" s="303"/>
      <c r="V3" s="304"/>
      <c r="W3" s="304"/>
      <c r="X3" s="304"/>
      <c r="Y3" s="305"/>
      <c r="Z3" s="386"/>
      <c r="AA3" s="387"/>
      <c r="AB3" s="387"/>
      <c r="AC3" s="387"/>
      <c r="AD3" s="387"/>
      <c r="AE3" s="387"/>
    </row>
    <row r="4" spans="1:31" ht="30.75" customHeight="1">
      <c r="A4" s="364" t="s">
        <v>11</v>
      </c>
      <c r="B4" s="364"/>
      <c r="C4" s="364"/>
      <c r="D4" s="359" t="s">
        <v>1388</v>
      </c>
      <c r="E4" s="360"/>
      <c r="F4" s="360"/>
      <c r="G4" s="360"/>
      <c r="H4" s="360"/>
      <c r="I4" s="360"/>
      <c r="J4" s="360"/>
      <c r="K4" s="360"/>
      <c r="L4" s="361" t="s">
        <v>12</v>
      </c>
      <c r="M4" s="361"/>
      <c r="N4" s="361"/>
      <c r="O4" s="362" t="s">
        <v>13</v>
      </c>
      <c r="P4" s="363"/>
      <c r="Q4" s="363"/>
      <c r="R4" s="363"/>
      <c r="S4" s="299"/>
      <c r="T4" s="300"/>
      <c r="U4" s="303"/>
      <c r="V4" s="304"/>
      <c r="W4" s="304"/>
      <c r="X4" s="304"/>
      <c r="Y4" s="305"/>
      <c r="Z4" s="386"/>
      <c r="AA4" s="387"/>
      <c r="AB4" s="387"/>
      <c r="AC4" s="387"/>
      <c r="AD4" s="387"/>
      <c r="AE4" s="387"/>
    </row>
    <row r="5" spans="1:31" ht="29.25" customHeight="1">
      <c r="A5" s="346" t="s">
        <v>14</v>
      </c>
      <c r="B5" s="346"/>
      <c r="C5" s="346"/>
      <c r="D5" s="347">
        <f>IF(K5="","",(SUM(W10:Y28)-(SUMIF(U10:V28,"Restar_Pedido",W10:Y28)))/$K$5)</f>
        <v>219941176.07342857</v>
      </c>
      <c r="E5" s="348"/>
      <c r="F5" s="349"/>
      <c r="G5" s="350" t="s">
        <v>15</v>
      </c>
      <c r="H5" s="351"/>
      <c r="I5" s="351"/>
      <c r="J5" s="352"/>
      <c r="K5" s="402">
        <v>1</v>
      </c>
      <c r="L5" s="402"/>
      <c r="M5" s="403" t="s">
        <v>16</v>
      </c>
      <c r="N5" s="403"/>
      <c r="O5" s="399">
        <f>IFERROR(IF(K5=0,"",D5*K5),"")</f>
        <v>219941176.07342857</v>
      </c>
      <c r="P5" s="400"/>
      <c r="Q5" s="400"/>
      <c r="R5" s="400"/>
      <c r="S5" s="301" t="s">
        <v>17</v>
      </c>
      <c r="T5" s="302"/>
      <c r="U5" s="303"/>
      <c r="V5" s="304"/>
      <c r="W5" s="304"/>
      <c r="X5" s="304"/>
      <c r="Y5" s="305"/>
      <c r="Z5" s="386"/>
      <c r="AA5" s="387"/>
      <c r="AB5" s="387"/>
      <c r="AC5" s="387"/>
      <c r="AD5" s="387"/>
      <c r="AE5" s="38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3"/>
      <c r="V6" s="304"/>
      <c r="W6" s="304"/>
      <c r="X6" s="304"/>
      <c r="Y6" s="305"/>
      <c r="Z6" s="386"/>
      <c r="AA6" s="387"/>
      <c r="AB6" s="387"/>
      <c r="AC6" s="387"/>
      <c r="AD6" s="387"/>
      <c r="AE6" s="387"/>
    </row>
    <row r="7" spans="1:31" ht="24" customHeight="1" thickBot="1">
      <c r="A7" s="329" t="s">
        <v>18</v>
      </c>
      <c r="B7" s="329"/>
      <c r="C7" s="330"/>
      <c r="D7" s="331" t="s">
        <v>19</v>
      </c>
      <c r="E7" s="332"/>
      <c r="F7" s="332"/>
      <c r="G7" s="332"/>
      <c r="H7" s="332"/>
      <c r="I7" s="332"/>
      <c r="J7" s="332"/>
      <c r="K7" s="332"/>
      <c r="L7" s="332"/>
      <c r="M7" s="332"/>
      <c r="N7" s="333"/>
      <c r="O7" s="337" t="s">
        <v>20</v>
      </c>
      <c r="P7" s="338"/>
      <c r="Q7" s="339" t="s">
        <v>21</v>
      </c>
      <c r="R7" s="340"/>
      <c r="S7" s="299"/>
      <c r="T7" s="300"/>
      <c r="U7" s="306"/>
      <c r="V7" s="307"/>
      <c r="W7" s="307"/>
      <c r="X7" s="307"/>
      <c r="Y7" s="308"/>
      <c r="Z7" s="386"/>
      <c r="AA7" s="387"/>
      <c r="AB7" s="387"/>
      <c r="AC7" s="387"/>
      <c r="AD7" s="387"/>
      <c r="AE7" s="387"/>
    </row>
    <row r="8" spans="1:31" ht="18.75" customHeight="1" thickBot="1">
      <c r="A8" s="329"/>
      <c r="B8" s="329"/>
      <c r="C8" s="330"/>
      <c r="D8" s="334"/>
      <c r="E8" s="335"/>
      <c r="F8" s="335"/>
      <c r="G8" s="335"/>
      <c r="H8" s="335"/>
      <c r="I8" s="335"/>
      <c r="J8" s="335"/>
      <c r="K8" s="335"/>
      <c r="L8" s="335"/>
      <c r="M8" s="335"/>
      <c r="N8" s="336"/>
      <c r="O8" s="337"/>
      <c r="P8" s="338"/>
      <c r="Q8" s="339"/>
      <c r="R8" s="339"/>
      <c r="S8" s="390" t="s">
        <v>22</v>
      </c>
      <c r="T8" s="390"/>
      <c r="U8" s="391"/>
      <c r="V8" s="392">
        <f>IF(K5="","",1/K5)</f>
        <v>1</v>
      </c>
      <c r="W8" s="393"/>
      <c r="X8" s="103"/>
      <c r="Y8" s="104">
        <f>IFERROR((V8*X8)," ")</f>
        <v>0</v>
      </c>
      <c r="Z8" s="386"/>
      <c r="AA8" s="387"/>
      <c r="AB8" s="387"/>
      <c r="AC8" s="387"/>
      <c r="AD8" s="387"/>
      <c r="AE8" s="387"/>
    </row>
    <row r="9" spans="1:31" ht="12" customHeight="1">
      <c r="A9" s="401"/>
      <c r="B9" s="401"/>
      <c r="C9" s="401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9" t="s">
        <v>23</v>
      </c>
      <c r="T9" s="389"/>
      <c r="U9" s="338" t="s">
        <v>24</v>
      </c>
      <c r="V9" s="338"/>
      <c r="W9" s="338" t="s">
        <v>25</v>
      </c>
      <c r="X9" s="338"/>
      <c r="Y9" s="338"/>
    </row>
    <row r="10" spans="1:31" ht="17.25" customHeight="1">
      <c r="A10" s="310" t="s">
        <v>36</v>
      </c>
      <c r="B10" s="310"/>
      <c r="C10" s="311"/>
      <c r="D10" s="323" t="s">
        <v>473</v>
      </c>
      <c r="E10" s="324"/>
      <c r="F10" s="324"/>
      <c r="G10" s="324"/>
      <c r="H10" s="324"/>
      <c r="I10" s="324"/>
      <c r="J10" s="324"/>
      <c r="K10" s="324"/>
      <c r="L10" s="324"/>
      <c r="M10" s="324"/>
      <c r="N10" s="325"/>
      <c r="O10" s="315" t="str">
        <f t="shared" ref="O10:O31" si="0">IFERROR(IF(D10="","",INDEX(Tabla_Completa,MATCH(D10,Materiales,0),6)),"")</f>
        <v>dm2</v>
      </c>
      <c r="P10" s="316"/>
      <c r="Q10" s="327">
        <v>244775</v>
      </c>
      <c r="R10" s="318"/>
      <c r="S10" s="319">
        <f>IFERROR(IF(Q10="Unidad","1",(Q10*$K$5)),"")</f>
        <v>244775</v>
      </c>
      <c r="T10" s="320"/>
      <c r="U10" s="321"/>
      <c r="V10" s="328"/>
      <c r="W10" s="322">
        <f>IFERROR(IF(D10="","",INDEX(Tabla_Completa,MATCH('Soli_citud '!D10,Materiales,0),7)*S10),"")</f>
        <v>219918098.75</v>
      </c>
      <c r="X10" s="322"/>
      <c r="Y10" s="322"/>
      <c r="Z10" s="34"/>
      <c r="AA10" s="34"/>
      <c r="AB10" s="34"/>
      <c r="AC10" s="34"/>
      <c r="AD10" s="34"/>
      <c r="AE10" s="34"/>
    </row>
    <row r="11" spans="1:31" ht="17.25" customHeight="1">
      <c r="A11" s="309" t="s">
        <v>49</v>
      </c>
      <c r="B11" s="310"/>
      <c r="C11" s="311"/>
      <c r="D11" s="323" t="s">
        <v>902</v>
      </c>
      <c r="E11" s="324"/>
      <c r="F11" s="324"/>
      <c r="G11" s="324"/>
      <c r="H11" s="324"/>
      <c r="I11" s="324"/>
      <c r="J11" s="324"/>
      <c r="K11" s="324"/>
      <c r="L11" s="324"/>
      <c r="M11" s="324"/>
      <c r="N11" s="325"/>
      <c r="O11" s="315" t="str">
        <f t="shared" si="0"/>
        <v>cm2</v>
      </c>
      <c r="P11" s="316"/>
      <c r="Q11" s="317">
        <v>2908</v>
      </c>
      <c r="R11" s="318"/>
      <c r="S11" s="319">
        <f t="shared" ref="S11:S31" si="1">IFERROR(IF(Q11="Unidad","1",(Q11*$K$5)),"")</f>
        <v>2908</v>
      </c>
      <c r="T11" s="320"/>
      <c r="U11" s="321"/>
      <c r="V11" s="321"/>
      <c r="W11" s="322">
        <f>IFERROR(IF(D11="","",INDEX(Tabla_Completa,MATCH('Soli_citud '!D11,Materiales,0),7)*S11),"")</f>
        <v>5819.3234285714288</v>
      </c>
      <c r="X11" s="322"/>
      <c r="Y11" s="322"/>
    </row>
    <row r="12" spans="1:31" ht="15.75" customHeight="1">
      <c r="A12" s="309" t="s">
        <v>39</v>
      </c>
      <c r="B12" s="310"/>
      <c r="C12" s="311"/>
      <c r="D12" s="326" t="s">
        <v>759</v>
      </c>
      <c r="E12" s="324"/>
      <c r="F12" s="324"/>
      <c r="G12" s="324"/>
      <c r="H12" s="324"/>
      <c r="I12" s="324"/>
      <c r="J12" s="324"/>
      <c r="K12" s="324"/>
      <c r="L12" s="324"/>
      <c r="M12" s="324"/>
      <c r="N12" s="325"/>
      <c r="O12" s="315" t="str">
        <f t="shared" ref="O12" si="2">IFERROR(IF(D12="","",INDEX(Tabla_Completa,MATCH(D12,Materiales,0),6)),"")</f>
        <v>U</v>
      </c>
      <c r="P12" s="316"/>
      <c r="Q12" s="317">
        <v>2</v>
      </c>
      <c r="R12" s="318"/>
      <c r="S12" s="319">
        <f t="shared" si="1"/>
        <v>2</v>
      </c>
      <c r="T12" s="320"/>
      <c r="U12" s="321"/>
      <c r="V12" s="321"/>
      <c r="W12" s="322">
        <f>IFERROR(IF(D12="","",INDEX(Tabla_Completa,MATCH('Soli_citud '!D12,Materiales,0),7)*S12),"")</f>
        <v>6746</v>
      </c>
      <c r="X12" s="322"/>
      <c r="Y12" s="322"/>
    </row>
    <row r="13" spans="1:31" ht="15.75" customHeight="1">
      <c r="A13" s="309" t="s">
        <v>39</v>
      </c>
      <c r="B13" s="310"/>
      <c r="C13" s="311"/>
      <c r="D13" s="323" t="s">
        <v>746</v>
      </c>
      <c r="E13" s="324"/>
      <c r="F13" s="324"/>
      <c r="G13" s="324"/>
      <c r="H13" s="324"/>
      <c r="I13" s="324"/>
      <c r="J13" s="324"/>
      <c r="K13" s="324"/>
      <c r="L13" s="324"/>
      <c r="M13" s="324"/>
      <c r="N13" s="325"/>
      <c r="O13" s="315" t="str">
        <f t="shared" si="0"/>
        <v>U</v>
      </c>
      <c r="P13" s="316"/>
      <c r="Q13" s="317">
        <v>2</v>
      </c>
      <c r="R13" s="318"/>
      <c r="S13" s="319">
        <f t="shared" si="1"/>
        <v>2</v>
      </c>
      <c r="T13" s="320"/>
      <c r="U13" s="321"/>
      <c r="V13" s="321"/>
      <c r="W13" s="322">
        <f>IFERROR(IF(D13="","",INDEX(Tabla_Completa,MATCH('Soli_citud '!D13,Materiales,0),7)*S13),"")</f>
        <v>6712</v>
      </c>
      <c r="X13" s="322"/>
      <c r="Y13" s="322"/>
    </row>
    <row r="14" spans="1:31" ht="17.25" customHeight="1">
      <c r="A14" s="309" t="s">
        <v>39</v>
      </c>
      <c r="B14" s="310"/>
      <c r="C14" s="311"/>
      <c r="D14" s="323" t="s">
        <v>706</v>
      </c>
      <c r="E14" s="324"/>
      <c r="F14" s="324"/>
      <c r="G14" s="324"/>
      <c r="H14" s="324"/>
      <c r="I14" s="324"/>
      <c r="J14" s="324"/>
      <c r="K14" s="324"/>
      <c r="L14" s="324"/>
      <c r="M14" s="324"/>
      <c r="N14" s="325"/>
      <c r="O14" s="315" t="str">
        <f t="shared" si="0"/>
        <v>U</v>
      </c>
      <c r="P14" s="316"/>
      <c r="Q14" s="317">
        <v>1</v>
      </c>
      <c r="R14" s="318"/>
      <c r="S14" s="319">
        <f t="shared" si="1"/>
        <v>1</v>
      </c>
      <c r="T14" s="320"/>
      <c r="U14" s="321"/>
      <c r="V14" s="321"/>
      <c r="W14" s="322">
        <f>IFERROR(IF(D14="","",INDEX(Tabla_Completa,MATCH('Soli_citud '!D14,Materiales,0),7)*S14),"")</f>
        <v>1266.6666666666667</v>
      </c>
      <c r="X14" s="322"/>
      <c r="Y14" s="322"/>
    </row>
    <row r="15" spans="1:31" ht="15.75" customHeight="1">
      <c r="A15" s="309" t="s">
        <v>39</v>
      </c>
      <c r="B15" s="310"/>
      <c r="C15" s="311"/>
      <c r="D15" s="323" t="s">
        <v>711</v>
      </c>
      <c r="E15" s="324"/>
      <c r="F15" s="324"/>
      <c r="G15" s="324"/>
      <c r="H15" s="324"/>
      <c r="I15" s="324"/>
      <c r="J15" s="324"/>
      <c r="K15" s="324"/>
      <c r="L15" s="324"/>
      <c r="M15" s="324"/>
      <c r="N15" s="325"/>
      <c r="O15" s="315" t="str">
        <f t="shared" si="0"/>
        <v>U</v>
      </c>
      <c r="P15" s="316"/>
      <c r="Q15" s="317">
        <v>2</v>
      </c>
      <c r="R15" s="318"/>
      <c r="S15" s="319">
        <f t="shared" si="1"/>
        <v>2</v>
      </c>
      <c r="T15" s="320"/>
      <c r="U15" s="321"/>
      <c r="V15" s="321"/>
      <c r="W15" s="322">
        <f>IFERROR(IF(D15="","",INDEX(Tabla_Completa,MATCH('Soli_citud '!D15,Materiales,0),7)*S15),"")</f>
        <v>2533.3333333333335</v>
      </c>
      <c r="X15" s="322"/>
      <c r="Y15" s="322"/>
    </row>
    <row r="16" spans="1:31" ht="15.75" customHeight="1">
      <c r="A16" s="309" t="s">
        <v>39</v>
      </c>
      <c r="B16" s="310"/>
      <c r="C16" s="311"/>
      <c r="D16" s="323" t="s">
        <v>1389</v>
      </c>
      <c r="E16" s="324"/>
      <c r="F16" s="324"/>
      <c r="G16" s="324"/>
      <c r="H16" s="324"/>
      <c r="I16" s="324"/>
      <c r="J16" s="324"/>
      <c r="K16" s="324"/>
      <c r="L16" s="324"/>
      <c r="M16" s="324"/>
      <c r="N16" s="325"/>
      <c r="O16" s="315" t="str">
        <f t="shared" si="0"/>
        <v/>
      </c>
      <c r="P16" s="316"/>
      <c r="Q16" s="317">
        <v>1</v>
      </c>
      <c r="R16" s="318"/>
      <c r="S16" s="319">
        <f t="shared" si="1"/>
        <v>1</v>
      </c>
      <c r="T16" s="320"/>
      <c r="U16" s="321"/>
      <c r="V16" s="321"/>
      <c r="W16" s="322" t="str">
        <f>IFERROR(IF(D16="","",INDEX(Tabla_Completa,MATCH('Soli_citud '!D16,Materiales,0),7)*S16),"")</f>
        <v/>
      </c>
      <c r="X16" s="322"/>
      <c r="Y16" s="322"/>
    </row>
    <row r="17" spans="1:25" ht="15.75" customHeight="1">
      <c r="A17" s="309"/>
      <c r="B17" s="310"/>
      <c r="C17" s="311"/>
      <c r="D17" s="323"/>
      <c r="E17" s="324"/>
      <c r="F17" s="324"/>
      <c r="G17" s="324"/>
      <c r="H17" s="324"/>
      <c r="I17" s="324"/>
      <c r="J17" s="324"/>
      <c r="K17" s="324"/>
      <c r="L17" s="324"/>
      <c r="M17" s="324"/>
      <c r="N17" s="325"/>
      <c r="O17" s="315" t="str">
        <f>IFERROR(IF(#REF!="","",INDEX(Tabla_Completa,MATCH(#REF!,Materiales,0),6)),"")</f>
        <v/>
      </c>
      <c r="P17" s="316"/>
      <c r="Q17" s="317"/>
      <c r="R17" s="318"/>
      <c r="S17" s="319">
        <f t="shared" si="1"/>
        <v>0</v>
      </c>
      <c r="T17" s="320"/>
      <c r="U17" s="321"/>
      <c r="V17" s="321"/>
      <c r="W17" s="322" t="str">
        <f>IFERROR(IF(#REF!="","",INDEX(Tabla_Completa,MATCH('Soli_citud '!#REF!,Materiales,0),7)*S17),"")</f>
        <v/>
      </c>
      <c r="X17" s="322"/>
      <c r="Y17" s="322"/>
    </row>
    <row r="18" spans="1:25" ht="15.75" customHeight="1">
      <c r="A18" s="309"/>
      <c r="B18" s="310"/>
      <c r="C18" s="311"/>
      <c r="D18" s="296"/>
      <c r="E18" s="296"/>
      <c r="F18" s="296"/>
      <c r="G18" s="296"/>
      <c r="H18" s="296"/>
      <c r="I18" s="296"/>
      <c r="J18" s="296"/>
      <c r="K18" s="296"/>
      <c r="L18" s="296"/>
      <c r="M18" s="296"/>
      <c r="N18" s="296"/>
      <c r="O18" s="315" t="str">
        <f>IFERROR(IF(D17="","",INDEX(Tabla_Completa,MATCH(D17,Materiales,0),6)),"")</f>
        <v/>
      </c>
      <c r="P18" s="316"/>
      <c r="Q18" s="317"/>
      <c r="R18" s="318"/>
      <c r="S18" s="319">
        <f t="shared" si="1"/>
        <v>0</v>
      </c>
      <c r="T18" s="320"/>
      <c r="U18" s="321"/>
      <c r="V18" s="321"/>
      <c r="W18" s="322" t="str">
        <f>IFERROR(IF(D17="","",INDEX(Tabla_Completa,MATCH('Soli_citud '!D17,Materiales,0),7)*S18),"")</f>
        <v/>
      </c>
      <c r="X18" s="322"/>
      <c r="Y18" s="322"/>
    </row>
    <row r="19" spans="1:25" ht="15.75">
      <c r="A19" s="309"/>
      <c r="B19" s="310"/>
      <c r="C19" s="311"/>
      <c r="D19" s="312"/>
      <c r="E19" s="313"/>
      <c r="F19" s="313"/>
      <c r="G19" s="313"/>
      <c r="H19" s="313"/>
      <c r="I19" s="313"/>
      <c r="J19" s="313"/>
      <c r="K19" s="313"/>
      <c r="L19" s="313"/>
      <c r="M19" s="313"/>
      <c r="N19" s="314"/>
      <c r="O19" s="315" t="str">
        <f t="shared" si="0"/>
        <v/>
      </c>
      <c r="P19" s="316"/>
      <c r="Q19" s="317"/>
      <c r="R19" s="318"/>
      <c r="S19" s="319">
        <f t="shared" si="1"/>
        <v>0</v>
      </c>
      <c r="T19" s="320"/>
      <c r="U19" s="321"/>
      <c r="V19" s="321"/>
      <c r="W19" s="322" t="str">
        <f>IFERROR(IF(D19="","",INDEX(Tabla_Completa,MATCH('Soli_citud '!D19,Materiales,0),7)*S19),"")</f>
        <v/>
      </c>
      <c r="X19" s="322"/>
      <c r="Y19" s="322"/>
    </row>
    <row r="20" spans="1:25" ht="15.75">
      <c r="A20" s="309"/>
      <c r="B20" s="310"/>
      <c r="C20" s="311"/>
      <c r="D20" s="312"/>
      <c r="E20" s="313"/>
      <c r="F20" s="313"/>
      <c r="G20" s="313"/>
      <c r="H20" s="313"/>
      <c r="I20" s="313"/>
      <c r="J20" s="313"/>
      <c r="K20" s="313"/>
      <c r="L20" s="313"/>
      <c r="M20" s="313"/>
      <c r="N20" s="314"/>
      <c r="O20" s="315" t="str">
        <f>IFERROR(IF(D20="","",INDEX(Tabla_Completa,MATCH(D20,Materiales,0),6)),"")</f>
        <v/>
      </c>
      <c r="P20" s="316"/>
      <c r="Q20" s="317"/>
      <c r="R20" s="318"/>
      <c r="S20" s="319">
        <f t="shared" si="1"/>
        <v>0</v>
      </c>
      <c r="T20" s="320"/>
      <c r="U20" s="321"/>
      <c r="V20" s="321"/>
      <c r="W20" s="322" t="str">
        <f>IFERROR(IF(D20="","",INDEX(Tabla_Completa,MATCH('Soli_citud '!D20,Materiales,0),7)*S20),"")</f>
        <v/>
      </c>
      <c r="X20" s="322"/>
      <c r="Y20" s="322"/>
    </row>
    <row r="21" spans="1:25" ht="15.75">
      <c r="A21" s="309"/>
      <c r="B21" s="310"/>
      <c r="C21" s="311"/>
      <c r="D21" s="312"/>
      <c r="E21" s="313"/>
      <c r="F21" s="313"/>
      <c r="G21" s="313"/>
      <c r="H21" s="313"/>
      <c r="I21" s="313"/>
      <c r="J21" s="313"/>
      <c r="K21" s="313"/>
      <c r="L21" s="313"/>
      <c r="M21" s="313"/>
      <c r="N21" s="314"/>
      <c r="O21" s="315" t="str">
        <f>IFERROR(IF(D21="","",INDEX(Tabla_Completa,MATCH(D21,Materiales,0),6)),"")</f>
        <v/>
      </c>
      <c r="P21" s="316"/>
      <c r="Q21" s="317"/>
      <c r="R21" s="318"/>
      <c r="S21" s="319">
        <f t="shared" si="1"/>
        <v>0</v>
      </c>
      <c r="T21" s="320"/>
      <c r="U21" s="321"/>
      <c r="V21" s="321"/>
      <c r="W21" s="322" t="str">
        <f>IFERROR(IF(D21="","",INDEX(Tabla_Completa,MATCH('Soli_citud '!D21,Materiales,0),7)*S21),"")</f>
        <v/>
      </c>
      <c r="X21" s="322"/>
      <c r="Y21" s="322"/>
    </row>
    <row r="22" spans="1:25" ht="15.75">
      <c r="A22" s="309"/>
      <c r="B22" s="310"/>
      <c r="C22" s="311"/>
      <c r="D22" s="312"/>
      <c r="E22" s="313"/>
      <c r="F22" s="313"/>
      <c r="G22" s="313"/>
      <c r="H22" s="313"/>
      <c r="I22" s="313"/>
      <c r="J22" s="313"/>
      <c r="K22" s="313"/>
      <c r="L22" s="313"/>
      <c r="M22" s="313"/>
      <c r="N22" s="314"/>
      <c r="O22" s="315" t="str">
        <f t="shared" si="0"/>
        <v/>
      </c>
      <c r="P22" s="316"/>
      <c r="Q22" s="317"/>
      <c r="R22" s="318"/>
      <c r="S22" s="319">
        <f t="shared" si="1"/>
        <v>0</v>
      </c>
      <c r="T22" s="320"/>
      <c r="U22" s="321"/>
      <c r="V22" s="321"/>
      <c r="W22" s="322" t="str">
        <f>IFERROR(IF(D22="","",INDEX(Tabla_Completa,MATCH('Soli_citud '!D22,Materiales,0),7)*S22),"")</f>
        <v/>
      </c>
      <c r="X22" s="322"/>
      <c r="Y22" s="322"/>
    </row>
    <row r="23" spans="1:25" ht="15.75">
      <c r="A23" s="309"/>
      <c r="B23" s="310"/>
      <c r="C23" s="311"/>
      <c r="D23" s="312"/>
      <c r="E23" s="313"/>
      <c r="F23" s="313"/>
      <c r="G23" s="313"/>
      <c r="H23" s="313"/>
      <c r="I23" s="313"/>
      <c r="J23" s="313"/>
      <c r="K23" s="313"/>
      <c r="L23" s="313"/>
      <c r="M23" s="313"/>
      <c r="N23" s="314"/>
      <c r="O23" s="315" t="str">
        <f t="shared" si="0"/>
        <v/>
      </c>
      <c r="P23" s="316"/>
      <c r="Q23" s="317"/>
      <c r="R23" s="318"/>
      <c r="S23" s="319">
        <f t="shared" si="1"/>
        <v>0</v>
      </c>
      <c r="T23" s="320"/>
      <c r="U23" s="321"/>
      <c r="V23" s="321"/>
      <c r="W23" s="322" t="str">
        <f>IFERROR(IF(D23="","",INDEX(Tabla_Completa,MATCH('Soli_citud '!D23,Materiales,0),7)*S23),"")</f>
        <v/>
      </c>
      <c r="X23" s="322"/>
      <c r="Y23" s="322"/>
    </row>
    <row r="24" spans="1:25" ht="15.75">
      <c r="A24" s="309"/>
      <c r="B24" s="310"/>
      <c r="C24" s="311"/>
      <c r="D24" s="312"/>
      <c r="E24" s="313"/>
      <c r="F24" s="313"/>
      <c r="G24" s="313"/>
      <c r="H24" s="313"/>
      <c r="I24" s="313"/>
      <c r="J24" s="313"/>
      <c r="K24" s="313"/>
      <c r="L24" s="313"/>
      <c r="M24" s="313"/>
      <c r="N24" s="314"/>
      <c r="O24" s="315" t="str">
        <f t="shared" si="0"/>
        <v/>
      </c>
      <c r="P24" s="316"/>
      <c r="Q24" s="317"/>
      <c r="R24" s="318"/>
      <c r="S24" s="319">
        <f t="shared" si="1"/>
        <v>0</v>
      </c>
      <c r="T24" s="320"/>
      <c r="U24" s="321"/>
      <c r="V24" s="321"/>
      <c r="W24" s="322" t="str">
        <f>IFERROR(IF(D24="","",INDEX(Tabla_Completa,MATCH('Soli_citud '!D24,Materiales,0),7)*S24),"")</f>
        <v/>
      </c>
      <c r="X24" s="322"/>
      <c r="Y24" s="322"/>
    </row>
    <row r="25" spans="1:25" ht="15.75">
      <c r="A25" s="309"/>
      <c r="B25" s="310"/>
      <c r="C25" s="311"/>
      <c r="D25" s="312"/>
      <c r="E25" s="313"/>
      <c r="F25" s="313"/>
      <c r="G25" s="313"/>
      <c r="H25" s="313"/>
      <c r="I25" s="313"/>
      <c r="J25" s="313"/>
      <c r="K25" s="313"/>
      <c r="L25" s="313"/>
      <c r="M25" s="313"/>
      <c r="N25" s="314"/>
      <c r="O25" s="315" t="str">
        <f t="shared" si="0"/>
        <v/>
      </c>
      <c r="P25" s="316"/>
      <c r="Q25" s="317"/>
      <c r="R25" s="318"/>
      <c r="S25" s="319">
        <f t="shared" si="1"/>
        <v>0</v>
      </c>
      <c r="T25" s="320"/>
      <c r="U25" s="321"/>
      <c r="V25" s="321"/>
      <c r="W25" s="322" t="str">
        <f>IFERROR(IF(D25="","",INDEX(Tabla_Completa,MATCH('Soli_citud '!D25,Materiales,0),7)*S25),"")</f>
        <v/>
      </c>
      <c r="X25" s="322"/>
      <c r="Y25" s="322"/>
    </row>
    <row r="26" spans="1:25" ht="15.75">
      <c r="A26" s="309"/>
      <c r="B26" s="310"/>
      <c r="C26" s="311"/>
      <c r="D26" s="312"/>
      <c r="E26" s="313"/>
      <c r="F26" s="313"/>
      <c r="G26" s="313"/>
      <c r="H26" s="313"/>
      <c r="I26" s="313"/>
      <c r="J26" s="313"/>
      <c r="K26" s="313"/>
      <c r="L26" s="313"/>
      <c r="M26" s="313"/>
      <c r="N26" s="314"/>
      <c r="O26" s="315" t="str">
        <f t="shared" si="0"/>
        <v/>
      </c>
      <c r="P26" s="316"/>
      <c r="Q26" s="317"/>
      <c r="R26" s="318"/>
      <c r="S26" s="319">
        <f t="shared" si="1"/>
        <v>0</v>
      </c>
      <c r="T26" s="320"/>
      <c r="U26" s="321"/>
      <c r="V26" s="321"/>
      <c r="W26" s="322" t="str">
        <f>IFERROR(IF(D26="","",INDEX(Tabla_Completa,MATCH('Soli_citud '!D26,Materiales,0),7)*S26),"")</f>
        <v/>
      </c>
      <c r="X26" s="322"/>
      <c r="Y26" s="322"/>
    </row>
    <row r="27" spans="1:25" ht="15.75">
      <c r="A27" s="309"/>
      <c r="B27" s="310"/>
      <c r="C27" s="311"/>
      <c r="D27" s="312"/>
      <c r="E27" s="313"/>
      <c r="F27" s="313"/>
      <c r="G27" s="313"/>
      <c r="H27" s="313"/>
      <c r="I27" s="313"/>
      <c r="J27" s="313"/>
      <c r="K27" s="313"/>
      <c r="L27" s="313"/>
      <c r="M27" s="313"/>
      <c r="N27" s="314"/>
      <c r="O27" s="315" t="str">
        <f t="shared" si="0"/>
        <v/>
      </c>
      <c r="P27" s="316"/>
      <c r="Q27" s="317"/>
      <c r="R27" s="318"/>
      <c r="S27" s="319">
        <f t="shared" si="1"/>
        <v>0</v>
      </c>
      <c r="T27" s="320"/>
      <c r="U27" s="321"/>
      <c r="V27" s="321"/>
      <c r="W27" s="322" t="str">
        <f>IFERROR(IF(D27="","",INDEX(Tabla_Completa,MATCH('Soli_citud '!D27,Materiales,0),7)*S27),"")</f>
        <v/>
      </c>
      <c r="X27" s="322"/>
      <c r="Y27" s="322"/>
    </row>
    <row r="28" spans="1:25" ht="15.75">
      <c r="A28" s="309"/>
      <c r="B28" s="310"/>
      <c r="C28" s="311"/>
      <c r="D28" s="312"/>
      <c r="E28" s="313"/>
      <c r="F28" s="313"/>
      <c r="G28" s="313"/>
      <c r="H28" s="313"/>
      <c r="I28" s="313"/>
      <c r="J28" s="313"/>
      <c r="K28" s="313"/>
      <c r="L28" s="313"/>
      <c r="M28" s="313"/>
      <c r="N28" s="314"/>
      <c r="O28" s="315" t="str">
        <f t="shared" si="0"/>
        <v/>
      </c>
      <c r="P28" s="316"/>
      <c r="Q28" s="317"/>
      <c r="R28" s="318"/>
      <c r="S28" s="319">
        <f t="shared" si="1"/>
        <v>0</v>
      </c>
      <c r="T28" s="320"/>
      <c r="U28" s="321"/>
      <c r="V28" s="321"/>
      <c r="W28" s="322" t="str">
        <f>IFERROR(IF(D28="","",INDEX(Tabla_Completa,MATCH('Soli_citud '!D28,Materiales,0),7)*S28),"")</f>
        <v/>
      </c>
      <c r="X28" s="322"/>
      <c r="Y28" s="322"/>
    </row>
    <row r="29" spans="1:25" ht="15.75">
      <c r="A29" s="309"/>
      <c r="B29" s="310"/>
      <c r="C29" s="311"/>
      <c r="D29" s="312"/>
      <c r="E29" s="313"/>
      <c r="F29" s="313"/>
      <c r="G29" s="313"/>
      <c r="H29" s="313"/>
      <c r="I29" s="313"/>
      <c r="J29" s="313"/>
      <c r="K29" s="313"/>
      <c r="L29" s="313"/>
      <c r="M29" s="313"/>
      <c r="N29" s="314"/>
      <c r="O29" s="315" t="str">
        <f t="shared" si="0"/>
        <v/>
      </c>
      <c r="P29" s="316"/>
      <c r="Q29" s="317"/>
      <c r="R29" s="318"/>
      <c r="S29" s="319">
        <f t="shared" si="1"/>
        <v>0</v>
      </c>
      <c r="T29" s="320"/>
      <c r="U29" s="321"/>
      <c r="V29" s="321"/>
      <c r="W29" s="322" t="str">
        <f>IFERROR(IF(D29="","",INDEX(Tabla_Completa,MATCH('Soli_citud '!D29,Materiales,0),7)*S29),"")</f>
        <v/>
      </c>
      <c r="X29" s="322"/>
      <c r="Y29" s="322"/>
    </row>
    <row r="30" spans="1:25" ht="15.75">
      <c r="A30" s="309"/>
      <c r="B30" s="310"/>
      <c r="C30" s="311"/>
      <c r="D30" s="312"/>
      <c r="E30" s="313"/>
      <c r="F30" s="313"/>
      <c r="G30" s="313"/>
      <c r="H30" s="313"/>
      <c r="I30" s="313"/>
      <c r="J30" s="313"/>
      <c r="K30" s="313"/>
      <c r="L30" s="313"/>
      <c r="M30" s="313"/>
      <c r="N30" s="314"/>
      <c r="O30" s="315" t="str">
        <f t="shared" si="0"/>
        <v/>
      </c>
      <c r="P30" s="316"/>
      <c r="Q30" s="317"/>
      <c r="R30" s="318"/>
      <c r="S30" s="319">
        <f t="shared" si="1"/>
        <v>0</v>
      </c>
      <c r="T30" s="320"/>
      <c r="U30" s="321"/>
      <c r="V30" s="321"/>
      <c r="W30" s="322" t="str">
        <f>IFERROR(IF(D30="","",INDEX(Tabla_Completa,MATCH('Soli_citud '!D30,Materiales,0),7)*S30),"")</f>
        <v/>
      </c>
      <c r="X30" s="322"/>
      <c r="Y30" s="322"/>
    </row>
    <row r="31" spans="1:25" ht="15.75">
      <c r="A31" s="309"/>
      <c r="B31" s="310"/>
      <c r="C31" s="311"/>
      <c r="D31" s="312"/>
      <c r="E31" s="313"/>
      <c r="F31" s="313"/>
      <c r="G31" s="313"/>
      <c r="H31" s="313"/>
      <c r="I31" s="313"/>
      <c r="J31" s="313"/>
      <c r="K31" s="313"/>
      <c r="L31" s="313"/>
      <c r="M31" s="313"/>
      <c r="N31" s="314"/>
      <c r="O31" s="315" t="str">
        <f t="shared" si="0"/>
        <v/>
      </c>
      <c r="P31" s="316"/>
      <c r="Q31" s="317"/>
      <c r="R31" s="318"/>
      <c r="S31" s="319">
        <f t="shared" si="1"/>
        <v>0</v>
      </c>
      <c r="T31" s="320"/>
      <c r="U31" s="321"/>
      <c r="V31" s="321"/>
      <c r="W31" s="322" t="str">
        <f>IFERROR(IF(D31="","",INDEX(Tabla_Completa,MATCH('Soli_citud '!D31,Materiales,0),7)*S31),"")</f>
        <v/>
      </c>
      <c r="X31" s="322"/>
      <c r="Y31" s="322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8" t="s">
        <v>26</v>
      </c>
      <c r="B39" s="378"/>
      <c r="C39" s="378"/>
      <c r="D39" s="379" t="s">
        <v>27</v>
      </c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8" t="s">
        <v>29</v>
      </c>
      <c r="B44" s="388"/>
      <c r="C44" s="388"/>
      <c r="D44" s="388"/>
      <c r="E44" s="388"/>
      <c r="F44" s="388"/>
      <c r="G44" s="388"/>
      <c r="H44" s="388"/>
      <c r="I44" s="388"/>
      <c r="J44" s="388"/>
      <c r="K44" s="388"/>
      <c r="L44" s="388"/>
      <c r="N44" s="375" t="s">
        <v>30</v>
      </c>
      <c r="O44" s="375"/>
      <c r="P44" s="375"/>
      <c r="Q44" s="375"/>
      <c r="R44" s="384" t="s">
        <v>31</v>
      </c>
      <c r="S44" s="384"/>
      <c r="T44" s="384"/>
      <c r="U44" s="384"/>
      <c r="V44" s="384"/>
      <c r="W44" s="384"/>
      <c r="X44" s="384"/>
    </row>
    <row r="45" spans="1:24" ht="29.25" customHeight="1">
      <c r="A45" s="377" t="s">
        <v>32</v>
      </c>
      <c r="B45" s="377"/>
      <c r="C45" s="377"/>
      <c r="D45" s="377"/>
      <c r="E45" s="377"/>
      <c r="F45" s="377"/>
      <c r="G45" s="377"/>
      <c r="H45" s="377"/>
      <c r="I45" s="377"/>
      <c r="J45" s="377"/>
      <c r="K45" s="377"/>
      <c r="L45" s="377"/>
      <c r="N45" s="375" t="s">
        <v>33</v>
      </c>
      <c r="O45" s="375"/>
      <c r="P45" s="375"/>
      <c r="Q45" s="375"/>
      <c r="R45" s="385" t="s">
        <v>34</v>
      </c>
      <c r="S45" s="385"/>
      <c r="T45" s="385"/>
      <c r="U45" s="385"/>
      <c r="V45" s="385"/>
      <c r="W45" s="385"/>
      <c r="X45" s="385"/>
    </row>
    <row r="46" spans="1:24" ht="31.5" customHeight="1">
      <c r="A46" s="380" t="s">
        <v>35</v>
      </c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N46" s="375" t="s">
        <v>36</v>
      </c>
      <c r="O46" s="375"/>
      <c r="P46" s="375"/>
      <c r="Q46" s="375"/>
      <c r="R46" s="374" t="s">
        <v>37</v>
      </c>
      <c r="S46" s="374"/>
      <c r="T46" s="374"/>
      <c r="U46" s="374"/>
      <c r="V46" s="374"/>
      <c r="W46" s="374"/>
      <c r="X46" s="374"/>
    </row>
    <row r="47" spans="1:24" ht="28.5" customHeight="1">
      <c r="A47" s="381" t="s">
        <v>38</v>
      </c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N47" s="375" t="s">
        <v>39</v>
      </c>
      <c r="O47" s="375"/>
      <c r="P47" s="375"/>
      <c r="Q47" s="375"/>
      <c r="R47" s="374" t="s">
        <v>40</v>
      </c>
      <c r="S47" s="374"/>
      <c r="T47" s="374"/>
      <c r="U47" s="374"/>
      <c r="V47" s="374"/>
      <c r="W47" s="374"/>
      <c r="X47" s="374"/>
    </row>
    <row r="48" spans="1:24" ht="42.75" customHeight="1">
      <c r="A48" s="382" t="s">
        <v>41</v>
      </c>
      <c r="B48" s="382"/>
      <c r="C48" s="382"/>
      <c r="D48" s="382"/>
      <c r="E48" s="382"/>
      <c r="F48" s="382"/>
      <c r="G48" s="382"/>
      <c r="H48" s="382"/>
      <c r="I48" s="382"/>
      <c r="J48" s="382"/>
      <c r="K48" s="382"/>
      <c r="L48" s="382"/>
      <c r="N48" s="375" t="s">
        <v>42</v>
      </c>
      <c r="O48" s="375"/>
      <c r="P48" s="375"/>
      <c r="Q48" s="375"/>
      <c r="R48" s="374" t="s">
        <v>43</v>
      </c>
      <c r="S48" s="374"/>
      <c r="T48" s="374"/>
      <c r="U48" s="374"/>
      <c r="V48" s="374"/>
      <c r="W48" s="374"/>
      <c r="X48" s="374"/>
    </row>
    <row r="49" spans="1:24" ht="36" customHeight="1">
      <c r="A49" s="382" t="s">
        <v>44</v>
      </c>
      <c r="B49" s="382"/>
      <c r="C49" s="382"/>
      <c r="D49" s="382"/>
      <c r="E49" s="382"/>
      <c r="F49" s="382"/>
      <c r="G49" s="382"/>
      <c r="H49" s="382"/>
      <c r="I49" s="382"/>
      <c r="J49" s="382"/>
      <c r="K49" s="382"/>
      <c r="L49" s="382"/>
      <c r="N49" s="376" t="s">
        <v>45</v>
      </c>
      <c r="O49" s="376"/>
      <c r="P49" s="376"/>
      <c r="Q49" s="376"/>
      <c r="R49" s="385" t="s">
        <v>46</v>
      </c>
      <c r="S49" s="385"/>
      <c r="T49" s="385"/>
      <c r="U49" s="385"/>
      <c r="V49" s="385"/>
      <c r="W49" s="385"/>
      <c r="X49" s="385"/>
    </row>
    <row r="50" spans="1:24" ht="15.75">
      <c r="A50" s="383"/>
      <c r="B50" s="383"/>
      <c r="C50" s="383"/>
      <c r="D50" s="383"/>
      <c r="N50" s="375" t="s">
        <v>47</v>
      </c>
      <c r="O50" s="375"/>
      <c r="P50" s="375"/>
      <c r="Q50" s="375"/>
      <c r="R50" s="374" t="s">
        <v>48</v>
      </c>
      <c r="S50" s="374"/>
      <c r="T50" s="374"/>
      <c r="U50" s="374"/>
      <c r="V50" s="374"/>
      <c r="W50" s="374"/>
      <c r="X50" s="374"/>
    </row>
    <row r="51" spans="1:24" ht="15.75">
      <c r="N51" s="375" t="s">
        <v>49</v>
      </c>
      <c r="O51" s="375"/>
      <c r="P51" s="375"/>
      <c r="Q51" s="375"/>
      <c r="R51" s="374" t="s">
        <v>50</v>
      </c>
      <c r="S51" s="374"/>
      <c r="T51" s="374"/>
      <c r="U51" s="374"/>
      <c r="V51" s="374"/>
      <c r="W51" s="374"/>
      <c r="X51" s="374"/>
    </row>
    <row r="52" spans="1:24" ht="15.75">
      <c r="N52" s="375" t="s">
        <v>51</v>
      </c>
      <c r="O52" s="375"/>
      <c r="P52" s="375"/>
      <c r="Q52" s="375"/>
      <c r="R52" s="374" t="s">
        <v>40</v>
      </c>
      <c r="S52" s="374"/>
      <c r="T52" s="374"/>
      <c r="U52" s="374"/>
      <c r="V52" s="374"/>
      <c r="W52" s="374"/>
      <c r="X52" s="37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2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7:N17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17 D19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7">
    <dataValidation type="list" allowBlank="1" showInputMessage="1" sqref="O4:R4" xr:uid="{DAB50239-5FFE-4BA2-997E-04A8D73C5FF1}">
      <formula1>Destinación</formula1>
    </dataValidation>
    <dataValidation type="list" allowBlank="1" showInputMessage="1" showErrorMessage="1" sqref="E3:K3" xr:uid="{4360587A-5D70-44F8-A7FE-4AC9C8CD5BF9}">
      <formula1>Programas</formula1>
    </dataValidation>
    <dataValidation type="list" allowBlank="1" showInputMessage="1" showErrorMessage="1" sqref="E2:K2" xr:uid="{080769C5-23BF-4A45-B730-063A36CD2025}">
      <formula1>Intructores</formula1>
    </dataValidation>
    <dataValidation type="list" allowBlank="1" showInputMessage="1" showErrorMessage="1" sqref="A10 A11:C31" xr:uid="{293EF942-38F0-4767-B70D-484865F94C40}">
      <formula1>CATEGORIAS</formula1>
    </dataValidation>
    <dataValidation type="list" allowBlank="1" showInputMessage="1" sqref="U10:V31" xr:uid="{99160733-98A5-46FB-96D5-2A7C011E438D}">
      <formula1>Observaciones</formula1>
    </dataValidation>
    <dataValidation type="list" allowBlank="1" showInputMessage="1" sqref="D10:N16 D19:N31" xr:uid="{67A432D3-913C-43FF-A16E-5661541901AF}">
      <formula1>INDIRECT($A10)</formula1>
    </dataValidation>
    <dataValidation type="list" allowBlank="1" showInputMessage="1" sqref="D17:N17" xr:uid="{514ECD9E-04EA-42C6-AA01-949317DF44EC}">
      <formula1>INDIRECT($A18)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J13" sqref="J13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9"/>
      <c r="C1" s="410"/>
      <c r="D1" s="483" t="s">
        <v>52</v>
      </c>
      <c r="E1" s="484"/>
      <c r="F1" s="484"/>
      <c r="G1" s="484"/>
      <c r="H1" s="484"/>
      <c r="I1" s="485"/>
      <c r="J1" s="415" t="s">
        <v>53</v>
      </c>
      <c r="K1" s="416"/>
      <c r="L1" s="416"/>
      <c r="M1" s="417"/>
      <c r="N1" s="418">
        <f>IF('Soli_citud '!O1="","",'Soli_citud '!O1)</f>
        <v>45956</v>
      </c>
      <c r="O1" s="419"/>
      <c r="P1" s="454" t="s">
        <v>54</v>
      </c>
      <c r="Q1" s="455"/>
      <c r="R1" s="460" t="str">
        <f>IF('Soli_citud '!D4="","",'Soli_citud '!D4)</f>
        <v>Bolso proyecto 4</v>
      </c>
      <c r="S1" s="461"/>
      <c r="Z1" t="s">
        <v>55</v>
      </c>
      <c r="AA1" s="241" t="s">
        <v>55</v>
      </c>
    </row>
    <row r="2" spans="1:27" ht="15.75" customHeight="1" thickBot="1">
      <c r="A2" s="240"/>
      <c r="B2" s="411"/>
      <c r="C2" s="412"/>
      <c r="D2" s="486"/>
      <c r="E2" s="487"/>
      <c r="F2" s="487"/>
      <c r="G2" s="487"/>
      <c r="H2" s="487"/>
      <c r="I2" s="488"/>
      <c r="J2" s="420" t="s">
        <v>56</v>
      </c>
      <c r="K2" s="421"/>
      <c r="L2" s="421"/>
      <c r="M2" s="422"/>
      <c r="N2" s="423" t="str">
        <f>'Soli_citud '!F1</f>
        <v>GP2610-1</v>
      </c>
      <c r="O2" s="424"/>
      <c r="P2" s="456"/>
      <c r="Q2" s="457"/>
      <c r="R2" s="462"/>
      <c r="S2" s="463"/>
    </row>
    <row r="3" spans="1:27" ht="15.75" customHeight="1">
      <c r="A3" s="240"/>
      <c r="B3" s="411"/>
      <c r="C3" s="412"/>
      <c r="D3" s="486"/>
      <c r="E3" s="487"/>
      <c r="F3" s="487"/>
      <c r="G3" s="487"/>
      <c r="H3" s="487"/>
      <c r="I3" s="488"/>
      <c r="J3" s="425" t="s">
        <v>57</v>
      </c>
      <c r="K3" s="425"/>
      <c r="L3" s="425"/>
      <c r="M3" s="425"/>
      <c r="N3" s="426">
        <f>IF('Soli_citud '!O3="","",'Soli_citud '!O3)</f>
        <v>2908248</v>
      </c>
      <c r="O3" s="427"/>
      <c r="P3" s="456"/>
      <c r="Q3" s="457"/>
      <c r="R3" s="464" t="str" cm="1">
        <f t="array" ref="R3">IFERROR(_xlfn.IFS(L4="Calzado Producción","Entrega de Producto",L4="Marroquinería  Producción","Entrega Producto"),"")</f>
        <v/>
      </c>
      <c r="S3" s="465"/>
    </row>
    <row r="4" spans="1:27" ht="15.75" customHeight="1">
      <c r="A4" s="240"/>
      <c r="B4" s="413"/>
      <c r="C4" s="414"/>
      <c r="D4" s="489"/>
      <c r="E4" s="490"/>
      <c r="F4" s="490"/>
      <c r="G4" s="490"/>
      <c r="H4" s="490"/>
      <c r="I4" s="491"/>
      <c r="J4" s="469" t="s">
        <v>58</v>
      </c>
      <c r="K4" s="469"/>
      <c r="L4" s="469"/>
      <c r="M4" s="470" t="str">
        <f>IF('Soli_citud '!O4="","",'Soli_citud '!O4)</f>
        <v>Marroquinería Formación</v>
      </c>
      <c r="N4" s="470"/>
      <c r="O4" s="471"/>
      <c r="P4" s="456"/>
      <c r="Q4" s="457"/>
      <c r="R4" s="316"/>
      <c r="S4" s="466"/>
    </row>
    <row r="5" spans="1:27" ht="2.25" customHeight="1">
      <c r="A5" s="240"/>
      <c r="P5" s="456"/>
      <c r="Q5" s="457"/>
    </row>
    <row r="6" spans="1:27" ht="27" customHeight="1">
      <c r="A6" s="240"/>
      <c r="B6" s="472" t="s">
        <v>59</v>
      </c>
      <c r="C6" s="473"/>
      <c r="D6" s="474"/>
      <c r="E6" s="478" t="s">
        <v>60</v>
      </c>
      <c r="F6" s="478"/>
      <c r="G6" s="478"/>
      <c r="H6" s="478"/>
      <c r="I6" s="479"/>
      <c r="J6" s="480"/>
      <c r="K6" s="481"/>
      <c r="L6" s="481"/>
      <c r="M6" s="481"/>
      <c r="N6" s="482"/>
      <c r="O6" s="482"/>
      <c r="P6" s="456"/>
      <c r="Q6" s="457"/>
      <c r="R6" s="442" t="str">
        <f>IF(R3="","","Valor de Producción ($)")</f>
        <v/>
      </c>
      <c r="S6" s="443"/>
    </row>
    <row r="7" spans="1:27" ht="3.75" customHeight="1">
      <c r="A7" s="240"/>
      <c r="B7" s="475"/>
      <c r="C7" s="476"/>
      <c r="D7" s="477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6"/>
      <c r="Q7" s="457"/>
      <c r="R7" s="444" t="str">
        <f>IFERROR(IF(R3="","",G9*M10),"")</f>
        <v/>
      </c>
      <c r="S7" s="445"/>
    </row>
    <row r="8" spans="1:27" ht="20.25" customHeight="1">
      <c r="A8" s="240"/>
      <c r="B8" s="446">
        <f>IF('Soli_citud '!D5&lt;= 0,"",'Soli_citud '!D5)</f>
        <v>219941176.07342857</v>
      </c>
      <c r="C8" s="447"/>
      <c r="D8" s="448"/>
      <c r="E8" s="449" t="s">
        <v>61</v>
      </c>
      <c r="F8" s="450"/>
      <c r="G8" s="450"/>
      <c r="H8" s="450"/>
      <c r="I8" s="451"/>
      <c r="J8" s="452" t="str">
        <f>IF('Soli_citud '!E2="","",'Soli_citud '!E2)</f>
        <v>Gloria Pabon Yepes</v>
      </c>
      <c r="K8" s="453"/>
      <c r="L8" s="453"/>
      <c r="M8" s="453"/>
      <c r="N8" s="453"/>
      <c r="O8" s="453"/>
      <c r="P8" s="456"/>
      <c r="Q8" s="457"/>
      <c r="R8" s="444"/>
      <c r="S8" s="445"/>
    </row>
    <row r="9" spans="1:27" ht="3.75" customHeight="1">
      <c r="A9" s="240"/>
      <c r="B9" s="428" t="s">
        <v>62</v>
      </c>
      <c r="C9" s="429"/>
      <c r="D9" s="432"/>
      <c r="E9" s="433" t="s">
        <v>63</v>
      </c>
      <c r="F9" s="433"/>
      <c r="G9" s="434" t="str">
        <f>IFERROR(IF(D9="","",ROUNDUP(B8*(1+D9),-2)),"")</f>
        <v/>
      </c>
      <c r="H9" s="435"/>
      <c r="I9" s="436"/>
      <c r="J9" s="105"/>
      <c r="K9" s="105"/>
      <c r="L9" s="105"/>
      <c r="M9" s="105"/>
      <c r="N9" s="105"/>
      <c r="O9" s="105"/>
      <c r="P9" s="456"/>
      <c r="Q9" s="457"/>
    </row>
    <row r="10" spans="1:27" ht="27.75" customHeight="1" thickBot="1">
      <c r="A10" s="240"/>
      <c r="B10" s="430"/>
      <c r="C10" s="431"/>
      <c r="D10" s="432"/>
      <c r="E10" s="433"/>
      <c r="F10" s="433"/>
      <c r="G10" s="437"/>
      <c r="H10" s="438"/>
      <c r="I10" s="439"/>
      <c r="J10" s="440" t="s">
        <v>64</v>
      </c>
      <c r="K10" s="440"/>
      <c r="L10" s="441"/>
      <c r="M10" s="250">
        <f>'[1]Soli_citud '!K5</f>
        <v>1</v>
      </c>
      <c r="N10" s="467" t="s">
        <v>65</v>
      </c>
      <c r="O10" s="468"/>
      <c r="P10" s="458"/>
      <c r="Q10" s="459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92" t="s">
        <v>69</v>
      </c>
      <c r="D11" s="493"/>
      <c r="E11" s="493"/>
      <c r="F11" s="494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24" t="s">
        <v>24</v>
      </c>
      <c r="M11" s="495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GP2610-1</v>
      </c>
      <c r="C12" s="496" t="str">
        <f>IFERROR(IF('Soli_citud '!D10="","",'Soli_citud '!D10),"")</f>
        <v>NAPPA</v>
      </c>
      <c r="D12" s="496"/>
      <c r="E12" s="496"/>
      <c r="F12" s="496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244775</v>
      </c>
      <c r="I12" s="214">
        <v>45959</v>
      </c>
      <c r="J12" s="215">
        <v>244775</v>
      </c>
      <c r="K12" s="197" t="str" cm="1">
        <f t="array" ref="K12">IFERROR(_xlfn.IFS(H12="","",J12=H12,"Cumplido",J12&lt;H12,H12-J12,J12&gt;H12,"Revisar"),"")</f>
        <v>Cumplido</v>
      </c>
      <c r="L12" s="497" t="s">
        <v>1390</v>
      </c>
      <c r="M12" s="498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GP2610-1</v>
      </c>
      <c r="C13" s="496" t="str">
        <f>IFERROR(IF('Soli_citud '!D11="","",'Soli_citud '!D11),"")</f>
        <v>FORRO MARROQUINERO DE POLIÉSTER</v>
      </c>
      <c r="D13" s="496"/>
      <c r="E13" s="496"/>
      <c r="F13" s="496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2908</v>
      </c>
      <c r="I13" s="214">
        <v>45959</v>
      </c>
      <c r="J13" s="216">
        <v>2908</v>
      </c>
      <c r="K13" s="197" t="str" cm="1">
        <f t="array" ref="K13">IFERROR(_xlfn.IFS(H13="","",J13=H13,"Cumplido",J13&lt;H13,H13-J13,J13&gt;H13,"Revisar"),"")</f>
        <v>Cumplido</v>
      </c>
      <c r="L13" s="497"/>
      <c r="M13" s="498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GP2610-1</v>
      </c>
      <c r="C14" s="496" t="str">
        <f>IFERROR(IF('Soli_citud '!D12="","",'Soli_citud '!D12),"")</f>
        <v>MOSQUETÓN 1" DORADO LUJO</v>
      </c>
      <c r="D14" s="496"/>
      <c r="E14" s="496"/>
      <c r="F14" s="496"/>
      <c r="G14" s="213" t="str">
        <f>IF('Soli_citud '!O12="","",'Soli_citud '!O12)</f>
        <v>U</v>
      </c>
      <c r="H14" s="213" cm="1">
        <f t="array" ref="H14">_xlfn.IFS('Soli_citud '!S12="","",'Soli_citud '!S12&lt;=0,"",'Soli_citud '!S12&gt;0,'Soli_citud '!S12)</f>
        <v>2</v>
      </c>
      <c r="I14" s="214">
        <v>45959</v>
      </c>
      <c r="J14" s="216">
        <v>2</v>
      </c>
      <c r="K14" s="197" t="str" cm="1">
        <f t="array" ref="K14">IFERROR(_xlfn.IFS(H14="","",J14=H14,"Cumplido",J14&lt;H14,H14-J14,J14&gt;H14,"Revisar"),"")</f>
        <v>Cumplido</v>
      </c>
      <c r="L14" s="497"/>
      <c r="M14" s="498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GP2610-1</v>
      </c>
      <c r="C15" s="496" t="str">
        <f>IFERROR(IF('Soli_citud '!D13="","",'Soli_citud '!D13),"")</f>
        <v>MEDIA ARGOLLA NÍQUEL 1"DE LUJO ZAMAC</v>
      </c>
      <c r="D15" s="496"/>
      <c r="E15" s="496"/>
      <c r="F15" s="496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2</v>
      </c>
      <c r="I15" s="214">
        <v>45959</v>
      </c>
      <c r="J15" s="216">
        <v>2</v>
      </c>
      <c r="K15" s="197" t="str" cm="1">
        <f t="array" ref="K15">IFERROR(_xlfn.IFS(H15="","",J15=H15,"Cumplido",J15&lt;H15,H15-J15,J15&gt;H15,"Revisar"),"")</f>
        <v>Cumplido</v>
      </c>
      <c r="L15" s="497"/>
      <c r="M15" s="498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GP2610-1</v>
      </c>
      <c r="C16" s="496" t="str">
        <f>IFERROR(IF('Soli_citud '!D14="","",'Soli_citud '!D14),"")</f>
        <v>LLAVE METÁLICA DE LUJO DESLIZADOR   #3 PARA CREMALLERA - ORO</v>
      </c>
      <c r="D16" s="496"/>
      <c r="E16" s="496"/>
      <c r="F16" s="496"/>
      <c r="G16" s="213" t="str">
        <f>IF('Soli_citud '!O14="","",'Soli_citud '!O14)</f>
        <v>U</v>
      </c>
      <c r="H16" s="213" cm="1">
        <f t="array" ref="H16">_xlfn.IFS('Soli_citud '!S14="","",'Soli_citud '!S14&lt;=0,"",'Soli_citud '!S14&gt;0,'Soli_citud '!S14)</f>
        <v>1</v>
      </c>
      <c r="I16" s="214">
        <v>45959</v>
      </c>
      <c r="J16" s="216">
        <v>1</v>
      </c>
      <c r="K16" s="197" t="str" cm="1">
        <f t="array" ref="K16">IFERROR(_xlfn.IFS(H16="","",J16=H16,"Cumplido",J16&lt;H16,H16-J16,J16&gt;H16,"Revisar"),"")</f>
        <v>Cumplido</v>
      </c>
      <c r="L16" s="497"/>
      <c r="M16" s="498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GP2610-1</v>
      </c>
      <c r="C17" s="496" t="str">
        <f>IFERROR(IF('Soli_citud '!D15="","",'Soli_citud '!D15),"")</f>
        <v>LLAVE METÁLICA DE LUJO DESLIZADOR   #6 PARA CREMALLERA - ORO</v>
      </c>
      <c r="D17" s="496"/>
      <c r="E17" s="496"/>
      <c r="F17" s="496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2</v>
      </c>
      <c r="I17" s="214">
        <v>45959</v>
      </c>
      <c r="J17" s="216">
        <v>2</v>
      </c>
      <c r="K17" s="197" t="str" cm="1">
        <f t="array" ref="K17">IFERROR(_xlfn.IFS(H17="","",J17=H17,"Cumplido",J17&lt;H17,H17-J17,J17&gt;H17,"Revisar"),"")</f>
        <v>Cumplido</v>
      </c>
      <c r="L17" s="497"/>
      <c r="M17" s="498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GP2610-1</v>
      </c>
      <c r="C18" s="496" t="str">
        <f>IFERROR(IF('Soli_citud '!D16="","",'Soli_citud '!D16),"")</f>
        <v>cierre #3 #6</v>
      </c>
      <c r="D18" s="496"/>
      <c r="E18" s="496"/>
      <c r="F18" s="496"/>
      <c r="G18" s="213" t="str">
        <f>IF('Soli_citud '!O16="","",'Soli_citud '!O16)</f>
        <v/>
      </c>
      <c r="H18" s="213" cm="1">
        <f t="array" ref="H18">_xlfn.IFS('Soli_citud '!S16="","",'Soli_citud '!S16&lt;=0,"",'Soli_citud '!S16&gt;0,'Soli_citud '!S16)</f>
        <v>1</v>
      </c>
      <c r="I18" s="214">
        <v>45959</v>
      </c>
      <c r="J18" s="216">
        <v>1</v>
      </c>
      <c r="K18" s="197" t="str" cm="1">
        <f t="array" ref="K18">IFERROR(_xlfn.IFS(H18="","",J18=H18,"Cumplido",J18&lt;H18,H18-J18,J18&gt;H18,"Revisar"),"")</f>
        <v>Cumplido</v>
      </c>
      <c r="L18" s="497"/>
      <c r="M18" s="498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6" t="str">
        <f>IFERROR(IF('Soli_citud '!#REF!="","",'Soli_citud '!#REF!),"")</f>
        <v/>
      </c>
      <c r="D19" s="496"/>
      <c r="E19" s="496"/>
      <c r="F19" s="496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7"/>
      <c r="M19" s="498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6" t="str">
        <f>IFERROR(IF('Soli_citud '!D17="","",'Soli_citud '!D17),"")</f>
        <v/>
      </c>
      <c r="D20" s="496"/>
      <c r="E20" s="496"/>
      <c r="F20" s="496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7"/>
      <c r="M20" s="498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6" t="str">
        <f>IFERROR(IF('Soli_citud '!D19="","",'Soli_citud '!D19),"")</f>
        <v/>
      </c>
      <c r="D21" s="496"/>
      <c r="E21" s="496"/>
      <c r="F21" s="496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7"/>
      <c r="M21" s="498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6" t="str">
        <f>IFERROR(IF('Soli_citud '!D20="","",'Soli_citud '!D20),"")</f>
        <v/>
      </c>
      <c r="D22" s="496"/>
      <c r="E22" s="496"/>
      <c r="F22" s="496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7"/>
      <c r="M22" s="498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6" t="str">
        <f>IFERROR(IF('Soli_citud '!D21="","",'Soli_citud '!D21),"")</f>
        <v/>
      </c>
      <c r="D23" s="496"/>
      <c r="E23" s="496"/>
      <c r="F23" s="496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7"/>
      <c r="M23" s="498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6" t="str">
        <f>IFERROR(IF('Soli_citud '!D22="","",'Soli_citud '!D22),"")</f>
        <v/>
      </c>
      <c r="D24" s="496"/>
      <c r="E24" s="496"/>
      <c r="F24" s="496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7"/>
      <c r="M24" s="498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6" t="str">
        <f>IFERROR(IF('Soli_citud '!D23="","",'Soli_citud '!D23),"")</f>
        <v/>
      </c>
      <c r="D25" s="496"/>
      <c r="E25" s="496"/>
      <c r="F25" s="496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7"/>
      <c r="M25" s="498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6" t="str">
        <f>IFERROR(IF('Soli_citud '!D24="","",'Soli_citud '!D24),"")</f>
        <v/>
      </c>
      <c r="D26" s="496"/>
      <c r="E26" s="496"/>
      <c r="F26" s="496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7"/>
      <c r="M26" s="498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6" t="str">
        <f>IFERROR(IF('Soli_citud '!D25="","",'Soli_citud '!D25),"")</f>
        <v/>
      </c>
      <c r="D27" s="496"/>
      <c r="E27" s="496"/>
      <c r="F27" s="496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7"/>
      <c r="M27" s="498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6" t="str">
        <f>IFERROR(IF('Soli_citud '!D26="","",'Soli_citud '!D26),"")</f>
        <v/>
      </c>
      <c r="D28" s="496"/>
      <c r="E28" s="496"/>
      <c r="F28" s="496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7"/>
      <c r="M28" s="498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6" t="str">
        <f>IFERROR(IF('Soli_citud '!D27="","",'Soli_citud '!D27),"")</f>
        <v/>
      </c>
      <c r="D29" s="496"/>
      <c r="E29" s="496"/>
      <c r="F29" s="496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7"/>
      <c r="M29" s="498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6" t="str">
        <f>IFERROR(IF('Soli_citud '!D28="","",'Soli_citud '!D28),"")</f>
        <v/>
      </c>
      <c r="D30" s="496"/>
      <c r="E30" s="496"/>
      <c r="F30" s="496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7"/>
      <c r="M30" s="498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6" t="str">
        <f>IFERROR(IF('Soli_citud '!D29="","",'Soli_citud '!D29),"")</f>
        <v/>
      </c>
      <c r="D31" s="496"/>
      <c r="E31" s="496"/>
      <c r="F31" s="496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7"/>
      <c r="M31" s="498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6" t="str">
        <f>IFERROR(IF('Soli_citud '!D30="","",'Soli_citud '!D30),"")</f>
        <v/>
      </c>
      <c r="D32" s="496"/>
      <c r="E32" s="496"/>
      <c r="F32" s="496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7"/>
      <c r="M32" s="498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0"/>
      <c r="B1" s="500"/>
      <c r="C1" s="500"/>
      <c r="D1" s="500"/>
      <c r="E1" s="504" t="s">
        <v>81</v>
      </c>
      <c r="F1" s="504"/>
      <c r="H1" s="278" t="s">
        <v>82</v>
      </c>
      <c r="Z1" s="241" t="s">
        <v>83</v>
      </c>
    </row>
    <row r="2" spans="1:26" ht="18.75" customHeight="1">
      <c r="A2" s="500"/>
      <c r="B2" s="500"/>
      <c r="C2" s="500"/>
      <c r="D2" s="500"/>
      <c r="E2" s="504"/>
      <c r="F2" s="504"/>
    </row>
    <row r="3" spans="1:26" ht="24" customHeight="1">
      <c r="A3" s="500"/>
      <c r="B3" s="500"/>
      <c r="C3" s="500"/>
      <c r="D3" s="500"/>
      <c r="E3" s="505">
        <f>SUM(Total_AdhySol,Total_SECUNDARIO_MEDULAR,Total_Cuero,Total_Herrajes,Total_Sint_y_Tex,Total_Suelas,Total_Herramientas,Total_Ins_Compl)</f>
        <v>860</v>
      </c>
      <c r="F3" s="505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1"/>
      <c r="D6" s="502"/>
      <c r="H6" s="499" t="s">
        <v>85</v>
      </c>
      <c r="I6" s="499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503"/>
      <c r="D612" s="503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506"/>
      <c r="D658" s="507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503"/>
      <c r="D1107" s="503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8"/>
      <c r="D1166" s="507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503"/>
      <c r="D1275" s="503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3"/>
      <c r="D1331" s="503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503"/>
      <c r="D1416" s="503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503"/>
      <c r="D1510" s="503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2025-10-29T21:19:08Z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