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LAURA VICTORIA BAUTISTA\PEDIDO SALGAR\"/>
    </mc:Choice>
  </mc:AlternateContent>
  <xr:revisionPtr revIDLastSave="0" documentId="8_{E48F7B90-7538-434D-997B-251FD6BC9EE5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<sst xmlns="http://schemas.openxmlformats.org/spreadsheetml/2006/main" count="5004" uniqueCount="1391">
  <si>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</si>
  <si>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</si>
  <si>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</si>
  <si>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</si>
  <si>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</si>
  <si>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</si>
  <si>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</si>
  <si>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</si>
  <si>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</si>
  <si>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</si>
  <si>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</si>
  <si>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</si>
  <si>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</si>
  <si>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</si>
  <si>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</si>
  <si>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</si>
  <si>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</si>
  <si>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</si>
  <si>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</si>
  <si>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</si>
  <si>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</si>
  <si>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</si>
  <si>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</si>
  <si>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</si>
  <si>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</si>
  <si>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</si>
  <si>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</si>
  <si>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</si>
  <si>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</si>
  <si>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</si>
  <si>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</si>
  <si>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</si>
  <si>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</si>
  <si>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</si>
  <si>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</si>
  <si>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</si>
  <si>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</si>
  <si>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</si>
  <si>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</si>
  <si>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</si>
  <si>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</si>
  <si>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</si>
  <si>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</si>
  <si>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</si>
  <si>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</si>
  <si>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</si>
  <si>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</si>
  <si>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</si>
  <si>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</si>
  <si>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</si>
  <si>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</si>
  <si>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</si>
  <si>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</si>
  <si>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</si>
  <si>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</si>
  <si>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</si>
  <si>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</si>
  <si>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</si>
  <si>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</si>
  <si>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</si>
  <si>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</si>
  <si>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</si>
  <si>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</si>
  <si>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</si>
  <si>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</si>
  <si>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</si>
  <si>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</si>
  <si>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</si>
  <si>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</si>
  <si>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</si>
  <si>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</si>
  <si>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</si>
  <si>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</si>
  <si>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</si>
  <si>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</si>
  <si>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</si>
  <si>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</si>
  <si>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</si>
  <si>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</si>
  <si>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</si>
  <si>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</si>
  <si>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</si>
  <si>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</si>
  <si>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</si>
  <si>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</si>
  <si>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</si>
  <si>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</si>
  <si>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</si>
  <si>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</si>
  <si>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</si>
  <si>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</si>
  <si>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</si>
  <si>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</si>
  <si>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</si>
  <si>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</si>
  <si>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</si>
  <si>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</si>
  <si>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</si>
  <si>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</si>
  <si>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</si>
  <si>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</si>
  <si>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</si>
  <si>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</si>
  <si>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</si>
  <si>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</si>
  <si>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</si>
  <si>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</si>
  <si>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</si>
  <si>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</si>
  <si>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</si>
  <si>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</si>
  <si>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</si>
  <si>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</si>
  <si>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</si>
  <si>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</si>
  <si>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</si>
  <si>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</si>
  <si>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</si>
  <si>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</si>
  <si>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</si>
  <si>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</si>
  <si>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</si>
  <si>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</si>
  <si>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</si>
  <si>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</si>
  <si>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</si>
  <si>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</si>
  <si>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</si>
  <si>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</si>
  <si>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</si>
  <si>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</si>
  <si>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</si>
  <si>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</si>
  <si>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</si>
  <si>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</si>
  <si>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</si>
  <si>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</si>
  <si>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</si>
  <si>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</si>
  <si>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</si>
  <si>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</si>
  <si>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</si>
  <si>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</si>
  <si>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</si>
  <si>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</si>
  <si>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</si>
  <si>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</si>
  <si>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</si>
  <si>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</si>
  <si>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</si>
  <si>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</si>
  <si>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</si>
  <si>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</si>
  <si>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</si>
  <si>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</si>
  <si>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</si>
  <si>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</si>
  <si>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</si>
  <si>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</si>
  <si>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</si>
  <si>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</si>
  <si>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</si>
  <si>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</si>
  <si>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</si>
  <si>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</si>
  <si>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</si>
  <si>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</si>
  <si>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</si>
  <si>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</si>
  <si>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</si>
  <si>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</si>
  <si>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</si>
  <si>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</si>
  <si>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</si>
  <si>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</si>
  <si>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</si>
  <si>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</si>
  <si>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</si>
  <si>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</si>
  <si>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</si>
  <si>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</si>
  <si>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</si>
  <si>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</si>
  <si>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</si>
  <si>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</si>
  <si>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</si>
  <si>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</si>
  <si>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</si>
  <si>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</si>
  <si>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</si>
  <si>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</si>
  <si>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</si>
  <si>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</si>
  <si>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</si>
  <si>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</si>
  <si>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</si>
  <si>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</si>
  <si>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</si>
  <si>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</si>
  <si>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</si>
  <si>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</si>
  <si>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</si>
  <si>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</si>
  <si>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</si>
  <si>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</si>
  <si>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</si>
  <si>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</si>
  <si>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</si>
  <si>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</si>
  <si>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</si>
  <si>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</si>
  <si>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</si>
  <si>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</si>
  <si>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</si>
  <si>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</si>
  <si>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</si>
  <si>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</si>
  <si>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</si>
  <si>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</si>
  <si>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</si>
  <si>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</si>
  <si>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</si>
  <si>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</si>
  <si>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</si>
  <si>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</si>
  <si>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</si>
  <si>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</si>
  <si>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</si>
  <si>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</si>
  <si>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</si>
  <si>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</si>
  <si>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</si>
  <si>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</si>
  <si>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</si>
  <si>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</si>
  <si>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</si>
  <si>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</si>
  <si>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</si>
  <si>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</si>
  <si>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</si>
  <si>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</si>
  <si>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</si>
  <si>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</si>
  <si>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</si>
  <si>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</si>
  <si>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</si>
  <si>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</si>
  <si>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</si>
  <si>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</si>
  <si>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</si>
  <si>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</si>
  <si>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</si>
  <si>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</si>
  <si>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</si>
  <si>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</si>
  <si>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</si>
  <si>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</si>
  <si>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</si>
  <si>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</si>
  <si>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</si>
  <si>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</si>
  <si>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</si>
  <si>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</si>
  <si>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</si>
  <si>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</si>
  <si>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</si>
  <si>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</si>
  <si>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</si>
  <si>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</si>
  <si>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</si>
  <si>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</si>
  <si>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</si>
  <si>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</si>
  <si>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</si>
  <si>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</si>
  <si>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</si>
  <si>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</si>
  <si>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</si>
  <si>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</si>
  <si>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</si>
  <si>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</si>
  <si>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</si>
  <si>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</si>
  <si>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</si>
  <si>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</si>
  <si>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</si>
  <si>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</si>
  <si>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</si>
  <si>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</si>
  <si>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</si>
  <si>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</si>
  <si>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</si>
  <si>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</si>
  <si>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</si>
  <si>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</si>
  <si>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</si>
  <si>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</si>
  <si>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</si>
  <si>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</si>
  <si>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</si>
  <si>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</si>
  <si>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</si>
  <si>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</si>
  <si>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</si>
  <si>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</si>
  <si>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</si>
  <si>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</si>
  <si>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</si>
  <si>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</si>
  <si>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</si>
  <si>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</si>
  <si>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</si>
  <si>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</si>
  <si>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</si>
  <si>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</si>
  <si>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</si>
  <si>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</si>
  <si>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</si>
  <si>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</si>
  <si>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</si>
  <si>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</si>
  <si>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</si>
  <si>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</si>
  <si>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</si>
  <si>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</si>
  <si>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</si>
  <si>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</si>
  <si>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</si>
  <si>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</si>
  <si>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</si>
  <si>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</si>
  <si>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</si>
  <si>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</si>
  <si>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</si>
  <si>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</si>
  <si>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</si>
  <si>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</si>
  <si>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</si>
  <si>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</si>
  <si>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</si>
  <si>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</si>
  <si>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</si>
  <si>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</si>
  <si>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</si>
  <si>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</si>
  <si>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</si>
  <si>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</si>
  <si>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</si>
  <si>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</si>
  <si>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</si>
  <si>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</si>
  <si>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</si>
  <si>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</si>
  <si>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</si>
  <si>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</si>
  <si>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</si>
  <si>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</si>
  <si>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</si>
  <si>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</si>
  <si>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</si>
  <si>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</si>
  <si>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</si>
  <si>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</si>
  <si>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</si>
  <si>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</si>
  <si>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</si>
  <si>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</si>
  <si>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</si>
  <si>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</si>
  <si>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</si>
  <si>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</si>
  <si>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</si>
  <si>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</si>
  <si>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</si>
  <si>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</si>
  <si>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</si>
  <si>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</si>
  <si>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</si>
  <si>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</si>
  <si>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</si>
  <si>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</si>
  <si>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</si>
  <si>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</si>
  <si>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</si>
  <si>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</si>
  <si>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</si>
  <si>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</si>
  <si>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</si>
  <si>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</si>
  <si>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</si>
  <si>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</si>
  <si>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</si>
  <si>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</si>
  <si>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</si>
  <si>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</si>
  <si>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</si>
  <si>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</si>
  <si>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</si>
  <si>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</si>
  <si>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</si>
  <si>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</si>
  <si>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</si>
  <si>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</si>
  <si>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</si>
  <si>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</si>
  <si>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</si>
  <si>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</si>
  <si>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</si>
  <si>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</si>
  <si>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</si>
  <si>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</si>
  <si>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</si>
  <si>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</si>
  <si>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</si>
  <si>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</si>
  <si>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</si>
  <si>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</si>
  <si>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</si>
  <si>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</si>
  <si>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</si>
  <si>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</si>
  <si>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</si>
  <si>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</si>
  <si>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</si>
  <si>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</si>
  <si>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</si>
  <si>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</si>
  <si>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</si>
  <si>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</si>
  <si>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</si>
  <si>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</si>
  <si>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</si>
  <si>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</si>
  <si>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</si>
  <si>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</si>
  <si>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</si>
  <si>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</si>
  <si>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</si>
  <si>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</si>
  <si>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</si>
  <si>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</si>
  <si>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</si>
  <si>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</si>
  <si>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</si>
  <si>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</si>
  <si>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</si>
  <si>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</si>
  <si>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</si>
  <si>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</si>
  <si>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</si>
  <si>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</si>
  <si>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</si>
  <si>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</si>
  <si>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</si>
  <si>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</si>
  <si>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</si>
  <si>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</si>
  <si>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</si>
  <si>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</si>
  <si>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</si>
  <si>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</si>
  <si>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</si>
  <si>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</si>
  <si>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</si>
  <si>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</si>
  <si>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</si>
  <si>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</si>
  <si>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</si>
  <si>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</si>
  <si>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</si>
  <si>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</si>
  <si>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</si>
  <si>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</si>
  <si>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</si>
  <si>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</si>
  <si>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</si>
  <si>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</si>
  <si>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</si>
  <si>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</si>
  <si>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</si>
  <si>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</si>
  <si>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</si>
  <si>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</si>
  <si>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</si>
  <si>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</si>
  <si>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</si>
  <si>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</si>
  <si>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</si>
  <si>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</si>
  <si>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</si>
  <si>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</si>
  <si>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</si>
  <si>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</si>
  <si>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</si>
  <si>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</si>
  <si>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</si>
  <si>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</si>
  <si>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</si>
  <si>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</si>
  <si>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</si>
  <si>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</si>
  <si>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</si>
  <si>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</si>
  <si>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</si>
  <si>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</si>
  <si>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</si>
  <si>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</si>
  <si>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</si>
  <si>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</si>
  <si>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</si>
  <si>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</si>
  <si>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</si>
  <si>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</si>
  <si>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</si>
  <si>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</si>
  <si>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</si>
  <si>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</si>
  <si>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</si>
  <si>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</si>
  <si>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</si>
  <si>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</si>
  <si>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</si>
  <si>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</si>
  <si>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</si>
  <si>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</si>
  <si>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</si>
  <si>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</si>
  <si>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</si>
  <si>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</si>
  <si>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</si>
  <si>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</si>
  <si>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</si>
  <si>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</si>
  <si>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</si>
  <si>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</si>
  <si>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</si>
  <si>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</si>
  <si>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</si>
  <si>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</si>
  <si>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</si>
  <si>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</si>
  <si>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</si>
  <si>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</si>
  <si>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</si>
  <si>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</si>
  <si>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</si>
  <si>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</si>
  <si>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</si>
  <si>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</si>
  <si>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</si>
  <si>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</si>
  <si>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</si>
  <si>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</si>
  <si>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</si>
  <si>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</si>
  <si>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</si>
  <si>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</si>
  <si>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</si>
  <si>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</si>
  <si>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</si>
  <si>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</si>
  <si>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</si>
  <si>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</si>
  <si>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</si>
  <si>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</si>
  <si>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</si>
  <si>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</si>
  <si>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</si>
  <si>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</si>
  <si>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</si>
  <si>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</si>
  <si>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</si>
  <si>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</si>
  <si>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</si>
  <si>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</si>
  <si>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</si>
  <si>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</si>
  <si>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</si>
  <si>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</si>
  <si>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</si>
  <si>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</si>
  <si>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</si>
  <si>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</si>
  <si>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</si>
  <si>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</si>
  <si>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</si>
  <si>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</si>
  <si>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</si>
  <si>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</si>
  <si>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</si>
  <si>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</si>
  <si>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</si>
  <si>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</si>
  <si>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</si>
  <si>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</si>
  <si>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</si>
  <si>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</si>
  <si>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</si>
  <si>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</si>
  <si>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</si>
  <si>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</si>
  <si>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</si>
  <si>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</si>
  <si>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</si>
  <si>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</si>
  <si>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</si>
  <si>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</si>
  <si>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</si>
  <si>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</si>
  <si>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</si>
  <si>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</si>
  <si>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</si>
  <si>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</si>
  <si>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</si>
  <si>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</si>
  <si>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</si>
  <si>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</si>
  <si>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</si>
  <si>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</si>
  <si>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</si>
  <si>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</si>
  <si>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</si>
  <si>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</si>
  <si>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</si>
  <si>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</si>
  <si>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</si>
  <si>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</si>
  <si>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</si>
  <si>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</si>
  <si>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</si>
  <si>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</si>
  <si>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</si>
  <si>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</si>
  <si>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</si>
  <si>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</si>
  <si>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</si>
  <si>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</si>
  <si>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</si>
  <si>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</si>
  <si>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</si>
  <si>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</si>
  <si>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</si>
  <si>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</si>
  <si>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</si>
  <si>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</si>
  <si>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</si>
  <si>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</si>
  <si>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</si>
  <si>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</si>
  <si>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</si>
  <si>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</si>
  <si>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</si>
  <si>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</si>
  <si>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</si>
  <si>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</si>
  <si>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</si>
  <si>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</si>
  <si>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</si>
  <si>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</si>
  <si>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</si>
  <si>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</si>
  <si>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</si>
  <si>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</si>
  <si>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</si>
  <si>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</si>
  <si>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</si>
  <si>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</si>
  <si>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</si>
  <si>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</si>
  <si>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</si>
  <si>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</si>
  <si>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</si>
  <si>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</si>
  <si>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</si>
  <si>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</si>
  <si>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</si>
  <si>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</si>
  <si>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</si>
  <si>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</si>
  <si>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</si>
  <si>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</si>
  <si>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</si>
  <si>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</si>
  <si>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</si>
  <si>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</si>
  <si>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</si>
  <si>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</si>
  <si>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</si>
  <si>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</si>
  <si>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</si>
  <si>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</si>
  <si>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</si>
  <si>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</si>
  <si>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</si>
  <si>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</si>
  <si>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</si>
  <si>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</si>
  <si>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</si>
  <si>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</si>
  <si>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</si>
  <si>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</si>
  <si>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</si>
  <si>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</si>
  <si>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</si>
  <si>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</si>
  <si>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</si>
  <si>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</si>
  <si>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</si>
  <si>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</si>
  <si>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</si>
  <si>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</si>
  <si>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</si>
  <si>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</si>
  <si>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</si>
  <si>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</si>
  <si>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</si>
  <si>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</si>
  <si>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</si>
  <si>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</si>
  <si>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</si>
  <si>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</si>
  <si>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</si>
  <si>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</si>
  <si>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</si>
  <si>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</si>
  <si>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</si>
  <si>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</si>
  <si>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</si>
  <si>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</si>
  <si>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</si>
  <si>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</si>
  <si>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</si>
  <si>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</si>
  <si>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</si>
  <si>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</si>
  <si>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</si>
  <si>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</si>
  <si>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</si>
  <si>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</si>
  <si>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</si>
  <si>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</si>
  <si>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</si>
  <si>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</si>
  <si>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</si>
  <si>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</si>
  <si>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</si>
  <si>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</si>
  <si>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</si>
  <si>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</si>
  <si>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</si>
  <si>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</si>
  <si>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</si>
  <si>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</si>
  <si>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</si>
  <si>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</si>
  <si>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</si>
  <si>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</si>
  <si>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</si>
  <si>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</si>
  <si>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</si>
  <si>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</si>
  <si>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</si>
  <si>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</si>
  <si>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</si>
  <si>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</si>
  <si>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</si>
  <si>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</si>
  <si>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</si>
  <si>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</si>
  <si>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</si>
  <si>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</si>
  <si>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</si>
  <si>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</si>
  <si>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</si>
  <si>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</si>
  <si>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</si>
  <si>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</si>
  <si>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</si>
  <si>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</si>
  <si>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</si>
  <si>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</si>
  <si>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</si>
  <si>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</si>
  <si>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</si>
  <si>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</si>
  <si>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</si>
  <si>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</si>
  <si>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</si>
  <si>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</si>
  <si>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</si>
  <si>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</si>
  <si>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</si>
  <si>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</si>
  <si>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</si>
  <si>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</si>
  <si>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</si>
  <si>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</si>
  <si>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</si>
  <si>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</si>
  <si>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</si>
  <si>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</si>
  <si>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</si>
  <si>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</si>
  <si>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</si>
  <si>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</si>
  <si>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</si>
  <si>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</si>
  <si>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</si>
  <si>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</si>
  <si>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</si>
  <si>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</si>
  <si>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</si>
  <si>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</si>
  <si>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</si>
  <si>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</si>
  <si>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</si>
  <si>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</si>
  <si>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</si>
  <si>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</si>
  <si>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</si>
  <si>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</si>
  <si>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</si>
  <si>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</si>
  <si>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</si>
  <si>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</si>
  <si>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</si>
  <si>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</si>
  <si>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</si>
  <si>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</si>
  <si>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</si>
  <si>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</si>
  <si>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</si>
  <si>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</si>
  <si>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</si>
  <si>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</si>
  <si>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</si>
  <si>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</si>
  <si>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</si>
  <si>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</si>
  <si>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</si>
  <si>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</si>
  <si>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</si>
  <si>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</si>
  <si>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</si>
  <si>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</si>
  <si>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</si>
  <si>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</si>
  <si>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</si>
  <si>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</si>
  <si>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</si>
  <si>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</si>
  <si>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</si>
  <si>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</si>
  <si>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</si>
  <si>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</si>
  <si>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</si>
  <si>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</si>
  <si>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</si>
  <si>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</si>
  <si>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</si>
  <si>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</si>
  <si>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</si>
  <si>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</si>
  <si>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</si>
  <si>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</si>
  <si>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</si>
  <si>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</si>
  <si>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</si>
  <si>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</si>
  <si>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</si>
  <si>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</si>
  <si>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</si>
  <si>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</si>
  <si>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</si>
  <si>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</si>
  <si>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</si>
  <si>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</si>
  <si>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</si>
  <si>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</si>
  <si>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</si>
  <si>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</si>
  <si>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</si>
  <si>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</si>
  <si>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</si>
  <si>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</si>
  <si>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</si>
  <si>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</si>
  <si>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</si>
  <si>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</si>
  <si>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</si>
  <si>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</si>
  <si>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</si>
  <si>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</si>
  <si>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</si>
  <si>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</si>
  <si>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</si>
  <si>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</si>
  <si>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</si>
  <si>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</si>
  <si>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</si>
  <si>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</si>
  <si>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</si>
  <si>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</si>
  <si>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</si>
  <si>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</si>
  <si>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</si>
  <si>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</si>
  <si>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</si>
  <si>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</si>
  <si>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</si>
  <si>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</si>
  <si>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</si>
  <si>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</si>
  <si>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</si>
  <si>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</si>
  <si>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</si>
  <si>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</si>
  <si>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</si>
  <si>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</si>
  <si>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</si>
  <si>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</si>
  <si>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</si>
  <si>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</si>
  <si>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</si>
  <si>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</si>
  <si>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</si>
  <si>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</si>
  <si>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</si>
  <si>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</si>
  <si>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</si>
  <si>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</si>
  <si>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</si>
  <si>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</si>
  <si>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</si>
  <si>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</si>
  <si>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</si>
  <si>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</si>
  <si>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</si>
  <si>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</si>
  <si>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</si>
  <si>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</si>
  <si>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</si>
  <si>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</si>
  <si>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</si>
  <si>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</si>
  <si>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</si>
  <si>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</si>
  <si>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</si>
  <si>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</si>
  <si>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</si>
  <si>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</si>
  <si>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</si>
  <si>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</si>
  <si>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</si>
  <si>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</si>
  <si>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</si>
  <si>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</si>
  <si>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</si>
  <si>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</si>
  <si>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</si>
  <si>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</si>
  <si>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</si>
  <si>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</si>
  <si>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</si>
  <si>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</si>
  <si>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</si>
  <si>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</si>
  <si>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</si>
  <si>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</si>
  <si>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</si>
  <si>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</si>
  <si>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</si>
  <si>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</si>
  <si>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</si>
  <si>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</si>
  <si>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</si>
  <si>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</si>
  <si>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</si>
  <si>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</si>
  <si>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</si>
  <si>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</si>
  <si>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</si>
  <si>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</si>
  <si>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</si>
  <si>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</si>
  <si>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</si>
  <si>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</si>
  <si>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</si>
  <si>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</si>
  <si>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</si>
  <si>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</si>
  <si>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</si>
  <si>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</si>
  <si>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</si>
  <si>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</si>
  <si>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</si>
  <si>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</si>
  <si>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</si>
  <si>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</si>
  <si>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</si>
  <si>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</si>
  <si>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</si>
  <si>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</si>
  <si>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</si>
  <si>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</si>
  <si>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</si>
  <si>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</si>
  <si>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</si>
  <si>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</si>
  <si>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</si>
  <si>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</si>
  <si>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</si>
  <si>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</si>
  <si>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</si>
  <si>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</si>
  <si>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</si>
  <si>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</si>
  <si>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</si>
  <si>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</si>
  <si>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</si>
  <si>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</si>
  <si>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</si>
  <si>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</si>
  <si>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</si>
  <si>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</si>
  <si>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</si>
  <si>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</si>
  <si>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</si>
  <si>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</si>
  <si>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</si>
  <si>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</si>
  <si>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</si>
  <si>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</si>
  <si>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</si>
  <si>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</si>
  <si>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</si>
  <si>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</si>
  <si>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</si>
  <si>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</si>
  <si>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</si>
  <si>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</si>
  <si>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</si>
  <si>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</si>
  <si>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</si>
  <si>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</si>
  <si>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</si>
  <si>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</si>
  <si>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</si>
  <si>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</si>
  <si>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</si>
  <si>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</si>
  <si>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</si>
  <si>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</si>
  <si>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</si>
  <si>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</si>
  <si>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</si>
  <si>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</si>
  <si>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</si>
  <si>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</si>
  <si>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</si>
  <si>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</si>
  <si>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</si>
  <si>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</si>
  <si>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</si>
  <si>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</si>
  <si>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</si>
  <si>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</si>
  <si>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</si>
  <si>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</si>
  <si>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</si>
  <si>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</si>
  <si>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</si>
  <si>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</si>
  <si>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</si>
  <si>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</si>
  <si>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</si>
  <si>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</si>
  <si>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</si>
  <si>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</si>
  <si>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</si>
  <si>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</si>
  <si>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</si>
  <si>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</si>
  <si>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</si>
  <si>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</si>
  <si>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</si>
  <si>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</si>
  <si>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</si>
  <si>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</si>
  <si>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</si>
  <si>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</si>
  <si>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</si>
  <si>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</si>
  <si>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</si>
  <si>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</si>
  <si>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</si>
  <si>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</si>
  <si>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</si>
  <si>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</si>
  <si>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</si>
  <si>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</si>
  <si>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</si>
  <si>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</si>
  <si>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</si>
  <si>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</si>
  <si>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</si>
  <si>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</si>
  <si>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</si>
  <si>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</si>
  <si>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</si>
  <si>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</si>
  <si>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</si>
  <si>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</si>
  <si>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</si>
  <si>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</si>
  <si>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</si>
  <si>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</si>
  <si>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</si>
  <si>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</si>
  <si>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</si>
  <si>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</si>
  <si>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</si>
  <si>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</si>
  <si>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</si>
  <si>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</si>
  <si>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</si>
  <si>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</si>
  <si>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</si>
  <si>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</si>
  <si>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</si>
  <si>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</si>
  <si>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</si>
  <si>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</si>
  <si>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</si>
  <si>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</si>
  <si>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</si>
  <si>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</si>
  <si>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</si>
  <si>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</si>
  <si>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</si>
  <si>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</si>
  <si>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</si>
  <si>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</si>
  <si>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</si>
  <si>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</si>
  <si>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</si>
  <si>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</si>
  <si>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</si>
  <si>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</si>
  <si>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</si>
  <si>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</si>
  <si>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</si>
  <si>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</si>
  <si>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</si>
  <si>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</si>
  <si>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</si>
  <si>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</si>
  <si>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</si>
  <si>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</si>
  <si>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</si>
  <si>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</si>
  <si>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</si>
  <si>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</si>
  <si>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</si>
  <si>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</si>
  <si>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</si>
  <si>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</si>
  <si>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</si>
  <si>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</si>
  <si>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</si>
  <si>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</si>
  <si>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</si>
  <si>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</si>
  <si>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</si>
  <si>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</si>
  <si>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</si>
  <si>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</si>
  <si>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</si>
  <si>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</si>
  <si>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</si>
  <si>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</si>
  <si>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</si>
  <si>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</si>
  <si>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</si>
  <si>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</si>
  <si>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</si>
  <si>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</si>
  <si>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</si>
  <si>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</si>
  <si>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</si>
  <si>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</si>
  <si>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</si>
  <si>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</si>
  <si>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</si>
  <si>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</si>
  <si>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</si>
  <si>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</si>
  <si>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</si>
  <si>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</si>
  <si>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</si>
  <si>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</si>
  <si>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</si>
  <si>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</si>
  <si>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</si>
  <si>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</si>
  <si>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</si>
  <si>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</si>
  <si>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</si>
  <si>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</si>
  <si>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</si>
  <si>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</si>
  <si>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</si>
  <si>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</si>
  <si>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</si>
  <si>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</si>
  <si>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</si>
  <si>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</si>
  <si>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</si>
  <si>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</si>
  <si>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</si>
  <si>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</si>
  <si>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</si>
  <si>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</si>
  <si>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</si>
  <si>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</si>
  <si>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</si>
  <si>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</si>
  <si>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</si>
  <si>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</si>
  <si>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</si>
  <si>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</si>
  <si>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</si>
  <si>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</si>
  <si>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</si>
  <si>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</si>
  <si>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</si>
  <si>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</si>
  <si>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</si>
  <si>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</si>
  <si>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</si>
  <si>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</si>
  <si>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</si>
  <si>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</si>
  <si>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</si>
  <si>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</si>
  <si>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</si>
  <si>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</si>
  <si>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</si>
  <si>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</si>
  <si>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</si>
  <si>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</si>
  <si>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</si>
  <si>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</si>
  <si>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</si>
  <si>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</si>
  <si>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</si>
  <si>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</si>
  <si>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</si>
  <si>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</si>
  <si>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</si>
  <si>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</si>
  <si>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</si>
  <si>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</si>
  <si>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</si>
  <si>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</si>
  <si>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</si>
  <si>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</si>
  <si>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</si>
  <si>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</si>
  <si>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</si>
  <si>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</si>
  <si>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</si>
  <si>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</si>
  <si>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</si>
  <si>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</si>
  <si>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</si>
  <si>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</si>
  <si>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</si>
  <si>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</si>
  <si>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</si>
  <si>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</si>
  <si>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</si>
  <si>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</si>
  <si>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</si>
  <si>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</si>
  <si>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</si>
  <si>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</si>
  <si>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</si>
  <si>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</si>
  <si>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</si>
  <si>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</si>
  <si>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</si>
  <si>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</si>
  <si>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</si>
  <si>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</si>
  <si>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</si>
  <si>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</si>
  <si>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</si>
  <si>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</si>
  <si>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</si>
  <si>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</si>
  <si>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</si>
  <si>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</si>
  <si>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</si>
  <si>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</si>
  <si>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</si>
  <si>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</si>
  <si>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</si>
  <si>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</si>
  <si>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</si>
  <si>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</si>
  <si>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</si>
  <si>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</si>
  <si>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</si>
  <si>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</si>
  <si>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</si>
  <si>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</si>
  <si>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</si>
  <si>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</si>
  <si>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</si>
  <si>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</si>
  <si>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</si>
  <si>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</si>
  <si>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</si>
  <si>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</si>
  <si>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</si>
  <si>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</si>
  <si>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</si>
  <si>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</si>
  <si>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</si>
  <si>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</si>
  <si>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</si>
  <si>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</si>
  <si>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</si>
  <si>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</si>
  <si>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</si>
  <si>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</si>
  <si>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</si>
  <si>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</si>
  <si>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</si>
  <si>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</si>
  <si>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</si>
  <si>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</si>
  <si>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</si>
  <si>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</si>
  <si>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</si>
  <si>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</si>
  <si>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</si>
  <si>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</si>
  <si>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</si>
  <si>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</si>
  <si>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</si>
  <si>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</si>
  <si>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</si>
  <si>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</si>
  <si>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</si>
  <si>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</si>
  <si>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</si>
  <si>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</si>
  <si>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</si>
  <si>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</si>
  <si>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</si>
  <si>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</si>
  <si>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</si>
  <si>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</si>
  <si>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</si>
  <si>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</si>
  <si>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</si>
  <si>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</si>
  <si>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</si>
  <si>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</si>
  <si>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</si>
  <si>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</si>
  <si>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</si>
  <si>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</si>
  <si>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</si>
  <si>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</si>
  <si>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</si>
  <si>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</si>
  <si>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</si>
  <si>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</si>
  <si>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</si>
  <si>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</si>
  <si>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</si>
  <si>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</si>
  <si>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</si>
  <si>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</si>
  <si>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</si>
  <si>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</si>
  <si>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0.5</t>
  </si>
  <si>
    <t>PORTACARNET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</si>
</sst>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57149</xdr:colOff>
      <xdr:row>1</xdr:row>
      <xdr:rowOff>19050</xdr:rowOff>
    </xdr:from>
    <xdr:to>
      <xdr:col>24</xdr:col>
      <xdr:colOff>510523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B5BC69-4E70-E238-AF38-4A6B1D6A6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308" t="58610" b="6042"/>
        <a:stretch>
          <a:fillRect/>
        </a:stretch>
      </xdr:blipFill>
      <xdr:spPr>
        <a:xfrm>
          <a:off x="7934324" y="400050"/>
          <a:ext cx="2196449" cy="135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7" sqref="D17:N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LV0309-1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45903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3319344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1250.61625</v>
      </c>
      <c r="E5" s="387"/>
      <c r="F5" s="388"/>
      <c r="G5" s="364" t="s">
        <v>15</v>
      </c>
      <c r="H5" s="389"/>
      <c r="I5" s="389"/>
      <c r="J5" s="365"/>
      <c r="K5" s="328">
        <v>20</v>
      </c>
      <c r="L5" s="328"/>
      <c r="M5" s="329" t="s">
        <v>16</v>
      </c>
      <c r="N5" s="329"/>
      <c r="O5" s="325">
        <f>IFERROR(IF(K5=0,"",D5*K5),"")</f>
        <v>25012.325000000001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 t="s">
        <v>1389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0.05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39</v>
      </c>
      <c r="B10" s="299"/>
      <c r="C10" s="300"/>
      <c r="D10" s="390" t="s">
        <v>721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U</v>
      </c>
      <c r="P10" s="305"/>
      <c r="Q10" s="306">
        <v>1</v>
      </c>
      <c r="R10" s="307"/>
      <c r="S10" s="308">
        <f>IFERROR(IF(Q10="Unidad","1",(Q10*$K$5)),"")</f>
        <v>20</v>
      </c>
      <c r="T10" s="309"/>
      <c r="U10" s="310"/>
      <c r="V10" s="393"/>
      <c r="W10" s="311">
        <f>IFERROR(IF(D10="","",INDEX(Tabla_Completa,MATCH('Soli_citud '!D10,Materiales,0),7)*S10),"")</f>
        <v>9113.3250000000007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231</v>
      </c>
      <c r="B11" s="299"/>
      <c r="C11" s="300"/>
      <c r="D11" s="390" t="s">
        <v>317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65</v>
      </c>
      <c r="R11" s="307"/>
      <c r="S11" s="308">
        <f t="shared" ref="S11:S31" si="1">IFERROR(IF(Q11="Unidad","1",(Q11*$K$5)),"")</f>
        <v>1300</v>
      </c>
      <c r="T11" s="309"/>
      <c r="U11" s="310"/>
      <c r="V11" s="310"/>
      <c r="W11" s="311">
        <f>IFERROR(IF(D11="","",INDEX(Tabla_Completa,MATCH('Soli_citud '!D11,Materiales,0),7)*S11),"")</f>
        <v>15899</v>
      </c>
      <c r="X11" s="311"/>
      <c r="Y11" s="311"/>
    </row>
    <row r="12" spans="1:31" ht="15.75" customHeight="1">
      <c r="A12" s="298"/>
      <c r="B12" s="299"/>
      <c r="C12" s="300"/>
      <c r="D12" s="394"/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45903</v>
      </c>
      <c r="O1" s="489"/>
      <c r="P1" s="427" t="s">
        <v>54</v>
      </c>
      <c r="Q1" s="428"/>
      <c r="R1" s="433" t="str">
        <f>IF('Soli_citud '!D4="","",'Soli_citud '!D4)</f>
        <v>PORTACARNET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LV0309-1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3319344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1250.61625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LV0309-1</v>
      </c>
      <c r="C12" s="407" t="str">
        <f>IFERROR(IF('Soli_citud '!D10="","",'Soli_citud '!D10),"")</f>
        <v xml:space="preserve">LLAVE METÁLICA DESLIZADOR   #6 PARA CREMALLERA - NÍQUEL </v>
      </c>
      <c r="D12" s="407"/>
      <c r="E12" s="407"/>
      <c r="F12" s="407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20</v>
      </c>
      <c r="I12" s="214"/>
      <c r="J12" s="215"/>
      <c r="K12" s="197" cm="1">
        <f t="array" ref="K12">IFERROR(_xlfn.IFS(H12="","",J12=H12,"Cumplido",J12&lt;H12,H12-J12,J12&gt;H12,"Revisar"),"")</f>
        <v>20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LV0309-1</v>
      </c>
      <c r="C13" s="407" t="str">
        <f>IFERROR(IF('Soli_citud '!D11="","",'Soli_citud '!D11),"")</f>
        <v>CREMALLERA POLIÉSTER #6</v>
      </c>
      <c r="D13" s="407"/>
      <c r="E13" s="407"/>
      <c r="F13" s="407"/>
      <c r="G13" s="213" t="str">
        <f>IF('Soli_citud '!O11="","",'Soli_citud '!O11)</f>
        <v>cm</v>
      </c>
      <c r="H13" s="213" cm="1">
        <f t="array" ref="H13">_xlfn.IFS('Soli_citud '!S11="","",'Soli_citud '!S11&lt;=0,"",'Soli_citud '!S11&gt;0,'Soli_citud '!S11)</f>
        <v>1300</v>
      </c>
      <c r="I13" s="214"/>
      <c r="J13" s="216"/>
      <c r="K13" s="197" cm="1">
        <f t="array" ref="K13">IFERROR(_xlfn.IFS(H13="","",J13=H13,"Cumplido",J13&lt;H13,H13-J13,J13&gt;H13,"Revisar"),"")</f>
        <v>1300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/>
      </c>
      <c r="D14" s="407"/>
      <c r="E14" s="407"/>
      <c r="F14" s="407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IFERROR(IF('Soli_citud '!D13="","",'Soli_citud '!D13),"")</f>
        <v/>
      </c>
      <c r="D15" s="407"/>
      <c r="E15" s="407"/>
      <c r="F15" s="407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/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2025-10-01T13:17:11Z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