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LINA POSADA\FICHA CAMPESENA ANGELOPOLIS\"/>
    </mc:Choice>
  </mc:AlternateContent>
  <xr:revisionPtr revIDLastSave="0" documentId="8_{BD111F2E-C5F3-42B0-B00F-EC947C56DE8B}" xr6:coauthVersionLast="36" xr6:coauthVersionMax="36" xr10:uidLastSave="{00000000-0000-0000-0000-000000000000}"/>
  <bookViews>
    <workbookView xWindow="-120" yWindow="-120" windowWidth="20730" windowHeight="117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a="1"/>
  <c r="H22" i="61"/>
  <c r="K22" i="61" s="1" a="1"/>
  <c r="K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a="1"/>
  <c r="H26" i="61"/>
  <c r="K26" i="61" s="1" a="1"/>
  <c r="K26" i="61" s="1"/>
  <c r="S25" i="43"/>
  <c r="H27" i="61" s="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/>
  <c r="O27" i="43"/>
  <c r="G29" i="61" s="1"/>
  <c r="O28" i="43"/>
  <c r="G30" i="61"/>
  <c r="O29" i="43"/>
  <c r="G31" i="61" s="1"/>
  <c r="O30" i="43"/>
  <c r="G32" i="6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G12" i="61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1" i="43" l="1"/>
  <c r="W18" i="43"/>
  <c r="D5" i="43" s="1"/>
  <c r="B8" i="61" s="1"/>
  <c r="W16" i="43"/>
  <c r="K14" i="61" a="1"/>
  <c r="K14" i="61" s="1"/>
  <c r="B14" i="61"/>
  <c r="O14" i="61"/>
  <c r="K18" i="61" a="1"/>
  <c r="K18" i="61" s="1"/>
  <c r="O18" i="61"/>
  <c r="K30" i="61" a="1"/>
  <c r="K30" i="61" s="1"/>
  <c r="B30" i="61"/>
  <c r="O26" i="61"/>
  <c r="O22" i="61"/>
  <c r="O27" i="61"/>
  <c r="K27" i="61" a="1"/>
  <c r="K27" i="61" s="1"/>
  <c r="B27" i="61"/>
  <c r="B25" i="61"/>
  <c r="K25" i="61" a="1"/>
  <c r="K25" i="61" s="1"/>
  <c r="O25" i="61"/>
  <c r="K31" i="61" a="1"/>
  <c r="K31" i="61" s="1"/>
  <c r="B31" i="61"/>
  <c r="O31" i="61"/>
  <c r="K29" i="61" a="1"/>
  <c r="K29" i="61" s="1"/>
  <c r="O29" i="61"/>
  <c r="B29" i="61"/>
  <c r="K20" i="61" a="1"/>
  <c r="K20" i="61" s="1"/>
  <c r="B20" i="61"/>
  <c r="O20" i="61"/>
  <c r="O15" i="61"/>
  <c r="K15" i="61" a="1"/>
  <c r="K15" i="61" s="1"/>
  <c r="B15" i="61"/>
  <c r="K13" i="61" a="1"/>
  <c r="K13" i="61" s="1"/>
  <c r="O13" i="61"/>
  <c r="B13" i="61"/>
  <c r="O24" i="61"/>
  <c r="K24" i="61" a="1"/>
  <c r="K24" i="61" s="1"/>
  <c r="B24" i="61"/>
  <c r="B19" i="61"/>
  <c r="O19" i="61"/>
  <c r="K19" i="61" a="1"/>
  <c r="K19" i="61" s="1"/>
  <c r="B17" i="61"/>
  <c r="K17" i="61" a="1"/>
  <c r="K17" i="61" s="1"/>
  <c r="O17" i="61"/>
  <c r="K32" i="61" a="1"/>
  <c r="K32" i="61" s="1"/>
  <c r="O32" i="61"/>
  <c r="B32" i="61"/>
  <c r="O16" i="61"/>
  <c r="K16" i="61" a="1"/>
  <c r="K16" i="61" s="1"/>
  <c r="B16" i="61"/>
  <c r="K28" i="61" a="1"/>
  <c r="K28" i="61" s="1"/>
  <c r="B28" i="61"/>
  <c r="O28" i="61"/>
  <c r="O23" i="61"/>
  <c r="K23" i="61" a="1"/>
  <c r="K23" i="61" s="1"/>
  <c r="B23" i="61"/>
  <c r="K21" i="61" a="1"/>
  <c r="K21" i="61" s="1"/>
  <c r="B21" i="61"/>
  <c r="O21" i="61"/>
  <c r="K12" i="61" a="1"/>
  <c r="K12" i="61" s="1"/>
  <c r="B12" i="61"/>
  <c r="O12" i="61"/>
  <c r="B22" i="61"/>
  <c r="B26" i="61"/>
  <c r="O30" i="61"/>
  <c r="B18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<sst xmlns="http://schemas.openxmlformats.org/spreadsheetml/2006/main" count="5022" uniqueCount="1390">
  <si>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</si>
  <si>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</si>
  <si>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</si>
  <si>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</si>
  <si>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</si>
  <si>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</si>
  <si>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</si>
  <si>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</si>
  <si>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</si>
  <si>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</si>
  <si>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</si>
  <si>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</si>
  <si>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</si>
  <si>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</si>
  <si>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</si>
  <si>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</si>
  <si>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</si>
  <si>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</si>
  <si>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</si>
  <si>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</si>
  <si>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</si>
  <si>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</si>
  <si>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</si>
  <si>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</si>
  <si>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</si>
  <si>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</si>
  <si>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</si>
  <si>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</si>
  <si>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</si>
  <si>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</si>
  <si>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</si>
  <si>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</si>
  <si>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</si>
  <si>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</si>
  <si>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</si>
  <si>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</si>
  <si>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</si>
  <si>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</si>
  <si>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</si>
  <si>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</si>
  <si>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</si>
  <si>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</si>
  <si>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</si>
  <si>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</si>
  <si>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</si>
  <si>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</si>
  <si>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</si>
  <si>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</si>
  <si>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</si>
  <si>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</si>
  <si>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</si>
  <si>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</si>
  <si>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</si>
  <si>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</si>
  <si>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</si>
  <si>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</si>
  <si>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</si>
  <si>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</si>
  <si>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</si>
  <si>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</si>
  <si>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</si>
  <si>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</si>
  <si>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</si>
  <si>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</si>
  <si>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</si>
  <si>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</si>
  <si>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</si>
  <si>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</si>
  <si>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</si>
  <si>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</si>
  <si>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</si>
  <si>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</si>
  <si>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</si>
  <si>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</si>
  <si>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</si>
  <si>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</si>
  <si>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</si>
  <si>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</si>
  <si>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</si>
  <si>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</si>
  <si>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</si>
  <si>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</si>
  <si>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</si>
  <si>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</si>
  <si>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</si>
  <si>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</si>
  <si>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</si>
  <si>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</si>
  <si>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</si>
  <si>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</si>
  <si>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</si>
  <si>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</si>
  <si>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</si>
  <si>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</si>
  <si>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</si>
  <si>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</si>
  <si>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</si>
  <si>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</si>
  <si>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</si>
  <si>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</si>
  <si>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</si>
  <si>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</si>
  <si>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</si>
  <si>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</si>
  <si>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</si>
  <si>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</si>
  <si>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</si>
  <si>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</si>
  <si>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</si>
  <si>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</si>
  <si>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</si>
  <si>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</si>
  <si>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</si>
  <si>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</si>
  <si>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</si>
  <si>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</si>
  <si>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</si>
  <si>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</si>
  <si>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</si>
  <si>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</si>
  <si>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</si>
  <si>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</si>
  <si>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</si>
  <si>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</si>
  <si>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</si>
  <si>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</si>
  <si>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</si>
  <si>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</si>
  <si>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</si>
  <si>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</si>
  <si>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</si>
  <si>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</si>
  <si>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</si>
  <si>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</si>
  <si>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</si>
  <si>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</si>
  <si>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</si>
  <si>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</si>
  <si>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</si>
  <si>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</si>
  <si>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</si>
  <si>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</si>
  <si>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</si>
  <si>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</si>
  <si>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</si>
  <si>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</si>
  <si>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</si>
  <si>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</si>
  <si>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</si>
  <si>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</si>
  <si>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</si>
  <si>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</si>
  <si>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</si>
  <si>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</si>
  <si>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</si>
  <si>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</si>
  <si>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</si>
  <si>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</si>
  <si>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</si>
  <si>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</si>
  <si>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</si>
  <si>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</si>
  <si>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</si>
  <si>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</si>
  <si>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</si>
  <si>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</si>
  <si>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</si>
  <si>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</si>
  <si>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</si>
  <si>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</si>
  <si>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</si>
  <si>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</si>
  <si>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</si>
  <si>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</si>
  <si>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</si>
  <si>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</si>
  <si>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</si>
  <si>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</si>
  <si>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</si>
  <si>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</si>
  <si>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</si>
  <si>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</si>
  <si>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</si>
  <si>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</si>
  <si>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</si>
  <si>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</si>
  <si>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</si>
  <si>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</si>
  <si>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</si>
  <si>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</si>
  <si>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</si>
  <si>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</si>
  <si>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</si>
  <si>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</si>
  <si>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</si>
  <si>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</si>
  <si>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</si>
  <si>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</si>
  <si>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</si>
  <si>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</si>
  <si>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</si>
  <si>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</si>
  <si>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</si>
  <si>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</si>
  <si>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</si>
  <si>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</si>
  <si>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</si>
  <si>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</si>
  <si>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</si>
  <si>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</si>
  <si>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</si>
  <si>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</si>
  <si>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</si>
  <si>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</si>
  <si>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</si>
  <si>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</si>
  <si>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</si>
  <si>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</si>
  <si>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</si>
  <si>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</si>
  <si>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</si>
  <si>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</si>
  <si>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</si>
  <si>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</si>
  <si>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</si>
  <si>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</si>
  <si>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</si>
  <si>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</si>
  <si>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</si>
  <si>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</si>
  <si>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</si>
  <si>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</si>
  <si>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</si>
  <si>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</si>
  <si>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</si>
  <si>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</si>
  <si>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</si>
  <si>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</si>
  <si>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</si>
  <si>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</si>
  <si>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</si>
  <si>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</si>
  <si>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</si>
  <si>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</si>
  <si>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</si>
  <si>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</si>
  <si>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</si>
  <si>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</si>
  <si>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</si>
  <si>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</si>
  <si>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</si>
  <si>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</si>
  <si>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</si>
  <si>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</si>
  <si>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</si>
  <si>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</si>
  <si>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</si>
  <si>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</si>
  <si>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</si>
  <si>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</si>
  <si>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</si>
  <si>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</si>
  <si>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</si>
  <si>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</si>
  <si>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</si>
  <si>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</si>
  <si>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</si>
  <si>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</si>
  <si>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</si>
  <si>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</si>
  <si>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</si>
  <si>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</si>
  <si>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</si>
  <si>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</si>
  <si>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</si>
  <si>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</si>
  <si>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</si>
  <si>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</si>
  <si>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</si>
  <si>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</si>
  <si>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</si>
  <si>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</si>
  <si>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</si>
  <si>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</si>
  <si>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</si>
  <si>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</si>
  <si>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</si>
  <si>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</si>
  <si>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</si>
  <si>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</si>
  <si>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</si>
  <si>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</si>
  <si>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</si>
  <si>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</si>
  <si>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</si>
  <si>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</si>
  <si>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</si>
  <si>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</si>
  <si>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</si>
  <si>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</si>
  <si>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</si>
  <si>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</si>
  <si>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</si>
  <si>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</si>
  <si>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</si>
  <si>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</si>
  <si>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</si>
  <si>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</si>
  <si>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</si>
  <si>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</si>
  <si>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</si>
  <si>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</si>
  <si>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</si>
  <si>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</si>
  <si>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</si>
  <si>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</si>
  <si>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</si>
  <si>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</si>
  <si>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</si>
  <si>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</si>
  <si>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</si>
  <si>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</si>
  <si>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</si>
  <si>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</si>
  <si>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</si>
  <si>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</si>
  <si>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</si>
  <si>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</si>
  <si>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</si>
  <si>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</si>
  <si>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</si>
  <si>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</si>
  <si>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</si>
  <si>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</si>
  <si>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</si>
  <si>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</si>
  <si>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</si>
  <si>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</si>
  <si>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</si>
  <si>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</si>
  <si>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</si>
  <si>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</si>
  <si>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</si>
  <si>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</si>
  <si>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</si>
  <si>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</si>
  <si>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</si>
  <si>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</si>
  <si>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</si>
  <si>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</si>
  <si>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</si>
  <si>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</si>
  <si>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</si>
  <si>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</si>
  <si>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</si>
  <si>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</si>
  <si>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</si>
  <si>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</si>
  <si>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</si>
  <si>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</si>
  <si>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</si>
  <si>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</si>
  <si>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</si>
  <si>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</si>
  <si>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</si>
  <si>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</si>
  <si>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</si>
  <si>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</si>
  <si>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</si>
  <si>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</si>
  <si>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</si>
  <si>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</si>
  <si>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</si>
  <si>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</si>
  <si>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</si>
  <si>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</si>
  <si>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</si>
  <si>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</si>
  <si>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</si>
  <si>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</si>
  <si>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</si>
  <si>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</si>
  <si>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</si>
  <si>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</si>
  <si>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</si>
  <si>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</si>
  <si>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</si>
  <si>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</si>
  <si>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</si>
  <si>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</si>
  <si>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</si>
  <si>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</si>
  <si>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</si>
  <si>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</si>
  <si>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</si>
  <si>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</si>
  <si>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</si>
  <si>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</si>
  <si>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</si>
  <si>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</si>
  <si>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</si>
  <si>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</si>
  <si>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</si>
  <si>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</si>
  <si>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</si>
  <si>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</si>
  <si>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</si>
  <si>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</si>
  <si>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</si>
  <si>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</si>
  <si>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</si>
  <si>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</si>
  <si>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</si>
  <si>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</si>
  <si>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</si>
  <si>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</si>
  <si>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</si>
  <si>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</si>
  <si>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</si>
  <si>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</si>
  <si>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</si>
  <si>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</si>
  <si>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</si>
  <si>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</si>
  <si>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</si>
  <si>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</si>
  <si>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</si>
  <si>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</si>
  <si>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</si>
  <si>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</si>
  <si>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</si>
  <si>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</si>
  <si>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</si>
  <si>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</si>
  <si>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</si>
  <si>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</si>
  <si>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</si>
  <si>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</si>
  <si>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</si>
  <si>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</si>
  <si>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</si>
  <si>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</si>
  <si>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</si>
  <si>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</si>
  <si>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</si>
  <si>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</si>
  <si>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</si>
  <si>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</si>
  <si>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</si>
  <si>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</si>
  <si>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</si>
  <si>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</si>
  <si>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</si>
  <si>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</si>
  <si>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</si>
  <si>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</si>
  <si>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</si>
  <si>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</si>
  <si>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</si>
  <si>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</si>
  <si>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</si>
  <si>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</si>
  <si>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</si>
  <si>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</si>
  <si>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</si>
  <si>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</si>
  <si>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</si>
  <si>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</si>
  <si>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</si>
  <si>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</si>
  <si>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</si>
  <si>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</si>
  <si>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</si>
  <si>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</si>
  <si>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</si>
  <si>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</si>
  <si>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</si>
  <si>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</si>
  <si>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</si>
  <si>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</si>
  <si>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</si>
  <si>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</si>
  <si>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</si>
  <si>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</si>
  <si>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</si>
  <si>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</si>
  <si>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</si>
  <si>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</si>
  <si>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</si>
  <si>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</si>
  <si>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</si>
  <si>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</si>
  <si>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</si>
  <si>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</si>
  <si>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</si>
  <si>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</si>
  <si>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</si>
  <si>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</si>
  <si>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</si>
  <si>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</si>
  <si>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</si>
  <si>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</si>
  <si>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</si>
  <si>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</si>
  <si>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</si>
  <si>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</si>
  <si>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</si>
  <si>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</si>
  <si>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</si>
  <si>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</si>
  <si>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</si>
  <si>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</si>
  <si>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</si>
  <si>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</si>
  <si>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</si>
  <si>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</si>
  <si>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</si>
  <si>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</si>
  <si>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</si>
  <si>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</si>
  <si>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</si>
  <si>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</si>
  <si>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</si>
  <si>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</si>
  <si>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</si>
  <si>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</si>
  <si>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</si>
  <si>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</si>
  <si>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</si>
  <si>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</si>
  <si>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</si>
  <si>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</si>
  <si>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</si>
  <si>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</si>
  <si>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</si>
  <si>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</si>
  <si>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</si>
  <si>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</si>
  <si>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</si>
  <si>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</si>
  <si>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</si>
  <si>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</si>
  <si>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</si>
  <si>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</si>
  <si>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</si>
  <si>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</si>
  <si>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</si>
  <si>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</si>
  <si>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</si>
  <si>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</si>
  <si>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</si>
  <si>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</si>
  <si>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</si>
  <si>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</si>
  <si>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</si>
  <si>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</si>
  <si>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</si>
  <si>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</si>
  <si>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</si>
  <si>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</si>
  <si>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</si>
  <si>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</si>
  <si>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</si>
  <si>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</si>
  <si>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</si>
  <si>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</si>
  <si>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</si>
  <si>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</si>
  <si>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</si>
  <si>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</si>
  <si>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</si>
  <si>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</si>
  <si>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</si>
  <si>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</si>
  <si>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</si>
  <si>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</si>
  <si>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</si>
  <si>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</si>
  <si>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</si>
  <si>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</si>
  <si>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</si>
  <si>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</si>
  <si>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</si>
  <si>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</si>
  <si>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</si>
  <si>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</si>
  <si>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</si>
  <si>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</si>
  <si>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</si>
  <si>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</si>
  <si>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</si>
  <si>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</si>
  <si>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</si>
  <si>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</si>
  <si>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</si>
  <si>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</si>
  <si>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</si>
  <si>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</si>
  <si>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</si>
  <si>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</si>
  <si>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</si>
  <si>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</si>
  <si>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</si>
  <si>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</si>
  <si>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</si>
  <si>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</si>
  <si>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</si>
  <si>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</si>
  <si>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</si>
  <si>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</si>
  <si>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</si>
  <si>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</si>
  <si>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</si>
  <si>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</si>
  <si>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</si>
  <si>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</si>
  <si>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</si>
  <si>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</si>
  <si>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</si>
  <si>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</si>
  <si>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</si>
  <si>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</si>
  <si>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</si>
  <si>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</si>
  <si>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</si>
  <si>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</si>
  <si>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</si>
  <si>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</si>
  <si>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</si>
  <si>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</si>
  <si>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</si>
  <si>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</si>
  <si>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</si>
  <si>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</si>
  <si>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</si>
  <si>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</si>
  <si>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</si>
  <si>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</si>
  <si>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</si>
  <si>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</si>
  <si>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</si>
  <si>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</si>
  <si>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</si>
  <si>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</si>
  <si>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</si>
  <si>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</si>
  <si>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</si>
  <si>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</si>
  <si>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</si>
  <si>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</si>
  <si>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</si>
  <si>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</si>
  <si>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</si>
  <si>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</si>
  <si>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</si>
  <si>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</si>
  <si>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</si>
  <si>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</si>
  <si>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</si>
  <si>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</si>
  <si>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</si>
  <si>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</si>
  <si>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</si>
  <si>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</si>
  <si>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</si>
  <si>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</si>
  <si>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</si>
  <si>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</si>
  <si>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</si>
  <si>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</si>
  <si>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</si>
  <si>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</si>
  <si>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</si>
  <si>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</si>
  <si>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</si>
  <si>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</si>
  <si>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</si>
  <si>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</si>
  <si>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</si>
  <si>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</si>
  <si>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</si>
  <si>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</si>
  <si>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</si>
  <si>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</si>
  <si>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</si>
  <si>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</si>
  <si>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</si>
  <si>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</si>
  <si>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</si>
  <si>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</si>
  <si>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</si>
  <si>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</si>
  <si>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</si>
  <si>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</si>
  <si>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</si>
  <si>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</si>
  <si>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</si>
  <si>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</si>
  <si>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</si>
  <si>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</si>
  <si>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</si>
  <si>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</si>
  <si>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</si>
  <si>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</si>
  <si>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</si>
  <si>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</si>
  <si>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</si>
  <si>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</si>
  <si>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</si>
  <si>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</si>
  <si>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</si>
  <si>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</si>
  <si>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</si>
  <si>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</si>
  <si>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</si>
  <si>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</si>
  <si>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</si>
  <si>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</si>
  <si>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</si>
  <si>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</si>
  <si>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</si>
  <si>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</si>
  <si>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</si>
  <si>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</si>
  <si>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</si>
  <si>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</si>
  <si>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</si>
  <si>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</si>
  <si>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</si>
  <si>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</si>
  <si>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</si>
  <si>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</si>
  <si>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</si>
  <si>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</si>
  <si>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</si>
  <si>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</si>
  <si>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</si>
  <si>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</si>
  <si>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</si>
  <si>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</si>
  <si>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</si>
  <si>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</si>
  <si>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</si>
  <si>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</si>
  <si>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</si>
  <si>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</si>
  <si>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</si>
  <si>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</si>
  <si>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</si>
  <si>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</si>
  <si>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</si>
  <si>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</si>
  <si>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</si>
  <si>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</si>
  <si>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</si>
  <si>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</si>
  <si>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</si>
  <si>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</si>
  <si>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</si>
  <si>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</si>
  <si>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</si>
  <si>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</si>
  <si>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</si>
  <si>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</si>
  <si>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</si>
  <si>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</si>
  <si>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</si>
  <si>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</si>
  <si>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</si>
  <si>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</si>
  <si>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</si>
  <si>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</si>
  <si>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</si>
  <si>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</si>
  <si>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</si>
  <si>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</si>
  <si>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</si>
  <si>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</si>
  <si>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</si>
  <si>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</si>
  <si>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</si>
  <si>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</si>
  <si>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</si>
  <si>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</si>
  <si>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</si>
  <si>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</si>
  <si>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</si>
  <si>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</si>
  <si>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</si>
  <si>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</si>
  <si>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</si>
  <si>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</si>
  <si>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</si>
  <si>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</si>
  <si>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</si>
  <si>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</si>
  <si>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</si>
  <si>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</si>
  <si>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</si>
  <si>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</si>
  <si>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</si>
  <si>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</si>
  <si>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</si>
  <si>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</si>
  <si>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</si>
  <si>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</si>
  <si>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</si>
  <si>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</si>
  <si>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</si>
  <si>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</si>
  <si>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</si>
  <si>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</si>
  <si>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</si>
  <si>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</si>
  <si>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</si>
  <si>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</si>
  <si>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</si>
  <si>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</si>
  <si>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</si>
  <si>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</si>
  <si>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</si>
  <si>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</si>
  <si>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</si>
  <si>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</si>
  <si>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</si>
  <si>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</si>
  <si>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</si>
  <si>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</si>
  <si>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</si>
  <si>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</si>
  <si>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</si>
  <si>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</si>
  <si>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</si>
  <si>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</si>
  <si>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</si>
  <si>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</si>
  <si>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</si>
  <si>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</si>
  <si>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</si>
  <si>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</si>
  <si>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</si>
  <si>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</si>
  <si>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</si>
  <si>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</si>
  <si>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</si>
  <si>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</si>
  <si>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</si>
  <si>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</si>
  <si>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</si>
  <si>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</si>
  <si>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</si>
  <si>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</si>
  <si>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</si>
  <si>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</si>
  <si>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</si>
  <si>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</si>
  <si>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</si>
  <si>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</si>
  <si>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</si>
  <si>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</si>
  <si>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</si>
  <si>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</si>
  <si>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</si>
  <si>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</si>
  <si>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</si>
  <si>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</si>
  <si>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</si>
  <si>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</si>
  <si>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</si>
  <si>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</si>
  <si>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</si>
  <si>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</si>
  <si>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</si>
  <si>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</si>
  <si>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</si>
  <si>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</si>
  <si>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</si>
  <si>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</si>
  <si>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</si>
  <si>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</si>
  <si>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</si>
  <si>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</si>
  <si>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</si>
  <si>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</si>
  <si>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</si>
  <si>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</si>
  <si>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</si>
  <si>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</si>
  <si>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</si>
  <si>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</si>
  <si>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</si>
  <si>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</si>
  <si>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</si>
  <si>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</si>
  <si>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</si>
  <si>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</si>
  <si>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</si>
  <si>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</si>
  <si>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</si>
  <si>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</si>
  <si>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</si>
  <si>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</si>
  <si>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</si>
  <si>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</si>
  <si>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</si>
  <si>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</si>
  <si>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</si>
  <si>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</si>
  <si>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</si>
  <si>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</si>
  <si>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</si>
  <si>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</si>
  <si>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</si>
  <si>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</si>
  <si>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</si>
  <si>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</si>
  <si>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</si>
  <si>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</si>
  <si>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</si>
  <si>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</si>
  <si>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</si>
  <si>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</si>
  <si>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</si>
  <si>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</si>
  <si>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</si>
  <si>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</si>
  <si>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</si>
  <si>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</si>
  <si>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</si>
  <si>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</si>
  <si>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</si>
  <si>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</si>
  <si>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</si>
  <si>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</si>
  <si>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</si>
  <si>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</si>
  <si>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</si>
  <si>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</si>
  <si>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</si>
  <si>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</si>
  <si>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</si>
  <si>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</si>
  <si>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</si>
  <si>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</si>
  <si>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</si>
  <si>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</si>
  <si>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</si>
  <si>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</si>
  <si>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</si>
  <si>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</si>
  <si>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</si>
  <si>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</si>
  <si>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</si>
  <si>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</si>
  <si>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</si>
  <si>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</si>
  <si>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</si>
  <si>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</si>
  <si>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</si>
  <si>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</si>
  <si>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</si>
  <si>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</si>
  <si>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</si>
  <si>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</si>
  <si>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</si>
  <si>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</si>
  <si>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</si>
  <si>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</si>
  <si>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</si>
  <si>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</si>
  <si>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</si>
  <si>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</si>
  <si>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</si>
  <si>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</si>
  <si>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</si>
  <si>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</si>
  <si>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</si>
  <si>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</si>
  <si>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</si>
  <si>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</si>
  <si>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</si>
  <si>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</si>
  <si>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</si>
  <si>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</si>
  <si>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</si>
  <si>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</si>
  <si>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</si>
  <si>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</si>
  <si>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</si>
  <si>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</si>
  <si>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</si>
  <si>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</si>
  <si>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</si>
  <si>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</si>
  <si>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</si>
  <si>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</si>
  <si>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</si>
  <si>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</si>
  <si>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</si>
  <si>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</si>
  <si>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</si>
  <si>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</si>
  <si>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</si>
  <si>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</si>
  <si>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</si>
  <si>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</si>
  <si>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</si>
  <si>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</si>
  <si>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</si>
  <si>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</si>
  <si>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</si>
  <si>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</si>
  <si>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</si>
  <si>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</si>
  <si>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</si>
  <si>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</si>
  <si>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</si>
  <si>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</si>
  <si>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</si>
  <si>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</si>
  <si>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</si>
  <si>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</si>
  <si>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</si>
  <si>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</si>
  <si>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</si>
  <si>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</si>
  <si>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</si>
  <si>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</si>
  <si>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</si>
  <si>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</si>
  <si>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</si>
  <si>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</si>
  <si>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</si>
  <si>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</si>
  <si>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</si>
  <si>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</si>
  <si>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</si>
  <si>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</si>
  <si>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</si>
  <si>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</si>
  <si>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</si>
  <si>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</si>
  <si>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</si>
  <si>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</si>
  <si>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</si>
  <si>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</si>
  <si>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</si>
  <si>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</si>
  <si>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</si>
  <si>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</si>
  <si>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</si>
  <si>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</si>
  <si>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</si>
  <si>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</si>
  <si>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</si>
  <si>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</si>
  <si>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</si>
  <si>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</si>
  <si>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</si>
  <si>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</si>
  <si>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</si>
  <si>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</si>
  <si>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</si>
  <si>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</si>
  <si>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</si>
  <si>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</si>
  <si>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</si>
  <si>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</si>
  <si>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</si>
  <si>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</si>
  <si>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</si>
  <si>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</si>
  <si>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</si>
  <si>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</si>
  <si>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</si>
  <si>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</si>
  <si>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</si>
  <si>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</si>
  <si>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</si>
  <si>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</si>
  <si>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</si>
  <si>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</si>
  <si>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</si>
  <si>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</si>
  <si>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</si>
  <si>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</si>
  <si>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</si>
  <si>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</si>
  <si>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</si>
  <si>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</si>
  <si>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</si>
  <si>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</si>
  <si>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</si>
  <si>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</si>
  <si>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</si>
  <si>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</si>
  <si>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</si>
  <si>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</si>
  <si>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</si>
  <si>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</si>
  <si>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</si>
  <si>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</si>
  <si>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</si>
  <si>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</si>
  <si>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</si>
  <si>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</si>
  <si>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</si>
  <si>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</si>
  <si>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</si>
  <si>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</si>
  <si>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</si>
  <si>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</si>
  <si>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</si>
  <si>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</si>
  <si>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</si>
  <si>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</si>
  <si>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</si>
  <si>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</si>
  <si>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</si>
  <si>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</si>
  <si>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</si>
  <si>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</si>
  <si>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</si>
  <si>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</si>
  <si>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</si>
  <si>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</si>
  <si>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</si>
  <si>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</si>
  <si>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</si>
  <si>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</si>
  <si>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</si>
  <si>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</si>
  <si>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</si>
  <si>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</si>
  <si>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</si>
  <si>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</si>
  <si>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</si>
  <si>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</si>
  <si>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</si>
  <si>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</si>
  <si>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</si>
  <si>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</si>
  <si>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</si>
  <si>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</si>
  <si>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</si>
  <si>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</si>
  <si>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</si>
  <si>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</si>
  <si>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</si>
  <si>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</si>
  <si>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</si>
  <si>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</si>
  <si>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</si>
  <si>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</si>
  <si>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</si>
  <si>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</si>
  <si>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</si>
  <si>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</si>
  <si>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</si>
  <si>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</si>
  <si>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</si>
  <si>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</si>
  <si>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</si>
  <si>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</si>
  <si>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</si>
  <si>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</si>
  <si>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</si>
  <si>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</si>
  <si>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</si>
  <si>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</si>
  <si>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</si>
  <si>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</si>
  <si>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</si>
  <si>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</si>
  <si>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</si>
  <si>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</si>
  <si>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</si>
  <si>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</si>
  <si>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</si>
  <si>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</si>
  <si>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</si>
  <si>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</si>
  <si>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</si>
  <si>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</si>
  <si>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</si>
  <si>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</si>
  <si>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</si>
  <si>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</si>
  <si>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</si>
  <si>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</si>
  <si>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</si>
  <si>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</si>
  <si>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</si>
  <si>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</si>
  <si>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</si>
  <si>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</si>
  <si>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</si>
  <si>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</si>
  <si>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</si>
  <si>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</si>
  <si>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</si>
  <si>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</si>
  <si>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</si>
  <si>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</si>
  <si>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</si>
  <si>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</si>
  <si>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</si>
  <si>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</si>
  <si>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</si>
  <si>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</si>
  <si>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</si>
  <si>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</si>
  <si>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</si>
  <si>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</si>
  <si>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</si>
  <si>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</si>
  <si>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</si>
  <si>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</si>
  <si>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</si>
  <si>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</si>
  <si>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</si>
  <si>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</si>
  <si>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</si>
  <si>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</si>
  <si>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</si>
  <si>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</si>
  <si>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</si>
  <si>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</si>
  <si>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</si>
  <si>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</si>
  <si>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</si>
  <si>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</si>
  <si>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</si>
  <si>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</si>
  <si>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</si>
  <si>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</si>
  <si>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</si>
  <si>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</si>
  <si>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</si>
  <si>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</si>
  <si>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</si>
  <si>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</si>
  <si>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</si>
  <si>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</si>
  <si>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</si>
  <si>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</si>
  <si>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</si>
  <si>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</si>
  <si>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</si>
  <si>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</si>
  <si>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</si>
  <si>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</si>
  <si>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</si>
  <si>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</si>
  <si>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</si>
  <si>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</si>
  <si>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</si>
  <si>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</si>
  <si>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</si>
  <si>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</si>
  <si>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</si>
  <si>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</si>
  <si>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</si>
  <si>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</si>
  <si>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</si>
  <si>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</si>
  <si>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</si>
  <si>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</si>
  <si>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</si>
  <si>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</si>
  <si>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</si>
  <si>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</si>
  <si>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</si>
  <si>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</si>
  <si>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</si>
  <si>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</si>
  <si>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</si>
  <si>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</si>
  <si>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</si>
  <si>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</si>
  <si>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</si>
  <si>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</si>
  <si>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</si>
  <si>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</si>
  <si>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</si>
  <si>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</si>
  <si>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</si>
  <si>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</si>
  <si>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</si>
  <si>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</si>
  <si>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</si>
  <si>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</si>
  <si>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</si>
  <si>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</si>
  <si>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</si>
  <si>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</si>
  <si>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</si>
  <si>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</si>
  <si>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</si>
  <si>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</si>
  <si>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</si>
  <si>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</si>
  <si>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</si>
  <si>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</si>
  <si>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</si>
  <si>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</si>
  <si>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</si>
  <si>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</si>
  <si>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</si>
  <si>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</si>
  <si>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</si>
  <si>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</si>
  <si>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</si>
  <si>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</si>
  <si>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</si>
  <si>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</si>
  <si>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</si>
  <si>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</si>
  <si>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</si>
  <si>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</si>
  <si>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</si>
  <si>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</si>
  <si>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</si>
  <si>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</si>
  <si>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</si>
  <si>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</si>
  <si>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</si>
  <si>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</si>
  <si>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</si>
  <si>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</si>
  <si>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</si>
  <si>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</si>
  <si>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</si>
  <si>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</si>
  <si>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</si>
  <si>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</si>
  <si>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</si>
  <si>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</si>
  <si>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</si>
  <si>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</si>
  <si>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</si>
  <si>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</si>
  <si>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</si>
  <si>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</si>
  <si>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</si>
  <si>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</si>
  <si>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</si>
  <si>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</si>
  <si>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</si>
  <si>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</si>
  <si>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</si>
  <si>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</si>
  <si>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</si>
  <si>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</si>
  <si>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</si>
  <si>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</si>
  <si>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</si>
  <si>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</si>
  <si>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</si>
  <si>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</si>
  <si>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</si>
  <si>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</si>
  <si>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</si>
  <si>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</si>
  <si>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</si>
  <si>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</si>
  <si>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</si>
  <si>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</si>
  <si>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</si>
  <si>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</si>
  <si>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</si>
  <si>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</si>
  <si>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</si>
  <si>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</si>
  <si>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</si>
  <si>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</si>
  <si>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</si>
  <si>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</si>
  <si>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</si>
  <si>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</si>
  <si>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</si>
  <si>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</si>
  <si>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</si>
  <si>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</si>
  <si>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</si>
  <si>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</si>
  <si>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</si>
  <si>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</si>
  <si>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angelopolis</t>
  </si>
  <si>
    <t>CAMPESENA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</si>
</sst>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7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1</xdr:row>
      <xdr:rowOff>19425</xdr:rowOff>
    </xdr:from>
    <xdr:to>
      <xdr:col>29</xdr:col>
      <xdr:colOff>371475</xdr:colOff>
      <xdr:row>7</xdr:row>
      <xdr:rowOff>155934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400425"/>
          <a:ext cx="2019300" cy="1831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95250</xdr:colOff>
      <xdr:row>3</xdr:row>
      <xdr:rowOff>144531</xdr:rowOff>
    </xdr:from>
    <xdr:to>
      <xdr:col>21</xdr:col>
      <xdr:colOff>514350</xdr:colOff>
      <xdr:row>6</xdr:row>
      <xdr:rowOff>238124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6C25F1-497E-271A-2A6D-F00730305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10" t="20118" r="11242" b="14794"/>
        <a:stretch>
          <a:fillRect/>
        </a:stretch>
      </xdr:blipFill>
      <xdr:spPr>
        <a:xfrm>
          <a:off x="7972425" y="1135131"/>
          <a:ext cx="914400" cy="874643"/>
        </a:xfrm>
        <a:prstGeom prst="rect">
          <a:avLst/>
        </a:prstGeom>
      </xdr:spPr>
    </xdr:pic>
    <xdr:clientData/>
  </xdr:twoCellAnchor>
  <xdr:twoCellAnchor editAs="oneCell">
    <xdr:from>
      <xdr:col>22</xdr:col>
      <xdr:colOff>9526</xdr:colOff>
      <xdr:row>0</xdr:row>
      <xdr:rowOff>95250</xdr:rowOff>
    </xdr:from>
    <xdr:to>
      <xdr:col>24</xdr:col>
      <xdr:colOff>481127</xdr:colOff>
      <xdr:row>6</xdr:row>
      <xdr:rowOff>133350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512EC0A-09A1-BB74-AC3A-4FC34D5A6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2551" y="95250"/>
          <a:ext cx="1128826" cy="1809750"/>
        </a:xfrm>
        <a:prstGeom prst="rect">
          <a:avLst/>
        </a:prstGeom>
      </xdr:spPr>
    </xdr:pic>
    <xdr:clientData/>
  </xdr:twoCellAnchor>
  <xdr:twoCellAnchor editAs="oneCell">
    <xdr:from>
      <xdr:col>20</xdr:col>
      <xdr:colOff>57150</xdr:colOff>
      <xdr:row>0</xdr:row>
      <xdr:rowOff>58216</xdr:rowOff>
    </xdr:from>
    <xdr:to>
      <xdr:col>22</xdr:col>
      <xdr:colOff>9525</xdr:colOff>
      <xdr:row>3</xdr:row>
      <xdr:rowOff>209549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CE99F82-EC82-1B35-10AB-123F0DE1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4325" y="58216"/>
          <a:ext cx="1038225" cy="1141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0" activePane="bottomLeft" state="frozen"/>
      <selection pane="bottomLeft" activeCell="D13" sqref="D13:N1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AP1208-1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45881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1317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>
        <f>IF(E2="","",INDEX(Listas!H2:I30,MATCH('Soli_citud '!E2,Intructores,0),2))</f>
        <v>43687423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 t="s">
        <v>1388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15674.459056771717</v>
      </c>
      <c r="E5" s="387"/>
      <c r="F5" s="388"/>
      <c r="G5" s="364" t="s">
        <v>15</v>
      </c>
      <c r="H5" s="389"/>
      <c r="I5" s="389"/>
      <c r="J5" s="365"/>
      <c r="K5" s="328">
        <v>46</v>
      </c>
      <c r="L5" s="328"/>
      <c r="M5" s="329" t="s">
        <v>16</v>
      </c>
      <c r="N5" s="329"/>
      <c r="O5" s="325">
        <f>IFERROR(IF(K5=0,"",D5*K5),"")</f>
        <v>721025.11661149899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2.1739130434782608E-2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232</v>
      </c>
      <c r="B10" s="299"/>
      <c r="C10" s="300"/>
      <c r="D10" s="390" t="s">
        <v>316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</v>
      </c>
      <c r="P10" s="305"/>
      <c r="Q10" s="306">
        <v>14</v>
      </c>
      <c r="R10" s="307"/>
      <c r="S10" s="308">
        <f>IFERROR(IF(Q10="Unidad","1",(Q10*$K$5)),"")</f>
        <v>644</v>
      </c>
      <c r="T10" s="309"/>
      <c r="U10" s="310"/>
      <c r="V10" s="393"/>
      <c r="W10" s="311">
        <f>IFERROR(IF(D10="","",INDEX(Tabla_Completa,MATCH('Soli_citud '!D10,Materiales,0),7)*S10),"")</f>
        <v>6076.14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40</v>
      </c>
      <c r="B11" s="299"/>
      <c r="C11" s="300"/>
      <c r="D11" s="390" t="s">
        <v>708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U</v>
      </c>
      <c r="P11" s="305"/>
      <c r="Q11" s="306">
        <v>1</v>
      </c>
      <c r="R11" s="307"/>
      <c r="S11" s="308">
        <f t="shared" ref="S11:S31" si="1">IFERROR(IF(Q11="Unidad","1",(Q11*$K$5)),"")</f>
        <v>46</v>
      </c>
      <c r="T11" s="309"/>
      <c r="U11" s="310"/>
      <c r="V11" s="310"/>
      <c r="W11" s="311">
        <f>IFERROR(IF(D11="","",INDEX(Tabla_Completa,MATCH('Soli_citud '!D11,Materiales,0),7)*S11),"")</f>
        <v>58266.666666666672</v>
      </c>
      <c r="X11" s="311"/>
      <c r="Y11" s="311"/>
    </row>
    <row r="12" spans="1:31" ht="15.75" customHeight="1">
      <c r="A12" s="298" t="s">
        <v>50</v>
      </c>
      <c r="B12" s="299"/>
      <c r="C12" s="300"/>
      <c r="D12" s="394" t="s">
        <v>937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cm2</v>
      </c>
      <c r="P12" s="305"/>
      <c r="Q12" s="306">
        <v>1900</v>
      </c>
      <c r="R12" s="307"/>
      <c r="S12" s="308">
        <f t="shared" si="1"/>
        <v>87400</v>
      </c>
      <c r="T12" s="309"/>
      <c r="U12" s="310"/>
      <c r="V12" s="310"/>
      <c r="W12" s="311">
        <f>IFERROR(IF(D12="","",INDEX(Tabla_Completa,MATCH('Soli_citud '!D12,Materiales,0),7)*S12),"")</f>
        <v>43516.39757142857</v>
      </c>
      <c r="X12" s="311"/>
      <c r="Y12" s="311"/>
    </row>
    <row r="13" spans="1:31" ht="15.75" customHeight="1">
      <c r="A13" s="298" t="s">
        <v>50</v>
      </c>
      <c r="B13" s="299"/>
      <c r="C13" s="300"/>
      <c r="D13" s="390" t="s">
        <v>943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2800</v>
      </c>
      <c r="R13" s="307"/>
      <c r="S13" s="308">
        <f t="shared" si="1"/>
        <v>128800</v>
      </c>
      <c r="T13" s="309"/>
      <c r="U13" s="310" t="s">
        <v>1343</v>
      </c>
      <c r="V13" s="310"/>
      <c r="W13" s="311">
        <f>IFERROR(IF(D13="","",INDEX(Tabla_Completa,MATCH('Soli_citud '!D13,Materiales,0),7)*S13),"")</f>
        <v>359720</v>
      </c>
      <c r="X13" s="311"/>
      <c r="Y13" s="311"/>
    </row>
    <row r="14" spans="1:31" ht="17.25" customHeight="1">
      <c r="A14" s="298" t="s">
        <v>32</v>
      </c>
      <c r="B14" s="299"/>
      <c r="C14" s="300"/>
      <c r="D14" s="390" t="s">
        <v>110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ml</v>
      </c>
      <c r="P14" s="305"/>
      <c r="Q14" s="306">
        <v>80</v>
      </c>
      <c r="R14" s="307"/>
      <c r="S14" s="308">
        <f t="shared" si="1"/>
        <v>3680</v>
      </c>
      <c r="T14" s="309"/>
      <c r="U14" s="310"/>
      <c r="V14" s="310"/>
      <c r="W14" s="311">
        <f>IFERROR(IF(D14="","",INDEX(Tabla_Completa,MATCH('Soli_citud '!D14,Materiales,0),7)*S14),"")</f>
        <v>27612.153236459711</v>
      </c>
      <c r="X14" s="311"/>
      <c r="Y14" s="311"/>
    </row>
    <row r="15" spans="1:31" ht="15.75" customHeight="1">
      <c r="A15" s="298" t="s">
        <v>26</v>
      </c>
      <c r="B15" s="299"/>
      <c r="C15" s="300"/>
      <c r="D15" s="390" t="s">
        <v>27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kg</v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32</v>
      </c>
      <c r="B16" s="299"/>
      <c r="C16" s="300"/>
      <c r="D16" s="390" t="s">
        <v>107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ml</v>
      </c>
      <c r="P16" s="305"/>
      <c r="Q16" s="306">
        <v>80</v>
      </c>
      <c r="R16" s="307"/>
      <c r="S16" s="308">
        <f t="shared" si="1"/>
        <v>3680</v>
      </c>
      <c r="T16" s="309"/>
      <c r="U16" s="310"/>
      <c r="V16" s="310"/>
      <c r="W16" s="311">
        <f>IFERROR(IF(D16="","",INDEX(Tabla_Completa,MATCH('Soli_citud '!D16,Materiales,0),7)*S16),"")</f>
        <v>64274.092470277406</v>
      </c>
      <c r="X16" s="311"/>
      <c r="Y16" s="311"/>
    </row>
    <row r="17" spans="1:25" ht="15.75" customHeight="1">
      <c r="A17" s="298" t="s">
        <v>40</v>
      </c>
      <c r="B17" s="299"/>
      <c r="C17" s="300"/>
      <c r="D17" s="390" t="s">
        <v>825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U</v>
      </c>
      <c r="P17" s="305"/>
      <c r="Q17" s="306">
        <v>1</v>
      </c>
      <c r="R17" s="307"/>
      <c r="S17" s="308">
        <f t="shared" si="1"/>
        <v>46</v>
      </c>
      <c r="T17" s="309"/>
      <c r="U17" s="310"/>
      <c r="V17" s="310"/>
      <c r="W17" s="311">
        <f>IFERROR(IF(D17="","",INDEX(Tabla_Completa,MATCH('Soli_citud '!D17,Materiales,0),7)*S17),"")</f>
        <v>128133</v>
      </c>
      <c r="X17" s="311"/>
      <c r="Y17" s="311"/>
    </row>
    <row r="18" spans="1:25" ht="15.75" customHeight="1">
      <c r="A18" s="298" t="s">
        <v>232</v>
      </c>
      <c r="B18" s="299"/>
      <c r="C18" s="300"/>
      <c r="D18" s="390" t="s">
        <v>347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Cono</v>
      </c>
      <c r="P18" s="305"/>
      <c r="Q18" s="306">
        <v>0.1</v>
      </c>
      <c r="R18" s="307"/>
      <c r="S18" s="308">
        <f t="shared" si="1"/>
        <v>4.6000000000000005</v>
      </c>
      <c r="T18" s="309"/>
      <c r="U18" s="310"/>
      <c r="V18" s="310"/>
      <c r="W18" s="311">
        <f>IFERROR(IF(D18="","",INDEX(Tabla_Completa,MATCH('Soli_citud '!D18,Materiales,0),7)*S18),"")</f>
        <v>33426.666666666672</v>
      </c>
      <c r="X18" s="311"/>
      <c r="Y18" s="311"/>
    </row>
    <row r="19" spans="1:25" ht="15.75">
      <c r="A19" s="298" t="s">
        <v>232</v>
      </c>
      <c r="B19" s="299"/>
      <c r="C19" s="300"/>
      <c r="D19" s="301" t="s">
        <v>380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cm2</v>
      </c>
      <c r="P19" s="305"/>
      <c r="Q19" s="306">
        <v>315</v>
      </c>
      <c r="R19" s="307"/>
      <c r="S19" s="308">
        <f t="shared" si="1"/>
        <v>14490</v>
      </c>
      <c r="T19" s="309"/>
      <c r="U19" s="310" t="s">
        <v>1313</v>
      </c>
      <c r="V19" s="310"/>
      <c r="W19" s="311">
        <f>IFERROR(IF(D19="","",INDEX(Tabla_Completa,MATCH('Soli_citud '!D19,Materiales,0),7)*S19),"")</f>
        <v>7728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28</v>
      </c>
      <c r="B39" s="336"/>
      <c r="C39" s="336"/>
      <c r="D39" s="337" t="s">
        <v>29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30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31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32</v>
      </c>
      <c r="O44" s="345"/>
      <c r="P44" s="345"/>
      <c r="Q44" s="345"/>
      <c r="R44" s="342" t="s">
        <v>33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34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35</v>
      </c>
      <c r="O45" s="345"/>
      <c r="P45" s="345"/>
      <c r="Q45" s="345"/>
      <c r="R45" s="343" t="s">
        <v>36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37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26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45881</v>
      </c>
      <c r="O1" s="489"/>
      <c r="P1" s="427" t="s">
        <v>55</v>
      </c>
      <c r="Q1" s="428"/>
      <c r="R1" s="433" t="str">
        <f>IF('Soli_citud '!D4="","",'Soli_citud '!D4)</f>
        <v>CAMPESENA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AP1208-1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 t="str">
        <f>IF('Soli_citud '!O3="","",'Soli_citud '!O3)</f>
        <v>angelopolis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15674.459056771717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Alina Posada Villada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24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AP1208-1</v>
      </c>
      <c r="C12" s="407" t="str">
        <f>IFERROR(IF('Soli_citud '!D10="","",'Soli_citud '!D10),"")</f>
        <v>CREMALLERA POLIÉSTER #3</v>
      </c>
      <c r="D12" s="407"/>
      <c r="E12" s="407"/>
      <c r="F12" s="407"/>
      <c r="G12" s="213" t="str">
        <f>IF('Soli_citud '!O10="","",'Soli_citud '!O10)</f>
        <v>cm</v>
      </c>
      <c r="H12" s="213" cm="1">
        <f t="array" ref="H12">_xlfn.IFS('Soli_citud '!S10="","",'Soli_citud '!S10&lt;=0,"",'Soli_citud '!S10&gt;0,'Soli_citud '!S10)</f>
        <v>644</v>
      </c>
      <c r="I12" s="214"/>
      <c r="J12" s="215"/>
      <c r="K12" s="197" cm="1">
        <f t="array" ref="K12">IFERROR(_xlfn.IFS(H12="","",J12=H12,"Cumplido",J12&lt;H12,H12-J12,J12&gt;H12,"Revisar"),"")</f>
        <v>644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AP1208-1</v>
      </c>
      <c r="C13" s="407" t="str">
        <f>IFERROR(IF('Soli_citud '!D11="","",'Soli_citud '!D11),"")</f>
        <v>LLAVE METÁLICA DE LUJO DESLIZADOR   #3 PARA CREMALLERA - PAVÓN</v>
      </c>
      <c r="D13" s="407"/>
      <c r="E13" s="407"/>
      <c r="F13" s="407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46</v>
      </c>
      <c r="I13" s="214"/>
      <c r="J13" s="216"/>
      <c r="K13" s="197" cm="1">
        <f t="array" ref="K13">IFERROR(_xlfn.IFS(H13="","",J13=H13,"Cumplido",J13&lt;H13,H13-J13,J13&gt;H13,"Revisar"),"")</f>
        <v>46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AP1208-1</v>
      </c>
      <c r="C14" s="407" t="str">
        <f>IFERROR(IF('Soli_citud '!D12="","",'Soli_citud '!D12),"")</f>
        <v>SEDA TAFETA 100% POLIESTER</v>
      </c>
      <c r="D14" s="407"/>
      <c r="E14" s="407"/>
      <c r="F14" s="407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87400</v>
      </c>
      <c r="I14" s="214"/>
      <c r="J14" s="216"/>
      <c r="K14" s="197" cm="1">
        <f t="array" ref="K14">IFERROR(_xlfn.IFS(H14="","",J14=H14,"Cumplido",J14&lt;H14,H14-J14,J14&gt;H14,"Revisar"),"")</f>
        <v>87400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AP1208-1</v>
      </c>
      <c r="C15" s="407" t="str">
        <f>IFERROR(IF('Soli_citud '!D13="","",'Soli_citud '!D13),"")</f>
        <v>SINTETICO PVC</v>
      </c>
      <c r="D15" s="407"/>
      <c r="E15" s="407"/>
      <c r="F15" s="407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128800</v>
      </c>
      <c r="I15" s="214"/>
      <c r="J15" s="216"/>
      <c r="K15" s="197" cm="1">
        <f t="array" ref="K15">IFERROR(_xlfn.IFS(H15="","",J15=H15,"Cumplido",J15&lt;H15,H15-J15,J15&gt;H15,"Revisar"),"")</f>
        <v>128800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AP1208-1</v>
      </c>
      <c r="C16" s="407" t="str">
        <f>IFERROR(IF('Soli_citud '!D14="","",'Soli_citud '!D14),"")</f>
        <v>SOLUCIÓN DE CAUCHO</v>
      </c>
      <c r="D16" s="407"/>
      <c r="E16" s="407"/>
      <c r="F16" s="407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3680</v>
      </c>
      <c r="I16" s="214"/>
      <c r="J16" s="216"/>
      <c r="K16" s="197" cm="1">
        <f t="array" ref="K16">IFERROR(_xlfn.IFS(H16="","",J16=H16,"Cumplido",J16&lt;H16,H16-J16,J16&gt;H16,"Revisar"),"")</f>
        <v>3680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>Retal</v>
      </c>
      <c r="D17" s="407"/>
      <c r="E17" s="407"/>
      <c r="F17" s="407"/>
      <c r="G17" s="213" t="str">
        <f>IF('Soli_citud '!O15="","",'Soli_citud '!O15)</f>
        <v>kg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AP1208-1</v>
      </c>
      <c r="C18" s="407" t="str">
        <f>IFERROR(IF('Soli_citud '!D16="","",'Soli_citud '!D16),"")</f>
        <v xml:space="preserve">PEGANTE CEMENTO DE CONTACTO BASE CLOROPRENO
</v>
      </c>
      <c r="D18" s="407"/>
      <c r="E18" s="407"/>
      <c r="F18" s="407"/>
      <c r="G18" s="213" t="str">
        <f>IF('Soli_citud '!O16="","",'Soli_citud '!O16)</f>
        <v>ml</v>
      </c>
      <c r="H18" s="213" cm="1">
        <f t="array" ref="H18">_xlfn.IFS('Soli_citud '!S16="","",'Soli_citud '!S16&lt;=0,"",'Soli_citud '!S16&gt;0,'Soli_citud '!S16)</f>
        <v>3680</v>
      </c>
      <c r="I18" s="214"/>
      <c r="J18" s="216"/>
      <c r="K18" s="197" cm="1">
        <f t="array" ref="K18">IFERROR(_xlfn.IFS(H18="","",J18=H18,"Cumplido",J18&lt;H18,H18-J18,J18&gt;H18,"Revisar"),"")</f>
        <v>3680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AP1208-1</v>
      </c>
      <c r="C19" s="407" t="str">
        <f>IFERROR(IF('Soli_citud '!D17="","",'Soli_citud '!D17),"")</f>
        <v>PIRIGALLO REMACHE PIOLÍN  CON TORNILLO Y ARANDELA ZAMAK NÍQUEL</v>
      </c>
      <c r="D19" s="407"/>
      <c r="E19" s="407"/>
      <c r="F19" s="407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46</v>
      </c>
      <c r="I19" s="214"/>
      <c r="J19" s="216"/>
      <c r="K19" s="197" cm="1">
        <f t="array" ref="K19">IFERROR(_xlfn.IFS(H19="","",J19=H19,"Cumplido",J19&lt;H19,H19-J19,J19&gt;H19,"Revisar"),"")</f>
        <v>46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AP1208-1</v>
      </c>
      <c r="C20" s="407" t="str">
        <f>IFERROR(IF('Soli_citud '!D18="","",'Soli_citud '!D18),"")</f>
        <v xml:space="preserve">HILO NYLON #20
</v>
      </c>
      <c r="D20" s="407"/>
      <c r="E20" s="407"/>
      <c r="F20" s="407"/>
      <c r="G20" s="213" t="str">
        <f>IF('Soli_citud '!O18="","",'Soli_citud '!O18)</f>
        <v>Cono</v>
      </c>
      <c r="H20" s="213" cm="1">
        <f t="array" ref="H20">_xlfn.IFS('Soli_citud '!S18="","",'Soli_citud '!S18&lt;=0,"",'Soli_citud '!S18&gt;0,'Soli_citud '!S18)</f>
        <v>4.6000000000000005</v>
      </c>
      <c r="I20" s="214"/>
      <c r="J20" s="216"/>
      <c r="K20" s="197" cm="1">
        <f t="array" ref="K20">IFERROR(_xlfn.IFS(H20="","",J20=H20,"Cumplido",J20&lt;H20,H20-J20,J20&gt;H20,"Revisar"),"")</f>
        <v>4.6000000000000005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AP1208-1</v>
      </c>
      <c r="C21" s="407" t="str">
        <f>IFERROR(IF('Soli_citud '!D19="","",'Soli_citud '!D19),"")</f>
        <v>ODENA 0,5 mm</v>
      </c>
      <c r="D21" s="407"/>
      <c r="E21" s="407"/>
      <c r="F21" s="407"/>
      <c r="G21" s="213" t="str">
        <f>IF('Soli_citud '!O19="","",'Soli_citud '!O19)</f>
        <v>cm2</v>
      </c>
      <c r="H21" s="213" cm="1">
        <f t="array" ref="H21">_xlfn.IFS('Soli_citud '!S19="","",'Soli_citud '!S19&lt;=0,"",'Soli_citud '!S19&gt;0,'Soli_citud '!S19)</f>
        <v>14490</v>
      </c>
      <c r="I21" s="214"/>
      <c r="J21" s="216"/>
      <c r="K21" s="197" cm="1">
        <f t="array" ref="K21">IFERROR(_xlfn.IFS(H21="","",J21=H21,"Cumplido",J21&lt;H21,H21-J21,J21&gt;H21,"Revisar"),"")</f>
        <v>14490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32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32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32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32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32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32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32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32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32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32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32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32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32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26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26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26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26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26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26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26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26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26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26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26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26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26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26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26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26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26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26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26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26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26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26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26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27</v>
      </c>
      <c r="C637" s="205" t="s">
        <v>26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26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479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900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50</v>
      </c>
      <c r="D1120" s="143" t="s">
        <v>234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50</v>
      </c>
      <c r="D1121" s="143" t="s">
        <v>234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50</v>
      </c>
      <c r="D1122" s="143" t="s">
        <v>234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50</v>
      </c>
      <c r="D1123" s="143" t="s">
        <v>234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50</v>
      </c>
      <c r="D1124" s="143" t="s">
        <v>234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50</v>
      </c>
      <c r="D1125" s="143" t="s">
        <v>234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50</v>
      </c>
      <c r="D1141" s="48" t="s">
        <v>234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950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104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456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211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1128</v>
      </c>
      <c r="C1418" s="205" t="s">
        <v>48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48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48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48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48</v>
      </c>
      <c r="D1447" s="48" t="s">
        <v>1089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48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48</v>
      </c>
      <c r="D1478" s="48" t="s">
        <v>1089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48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48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48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32</v>
      </c>
    </row>
    <row r="3" spans="1:26" outlineLevel="1">
      <c r="A3" s="3" t="s">
        <v>1314</v>
      </c>
      <c r="B3" s="5" t="s">
        <v>211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26</v>
      </c>
    </row>
    <row r="4" spans="1:26" outlineLevel="1">
      <c r="A4" s="2" t="s">
        <v>1319</v>
      </c>
      <c r="B4" s="5" t="s">
        <v>235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40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338</v>
      </c>
      <c r="B6" s="5" t="s">
        <v>338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232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50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52</v>
      </c>
    </row>
    <row r="10" spans="1:26" outlineLevel="1">
      <c r="A10" s="2" t="s">
        <v>1348</v>
      </c>
      <c r="B10" s="5" t="s">
        <v>98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117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48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456</v>
      </c>
      <c r="B13" s="5" t="s">
        <v>456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237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442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234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99</v>
      </c>
      <c r="H21" s="22" t="s">
        <v>1375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203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169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104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2025-08-13T15:51:22Z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2025-08-12T15:02:43Z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0d31a2f7-96a7-488f-8c34-a912b3f355cb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