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JERICO-PBLO RICO - TARSO - CARAMANTA\PUEBLO RICO FICHA 3261775\"/>
    </mc:Choice>
  </mc:AlternateContent>
  <xr:revisionPtr revIDLastSave="0" documentId="13_ncr:1_{712124BF-F922-4C26-9191-E1F4375D73A5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61" l="1"/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W18" i="43"/>
  <c r="W19" i="43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<sst xmlns="http://schemas.openxmlformats.org/spreadsheetml/2006/main" count="5039" uniqueCount="1405">
  <si>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</si>
  <si>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</si>
  <si>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</si>
  <si>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</si>
  <si>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</si>
  <si>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</si>
  <si>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</si>
  <si>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</si>
  <si>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</si>
  <si>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</si>
  <si>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</si>
  <si>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</si>
  <si>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</si>
  <si>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</si>
  <si>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</si>
  <si>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</si>
  <si>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</si>
  <si>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</si>
  <si>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</si>
  <si>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</si>
  <si>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</si>
  <si>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</si>
  <si>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</si>
  <si>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</si>
  <si>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</si>
  <si>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</si>
  <si>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</si>
  <si>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</si>
  <si>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</si>
  <si>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</si>
  <si>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</si>
  <si>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</si>
  <si>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</si>
  <si>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</si>
  <si>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</si>
  <si>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</si>
  <si>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</si>
  <si>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</si>
  <si>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</si>
  <si>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</si>
  <si>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</si>
  <si>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</si>
  <si>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</si>
  <si>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</si>
  <si>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</si>
  <si>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</si>
  <si>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</si>
  <si>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</si>
  <si>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</si>
  <si>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</si>
  <si>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</si>
  <si>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</si>
  <si>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</si>
  <si>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</si>
  <si>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</si>
  <si>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</si>
  <si>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</si>
  <si>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</si>
  <si>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</si>
  <si>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</si>
  <si>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</si>
  <si>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</si>
  <si>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</si>
  <si>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</si>
  <si>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</si>
  <si>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</si>
  <si>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</si>
  <si>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</si>
  <si>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</si>
  <si>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</si>
  <si>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</si>
  <si>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</si>
  <si>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</si>
  <si>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</si>
  <si>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</si>
  <si>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</si>
  <si>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</si>
  <si>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</si>
  <si>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</si>
  <si>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</si>
  <si>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</si>
  <si>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</si>
  <si>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</si>
  <si>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</si>
  <si>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</si>
  <si>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</si>
  <si>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</si>
  <si>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</si>
  <si>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</si>
  <si>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</si>
  <si>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</si>
  <si>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</si>
  <si>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</si>
  <si>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</si>
  <si>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</si>
  <si>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</si>
  <si>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</si>
  <si>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</si>
  <si>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</si>
  <si>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</si>
  <si>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</si>
  <si>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</si>
  <si>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</si>
  <si>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</si>
  <si>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</si>
  <si>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</si>
  <si>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</si>
  <si>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</si>
  <si>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</si>
  <si>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</si>
  <si>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</si>
  <si>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</si>
  <si>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</si>
  <si>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</si>
  <si>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</si>
  <si>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</si>
  <si>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</si>
  <si>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</si>
  <si>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</si>
  <si>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</si>
  <si>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</si>
  <si>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</si>
  <si>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</si>
  <si>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</si>
  <si>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</si>
  <si>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</si>
  <si>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</si>
  <si>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</si>
  <si>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</si>
  <si>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</si>
  <si>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</si>
  <si>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</si>
  <si>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</si>
  <si>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</si>
  <si>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</si>
  <si>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</si>
  <si>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</si>
  <si>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</si>
  <si>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</si>
  <si>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</si>
  <si>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</si>
  <si>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</si>
  <si>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</si>
  <si>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</si>
  <si>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</si>
  <si>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</si>
  <si>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</si>
  <si>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</si>
  <si>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</si>
  <si>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</si>
  <si>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</si>
  <si>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</si>
  <si>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</si>
  <si>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</si>
  <si>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</si>
  <si>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</si>
  <si>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</si>
  <si>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</si>
  <si>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</si>
  <si>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</si>
  <si>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</si>
  <si>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</si>
  <si>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</si>
  <si>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</si>
  <si>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</si>
  <si>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</si>
  <si>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</si>
  <si>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</si>
  <si>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</si>
  <si>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</si>
  <si>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</si>
  <si>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</si>
  <si>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</si>
  <si>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</si>
  <si>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</si>
  <si>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</si>
  <si>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</si>
  <si>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</si>
  <si>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</si>
  <si>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</si>
  <si>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</si>
  <si>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</si>
  <si>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</si>
  <si>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</si>
  <si>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</si>
  <si>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</si>
  <si>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</si>
  <si>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</si>
  <si>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</si>
  <si>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</si>
  <si>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</si>
  <si>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</si>
  <si>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</si>
  <si>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</si>
  <si>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</si>
  <si>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</si>
  <si>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</si>
  <si>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</si>
  <si>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</si>
  <si>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</si>
  <si>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</si>
  <si>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</si>
  <si>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</si>
  <si>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</si>
  <si>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</si>
  <si>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</si>
  <si>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</si>
  <si>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</si>
  <si>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</si>
  <si>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</si>
  <si>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</si>
  <si>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</si>
  <si>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</si>
  <si>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</si>
  <si>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</si>
  <si>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</si>
  <si>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</si>
  <si>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</si>
  <si>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</si>
  <si>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</si>
  <si>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</si>
  <si>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</si>
  <si>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</si>
  <si>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</si>
  <si>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</si>
  <si>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</si>
  <si>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</si>
  <si>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</si>
  <si>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</si>
  <si>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</si>
  <si>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</si>
  <si>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</si>
  <si>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</si>
  <si>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</si>
  <si>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</si>
  <si>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</si>
  <si>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</si>
  <si>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</si>
  <si>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</si>
  <si>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</si>
  <si>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</si>
  <si>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</si>
  <si>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</si>
  <si>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</si>
  <si>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</si>
  <si>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</si>
  <si>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</si>
  <si>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</si>
  <si>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</si>
  <si>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</si>
  <si>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</si>
  <si>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</si>
  <si>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</si>
  <si>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</si>
  <si>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</si>
  <si>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</si>
  <si>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</si>
  <si>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</si>
  <si>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</si>
  <si>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</si>
  <si>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</si>
  <si>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</si>
  <si>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</si>
  <si>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</si>
  <si>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</si>
  <si>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</si>
  <si>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</si>
  <si>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</si>
  <si>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</si>
  <si>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</si>
  <si>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</si>
  <si>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</si>
  <si>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</si>
  <si>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</si>
  <si>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</si>
  <si>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</si>
  <si>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</si>
  <si>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</si>
  <si>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</si>
  <si>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</si>
  <si>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</si>
  <si>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</si>
  <si>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</si>
  <si>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</si>
  <si>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</si>
  <si>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</si>
  <si>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</si>
  <si>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</si>
  <si>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</si>
  <si>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</si>
  <si>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</si>
  <si>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</si>
  <si>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</si>
  <si>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</si>
  <si>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</si>
  <si>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</si>
  <si>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</si>
  <si>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</si>
  <si>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</si>
  <si>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</si>
  <si>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</si>
  <si>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</si>
  <si>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</si>
  <si>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</si>
  <si>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</si>
  <si>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</si>
  <si>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</si>
  <si>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</si>
  <si>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</si>
  <si>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</si>
  <si>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</si>
  <si>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</si>
  <si>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</si>
  <si>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</si>
  <si>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</si>
  <si>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</si>
  <si>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</si>
  <si>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</si>
  <si>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</si>
  <si>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</si>
  <si>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</si>
  <si>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</si>
  <si>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</si>
  <si>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</si>
  <si>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</si>
  <si>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</si>
  <si>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</si>
  <si>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</si>
  <si>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</si>
  <si>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</si>
  <si>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</si>
  <si>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</si>
  <si>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</si>
  <si>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</si>
  <si>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</si>
  <si>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</si>
  <si>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</si>
  <si>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</si>
  <si>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</si>
  <si>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</si>
  <si>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</si>
  <si>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</si>
  <si>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</si>
  <si>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</si>
  <si>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</si>
  <si>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</si>
  <si>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</si>
  <si>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</si>
  <si>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</si>
  <si>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</si>
  <si>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</si>
  <si>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</si>
  <si>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</si>
  <si>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</si>
  <si>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</si>
  <si>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</si>
  <si>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</si>
  <si>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</si>
  <si>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</si>
  <si>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</si>
  <si>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</si>
  <si>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</si>
  <si>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</si>
  <si>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</si>
  <si>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</si>
  <si>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</si>
  <si>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</si>
  <si>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</si>
  <si>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</si>
  <si>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</si>
  <si>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</si>
  <si>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</si>
  <si>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</si>
  <si>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</si>
  <si>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</si>
  <si>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</si>
  <si>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</si>
  <si>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</si>
  <si>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</si>
  <si>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</si>
  <si>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</si>
  <si>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</si>
  <si>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</si>
  <si>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</si>
  <si>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</si>
  <si>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</si>
  <si>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</si>
  <si>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</si>
  <si>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</si>
  <si>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</si>
  <si>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</si>
  <si>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</si>
  <si>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</si>
  <si>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</si>
  <si>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</si>
  <si>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</si>
  <si>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</si>
  <si>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</si>
  <si>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</si>
  <si>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</si>
  <si>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</si>
  <si>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</si>
  <si>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</si>
  <si>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</si>
  <si>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</si>
  <si>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</si>
  <si>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</si>
  <si>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</si>
  <si>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</si>
  <si>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</si>
  <si>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</si>
  <si>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</si>
  <si>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</si>
  <si>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</si>
  <si>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</si>
  <si>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</si>
  <si>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</si>
  <si>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</si>
  <si>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</si>
  <si>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</si>
  <si>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</si>
  <si>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</si>
  <si>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</si>
  <si>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</si>
  <si>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</si>
  <si>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</si>
  <si>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</si>
  <si>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</si>
  <si>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</si>
  <si>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</si>
  <si>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</si>
  <si>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</si>
  <si>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</si>
  <si>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</si>
  <si>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</si>
  <si>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</si>
  <si>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</si>
  <si>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</si>
  <si>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</si>
  <si>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</si>
  <si>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</si>
  <si>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</si>
  <si>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</si>
  <si>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</si>
  <si>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</si>
  <si>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</si>
  <si>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</si>
  <si>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</si>
  <si>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</si>
  <si>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</si>
  <si>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</si>
  <si>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</si>
  <si>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</si>
  <si>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</si>
  <si>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</si>
  <si>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</si>
  <si>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</si>
  <si>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</si>
  <si>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</si>
  <si>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</si>
  <si>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</si>
  <si>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</si>
  <si>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</si>
  <si>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</si>
  <si>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</si>
  <si>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</si>
  <si>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</si>
  <si>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</si>
  <si>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</si>
  <si>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</si>
  <si>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</si>
  <si>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</si>
  <si>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</si>
  <si>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</si>
  <si>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</si>
  <si>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</si>
  <si>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</si>
  <si>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</si>
  <si>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</si>
  <si>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</si>
  <si>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</si>
  <si>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</si>
  <si>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</si>
  <si>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</si>
  <si>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</si>
  <si>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</si>
  <si>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</si>
  <si>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</si>
  <si>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</si>
  <si>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</si>
  <si>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</si>
  <si>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</si>
  <si>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</si>
  <si>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</si>
  <si>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</si>
  <si>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</si>
  <si>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</si>
  <si>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</si>
  <si>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</si>
  <si>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</si>
  <si>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</si>
  <si>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</si>
  <si>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</si>
  <si>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</si>
  <si>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</si>
  <si>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</si>
  <si>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</si>
  <si>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</si>
  <si>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</si>
  <si>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</si>
  <si>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</si>
  <si>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</si>
  <si>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</si>
  <si>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</si>
  <si>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</si>
  <si>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</si>
  <si>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</si>
  <si>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</si>
  <si>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</si>
  <si>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</si>
  <si>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</si>
  <si>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</si>
  <si>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</si>
  <si>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</si>
  <si>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</si>
  <si>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</si>
  <si>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</si>
  <si>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</si>
  <si>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</si>
  <si>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</si>
  <si>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</si>
  <si>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</si>
  <si>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</si>
  <si>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</si>
  <si>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</si>
  <si>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</si>
  <si>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</si>
  <si>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</si>
  <si>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</si>
  <si>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</si>
  <si>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</si>
  <si>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</si>
  <si>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</si>
  <si>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</si>
  <si>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</si>
  <si>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</si>
  <si>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</si>
  <si>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</si>
  <si>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</si>
  <si>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</si>
  <si>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</si>
  <si>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</si>
  <si>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</si>
  <si>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</si>
  <si>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</si>
  <si>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</si>
  <si>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</si>
  <si>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</si>
  <si>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</si>
  <si>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</si>
  <si>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</si>
  <si>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</si>
  <si>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</si>
  <si>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</si>
  <si>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</si>
  <si>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</si>
  <si>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</si>
  <si>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</si>
  <si>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</si>
  <si>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</si>
  <si>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</si>
  <si>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</si>
  <si>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</si>
  <si>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</si>
  <si>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</si>
  <si>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</si>
  <si>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</si>
  <si>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</si>
  <si>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</si>
  <si>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</si>
  <si>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</si>
  <si>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</si>
  <si>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</si>
  <si>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</si>
  <si>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</si>
  <si>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</si>
  <si>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</si>
  <si>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</si>
  <si>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</si>
  <si>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</si>
  <si>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</si>
  <si>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</si>
  <si>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</si>
  <si>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</si>
  <si>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</si>
  <si>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</si>
  <si>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</si>
  <si>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</si>
  <si>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</si>
  <si>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</si>
  <si>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</si>
  <si>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</si>
  <si>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</si>
  <si>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</si>
  <si>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</si>
  <si>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</si>
  <si>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</si>
  <si>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</si>
  <si>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</si>
  <si>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</si>
  <si>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</si>
  <si>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</si>
  <si>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</si>
  <si>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</si>
  <si>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</si>
  <si>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</si>
  <si>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</si>
  <si>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</si>
  <si>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</si>
  <si>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</si>
  <si>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</si>
  <si>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</si>
  <si>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</si>
  <si>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</si>
  <si>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</si>
  <si>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</si>
  <si>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</si>
  <si>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</si>
  <si>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</si>
  <si>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</si>
  <si>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</si>
  <si>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</si>
  <si>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</si>
  <si>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</si>
  <si>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</si>
  <si>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</si>
  <si>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</si>
  <si>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</si>
  <si>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</si>
  <si>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</si>
  <si>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</si>
  <si>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</si>
  <si>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</si>
  <si>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</si>
  <si>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</si>
  <si>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</si>
  <si>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</si>
  <si>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</si>
  <si>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</si>
  <si>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</si>
  <si>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</si>
  <si>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</si>
  <si>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</si>
  <si>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</si>
  <si>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</si>
  <si>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</si>
  <si>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</si>
  <si>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</si>
  <si>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</si>
  <si>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</si>
  <si>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</si>
  <si>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</si>
  <si>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</si>
  <si>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</si>
  <si>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</si>
  <si>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</si>
  <si>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</si>
  <si>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</si>
  <si>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</si>
  <si>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</si>
  <si>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</si>
  <si>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</si>
  <si>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</si>
  <si>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</si>
  <si>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</si>
  <si>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</si>
  <si>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</si>
  <si>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</si>
  <si>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</si>
  <si>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</si>
  <si>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</si>
  <si>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</si>
  <si>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</si>
  <si>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</si>
  <si>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</si>
  <si>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</si>
  <si>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</si>
  <si>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</si>
  <si>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</si>
  <si>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</si>
  <si>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</si>
  <si>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</si>
  <si>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</si>
  <si>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</si>
  <si>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</si>
  <si>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</si>
  <si>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</si>
  <si>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</si>
  <si>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</si>
  <si>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</si>
  <si>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</si>
  <si>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</si>
  <si>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</si>
  <si>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</si>
  <si>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</si>
  <si>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</si>
  <si>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</si>
  <si>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</si>
  <si>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</si>
  <si>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</si>
  <si>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</si>
  <si>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</si>
  <si>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</si>
  <si>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</si>
  <si>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</si>
  <si>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</si>
  <si>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</si>
  <si>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</si>
  <si>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</si>
  <si>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</si>
  <si>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</si>
  <si>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</si>
  <si>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</si>
  <si>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</si>
  <si>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</si>
  <si>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</si>
  <si>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</si>
  <si>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</si>
  <si>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</si>
  <si>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</si>
  <si>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</si>
  <si>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</si>
  <si>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</si>
  <si>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</si>
  <si>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</si>
  <si>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</si>
  <si>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</si>
  <si>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</si>
  <si>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</si>
  <si>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</si>
  <si>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</si>
  <si>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</si>
  <si>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</si>
  <si>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</si>
  <si>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</si>
  <si>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</si>
  <si>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</si>
  <si>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</si>
  <si>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</si>
  <si>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</si>
  <si>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</si>
  <si>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</si>
  <si>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</si>
  <si>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</si>
  <si>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</si>
  <si>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</si>
  <si>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</si>
  <si>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</si>
  <si>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</si>
  <si>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</si>
  <si>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</si>
  <si>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</si>
  <si>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</si>
  <si>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</si>
  <si>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</si>
  <si>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</si>
  <si>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</si>
  <si>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</si>
  <si>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</si>
  <si>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</si>
  <si>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</si>
  <si>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</si>
  <si>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</si>
  <si>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</si>
  <si>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</si>
  <si>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</si>
  <si>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</si>
  <si>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</si>
  <si>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</si>
  <si>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</si>
  <si>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</si>
  <si>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</si>
  <si>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</si>
  <si>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</si>
  <si>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</si>
  <si>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</si>
  <si>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</si>
  <si>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</si>
  <si>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</si>
  <si>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</si>
  <si>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</si>
  <si>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</si>
  <si>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</si>
  <si>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</si>
  <si>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</si>
  <si>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</si>
  <si>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</si>
  <si>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</si>
  <si>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</si>
  <si>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</si>
  <si>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</si>
  <si>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</si>
  <si>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</si>
  <si>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</si>
  <si>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</si>
  <si>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</si>
  <si>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</si>
  <si>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</si>
  <si>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</si>
  <si>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</si>
  <si>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</si>
  <si>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</si>
  <si>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</si>
  <si>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</si>
  <si>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</si>
  <si>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</si>
  <si>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</si>
  <si>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</si>
  <si>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</si>
  <si>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</si>
  <si>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</si>
  <si>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</si>
  <si>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</si>
  <si>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</si>
  <si>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</si>
  <si>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</si>
  <si>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</si>
  <si>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</si>
  <si>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</si>
  <si>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</si>
  <si>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</si>
  <si>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</si>
  <si>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</si>
  <si>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</si>
  <si>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</si>
  <si>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</si>
  <si>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</si>
  <si>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</si>
  <si>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</si>
  <si>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</si>
  <si>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</si>
  <si>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</si>
  <si>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</si>
  <si>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</si>
  <si>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</si>
  <si>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</si>
  <si>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</si>
  <si>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</si>
  <si>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</si>
  <si>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</si>
  <si>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</si>
  <si>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</si>
  <si>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</si>
  <si>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</si>
  <si>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</si>
  <si>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</si>
  <si>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</si>
  <si>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</si>
  <si>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</si>
  <si>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</si>
  <si>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</si>
  <si>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</si>
  <si>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</si>
  <si>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</si>
  <si>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</si>
  <si>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</si>
  <si>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</si>
  <si>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</si>
  <si>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</si>
  <si>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</si>
  <si>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</si>
  <si>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</si>
  <si>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</si>
  <si>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</si>
  <si>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</si>
  <si>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</si>
  <si>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</si>
  <si>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</si>
  <si>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</si>
  <si>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</si>
  <si>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</si>
  <si>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</si>
  <si>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</si>
  <si>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</si>
  <si>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</si>
  <si>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</si>
  <si>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</si>
  <si>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</si>
  <si>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</si>
  <si>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</si>
  <si>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</si>
  <si>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</si>
  <si>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</si>
  <si>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</si>
  <si>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</si>
  <si>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</si>
  <si>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</si>
  <si>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</si>
  <si>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</si>
  <si>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</si>
  <si>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</si>
  <si>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</si>
  <si>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</si>
  <si>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</si>
  <si>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</si>
  <si>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</si>
  <si>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</si>
  <si>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</si>
  <si>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</si>
  <si>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</si>
  <si>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</si>
  <si>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</si>
  <si>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</si>
  <si>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</si>
  <si>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</si>
  <si>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</si>
  <si>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</si>
  <si>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</si>
  <si>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</si>
  <si>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</si>
  <si>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</si>
  <si>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</si>
  <si>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</si>
  <si>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</si>
  <si>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</si>
  <si>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</si>
  <si>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</si>
  <si>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</si>
  <si>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</si>
  <si>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</si>
  <si>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</si>
  <si>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</si>
  <si>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</si>
  <si>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</si>
  <si>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</si>
  <si>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</si>
  <si>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</si>
  <si>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</si>
  <si>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</si>
  <si>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</si>
  <si>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</si>
  <si>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</si>
  <si>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</si>
  <si>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</si>
  <si>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</si>
  <si>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</si>
  <si>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</si>
  <si>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</si>
  <si>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</si>
  <si>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</si>
  <si>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</si>
  <si>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</si>
  <si>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</si>
  <si>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</si>
  <si>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</si>
  <si>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</si>
  <si>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</si>
  <si>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</si>
  <si>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</si>
  <si>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</si>
  <si>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</si>
  <si>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</si>
  <si>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</si>
  <si>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</si>
  <si>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</si>
  <si>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</si>
  <si>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</si>
  <si>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</si>
  <si>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</si>
  <si>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</si>
  <si>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</si>
  <si>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</si>
  <si>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</si>
  <si>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</si>
  <si>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</si>
  <si>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</si>
  <si>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</si>
  <si>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</si>
  <si>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</si>
  <si>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</si>
  <si>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</si>
  <si>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</si>
  <si>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</si>
  <si>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</si>
  <si>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</si>
  <si>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</si>
  <si>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</si>
  <si>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</si>
  <si>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</si>
  <si>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</si>
  <si>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</si>
  <si>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</si>
  <si>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</si>
  <si>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</si>
  <si>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</si>
  <si>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</si>
  <si>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</si>
  <si>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</si>
  <si>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</si>
  <si>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</si>
  <si>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</si>
  <si>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</si>
  <si>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</si>
  <si>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</si>
  <si>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</si>
  <si>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</si>
  <si>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</si>
  <si>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</si>
  <si>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</si>
  <si>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</si>
  <si>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</si>
  <si>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</si>
  <si>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</si>
  <si>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</si>
  <si>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</si>
  <si>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</si>
  <si>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</si>
  <si>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</si>
  <si>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</si>
  <si>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</si>
  <si>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</si>
  <si>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</si>
  <si>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</si>
  <si>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</si>
  <si>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</si>
  <si>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</si>
  <si>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</si>
  <si>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</si>
  <si>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</si>
  <si>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</si>
  <si>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</si>
  <si>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</si>
  <si>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</si>
  <si>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</si>
  <si>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</si>
  <si>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</si>
  <si>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</si>
  <si>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</si>
  <si>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</si>
  <si>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</si>
  <si>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</si>
  <si>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</si>
  <si>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</si>
  <si>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</si>
  <si>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</si>
  <si>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</si>
  <si>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</si>
  <si>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</si>
  <si>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</si>
  <si>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</si>
  <si>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</si>
  <si>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</si>
  <si>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</si>
  <si>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</si>
  <si>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</si>
  <si>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</si>
  <si>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</si>
  <si>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</si>
  <si>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</si>
  <si>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</si>
  <si>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</si>
  <si>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</si>
  <si>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</si>
  <si>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</si>
  <si>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</si>
  <si>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</si>
  <si>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</si>
  <si>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</si>
  <si>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</si>
  <si>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</si>
  <si>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</si>
  <si>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</si>
  <si>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</si>
  <si>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</si>
  <si>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</si>
  <si>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</si>
  <si>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</si>
  <si>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</si>
  <si>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</si>
  <si>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</si>
  <si>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</si>
  <si>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</si>
  <si>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</si>
  <si>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</si>
  <si>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</si>
  <si>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</si>
  <si>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</si>
  <si>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</si>
  <si>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</si>
  <si>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</si>
  <si>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</si>
  <si>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</si>
  <si>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</si>
  <si>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</si>
  <si>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</si>
  <si>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</si>
  <si>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</si>
  <si>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</si>
  <si>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</si>
  <si>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</si>
  <si>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</si>
  <si>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</si>
  <si>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</si>
  <si>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</si>
  <si>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</si>
  <si>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</si>
  <si>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</si>
  <si>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</si>
  <si>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</si>
  <si>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</si>
  <si>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</si>
  <si>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</si>
  <si>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</si>
  <si>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</si>
  <si>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</si>
  <si>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</si>
  <si>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</si>
  <si>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</si>
  <si>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</si>
  <si>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</si>
  <si>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</si>
  <si>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</si>
  <si>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</si>
  <si>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</si>
  <si>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</si>
  <si>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</si>
  <si>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</si>
  <si>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</si>
  <si>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</si>
  <si>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</si>
  <si>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</si>
  <si>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</si>
  <si>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</si>
  <si>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</si>
  <si>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</si>
  <si>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</si>
  <si>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</si>
  <si>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</si>
  <si>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</si>
  <si>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</si>
  <si>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</si>
  <si>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</si>
  <si>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</si>
  <si>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</si>
  <si>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</si>
  <si>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</si>
  <si>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</si>
  <si>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</si>
  <si>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</si>
  <si>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</si>
  <si>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</si>
  <si>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</si>
  <si>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</si>
  <si>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</si>
  <si>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</si>
  <si>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</si>
  <si>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</si>
  <si>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</si>
  <si>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</si>
  <si>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</si>
  <si>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</si>
  <si>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</si>
  <si>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</si>
  <si>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</si>
  <si>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</si>
  <si>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</si>
  <si>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</si>
  <si>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</si>
  <si>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</si>
  <si>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</si>
  <si>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</si>
  <si>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</si>
  <si>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</si>
  <si>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</si>
  <si>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</si>
  <si>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</si>
  <si>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</si>
  <si>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</si>
  <si>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</si>
  <si>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</si>
  <si>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</si>
  <si>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</si>
  <si>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</si>
  <si>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</si>
  <si>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</si>
  <si>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</si>
  <si>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</si>
  <si>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</si>
  <si>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</si>
  <si>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</si>
  <si>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</si>
  <si>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</si>
  <si>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</si>
  <si>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</si>
  <si>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</si>
  <si>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</si>
  <si>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</si>
  <si>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</si>
  <si>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</si>
  <si>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</si>
  <si>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</si>
  <si>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</si>
  <si>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</si>
  <si>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</si>
  <si>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</si>
  <si>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</si>
  <si>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</si>
  <si>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</si>
  <si>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</si>
  <si>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</si>
  <si>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</si>
  <si>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</si>
  <si>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</si>
  <si>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</si>
  <si>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</si>
  <si>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</si>
  <si>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</si>
  <si>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</si>
  <si>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</si>
  <si>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</si>
  <si>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</si>
  <si>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</si>
  <si>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</si>
  <si>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</si>
  <si>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</si>
  <si>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</si>
  <si>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</si>
  <si>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</si>
  <si>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</si>
  <si>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</si>
  <si>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</si>
  <si>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</si>
  <si>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</si>
  <si>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</si>
  <si>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</si>
  <si>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</si>
  <si>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</si>
  <si>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</si>
  <si>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</si>
  <si>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</si>
  <si>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</si>
  <si>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</si>
  <si>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</si>
  <si>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</si>
  <si>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</si>
  <si>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</si>
  <si>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</si>
  <si>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</si>
  <si>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</si>
  <si>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</si>
  <si>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</si>
  <si>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</si>
  <si>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</si>
  <si>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</si>
  <si>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</si>
  <si>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</si>
  <si>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</si>
  <si>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</si>
  <si>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</si>
  <si>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</si>
  <si>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</si>
  <si>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</si>
  <si>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</si>
  <si>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</si>
  <si>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</si>
  <si>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</si>
  <si>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</si>
  <si>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</si>
  <si>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</si>
  <si>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</si>
  <si>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</si>
  <si>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</si>
  <si>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</si>
  <si>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</si>
  <si>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</si>
  <si>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</si>
  <si>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</si>
  <si>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</si>
  <si>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</si>
  <si>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</si>
  <si>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</si>
  <si>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</si>
  <si>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</si>
  <si>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</si>
  <si>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</si>
  <si>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</si>
  <si>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</si>
  <si>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</si>
  <si>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</si>
  <si>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</si>
  <si>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</si>
  <si>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</si>
  <si>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</si>
  <si>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</si>
  <si>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</si>
  <si>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</si>
  <si>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</si>
  <si>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</si>
  <si>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</si>
  <si>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</si>
  <si>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</si>
  <si>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</si>
  <si>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</si>
  <si>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</si>
  <si>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</si>
  <si>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</si>
  <si>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</si>
  <si>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</si>
  <si>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</si>
  <si>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</si>
  <si>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</si>
  <si>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</si>
  <si>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</si>
  <si>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</si>
  <si>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</si>
  <si>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</si>
  <si>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</si>
  <si>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</si>
  <si>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</si>
  <si>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</si>
  <si>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</si>
  <si>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</si>
  <si>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</si>
  <si>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</si>
  <si>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</si>
  <si>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</si>
  <si>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</si>
  <si>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</si>
  <si>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</si>
  <si>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</si>
  <si>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</si>
  <si>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</si>
  <si>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</si>
  <si>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</si>
  <si>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</si>
  <si>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</si>
  <si>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</si>
  <si>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</si>
  <si>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</si>
  <si>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</si>
  <si>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</si>
  <si>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</si>
  <si>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</si>
  <si>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</si>
  <si>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</si>
  <si>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</si>
  <si>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</si>
  <si>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</si>
  <si>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</si>
  <si>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</si>
  <si>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</si>
  <si>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</si>
  <si>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</si>
  <si>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</si>
  <si>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</si>
  <si>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</si>
  <si>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</si>
  <si>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</si>
  <si>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</si>
  <si>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</si>
  <si>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</si>
  <si>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</si>
  <si>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</si>
  <si>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</si>
  <si>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</si>
  <si>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</si>
  <si>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</si>
  <si>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</si>
  <si>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</si>
  <si>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</si>
  <si>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</si>
  <si>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</si>
  <si>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</si>
  <si>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</si>
  <si>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</si>
  <si>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</si>
  <si>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</si>
  <si>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</si>
  <si>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</si>
  <si>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</si>
  <si>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</si>
  <si>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</si>
  <si>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</si>
  <si>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</si>
  <si>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</si>
  <si>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</si>
  <si>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</si>
  <si>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</si>
  <si>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</si>
  <si>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</si>
  <si>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</si>
  <si>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</si>
  <si>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</si>
  <si>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</si>
  <si>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</si>
  <si>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 xml:space="preserve">negro </t>
  </si>
  <si>
    <t>3261775 (pueblo rico )</t>
  </si>
  <si>
    <t>7 mts con 30cm</t>
  </si>
  <si>
    <t>8mts</t>
  </si>
  <si>
    <t>1,15 CM * 22 BOLSOS</t>
  </si>
  <si>
    <t>4 LLAVES PO 22  BOLSOS</t>
  </si>
  <si>
    <t>95CM * 22 BOLSOS</t>
  </si>
  <si>
    <t>2,20 * 22 BOLSOS</t>
  </si>
  <si>
    <t>5 mts carnzaa sintetica y 5 mts de lona jeans</t>
  </si>
  <si>
    <t>2 galones soluciónde caucho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</si>
</sst>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3" activePane="bottomLeft" state="frozen"/>
      <selection pane="bottomLeft" activeCell="Q19" sqref="Q19:R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CH1108-3</v>
      </c>
      <c r="G1" s="333"/>
      <c r="H1" s="334"/>
      <c r="I1" s="347" t="s">
        <v>1</v>
      </c>
      <c r="J1" s="348"/>
      <c r="K1" s="231">
        <v>3</v>
      </c>
      <c r="L1" s="321" t="s">
        <v>2</v>
      </c>
      <c r="M1" s="349"/>
      <c r="N1" s="349"/>
      <c r="O1" s="350">
        <v>45880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7">
        <v>37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 t="s">
        <v>1396</v>
      </c>
      <c r="P3" s="324"/>
      <c r="Q3" s="324"/>
      <c r="R3" s="324"/>
      <c r="S3" s="397" t="s">
        <v>12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>IF(K5="","",(SUM(W10:Y28)-(SUMIF(U10:V28,"Restar_Pedido",W10:Y28)))/$K$5)</f>
        <v>33656.66857142857</v>
      </c>
      <c r="E5" s="387"/>
      <c r="F5" s="388"/>
      <c r="G5" s="364" t="s">
        <v>17</v>
      </c>
      <c r="H5" s="389"/>
      <c r="I5" s="389"/>
      <c r="J5" s="365"/>
      <c r="K5" s="328">
        <v>22</v>
      </c>
      <c r="L5" s="328"/>
      <c r="M5" s="329" t="s">
        <v>18</v>
      </c>
      <c r="N5" s="329"/>
      <c r="O5" s="325">
        <f>IFERROR(IF(K5=0,"",D5*K5),"")</f>
        <v>740446.70857142855</v>
      </c>
      <c r="P5" s="326"/>
      <c r="Q5" s="326"/>
      <c r="R5" s="326"/>
      <c r="S5" s="399" t="s">
        <v>19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7">
        <v>16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>
        <f>IF(K5="","",1/K5)</f>
        <v>4.5454545454545456E-2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0" t="s">
        <v>29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6437</v>
      </c>
      <c r="R10" s="307"/>
      <c r="S10" s="308">
        <f>IFERROR(IF(Q10="Unidad","1",(Q10*$K$5)),"")</f>
        <v>141614</v>
      </c>
      <c r="T10" s="309"/>
      <c r="U10" s="310" t="s">
        <v>1394</v>
      </c>
      <c r="V10" s="393"/>
      <c r="W10" s="311">
        <f>IFERROR(IF(D10="","",INDEX(Tabla_Completa,MATCH('Soli_citud '!D10,Materiales,0),7)*S10),"")</f>
        <v>395507.6714285714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90" t="s">
        <v>328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115</v>
      </c>
      <c r="R11" s="307"/>
      <c r="S11" s="308">
        <f t="shared" ref="S11:S31" si="1">IFERROR(IF(Q11="Unidad","1",(Q11*$K$5)),"")</f>
        <v>2530</v>
      </c>
      <c r="T11" s="309"/>
      <c r="U11" s="310" t="s">
        <v>1393</v>
      </c>
      <c r="V11" s="310"/>
      <c r="W11" s="311">
        <f>IFERROR(IF(D11="","",INDEX(Tabla_Completa,MATCH('Soli_citud '!D11,Materiales,0),7)*S11),"")</f>
        <v>23870.550000000003</v>
      </c>
      <c r="X11" s="311"/>
      <c r="Y11" s="311"/>
    </row>
    <row r="12" spans="1:31" ht="15.75" customHeight="1">
      <c r="A12" s="298" t="s">
        <v>33</v>
      </c>
      <c r="B12" s="299"/>
      <c r="C12" s="300"/>
      <c r="D12" s="394" t="s">
        <v>726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4</v>
      </c>
      <c r="R12" s="307"/>
      <c r="S12" s="308">
        <f t="shared" si="1"/>
        <v>88</v>
      </c>
      <c r="T12" s="309"/>
      <c r="U12" s="310" t="s">
        <v>35</v>
      </c>
      <c r="V12" s="310"/>
      <c r="W12" s="311">
        <f>IFERROR(IF(D12="","",INDEX(Tabla_Completa,MATCH('Soli_citud '!D12,Materiales,0),7)*S12),"")</f>
        <v>40098.629999999997</v>
      </c>
      <c r="X12" s="311"/>
      <c r="Y12" s="311"/>
    </row>
    <row r="13" spans="1:31" ht="15.75" customHeight="1">
      <c r="A13" s="298" t="s">
        <v>31</v>
      </c>
      <c r="B13" s="299"/>
      <c r="C13" s="300"/>
      <c r="D13" s="390" t="s">
        <v>36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6.6</v>
      </c>
      <c r="T13" s="309"/>
      <c r="U13" s="310" t="s">
        <v>1391</v>
      </c>
      <c r="V13" s="310"/>
      <c r="W13" s="311">
        <f>IFERROR(IF(D13="","",INDEX(Tabla_Completa,MATCH('Soli_citud '!D13,Materiales,0),7)*S13),"")</f>
        <v>47960</v>
      </c>
      <c r="X13" s="311"/>
      <c r="Y13" s="311"/>
    </row>
    <row r="14" spans="1:31" ht="17.25" customHeight="1">
      <c r="A14" s="298" t="s">
        <v>37</v>
      </c>
      <c r="B14" s="299"/>
      <c r="C14" s="300"/>
      <c r="D14" s="390" t="s">
        <v>38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7.0000000000000007E-2</v>
      </c>
      <c r="R14" s="307"/>
      <c r="S14" s="308">
        <f t="shared" si="1"/>
        <v>1.54</v>
      </c>
      <c r="T14" s="309"/>
      <c r="U14" s="310" t="s">
        <v>39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28</v>
      </c>
      <c r="B15" s="299"/>
      <c r="C15" s="300"/>
      <c r="D15" s="390" t="s">
        <v>40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4650</v>
      </c>
      <c r="R15" s="307"/>
      <c r="S15" s="308">
        <f t="shared" si="1"/>
        <v>102300</v>
      </c>
      <c r="T15" s="309"/>
      <c r="U15" s="310" t="s">
        <v>1349</v>
      </c>
      <c r="V15" s="310"/>
      <c r="W15" s="311">
        <f>IFERROR(IF(D15="","",INDEX(Tabla_Completa,MATCH('Soli_citud '!D15,Materiales,0),7)*S15),"")</f>
        <v>69417.857142857145</v>
      </c>
      <c r="X15" s="311"/>
      <c r="Y15" s="311"/>
    </row>
    <row r="16" spans="1:31" ht="15.75" customHeight="1">
      <c r="A16" s="298" t="s">
        <v>31</v>
      </c>
      <c r="B16" s="299"/>
      <c r="C16" s="300"/>
      <c r="D16" s="390" t="s">
        <v>399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90</v>
      </c>
      <c r="R16" s="307"/>
      <c r="S16" s="308">
        <f t="shared" si="1"/>
        <v>1980</v>
      </c>
      <c r="T16" s="309"/>
      <c r="U16" s="310" t="s">
        <v>1395</v>
      </c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31</v>
      </c>
      <c r="B17" s="299"/>
      <c r="C17" s="300"/>
      <c r="D17" s="390" t="s">
        <v>460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cm2</v>
      </c>
      <c r="P17" s="305"/>
      <c r="Q17" s="306">
        <v>6800</v>
      </c>
      <c r="R17" s="307"/>
      <c r="S17" s="308">
        <f t="shared" si="1"/>
        <v>149600</v>
      </c>
      <c r="T17" s="309"/>
      <c r="U17" s="310" t="s">
        <v>1392</v>
      </c>
      <c r="V17" s="310"/>
      <c r="W17" s="311">
        <f>IFERROR(IF(D17="","",INDEX(Tabla_Completa,MATCH('Soli_citud '!D17,Materiales,0),7)*S17),"")</f>
        <v>115192</v>
      </c>
      <c r="X17" s="311"/>
      <c r="Y17" s="311"/>
    </row>
    <row r="18" spans="1:25" ht="15.75" customHeight="1">
      <c r="A18" s="298" t="s">
        <v>33</v>
      </c>
      <c r="B18" s="299"/>
      <c r="C18" s="300"/>
      <c r="D18" s="390" t="s">
        <v>765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2</v>
      </c>
      <c r="R18" s="307"/>
      <c r="S18" s="308">
        <f t="shared" si="1"/>
        <v>44</v>
      </c>
      <c r="T18" s="309"/>
      <c r="U18" s="310" t="s">
        <v>35</v>
      </c>
      <c r="V18" s="310"/>
      <c r="W18" s="311">
        <f>IFERROR(IF(D18="","",INDEX(Tabla_Completa,MATCH('Soli_citud '!D18,Materiales,0),7)*S18),"")</f>
        <v>48400</v>
      </c>
      <c r="X18" s="311"/>
      <c r="Y18" s="311"/>
    </row>
    <row r="19" spans="1:25" ht="15.75">
      <c r="A19" s="298" t="s">
        <v>31</v>
      </c>
      <c r="B19" s="299"/>
      <c r="C19" s="300"/>
      <c r="D19" s="301" t="s">
        <v>256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</v>
      </c>
      <c r="P19" s="305"/>
      <c r="Q19" s="306">
        <v>224</v>
      </c>
      <c r="R19" s="307"/>
      <c r="S19" s="308">
        <f t="shared" si="1"/>
        <v>4928</v>
      </c>
      <c r="T19" s="309"/>
      <c r="U19" s="310" t="s">
        <v>1349</v>
      </c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42</v>
      </c>
      <c r="B39" s="336"/>
      <c r="C39" s="336"/>
      <c r="D39" s="337" t="s">
        <v>43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45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46</v>
      </c>
      <c r="O44" s="345"/>
      <c r="P44" s="345"/>
      <c r="Q44" s="345"/>
      <c r="R44" s="342" t="s">
        <v>47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48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49</v>
      </c>
      <c r="O45" s="345"/>
      <c r="P45" s="345"/>
      <c r="Q45" s="345"/>
      <c r="R45" s="343" t="s">
        <v>50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51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52</v>
      </c>
      <c r="O46" s="345"/>
      <c r="P46" s="345"/>
      <c r="Q46" s="345"/>
      <c r="R46" s="344" t="s">
        <v>53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54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33</v>
      </c>
      <c r="O47" s="345"/>
      <c r="P47" s="345"/>
      <c r="Q47" s="345"/>
      <c r="R47" s="344" t="s">
        <v>55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57</v>
      </c>
      <c r="O48" s="345"/>
      <c r="P48" s="345"/>
      <c r="Q48" s="345"/>
      <c r="R48" s="344" t="s">
        <v>58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59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60</v>
      </c>
      <c r="O49" s="346"/>
      <c r="P49" s="346"/>
      <c r="Q49" s="346"/>
      <c r="R49" s="343" t="s">
        <v>61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62</v>
      </c>
      <c r="O50" s="345"/>
      <c r="P50" s="345"/>
      <c r="Q50" s="345"/>
      <c r="R50" s="344" t="s">
        <v>63</v>
      </c>
      <c r="S50" s="344"/>
      <c r="T50" s="344"/>
      <c r="U50" s="344"/>
      <c r="V50" s="344"/>
      <c r="W50" s="344"/>
      <c r="X50" s="344"/>
    </row>
    <row r="51" spans="1:24" ht="15.75">
      <c r="N51" s="345" t="s">
        <v>28</v>
      </c>
      <c r="O51" s="345"/>
      <c r="P51" s="345"/>
      <c r="Q51" s="345"/>
      <c r="R51" s="344" t="s">
        <v>64</v>
      </c>
      <c r="S51" s="344"/>
      <c r="T51" s="344"/>
      <c r="U51" s="344"/>
      <c r="V51" s="344"/>
      <c r="W51" s="344"/>
      <c r="X51" s="344"/>
    </row>
    <row r="52" spans="1:24" ht="15.75">
      <c r="N52" s="345" t="s">
        <v>65</v>
      </c>
      <c r="O52" s="345"/>
      <c r="P52" s="345"/>
      <c r="Q52" s="345"/>
      <c r="R52" s="344" t="s">
        <v>55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H13" sqref="H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66</v>
      </c>
      <c r="E1" s="457"/>
      <c r="F1" s="457"/>
      <c r="G1" s="457"/>
      <c r="H1" s="457"/>
      <c r="I1" s="458"/>
      <c r="J1" s="485" t="s">
        <v>67</v>
      </c>
      <c r="K1" s="486"/>
      <c r="L1" s="486"/>
      <c r="M1" s="487"/>
      <c r="N1" s="488">
        <f>IF('Soli_citud '!O1="","",'Soli_citud '!O1)</f>
        <v>45880</v>
      </c>
      <c r="O1" s="489"/>
      <c r="P1" s="427" t="s">
        <v>68</v>
      </c>
      <c r="Q1" s="428"/>
      <c r="R1" s="433" t="str">
        <f>IF('Soli_citud '!D4="","",'Soli_citud '!D4)</f>
        <v xml:space="preserve">BOLSO TIPO GIROS BANDOLERA </v>
      </c>
      <c r="S1" s="434"/>
      <c r="Z1" t="s">
        <v>69</v>
      </c>
      <c r="AA1" s="240" t="s">
        <v>69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70</v>
      </c>
      <c r="K2" s="491"/>
      <c r="L2" s="491"/>
      <c r="M2" s="492"/>
      <c r="N2" s="493" t="str">
        <f>'Soli_citud '!F1</f>
        <v>CH1108-3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71</v>
      </c>
      <c r="K3" s="494"/>
      <c r="L3" s="494"/>
      <c r="M3" s="494"/>
      <c r="N3" s="495" t="str">
        <f>IF('Soli_citud '!O3="","",'Soli_citud '!O3)</f>
        <v>3261775 (pueblo rico )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72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73</v>
      </c>
      <c r="C6" s="446"/>
      <c r="D6" s="447"/>
      <c r="E6" s="451" t="s">
        <v>74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33656.66857142857</v>
      </c>
      <c r="C8" s="420"/>
      <c r="D8" s="421"/>
      <c r="E8" s="422" t="s">
        <v>75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76</v>
      </c>
      <c r="C9" s="466"/>
      <c r="D9" s="469"/>
      <c r="E9" s="470" t="s">
        <v>77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78</v>
      </c>
      <c r="K10" s="477"/>
      <c r="L10" s="478"/>
      <c r="M10" s="249">
        <f>'[1]Soli_citud '!K5</f>
        <v>1</v>
      </c>
      <c r="N10" s="440" t="s">
        <v>79</v>
      </c>
      <c r="O10" s="441"/>
      <c r="P10" s="431"/>
      <c r="Q10" s="432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10" t="s">
        <v>83</v>
      </c>
      <c r="D11" s="411"/>
      <c r="E11" s="411"/>
      <c r="F11" s="41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13" t="s">
        <v>26</v>
      </c>
      <c r="M11" s="414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34.5" customHeight="1">
      <c r="A12" s="74">
        <v>1</v>
      </c>
      <c r="B12" s="242" t="str">
        <f>IF(H12="","",$N$2)</f>
        <v>CH1108-3</v>
      </c>
      <c r="C12" s="407" t="str">
        <f>IFERROR(IF('Soli_citud '!D10="","",'Soli_citud '!D10),"")</f>
        <v>SINTETICO PVC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141614</v>
      </c>
      <c r="I12" s="213">
        <v>45888</v>
      </c>
      <c r="J12" s="214">
        <v>141614</v>
      </c>
      <c r="K12" s="196" t="str" cm="1">
        <f t="array" ref="K12">IFERROR(_xlfn.IFS(H12="","",J12=H12,"Cumplido",J12&lt;H12,H12-J12,J12&gt;H12,"Revisar"),"")</f>
        <v>Cumplido</v>
      </c>
      <c r="L12" s="408" t="s">
        <v>1403</v>
      </c>
      <c r="M12" s="409"/>
      <c r="N12" s="214">
        <v>140</v>
      </c>
      <c r="O12" s="197">
        <f t="shared" ref="O12" si="0">IFERROR(H12/N12,"")</f>
        <v>1011.5285714285715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07" t="str">
        <f>IFERROR(IF('Soli_citud '!D11="","",'Soli_citud '!D11),"")</f>
        <v>CREMALLERA POLIÉSTER #3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2530</v>
      </c>
      <c r="I13" s="213">
        <v>45888</v>
      </c>
      <c r="J13" s="215">
        <v>2530</v>
      </c>
      <c r="K13" s="196" t="str" cm="1">
        <f t="array" ref="K13">IFERROR(_xlfn.IFS(H13="","",J13=H13,"Cumplido",J13&lt;H13,H13-J13,J13&gt;H13,"Revisar"),"")</f>
        <v>Cumplido</v>
      </c>
      <c r="L13" s="408" t="s">
        <v>1399</v>
      </c>
      <c r="M13" s="409"/>
      <c r="N13" s="214">
        <v>100</v>
      </c>
      <c r="O13" s="197">
        <f t="shared" ref="O13:O15" si="2">IFERROR(H13/N13,"")</f>
        <v>25.3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07" t="str">
        <f>IFERROR(IF('Soli_citud '!D12="","",'Soli_citud '!D12),"")</f>
        <v xml:space="preserve">LLAVE METÁLICA DESLIZADOR   #3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88</v>
      </c>
      <c r="I14" s="213">
        <v>45888</v>
      </c>
      <c r="J14" s="215">
        <v>88</v>
      </c>
      <c r="K14" s="196" t="str" cm="1">
        <f t="array" ref="K14">IFERROR(_xlfn.IFS(H14="","",J14=H14,"Cumplido",J14&lt;H14,H14-J14,J14&gt;H14,"Revisar"),"")</f>
        <v>Cumplido</v>
      </c>
      <c r="L14" s="408" t="s">
        <v>1400</v>
      </c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6.6</v>
      </c>
      <c r="I15" s="213">
        <v>45888</v>
      </c>
      <c r="J15" s="215">
        <v>6</v>
      </c>
      <c r="K15" s="196" cm="1">
        <f t="array" ref="K15">IFERROR(_xlfn.IFS(H15="","",J15=H15,"Cumplido",J15&lt;H15,H15-J15,J15&gt;H15,"Revisar"),"")</f>
        <v>0.59999999999999964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07" t="str">
        <f>IFERROR(IF('Soli_citud '!D14="","",'Soli_citud '!D14),"")</f>
        <v>Cemento de contacto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1.54</v>
      </c>
      <c r="I16" s="213">
        <v>45888</v>
      </c>
      <c r="J16" s="215">
        <v>1.54</v>
      </c>
      <c r="K16" s="196" t="str" cm="1">
        <f t="array" ref="K16">IFERROR(_xlfn.IFS(H16="","",J16=H16,"Cumplido",J16&lt;H16,H16-J16,J16&gt;H16,"Revisar"),"")</f>
        <v>Cumplido</v>
      </c>
      <c r="L16" s="408" t="s">
        <v>1404</v>
      </c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07" t="str">
        <f>IFERROR(IF('Soli_citud '!D15="","",'Soli_citud '!D15),"")</f>
        <v>SEDA CONOCIDA COMO: TIFON O 30-100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102300</v>
      </c>
      <c r="I17" s="213">
        <v>45888</v>
      </c>
      <c r="J17" s="215">
        <v>102300</v>
      </c>
      <c r="K17" s="196" t="str" cm="1">
        <f t="array" ref="K17">IFERROR(_xlfn.IFS(H17="","",J17=H17,"Cumplido",J17&lt;H17,H17-J17,J17&gt;H17,"Revisar"),"")</f>
        <v>Cumplido</v>
      </c>
      <c r="L17" s="408" t="s">
        <v>1397</v>
      </c>
      <c r="M17" s="409"/>
      <c r="N17" s="214">
        <v>140</v>
      </c>
      <c r="O17" s="197">
        <f t="shared" ref="O17:O32" si="3">IFERROR(H17/N17,"")</f>
        <v>730.71428571428567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07" t="str">
        <f>IFERROR(IF('Soli_citud '!D16="","",'Soli_citud '!D16),"")</f>
        <v>REATA  POLIESTER 25 mm blanco curtido _ rollo</v>
      </c>
      <c r="D18" s="407"/>
      <c r="E18" s="407"/>
      <c r="F18" s="407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1980</v>
      </c>
      <c r="I18" s="213">
        <v>45888</v>
      </c>
      <c r="J18" s="215">
        <v>1980</v>
      </c>
      <c r="K18" s="196" t="str" cm="1">
        <f t="array" ref="K18">IFERROR(_xlfn.IFS(H18="","",J18=H18,"Cumplido",J18&lt;H18,H18-J18,J18&gt;H18,"Revisar"),"")</f>
        <v>Cumplido</v>
      </c>
      <c r="L18" s="408" t="s">
        <v>1401</v>
      </c>
      <c r="M18" s="409"/>
      <c r="N18" s="214">
        <v>100</v>
      </c>
      <c r="O18" s="197">
        <f t="shared" si="3"/>
        <v>19.8</v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07" t="str">
        <f>IFERROR(IF('Soli_citud '!D17="","",'Soli_citud '!D17),"")</f>
        <v>YUMBOLON 4mm (CM²)</v>
      </c>
      <c r="D19" s="407"/>
      <c r="E19" s="407"/>
      <c r="F19" s="407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149600</v>
      </c>
      <c r="I19" s="213">
        <v>45888</v>
      </c>
      <c r="J19" s="215">
        <v>110000</v>
      </c>
      <c r="K19" s="196" cm="1">
        <f t="array" ref="K19">IFERROR(_xlfn.IFS(H19="","",J19=H19,"Cumplido",J19&lt;H19,H19-J19,J19&gt;H19,"Revisar"),"")</f>
        <v>39600</v>
      </c>
      <c r="L19" s="408" t="s">
        <v>1398</v>
      </c>
      <c r="M19" s="409"/>
      <c r="N19" s="214">
        <v>100</v>
      </c>
      <c r="O19" s="197">
        <f t="shared" si="3"/>
        <v>1496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07" t="str">
        <f>IFERROR(IF('Soli_citud '!D18="","",'Soli_citud '!D18),"")</f>
        <v xml:space="preserve">MORRALERA  32 MM PLÁSTICA 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44</v>
      </c>
      <c r="I20" s="213">
        <v>45888</v>
      </c>
      <c r="J20" s="215">
        <v>44</v>
      </c>
      <c r="K20" s="196" t="str" cm="1">
        <f t="array" ref="K20">IFERROR(_xlfn.IFS(H20="","",J20=H20,"Cumplido",J20&lt;H20,H20-J20,J20&gt;H20,"Revisar"),"")</f>
        <v>Cumplido</v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34.5" customHeight="1">
      <c r="A21" s="74">
        <v>11</v>
      </c>
      <c r="B21" s="242" t="str">
        <f t="shared" si="1"/>
        <v>CH1108-3</v>
      </c>
      <c r="C21" s="407" t="str">
        <f>IFERROR(IF('Soli_citud '!D19="","",'Soli_citud '!D19),"")</f>
        <v>CINTA FALLA  25 mm beige _ rollo</v>
      </c>
      <c r="D21" s="407"/>
      <c r="E21" s="407"/>
      <c r="F21" s="407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4928</v>
      </c>
      <c r="I21" s="213">
        <v>45888</v>
      </c>
      <c r="J21" s="215">
        <v>4928</v>
      </c>
      <c r="K21" s="196" t="str" cm="1">
        <f t="array" ref="K21">IFERROR(_xlfn.IFS(H21="","",J21=H21,"Cumplido",J21&lt;H21,H21-J21,J21&gt;H21,"Revisar"),"")</f>
        <v>Cumplido</v>
      </c>
      <c r="L21" s="408" t="s">
        <v>1402</v>
      </c>
      <c r="M21" s="409"/>
      <c r="N21" s="214">
        <v>100</v>
      </c>
      <c r="O21" s="197">
        <f t="shared" si="3"/>
        <v>49.28</v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95</v>
      </c>
      <c r="F1" s="505"/>
      <c r="H1" s="277" t="s">
        <v>96</v>
      </c>
      <c r="Z1" s="240" t="s">
        <v>97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503"/>
      <c r="D6" s="504"/>
      <c r="H6" s="501" t="s">
        <v>99</v>
      </c>
      <c r="I6" s="501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2025-08-20T19:32:18Z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