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135" windowWidth="14340" windowHeight="5835" activeTab="1"/>
  </bookViews>
  <sheets>
    <sheet name="10_22" sheetId="1" r:id="rId1"/>
    <sheet name="10_27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20" i="2" l="1"/>
  <c r="B21" i="2"/>
  <c r="G13" i="2"/>
  <c r="G14" i="2"/>
  <c r="G15" i="2"/>
  <c r="G16" i="2"/>
  <c r="G12" i="2"/>
  <c r="F19" i="2" l="1"/>
  <c r="F18" i="2"/>
  <c r="A5" i="2"/>
  <c r="A4" i="2"/>
  <c r="C4" i="2"/>
  <c r="B16" i="2"/>
  <c r="B15" i="2"/>
  <c r="B14" i="2"/>
  <c r="B13" i="2"/>
  <c r="B12" i="2"/>
  <c r="C6" i="2"/>
  <c r="D6" i="2" s="1"/>
  <c r="E6" i="2" s="1"/>
  <c r="C5" i="2"/>
  <c r="E8" i="1"/>
  <c r="F19" i="1"/>
  <c r="F18" i="1"/>
  <c r="B18" i="1"/>
  <c r="B17" i="1"/>
  <c r="B13" i="1"/>
  <c r="B14" i="1"/>
  <c r="B15" i="1"/>
  <c r="B16" i="1"/>
  <c r="B12" i="1"/>
  <c r="B18" i="2" l="1"/>
  <c r="D5" i="2"/>
  <c r="E5" i="2" s="1"/>
  <c r="D4" i="2"/>
  <c r="E4" i="2" s="1"/>
  <c r="E8" i="2"/>
  <c r="E7" i="2"/>
  <c r="B17" i="2"/>
  <c r="E7" i="1"/>
  <c r="E5" i="1"/>
  <c r="E6" i="1"/>
  <c r="E4" i="1"/>
  <c r="D5" i="1"/>
  <c r="D6" i="1"/>
  <c r="D4" i="1"/>
  <c r="C5" i="1"/>
  <c r="C6" i="1"/>
  <c r="C4" i="1"/>
  <c r="A6" i="1"/>
  <c r="A5" i="1"/>
  <c r="A4" i="1"/>
</calcChain>
</file>

<file path=xl/sharedStrings.xml><?xml version="1.0" encoding="utf-8"?>
<sst xmlns="http://schemas.openxmlformats.org/spreadsheetml/2006/main" count="42" uniqueCount="22">
  <si>
    <t>Liters</t>
  </si>
  <si>
    <t>Time (h)</t>
  </si>
  <si>
    <t>Distance (cm)</t>
  </si>
  <si>
    <t>h/L</t>
  </si>
  <si>
    <t>Dilution Rate (-h)</t>
  </si>
  <si>
    <t>Average:</t>
  </si>
  <si>
    <t xml:space="preserve">*These values are for non-steady state. </t>
  </si>
  <si>
    <t>Dilution Rate</t>
  </si>
  <si>
    <t>Bubble Flow Measurements</t>
  </si>
  <si>
    <t>50 mL Time (s)</t>
  </si>
  <si>
    <t>Flow (mL/min)</t>
  </si>
  <si>
    <t>GC Measurements</t>
  </si>
  <si>
    <t>Peak Area</t>
  </si>
  <si>
    <t>AVERAGE:</t>
  </si>
  <si>
    <t>Standard Dev.</t>
  </si>
  <si>
    <t>St Dev:</t>
  </si>
  <si>
    <t>*</t>
  </si>
  <si>
    <t xml:space="preserve">St Dev: </t>
  </si>
  <si>
    <t xml:space="preserve">OD: </t>
  </si>
  <si>
    <t>z-score</t>
  </si>
  <si>
    <t>Flow rate (mmol/hr)</t>
  </si>
  <si>
    <t>Flux (mmol/g(DCW)/hr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</si>
</sst>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F18" sqref="F18"/>
    </sheetView>
  </sheetViews>
  <sheetFormatPr defaultRowHeight="15" x14ac:dyDescent="0.25"/>
  <cols>
    <col min="1" max="1" width="23.7109375" bestFit="1" customWidth="1"/>
    <col min="2" max="2" width="12.7109375" bestFit="1" customWidth="1"/>
    <col min="3" max="4" width="12" bestFit="1" customWidth="1"/>
    <col min="5" max="5" width="14.85546875" bestFit="1" customWidth="1"/>
    <col min="6" max="6" width="16" bestFit="1" customWidth="1"/>
  </cols>
  <sheetData>
    <row r="1" spans="1:7" ht="14.45" x14ac:dyDescent="0.3">
      <c r="A1" t="s">
        <v>18</v>
      </c>
      <c r="B1">
        <v>0.626</v>
      </c>
    </row>
    <row r="2" spans="1:7" ht="14.45" x14ac:dyDescent="0.3">
      <c r="A2" t="s">
        <v>7</v>
      </c>
    </row>
    <row r="3" spans="1:7" ht="14.45" x14ac:dyDescent="0.3">
      <c r="A3" t="s">
        <v>1</v>
      </c>
      <c r="B3" t="s">
        <v>2</v>
      </c>
      <c r="C3" t="s">
        <v>0</v>
      </c>
      <c r="D3" t="s">
        <v>3</v>
      </c>
      <c r="E3" t="s">
        <v>4</v>
      </c>
    </row>
    <row r="4" spans="1:7" ht="14.45" x14ac:dyDescent="0.3">
      <c r="A4" s="1">
        <f>26+20/60</f>
        <v>26.333333333333332</v>
      </c>
      <c r="B4" s="1">
        <v>5.25</v>
      </c>
      <c r="C4" s="1">
        <f>B4/2.65</f>
        <v>1.9811320754716981</v>
      </c>
      <c r="D4" s="1">
        <f>A4/C4</f>
        <v>13.292063492063491</v>
      </c>
      <c r="E4" s="1">
        <f>1/D4</f>
        <v>7.5232863625507532E-2</v>
      </c>
      <c r="F4" t="s">
        <v>16</v>
      </c>
      <c r="G4" t="s">
        <v>6</v>
      </c>
    </row>
    <row r="5" spans="1:7" ht="14.45" x14ac:dyDescent="0.3">
      <c r="A5">
        <f>22+1/12</f>
        <v>22.083333333333332</v>
      </c>
      <c r="B5">
        <v>4.7</v>
      </c>
      <c r="C5">
        <f t="shared" ref="C5:C6" si="0">B5/2.65</f>
        <v>1.7735849056603774</v>
      </c>
      <c r="D5">
        <f t="shared" ref="D5:D6" si="1">A5/C5</f>
        <v>12.451241134751772</v>
      </c>
      <c r="E5">
        <f t="shared" ref="E5:E6" si="2">1/D5</f>
        <v>8.0313278746885014E-2</v>
      </c>
    </row>
    <row r="6" spans="1:7" thickBot="1" x14ac:dyDescent="0.35">
      <c r="A6">
        <f>25+10/60</f>
        <v>25.166666666666668</v>
      </c>
      <c r="B6">
        <v>5.5</v>
      </c>
      <c r="C6">
        <f t="shared" si="0"/>
        <v>2.0754716981132075</v>
      </c>
      <c r="D6">
        <f t="shared" si="1"/>
        <v>12.125757575757577</v>
      </c>
      <c r="E6">
        <f t="shared" si="2"/>
        <v>8.2469074097213532E-2</v>
      </c>
    </row>
    <row r="7" spans="1:7" ht="14.45" x14ac:dyDescent="0.3">
      <c r="D7" s="2" t="s">
        <v>5</v>
      </c>
      <c r="E7" s="3">
        <f>AVERAGE(E5:E6)</f>
        <v>8.1391176422049266E-2</v>
      </c>
    </row>
    <row r="8" spans="1:7" thickBot="1" x14ac:dyDescent="0.35">
      <c r="D8" s="4" t="s">
        <v>17</v>
      </c>
      <c r="E8" s="5">
        <f>STDEV(E5:E6)</f>
        <v>1.5243775110677241E-3</v>
      </c>
    </row>
    <row r="10" spans="1:7" ht="14.45" x14ac:dyDescent="0.3">
      <c r="A10" t="s">
        <v>8</v>
      </c>
      <c r="F10" t="s">
        <v>11</v>
      </c>
    </row>
    <row r="11" spans="1:7" ht="14.45" x14ac:dyDescent="0.3">
      <c r="A11" t="s">
        <v>9</v>
      </c>
      <c r="B11" t="s">
        <v>10</v>
      </c>
      <c r="F11" t="s">
        <v>12</v>
      </c>
    </row>
    <row r="12" spans="1:7" ht="14.45" x14ac:dyDescent="0.3">
      <c r="A12">
        <v>12.84</v>
      </c>
      <c r="B12">
        <f>50/A12*60</f>
        <v>233.64485981308411</v>
      </c>
      <c r="F12">
        <v>14540</v>
      </c>
    </row>
    <row r="13" spans="1:7" ht="14.45" x14ac:dyDescent="0.3">
      <c r="A13">
        <v>12.7</v>
      </c>
      <c r="B13">
        <f t="shared" ref="B13:B16" si="3">50/A13*60</f>
        <v>236.22047244094489</v>
      </c>
      <c r="F13">
        <v>14297</v>
      </c>
    </row>
    <row r="14" spans="1:7" ht="14.45" x14ac:dyDescent="0.3">
      <c r="A14">
        <v>12.55</v>
      </c>
      <c r="B14">
        <f t="shared" si="3"/>
        <v>239.04382470119521</v>
      </c>
      <c r="F14">
        <v>14693</v>
      </c>
    </row>
    <row r="15" spans="1:7" ht="14.45" x14ac:dyDescent="0.3">
      <c r="A15">
        <v>12.36</v>
      </c>
      <c r="B15">
        <f t="shared" si="3"/>
        <v>242.71844660194179</v>
      </c>
    </row>
    <row r="16" spans="1:7" thickBot="1" x14ac:dyDescent="0.35">
      <c r="A16">
        <v>12.93</v>
      </c>
      <c r="B16">
        <f t="shared" si="3"/>
        <v>232.01856148491879</v>
      </c>
    </row>
    <row r="17" spans="1:6" thickBot="1" x14ac:dyDescent="0.35">
      <c r="A17" s="2" t="s">
        <v>13</v>
      </c>
      <c r="B17" s="3">
        <f>AVERAGE(B12:B16)</f>
        <v>236.72923300841694</v>
      </c>
    </row>
    <row r="18" spans="1:6" ht="15.75" thickBot="1" x14ac:dyDescent="0.3">
      <c r="A18" s="4" t="s">
        <v>14</v>
      </c>
      <c r="B18" s="5">
        <f>STDEV(B12:B16)</f>
        <v>4.2775762909192965</v>
      </c>
      <c r="E18" s="2" t="s">
        <v>13</v>
      </c>
      <c r="F18" s="3">
        <f>AVERAGE(F12:F14)</f>
        <v>14510</v>
      </c>
    </row>
    <row r="19" spans="1:6" ht="15.75" thickBot="1" x14ac:dyDescent="0.3">
      <c r="E19" s="4" t="s">
        <v>15</v>
      </c>
      <c r="F19" s="5">
        <f>STDEV(F12:F14)</f>
        <v>199.69727088771143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abSelected="1" workbookViewId="0">
      <selection activeCell="F28" sqref="F28"/>
    </sheetView>
  </sheetViews>
  <sheetFormatPr defaultRowHeight="15" x14ac:dyDescent="0.25"/>
  <cols>
    <col min="1" max="1" width="23.7109375" bestFit="1" customWidth="1"/>
    <col min="2" max="2" width="12.7109375" bestFit="1" customWidth="1"/>
    <col min="3" max="4" width="12" bestFit="1" customWidth="1"/>
    <col min="5" max="5" width="14.85546875" bestFit="1" customWidth="1"/>
    <col min="6" max="6" width="16" bestFit="1" customWidth="1"/>
  </cols>
  <sheetData>
    <row r="1" spans="1:7" ht="14.45" x14ac:dyDescent="0.3">
      <c r="A1" t="s">
        <v>18</v>
      </c>
      <c r="B1">
        <v>0.67200000000000004</v>
      </c>
    </row>
    <row r="2" spans="1:7" ht="14.45" x14ac:dyDescent="0.3">
      <c r="A2" t="s">
        <v>7</v>
      </c>
    </row>
    <row r="3" spans="1:7" ht="14.45" x14ac:dyDescent="0.3">
      <c r="A3" t="s">
        <v>1</v>
      </c>
      <c r="B3" t="s">
        <v>2</v>
      </c>
      <c r="C3" t="s">
        <v>0</v>
      </c>
      <c r="D3" t="s">
        <v>3</v>
      </c>
      <c r="E3" t="s">
        <v>4</v>
      </c>
    </row>
    <row r="4" spans="1:7" ht="14.45" x14ac:dyDescent="0.3">
      <c r="A4" s="6">
        <f>25+55/60</f>
        <v>25.916666666666668</v>
      </c>
      <c r="B4" s="6">
        <v>6</v>
      </c>
      <c r="C4" s="6">
        <f>B4/2.65</f>
        <v>2.2641509433962264</v>
      </c>
      <c r="D4" s="6">
        <f>A4/C4</f>
        <v>11.446527777777778</v>
      </c>
      <c r="E4" s="6">
        <f>1/D4</f>
        <v>8.7362737365770798E-2</v>
      </c>
      <c r="F4" t="s">
        <v>16</v>
      </c>
    </row>
    <row r="5" spans="1:7" ht="14.45" x14ac:dyDescent="0.3">
      <c r="A5">
        <f>23+23/60</f>
        <v>23.383333333333333</v>
      </c>
      <c r="B5">
        <v>6.15</v>
      </c>
      <c r="C5">
        <f t="shared" ref="C5:C6" si="0">B5/2.65</f>
        <v>2.3207547169811322</v>
      </c>
      <c r="D5">
        <f t="shared" ref="D5:D6" si="1">A5/C5</f>
        <v>10.075745257452574</v>
      </c>
      <c r="E5">
        <f t="shared" ref="E5:E6" si="2">1/D5</f>
        <v>9.9248241638537363E-2</v>
      </c>
    </row>
    <row r="6" spans="1:7" thickBot="1" x14ac:dyDescent="0.35">
      <c r="A6">
        <v>24</v>
      </c>
      <c r="B6">
        <v>5.35</v>
      </c>
      <c r="C6">
        <f t="shared" si="0"/>
        <v>2.0188679245283017</v>
      </c>
      <c r="D6">
        <f t="shared" si="1"/>
        <v>11.887850467289722</v>
      </c>
      <c r="E6">
        <f t="shared" si="2"/>
        <v>8.4119496855345893E-2</v>
      </c>
    </row>
    <row r="7" spans="1:7" ht="14.45" x14ac:dyDescent="0.3">
      <c r="D7" s="2" t="s">
        <v>5</v>
      </c>
      <c r="E7" s="3">
        <f>AVERAGE(E5:E6)</f>
        <v>9.1683869246941635E-2</v>
      </c>
    </row>
    <row r="8" spans="1:7" thickBot="1" x14ac:dyDescent="0.35">
      <c r="D8" s="4" t="s">
        <v>17</v>
      </c>
      <c r="E8" s="5">
        <f>STDEV(E5:E6)</f>
        <v>1.0697638027035293E-2</v>
      </c>
    </row>
    <row r="10" spans="1:7" ht="14.45" x14ac:dyDescent="0.3">
      <c r="A10" t="s">
        <v>8</v>
      </c>
      <c r="F10" t="s">
        <v>11</v>
      </c>
    </row>
    <row r="11" spans="1:7" ht="14.45" x14ac:dyDescent="0.3">
      <c r="A11" t="s">
        <v>9</v>
      </c>
      <c r="B11" t="s">
        <v>10</v>
      </c>
      <c r="F11" t="s">
        <v>12</v>
      </c>
      <c r="G11" t="s">
        <v>19</v>
      </c>
    </row>
    <row r="12" spans="1:7" ht="14.45" x14ac:dyDescent="0.3">
      <c r="A12">
        <v>12.25</v>
      </c>
      <c r="B12">
        <f>50/A12*60</f>
        <v>244.89795918367346</v>
      </c>
      <c r="F12">
        <v>14371</v>
      </c>
      <c r="G12">
        <f>(F12-$F$18)/$F$19</f>
        <v>0.48690612102124614</v>
      </c>
    </row>
    <row r="13" spans="1:7" ht="14.45" x14ac:dyDescent="0.3">
      <c r="A13">
        <v>11.74</v>
      </c>
      <c r="B13">
        <f t="shared" ref="B13:B16" si="3">50/A13*60</f>
        <v>255.53662691652471</v>
      </c>
      <c r="F13">
        <v>14899</v>
      </c>
      <c r="G13">
        <f t="shared" ref="G13:G16" si="4">(F13-$F$18)/$F$19</f>
        <v>0.95096105224727134</v>
      </c>
    </row>
    <row r="14" spans="1:7" ht="14.45" x14ac:dyDescent="0.3">
      <c r="A14">
        <v>12.08</v>
      </c>
      <c r="B14">
        <f t="shared" si="3"/>
        <v>248.34437086092714</v>
      </c>
      <c r="F14">
        <v>11940</v>
      </c>
      <c r="G14">
        <f t="shared" si="4"/>
        <v>-1.6496801248319115</v>
      </c>
    </row>
    <row r="15" spans="1:7" ht="14.45" x14ac:dyDescent="0.3">
      <c r="A15">
        <v>12.4</v>
      </c>
      <c r="B15">
        <f t="shared" si="3"/>
        <v>241.93548387096774</v>
      </c>
      <c r="F15">
        <v>13665</v>
      </c>
      <c r="G15">
        <f t="shared" si="4"/>
        <v>-0.13359157111052242</v>
      </c>
    </row>
    <row r="16" spans="1:7" thickBot="1" x14ac:dyDescent="0.35">
      <c r="A16">
        <v>11.83</v>
      </c>
      <c r="B16">
        <f t="shared" si="3"/>
        <v>253.59256128486896</v>
      </c>
      <c r="F16">
        <v>14210</v>
      </c>
      <c r="G16">
        <f t="shared" si="4"/>
        <v>0.34540452267391647</v>
      </c>
    </row>
    <row r="17" spans="1:6" thickBot="1" x14ac:dyDescent="0.35">
      <c r="A17" s="2" t="s">
        <v>13</v>
      </c>
      <c r="B17" s="3">
        <f>AVERAGE(B12:B16)</f>
        <v>248.86140042339238</v>
      </c>
    </row>
    <row r="18" spans="1:6" ht="15.75" thickBot="1" x14ac:dyDescent="0.3">
      <c r="A18" s="4" t="s">
        <v>14</v>
      </c>
      <c r="B18" s="5">
        <f>STDEV(B12:B16)</f>
        <v>5.7202936540028428</v>
      </c>
      <c r="E18" s="2" t="s">
        <v>13</v>
      </c>
      <c r="F18" s="3">
        <f>AVERAGE(F12:F16)</f>
        <v>13817</v>
      </c>
    </row>
    <row r="19" spans="1:6" ht="15.75" thickBot="1" x14ac:dyDescent="0.3">
      <c r="E19" s="4" t="s">
        <v>15</v>
      </c>
      <c r="F19" s="5">
        <f>STDEV(F12:F16)</f>
        <v>1137.7963350266164</v>
      </c>
    </row>
    <row r="20" spans="1:6" x14ac:dyDescent="0.25">
      <c r="A20" t="s">
        <v>20</v>
      </c>
      <c r="B20">
        <f>B17*60/1000/22.4</f>
        <v>0.66659303684837246</v>
      </c>
    </row>
    <row r="21" spans="1:6" x14ac:dyDescent="0.25">
      <c r="A21" t="s">
        <v>21</v>
      </c>
      <c r="B21">
        <f>B20/B1</f>
        <v>0.99195392388150661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10_22</vt:lpstr>
      <vt:lpstr>10_27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Administrator</cp:lastModifiedBy>
  <dcterms:created xsi:type="dcterms:W3CDTF">2015-10-26T23:35:27Z</dcterms:created>
  <dcterms:modified xsi:type="dcterms:W3CDTF">2015-11-03T22:53:06Z</dcterms:modified>
</cp:coreProperties>
</file>