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5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11_19" sheetId="7" r:id="rId6"/>
    <sheet name="Methane Standard Curve" sheetId="6" r:id="rId7"/>
  </sheets>
  <calcPr calcId="145621"/>
</workbook>
</file>

<file path=xl/calcChain.xml><?xml version="1.0" encoding="utf-8"?>
<calcChain xmlns="http://schemas.openxmlformats.org/spreadsheetml/2006/main"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D6" i="5"/>
  <c r="E6" i="5" s="1"/>
  <c r="C6" i="5"/>
  <c r="C5" i="5"/>
  <c r="D5" i="5" s="1"/>
  <c r="E5" i="5" s="1"/>
  <c r="C4" i="5"/>
  <c r="D4" i="5" s="1"/>
  <c r="E4" i="5" s="1"/>
  <c r="E8" i="5" l="1"/>
  <c r="E7" i="5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<sst xmlns="http://schemas.openxmlformats.org/spreadsheetml/2006/main" count="149" uniqueCount="33">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</sst>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5072"/>
        <c:axId val="145476608"/>
      </c:scatterChart>
      <c:valAx>
        <c:axId val="1454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76608"/>
        <c:crosses val="autoZero"/>
        <c:crossBetween val="midCat"/>
      </c:valAx>
      <c:valAx>
        <c:axId val="14547660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4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1" sqref="A21:F25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  <row r="21" spans="1:6" x14ac:dyDescent="0.3">
      <c r="E21" t="s">
        <v>29</v>
      </c>
      <c r="F21" s="7">
        <f>F18*'Methane Standard Curve'!B13+'Methane Standard Curve'!C13</f>
        <v>2.4971655045194385E-2</v>
      </c>
    </row>
    <row r="23" spans="1:6" x14ac:dyDescent="0.3">
      <c r="A23" t="s">
        <v>30</v>
      </c>
      <c r="B23">
        <f>B17*F21</f>
        <v>5.9115207457996322</v>
      </c>
    </row>
    <row r="24" spans="1:6" x14ac:dyDescent="0.3">
      <c r="A24" t="s">
        <v>31</v>
      </c>
      <c r="B24">
        <f>B23/22.4</f>
        <v>0.26390717615176928</v>
      </c>
    </row>
    <row r="25" spans="1:6" x14ac:dyDescent="0.3">
      <c r="A25" t="s">
        <v>32</v>
      </c>
      <c r="B25">
        <f>B24*60</f>
        <v>15.834430569106157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1" sqref="A21:F25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6" x14ac:dyDescent="0.3">
      <c r="D7" s="2" t="s">
        <v>5</v>
      </c>
      <c r="E7" s="3">
        <f>AVERAGE(E4:E6)</f>
        <v>9.0243491953218014E-2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E19" s="4" t="s">
        <v>15</v>
      </c>
      <c r="F19" s="5">
        <f>STDEV(F12:F16)</f>
        <v>1137.7963350266164</v>
      </c>
    </row>
    <row r="21" spans="1:6" x14ac:dyDescent="0.3">
      <c r="E21" t="s">
        <v>29</v>
      </c>
      <c r="F21" s="7">
        <f>F18*'Methane Standard Curve'!B13+'Methane Standard Curve'!C13</f>
        <v>2.3830077808006077E-2</v>
      </c>
    </row>
    <row r="23" spans="1:6" x14ac:dyDescent="0.3">
      <c r="A23" t="s">
        <v>30</v>
      </c>
      <c r="B23">
        <f>B17*F21</f>
        <v>5.9303865354987968</v>
      </c>
    </row>
    <row r="24" spans="1:6" x14ac:dyDescent="0.3">
      <c r="A24" t="s">
        <v>31</v>
      </c>
      <c r="B24">
        <f>B23/22.4</f>
        <v>0.26474939890619631</v>
      </c>
    </row>
    <row r="25" spans="1:6" x14ac:dyDescent="0.3">
      <c r="A25" t="s">
        <v>32</v>
      </c>
      <c r="B25">
        <f>B24*60</f>
        <v>15.884963934371779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4" sqref="B24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</row>
    <row r="8" spans="1:6" x14ac:dyDescent="0.3">
      <c r="D8" s="2" t="s">
        <v>5</v>
      </c>
      <c r="E8" s="3">
        <f>AVERAGE(E4:E7)</f>
        <v>8.9214109445657191E-2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E20" s="4" t="s">
        <v>15</v>
      </c>
      <c r="F20" s="5">
        <f>STDEV(F13:F17)</f>
        <v>2313.6889015883949</v>
      </c>
    </row>
    <row r="22" spans="1:6" x14ac:dyDescent="0.3">
      <c r="E22" t="s">
        <v>29</v>
      </c>
      <c r="F22" s="7">
        <f>F19*'Methane Standard Curve'!B13+'Methane Standard Curve'!C13</f>
        <v>2.4277044556958109E-2</v>
      </c>
    </row>
    <row r="24" spans="1:6" x14ac:dyDescent="0.3">
      <c r="A24" t="s">
        <v>30</v>
      </c>
      <c r="B24">
        <f>B18*F22</f>
        <v>5.73299402031056</v>
      </c>
    </row>
    <row r="25" spans="1:6" x14ac:dyDescent="0.3">
      <c r="A25" t="s">
        <v>31</v>
      </c>
      <c r="B25">
        <f>B24/22.4</f>
        <v>0.25593723304957861</v>
      </c>
    </row>
    <row r="26" spans="1:6" x14ac:dyDescent="0.3">
      <c r="A26" t="s">
        <v>32</v>
      </c>
      <c r="B26">
        <f>B25*60</f>
        <v>15.356233982974716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23" sqref="C23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</row>
    <row r="7" spans="1:6" x14ac:dyDescent="0.3">
      <c r="D7" s="2" t="s">
        <v>5</v>
      </c>
      <c r="E7" s="3">
        <f>AVERAGE(E4:E6)</f>
        <v>4.538924970510174E-2</v>
      </c>
    </row>
    <row r="8" spans="1:6" ht="15" thickBot="1" x14ac:dyDescent="0.35">
      <c r="D8" s="4" t="s">
        <v>17</v>
      </c>
      <c r="E8" s="5">
        <f>STDEV(E4:E6)</f>
        <v>2.8870105582736597E-3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6" ht="15" thickBot="1" x14ac:dyDescent="0.35">
      <c r="A17" s="2" t="s">
        <v>13</v>
      </c>
      <c r="B17" s="3">
        <f>AVERAGE(B12:B16)</f>
        <v>240.20295091119186</v>
      </c>
    </row>
    <row r="18" spans="1:6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6" ht="15" thickBot="1" x14ac:dyDescent="0.35">
      <c r="E19" s="4" t="s">
        <v>15</v>
      </c>
      <c r="F19" s="5">
        <f>STDEV(F12:F16)</f>
        <v>547.65074028374454</v>
      </c>
    </row>
    <row r="21" spans="1:6" x14ac:dyDescent="0.3">
      <c r="E21" t="s">
        <v>29</v>
      </c>
      <c r="F21" s="7">
        <f>F18*'Methane Standard Curve'!B13+'Methane Standard Curve'!C13</f>
        <v>2.4950789275587283E-2</v>
      </c>
    </row>
    <row r="23" spans="1:6" x14ac:dyDescent="0.3">
      <c r="A23" t="s">
        <v>30</v>
      </c>
      <c r="B23">
        <f>B17*F21</f>
        <v>5.9932532115593844</v>
      </c>
    </row>
    <row r="24" spans="1:6" x14ac:dyDescent="0.3">
      <c r="A24" t="s">
        <v>31</v>
      </c>
      <c r="B24">
        <f>B23/22.4</f>
        <v>0.26755594694461537</v>
      </c>
    </row>
    <row r="25" spans="1:6" x14ac:dyDescent="0.3">
      <c r="A25" t="s">
        <v>32</v>
      </c>
      <c r="B25">
        <f>B24*60</f>
        <v>16.053356816676924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0" workbookViewId="0">
      <selection activeCell="B23" sqref="B23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0.83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x14ac:dyDescent="0.3">
      <c r="C5">
        <f t="shared" ref="C5:C6" si="0">B5/2.65</f>
        <v>0</v>
      </c>
      <c r="D5" t="e">
        <f t="shared" ref="D5:D6" si="1">A5/C5</f>
        <v>#DIV/0!</v>
      </c>
      <c r="E5" t="e">
        <f t="shared" ref="E5:E6" si="2">1/D5</f>
        <v>#DIV/0!</v>
      </c>
    </row>
    <row r="6" spans="1:6" ht="15" thickBot="1" x14ac:dyDescent="0.35">
      <c r="C6">
        <f t="shared" si="0"/>
        <v>0</v>
      </c>
      <c r="D6" t="e">
        <f t="shared" si="1"/>
        <v>#DIV/0!</v>
      </c>
      <c r="E6" t="e">
        <f t="shared" si="2"/>
        <v>#DIV/0!</v>
      </c>
    </row>
    <row r="7" spans="1:6" x14ac:dyDescent="0.3">
      <c r="D7" s="2" t="s">
        <v>5</v>
      </c>
      <c r="E7" s="3" t="e">
        <f>AVERAGE(E4:E6)</f>
        <v>#DIV/0!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</v>
      </c>
      <c r="B12">
        <f>50/A12*60</f>
        <v>234.375</v>
      </c>
      <c r="F12">
        <v>10464</v>
      </c>
    </row>
    <row r="13" spans="1:6" x14ac:dyDescent="0.3">
      <c r="A13">
        <v>12.81</v>
      </c>
      <c r="B13">
        <f t="shared" ref="B13:B16" si="3">50/A13*60</f>
        <v>234.19203747072598</v>
      </c>
      <c r="F13">
        <v>10676</v>
      </c>
    </row>
    <row r="14" spans="1:6" x14ac:dyDescent="0.3">
      <c r="A14">
        <v>12.64</v>
      </c>
      <c r="B14">
        <f t="shared" si="3"/>
        <v>237.34177215189871</v>
      </c>
      <c r="F14">
        <v>10245</v>
      </c>
    </row>
    <row r="15" spans="1:6" x14ac:dyDescent="0.3">
      <c r="A15">
        <v>12.78</v>
      </c>
      <c r="B15">
        <f t="shared" si="3"/>
        <v>234.74178403755869</v>
      </c>
    </row>
    <row r="16" spans="1:6" ht="15" thickBot="1" x14ac:dyDescent="0.35">
      <c r="A16">
        <v>12.78</v>
      </c>
      <c r="B16">
        <f t="shared" si="3"/>
        <v>234.74178403755869</v>
      </c>
    </row>
    <row r="17" spans="1:6" ht="15" thickBot="1" x14ac:dyDescent="0.35">
      <c r="A17" s="2" t="s">
        <v>13</v>
      </c>
      <c r="B17" s="3">
        <f>AVERAGE(B12:B16)</f>
        <v>235.07847553954838</v>
      </c>
    </row>
    <row r="18" spans="1:6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" thickBot="1" x14ac:dyDescent="0.35">
      <c r="E19" s="4" t="s">
        <v>15</v>
      </c>
      <c r="F19" s="5">
        <f>STDEV(F12:F16)</f>
        <v>215.50947388301361</v>
      </c>
    </row>
    <row r="21" spans="1:6" x14ac:dyDescent="0.3">
      <c r="E21" t="s">
        <v>29</v>
      </c>
      <c r="F21" s="7">
        <f>F18*'Methane Standard Curve'!B13+'Methane Standard Curve'!C13</f>
        <v>1.8302845258925997E-2</v>
      </c>
    </row>
    <row r="23" spans="1:6" x14ac:dyDescent="0.3">
      <c r="A23" t="s">
        <v>30</v>
      </c>
      <c r="B23">
        <f>B17*F21</f>
        <v>4.3026049615045743</v>
      </c>
    </row>
    <row r="24" spans="1:6" x14ac:dyDescent="0.3">
      <c r="A24" t="s">
        <v>31</v>
      </c>
      <c r="B24">
        <f>B23/22.4</f>
        <v>0.19208057863859707</v>
      </c>
    </row>
    <row r="25" spans="1:6" x14ac:dyDescent="0.3">
      <c r="A25" t="s">
        <v>32</v>
      </c>
      <c r="B25">
        <f>B24*60</f>
        <v>11.524834718315823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9" sqref="G9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0.68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</row>
    <row r="7" spans="1:6" x14ac:dyDescent="0.3">
      <c r="D7" s="2" t="s">
        <v>5</v>
      </c>
      <c r="E7" s="3">
        <f>AVERAGE(E4:E6)</f>
        <v>7.0487379671178976E-2</v>
      </c>
    </row>
    <row r="8" spans="1:6" ht="15" thickBot="1" x14ac:dyDescent="0.35">
      <c r="D8" s="4" t="s">
        <v>17</v>
      </c>
      <c r="E8" s="5">
        <f>STDEV(E4:E6)</f>
        <v>3.769238730890744E-3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12.85</v>
      </c>
      <c r="B12">
        <f>50/A12*60</f>
        <v>233.46303501945525</v>
      </c>
      <c r="F12">
        <v>12209</v>
      </c>
    </row>
    <row r="13" spans="1:6" x14ac:dyDescent="0.3">
      <c r="A13">
        <v>12.8</v>
      </c>
      <c r="B13">
        <f t="shared" ref="B13:B16" si="3">50/A13*60</f>
        <v>234.375</v>
      </c>
      <c r="F13">
        <v>12955</v>
      </c>
    </row>
    <row r="14" spans="1:6" x14ac:dyDescent="0.3">
      <c r="A14">
        <v>12.83</v>
      </c>
      <c r="B14">
        <f t="shared" si="3"/>
        <v>233.8269680436477</v>
      </c>
      <c r="F14">
        <v>12671</v>
      </c>
    </row>
    <row r="15" spans="1:6" x14ac:dyDescent="0.3">
      <c r="A15">
        <v>12.83</v>
      </c>
      <c r="B15">
        <f t="shared" si="3"/>
        <v>233.8269680436477</v>
      </c>
    </row>
    <row r="16" spans="1:6" ht="15" thickBot="1" x14ac:dyDescent="0.35">
      <c r="A16">
        <v>12.86</v>
      </c>
      <c r="B16">
        <f t="shared" si="3"/>
        <v>233.28149300155525</v>
      </c>
    </row>
    <row r="17" spans="1:6" ht="15" thickBot="1" x14ac:dyDescent="0.35">
      <c r="A17" s="2" t="s">
        <v>13</v>
      </c>
      <c r="B17" s="3">
        <f>AVERAGE(B12:B16)</f>
        <v>233.75469282166114</v>
      </c>
    </row>
    <row r="18" spans="1:6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" thickBot="1" x14ac:dyDescent="0.35">
      <c r="E19" s="4" t="s">
        <v>15</v>
      </c>
      <c r="F19" s="5">
        <f>STDEV(F12:F16)</f>
        <v>376.52268634616604</v>
      </c>
    </row>
    <row r="21" spans="1:6" x14ac:dyDescent="0.3">
      <c r="E21" t="s">
        <v>29</v>
      </c>
      <c r="F21" s="7">
        <f>F18*'Methane Standard Curve'!B13+'Methane Standard Curve'!C13</f>
        <v>2.1844535100130694E-2</v>
      </c>
    </row>
    <row r="23" spans="1:6" x14ac:dyDescent="0.3">
      <c r="A23" t="s">
        <v>30</v>
      </c>
      <c r="B23">
        <f>B17*F21</f>
        <v>5.1062625921630449</v>
      </c>
    </row>
    <row r="24" spans="1:6" x14ac:dyDescent="0.3">
      <c r="A24" t="s">
        <v>31</v>
      </c>
      <c r="B24">
        <f>B23/22.4</f>
        <v>0.22795815143585024</v>
      </c>
    </row>
    <row r="25" spans="1:6" x14ac:dyDescent="0.3">
      <c r="A25" t="s">
        <v>32</v>
      </c>
      <c r="B25">
        <f>B24*60</f>
        <v>13.677489086151015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F14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" thickBot="1" x14ac:dyDescent="0.35"/>
    <row r="12" spans="1:6" x14ac:dyDescent="0.3">
      <c r="A12" s="2"/>
      <c r="B12" s="8" t="s">
        <v>25</v>
      </c>
      <c r="C12" s="3" t="s">
        <v>26</v>
      </c>
    </row>
    <row r="13" spans="1:6" ht="15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10_22</vt:lpstr>
      <vt:lpstr>10_27</vt:lpstr>
      <vt:lpstr>11_2</vt:lpstr>
      <vt:lpstr>11_5</vt:lpstr>
      <vt:lpstr>11_12</vt:lpstr>
      <vt:lpstr>11_19</vt:lpstr>
      <vt:lpstr>Methane Standard Curve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2015-11-20T02:37:41Z</dcterms:modified>
</cp:coreProperties>
</file>