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05" windowWidth="15570" windowHeight="8730"/>
  </bookViews>
  <sheets>
    <sheet name="General Model Stats" sheetId="2" r:id="rId1"/>
    <sheet name="Generalized Subsystems" sheetId="5" r:id="rId2"/>
    <sheet name="Knockout Validation" sheetId="1" r:id="rId3"/>
    <sheet name="Full Gene KO" sheetId="7" r:id="rId4"/>
    <sheet name="Gapfilled Subsystems" sheetId="3" r:id="rId5"/>
    <sheet name="LOOCV Growth Rates" sheetId="6" r:id="rId6"/>
    <sheet name="Growth Yield" sheetId="4" r:id="rId7"/>
  </sheets>
  <calcPr calcId="145621"/>
</workbook>
</file>

<file path=xl/calcChain.xml><?xml version="1.0" encoding="utf-8"?>
<calcChain xmlns="http://schemas.openxmlformats.org/spreadsheetml/2006/main">
  <c r="D25" i="2" l="1"/>
  <c r="H2" i="7" l="1"/>
  <c r="K19" i="5" l="1"/>
  <c r="I3" i="5"/>
  <c r="I4" i="5"/>
  <c r="I5" i="5"/>
  <c r="I7" i="5"/>
  <c r="I8" i="5"/>
  <c r="I9" i="5"/>
  <c r="I10" i="5"/>
  <c r="I2" i="5"/>
  <c r="H4" i="5"/>
  <c r="H3" i="5"/>
  <c r="H9" i="5"/>
  <c r="H10" i="5"/>
  <c r="P15" i="5"/>
  <c r="P23" i="5"/>
  <c r="O37" i="5"/>
  <c r="P3" i="5" s="1"/>
  <c r="P7" i="5" l="1"/>
  <c r="P31" i="5"/>
  <c r="P30" i="5"/>
  <c r="P22" i="5"/>
  <c r="P14" i="5"/>
  <c r="P6" i="5"/>
  <c r="P35" i="5"/>
  <c r="P27" i="5"/>
  <c r="P19" i="5"/>
  <c r="P11" i="5"/>
  <c r="P34" i="5"/>
  <c r="P26" i="5"/>
  <c r="P18" i="5"/>
  <c r="P10" i="5"/>
  <c r="P33" i="5"/>
  <c r="P29" i="5"/>
  <c r="P25" i="5"/>
  <c r="P21" i="5"/>
  <c r="P17" i="5"/>
  <c r="P13" i="5"/>
  <c r="P9" i="5"/>
  <c r="P5" i="5"/>
  <c r="P2" i="5"/>
  <c r="P32" i="5"/>
  <c r="P28" i="5"/>
  <c r="P24" i="5"/>
  <c r="P20" i="5"/>
  <c r="P16" i="5"/>
  <c r="P12" i="5"/>
  <c r="P8" i="5"/>
  <c r="H2" i="5"/>
  <c r="P37" i="5" l="1"/>
  <c r="H8" i="5" l="1"/>
  <c r="H7" i="5"/>
  <c r="H6" i="5"/>
  <c r="H5" i="5"/>
  <c r="I6" i="5" l="1"/>
  <c r="I37" i="5" s="1"/>
  <c r="K20" i="5"/>
  <c r="H37" i="5"/>
  <c r="N37" i="3"/>
  <c r="O32" i="3" l="1"/>
  <c r="O28" i="3"/>
  <c r="O24" i="3"/>
  <c r="O20" i="3"/>
  <c r="O16" i="3"/>
  <c r="O12" i="3"/>
  <c r="O8" i="3"/>
  <c r="O4" i="3"/>
  <c r="O35" i="3"/>
  <c r="O31" i="3"/>
  <c r="O27" i="3"/>
  <c r="O23" i="3"/>
  <c r="O19" i="3"/>
  <c r="O15" i="3"/>
  <c r="O11" i="3"/>
  <c r="O7" i="3"/>
  <c r="O3" i="3"/>
  <c r="O34" i="3"/>
  <c r="O30" i="3"/>
  <c r="O26" i="3"/>
  <c r="O22" i="3"/>
  <c r="O18" i="3"/>
  <c r="O14" i="3"/>
  <c r="O10" i="3"/>
  <c r="O6" i="3"/>
  <c r="O2" i="3"/>
  <c r="O33" i="3"/>
  <c r="O29" i="3"/>
  <c r="O25" i="3"/>
  <c r="O21" i="3"/>
  <c r="O17" i="3"/>
  <c r="O13" i="3"/>
  <c r="O9" i="3"/>
  <c r="O5" i="3"/>
  <c r="C8" i="4"/>
  <c r="B8" i="4"/>
  <c r="O37" i="3" l="1"/>
  <c r="F30" i="4"/>
  <c r="C6" i="4" l="1"/>
  <c r="C9" i="4" s="1"/>
  <c r="C7" i="4"/>
  <c r="B7" i="4"/>
  <c r="B6" i="4"/>
  <c r="B9" i="4" s="1"/>
</calcChain>
</file>

<file path=xl/sharedStrings.xml><?xml version="1.0" encoding="utf-8"?>
<sst xmlns="http://schemas.openxmlformats.org/spreadsheetml/2006/main" count="248" uniqueCount="127">
  <si>
    <t>Formate</t>
  </si>
  <si>
    <t>H2 + Formate</t>
  </si>
  <si>
    <t>H2</t>
  </si>
  <si>
    <t>∆hmd</t>
  </si>
  <si>
    <t>∆mtd</t>
  </si>
  <si>
    <t>∆frcA</t>
  </si>
  <si>
    <t>∆fruA</t>
  </si>
  <si>
    <t>∆frcA∆fruA</t>
  </si>
  <si>
    <t>∆fdhA1</t>
  </si>
  <si>
    <t>∆fdhA2</t>
  </si>
  <si>
    <t>∆fdhA1∆fdhA2</t>
  </si>
  <si>
    <t>∆fdhA2∆fdhB2</t>
  </si>
  <si>
    <t>∆ehbF</t>
  </si>
  <si>
    <t>∆3H2ase</t>
  </si>
  <si>
    <t>∆5H2ase</t>
  </si>
  <si>
    <t>∆6H2ase</t>
  </si>
  <si>
    <t>Formate + CO</t>
  </si>
  <si>
    <t>∆6H2ase∆cdh</t>
  </si>
  <si>
    <t>∆vhcAU∆vhuA</t>
  </si>
  <si>
    <t>2 of 2</t>
  </si>
  <si>
    <t>TOTAL</t>
  </si>
  <si>
    <t>Internal Reactions</t>
  </si>
  <si>
    <t>Exchange Reactions</t>
  </si>
  <si>
    <t>Gene-Associated Reactions</t>
  </si>
  <si>
    <t>Model</t>
  </si>
  <si>
    <t>Protein Coding Genes</t>
  </si>
  <si>
    <t>iMM518</t>
  </si>
  <si>
    <t>Intra/Extracellular Metabolites</t>
  </si>
  <si>
    <t>556/49</t>
  </si>
  <si>
    <t>% ORF Coverage</t>
  </si>
  <si>
    <r>
      <rPr>
        <b/>
        <i/>
        <sz val="11"/>
        <color theme="1"/>
        <rFont val="Calibri"/>
        <family val="2"/>
        <scheme val="minor"/>
      </rPr>
      <t>Methanococcus maripaludis S2</t>
    </r>
    <r>
      <rPr>
        <b/>
        <sz val="11"/>
        <color theme="1"/>
        <rFont val="Calibri"/>
        <family val="2"/>
        <scheme val="minor"/>
      </rPr>
      <t xml:space="preserve"> model comparison</t>
    </r>
  </si>
  <si>
    <t>Dead End Metabolites</t>
  </si>
  <si>
    <t>N</t>
  </si>
  <si>
    <t>L</t>
  </si>
  <si>
    <t xml:space="preserve">Total Correct: </t>
  </si>
  <si>
    <t>Predicted</t>
  </si>
  <si>
    <t>Experimental</t>
  </si>
  <si>
    <t>Exp. Error</t>
  </si>
  <si>
    <t>Exp + Error</t>
  </si>
  <si>
    <t>Exp - Error</t>
  </si>
  <si>
    <t>Hydrogen</t>
  </si>
  <si>
    <t>Figure 1. Comparison of predicted and experimental growth yields</t>
  </si>
  <si>
    <t>1 of 2</t>
  </si>
  <si>
    <t>∆hdrB2</t>
  </si>
  <si>
    <r>
      <t>∆6H2ase</t>
    </r>
    <r>
      <rPr>
        <vertAlign val="subscript"/>
        <sz val="11"/>
        <color theme="1"/>
        <rFont val="Calibri"/>
        <family val="2"/>
      </rPr>
      <t>supp</t>
    </r>
  </si>
  <si>
    <r>
      <t>∆7H2ase</t>
    </r>
    <r>
      <rPr>
        <vertAlign val="subscript"/>
        <sz val="11"/>
        <color theme="1"/>
        <rFont val="Calibri"/>
        <family val="2"/>
      </rPr>
      <t>supp</t>
    </r>
  </si>
  <si>
    <t>14 of 16</t>
  </si>
  <si>
    <t>MCC</t>
  </si>
  <si>
    <t>Model Error</t>
  </si>
  <si>
    <t>Model Top Error</t>
  </si>
  <si>
    <r>
      <rPr>
        <b/>
        <i/>
        <sz val="11"/>
        <color theme="1"/>
        <rFont val="Calibri"/>
        <family val="2"/>
        <scheme val="minor"/>
      </rPr>
      <t>Methanococcus maripaludis S2</t>
    </r>
    <r>
      <rPr>
        <b/>
        <sz val="11"/>
        <color theme="1"/>
        <rFont val="Calibri"/>
        <family val="2"/>
        <scheme val="minor"/>
      </rPr>
      <t xml:space="preserve"> model statistics</t>
    </r>
  </si>
  <si>
    <t>Transport/Exchange Reactions</t>
  </si>
  <si>
    <t>Dead End Reactions</t>
  </si>
  <si>
    <t>% Reactions Associated with Genes (non-exchange)</t>
  </si>
  <si>
    <t>Coenzyme F430 Biosynthesis</t>
  </si>
  <si>
    <t>Coenzyme B Biosynthesis</t>
  </si>
  <si>
    <t>Purine Conversions</t>
  </si>
  <si>
    <t>Fatty Acid Biosynthesis</t>
  </si>
  <si>
    <t>Coenzyme B12 Biosynthesis</t>
  </si>
  <si>
    <t>Lysine Biosynthesis DAP Pathway</t>
  </si>
  <si>
    <t>Thiamin Biosynthesis</t>
  </si>
  <si>
    <t>NAD/NADP Cofactor Biosynthesis</t>
  </si>
  <si>
    <t>Menaquinone and Phylloquinone Biosynthesis</t>
  </si>
  <si>
    <t>Chorismate Synthesis; Phenylalanine Synthesis</t>
  </si>
  <si>
    <t>Isoprenoid Biosynthesis; Archaeal Lipids</t>
  </si>
  <si>
    <t>Branched Chain Amino Acid Biosynthesis</t>
  </si>
  <si>
    <t>Threonine Degradation; Glycine Biosynthesis</t>
  </si>
  <si>
    <t>Glycolate, Glyoxylate Interconversions</t>
  </si>
  <si>
    <t>Threonine Degradation; Arginine and Ornithine Degradation</t>
  </si>
  <si>
    <t>Polyamine Metabolism; Arginine and Ornithine Degradation</t>
  </si>
  <si>
    <t>Ubiquionine Biosynthesis</t>
  </si>
  <si>
    <t>Glutathione: Biosynthesis and gamma-Glutamyl Cycle</t>
  </si>
  <si>
    <t>Serine-Glyoxylate Cycle</t>
  </si>
  <si>
    <t>None</t>
  </si>
  <si>
    <t>Pyruvate Metabolism II: Acetyl-CoA, Acetogenesis from Pyruvate</t>
  </si>
  <si>
    <t>Inorganic Sulfur Assimilation</t>
  </si>
  <si>
    <t>Riboflavin, FMN, and FAD Metabolism</t>
  </si>
  <si>
    <t>Non-Growth Associated Maintenance</t>
  </si>
  <si>
    <t>Methanofuran Biosynthesis</t>
  </si>
  <si>
    <t>Methylglyoxal Metabolism</t>
  </si>
  <si>
    <t>Coenzyme F420 Biosynthesis</t>
  </si>
  <si>
    <t>Coenzyme A Biosynthesis</t>
  </si>
  <si>
    <t>Archaellin Synthesis</t>
  </si>
  <si>
    <t>De Novo Purine Biosynthesis</t>
  </si>
  <si>
    <t>Sulfur Assimilation</t>
  </si>
  <si>
    <t>Coenzyme M Biosynthesis</t>
  </si>
  <si>
    <t>Tetrahydromethanopterin Biosynthesis</t>
  </si>
  <si>
    <t>Subsystem name</t>
  </si>
  <si>
    <t>Freq.</t>
  </si>
  <si>
    <t>%</t>
  </si>
  <si>
    <t>Total:</t>
  </si>
  <si>
    <t>**classifyGapRxns(model)</t>
  </si>
  <si>
    <t>Selenocysteine metabolism</t>
  </si>
  <si>
    <t>Custom Subsystem</t>
  </si>
  <si>
    <t>Total</t>
  </si>
  <si>
    <t>Unique Coenzyme Syntheses</t>
  </si>
  <si>
    <t>Vitamin and Cofactor Synthesis</t>
  </si>
  <si>
    <t>Amino Acid Biosynthesis/Degradation</t>
  </si>
  <si>
    <t>Quinone Metabolism</t>
  </si>
  <si>
    <t>Nucelotide Conversions</t>
  </si>
  <si>
    <t>Other</t>
  </si>
  <si>
    <t>Archaeal Lipids and Carbohydrates</t>
  </si>
  <si>
    <t>(mine includes transport)</t>
  </si>
  <si>
    <t xml:space="preserve">Table 1. A comparison between iMR544 and iMM518 indicates that our model covers slightly more of the genome, including over 100 more gene-associated reactions. Both models include approximately the same number of reactions, but our model has approximately 100 more internal metabolites and dead end metabolites. Though this represent the portion of metabolism that cannot carry flux, all of our model's dead end metabolites are part of gene-associated reactions and thus represent promising avenues for future model expansion. </t>
  </si>
  <si>
    <t>Genotype</t>
  </si>
  <si>
    <t>27 of 30</t>
  </si>
  <si>
    <t>658/53</t>
  </si>
  <si>
    <t>49/59</t>
  </si>
  <si>
    <t>Table 1. General statistics for the iMR540 reconstruction.</t>
  </si>
  <si>
    <t>Case</t>
  </si>
  <si>
    <t>Measured</t>
  </si>
  <si>
    <t>MER</t>
  </si>
  <si>
    <t>Cases</t>
  </si>
  <si>
    <t>TP</t>
  </si>
  <si>
    <t>TN</t>
  </si>
  <si>
    <t>FP</t>
  </si>
  <si>
    <t>FN</t>
  </si>
  <si>
    <t>ACC</t>
  </si>
  <si>
    <t>4 Instance</t>
  </si>
  <si>
    <t>3 Instance</t>
  </si>
  <si>
    <t>2 Instance</t>
  </si>
  <si>
    <t>1 Instance</t>
  </si>
  <si>
    <t>iMR540</t>
  </si>
  <si>
    <t>10 of 10</t>
  </si>
  <si>
    <t>Figure 3. Knockout lethality predictions from FBA and agreement with experimental results</t>
  </si>
  <si>
    <t xml:space="preserve">Figure S1: Full results of comparing model predictions of gene essentiality with essentiality index (EI). The 4 "instances" denote the cutoff for how many of the 4 libraries gave an "essential" prediction for a given gene; thus a "4 instance" essential gene was essential in all 4 libraries, a "1 instance" essential gene was essential in at least 1 library. Essentiality predictions were classified as "positive" in relation </t>
  </si>
  <si>
    <t>Figure S2: Accuracy and Matthews Correlation Coefficient (MCC) 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</si>
</sst>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theme="1"/>
      <name val="Calibri"/>
      <family val="2"/>
    </font>
    <font>
      <b/>
      <i/>
      <sz val="11"/>
      <color theme="1"/>
      <name val="Calibri"/>
      <family val="2"/>
      <scheme val="minor"/>
    </font>
    <font>
      <b/>
      <sz val="11"/>
      <color theme="1"/>
      <name val="Calibri"/>
      <family val="2"/>
    </font>
    <font>
      <sz val="11"/>
      <color theme="1"/>
      <name val="Calibri"/>
      <family val="2"/>
      <scheme val="minor"/>
    </font>
    <font>
      <vertAlign val="subscript"/>
      <sz val="11"/>
      <color theme="1"/>
      <name val="Calibri"/>
      <family val="2"/>
    </font>
    <font>
      <sz val="1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33">
    <xf numFmtId="0" fontId="0" fillId="0" borderId="0" xfId="0"/>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0" fillId="0" borderId="2" xfId="0" applyBorder="1" applyAlignment="1">
      <alignment horizontal="center"/>
    </xf>
    <xf numFmtId="0" fontId="1" fillId="0" borderId="0" xfId="0" applyFont="1"/>
    <xf numFmtId="9" fontId="0" fillId="0" borderId="0" xfId="1" applyFont="1"/>
    <xf numFmtId="0" fontId="1" fillId="0" borderId="0" xfId="0" applyFont="1" applyBorder="1" applyAlignment="1"/>
    <xf numFmtId="1" fontId="0" fillId="0" borderId="1" xfId="0" applyNumberFormat="1" applyBorder="1" applyAlignment="1">
      <alignment horizontal="center"/>
    </xf>
    <xf numFmtId="0" fontId="0" fillId="2" borderId="0" xfId="0" applyFill="1" applyBorder="1"/>
    <xf numFmtId="0" fontId="0" fillId="0" borderId="0" xfId="0" applyFill="1" applyBorder="1"/>
    <xf numFmtId="0" fontId="0" fillId="0" borderId="5" xfId="0" applyFill="1" applyBorder="1"/>
    <xf numFmtId="0" fontId="0" fillId="0" borderId="5" xfId="0" applyBorder="1"/>
    <xf numFmtId="0" fontId="0" fillId="3" borderId="0" xfId="0" applyFill="1" applyBorder="1"/>
    <xf numFmtId="0" fontId="0" fillId="2" borderId="5" xfId="0" applyFill="1" applyBorder="1"/>
    <xf numFmtId="0" fontId="2" fillId="0" borderId="6" xfId="0" applyFont="1" applyBorder="1"/>
    <xf numFmtId="0" fontId="4" fillId="0" borderId="4" xfId="0" applyFont="1" applyBorder="1"/>
    <xf numFmtId="0" fontId="1" fillId="0" borderId="3" xfId="0" applyNumberFormat="1" applyFont="1" applyBorder="1"/>
    <xf numFmtId="0" fontId="1" fillId="0" borderId="3" xfId="0" applyFont="1" applyFill="1" applyBorder="1"/>
    <xf numFmtId="0" fontId="1" fillId="0" borderId="3" xfId="0" applyFont="1" applyBorder="1"/>
    <xf numFmtId="0" fontId="1" fillId="0" borderId="7" xfId="0" applyFont="1" applyBorder="1"/>
    <xf numFmtId="0" fontId="0" fillId="0" borderId="4" xfId="0" applyBorder="1"/>
    <xf numFmtId="0" fontId="0" fillId="0" borderId="3" xfId="0" applyBorder="1"/>
    <xf numFmtId="0" fontId="0" fillId="0" borderId="7" xfId="0" applyBorder="1"/>
    <xf numFmtId="0" fontId="0" fillId="0" borderId="2" xfId="0" applyFill="1" applyBorder="1" applyAlignment="1">
      <alignment vertical="top" wrapText="1"/>
    </xf>
    <xf numFmtId="0" fontId="0" fillId="0" borderId="0" xfId="0" applyFill="1" applyBorder="1" applyAlignment="1">
      <alignment vertical="top" wrapText="1"/>
    </xf>
    <xf numFmtId="2" fontId="0" fillId="0" borderId="0" xfId="0" applyNumberFormat="1" applyAlignment="1">
      <alignment horizontal="center"/>
    </xf>
    <xf numFmtId="0" fontId="7" fillId="3" borderId="5" xfId="0" applyFont="1" applyFill="1" applyBorder="1"/>
    <xf numFmtId="0" fontId="1" fillId="0" borderId="3" xfId="0" applyFont="1" applyBorder="1" applyAlignment="1">
      <alignment horizontal="center"/>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0" xfId="0" applyAlignment="1">
      <alignment horizontal="left" vertical="top" wrapText="1"/>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'Generalized Subsystems'!$G$2:$G$10</c:f>
              <c:strCache>
                <c:ptCount val="9"/>
                <c:pt idx="0">
                  <c:v>Unique Coenzyme Syntheses</c:v>
                </c:pt>
                <c:pt idx="1">
                  <c:v>Vitamin and Cofactor Synthesis</c:v>
                </c:pt>
                <c:pt idx="2">
                  <c:v>Amino Acid Biosynthesis/Degradation</c:v>
                </c:pt>
                <c:pt idx="3">
                  <c:v>Quinone Metabolism</c:v>
                </c:pt>
                <c:pt idx="4">
                  <c:v>Sulfur Assimilation</c:v>
                </c:pt>
                <c:pt idx="5">
                  <c:v>None</c:v>
                </c:pt>
                <c:pt idx="6">
                  <c:v>Archaeal Lipids and Carbohydrates</c:v>
                </c:pt>
                <c:pt idx="7">
                  <c:v>Nucelotide Conversions</c:v>
                </c:pt>
                <c:pt idx="8">
                  <c:v>Other</c:v>
                </c:pt>
              </c:strCache>
            </c:strRef>
          </c:cat>
          <c:val>
            <c:numRef>
              <c:f>'Generalized Subsystems'!$H$2:$H$10</c:f>
              <c:numCache>
                <c:formatCode>General</c:formatCode>
                <c:ptCount val="9"/>
                <c:pt idx="0">
                  <c:v>24</c:v>
                </c:pt>
                <c:pt idx="1">
                  <c:v>11</c:v>
                </c:pt>
                <c:pt idx="2">
                  <c:v>12</c:v>
                </c:pt>
                <c:pt idx="3">
                  <c:v>8</c:v>
                </c:pt>
                <c:pt idx="4">
                  <c:v>1</c:v>
                </c:pt>
                <c:pt idx="5">
                  <c:v>17</c:v>
                </c:pt>
                <c:pt idx="6">
                  <c:v>2</c:v>
                </c:pt>
                <c:pt idx="7">
                  <c:v>3</c:v>
                </c:pt>
                <c:pt idx="8">
                  <c:v>8</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'Full Gene KO'!$B$1</c:f>
              <c:strCache>
                <c:ptCount val="1"/>
                <c:pt idx="0">
                  <c:v>TP</c:v>
                </c:pt>
              </c:strCache>
            </c:strRef>
          </c:tx>
          <c:invertIfNegative val="0"/>
          <c:cat>
            <c:strRef>
              <c:f>'Full Gene KO'!$A$2:$A$5</c:f>
              <c:strCache>
                <c:ptCount val="4"/>
                <c:pt idx="0">
                  <c:v>4 Instance</c:v>
                </c:pt>
                <c:pt idx="1">
                  <c:v>3 Instance</c:v>
                </c:pt>
                <c:pt idx="2">
                  <c:v>2 Instance</c:v>
                </c:pt>
                <c:pt idx="3">
                  <c:v>1 Instance</c:v>
                </c:pt>
              </c:strCache>
            </c:strRef>
          </c:cat>
          <c:val>
            <c:numRef>
              <c:f>'Full Gene KO'!$B$2:$B$5</c:f>
              <c:numCache>
                <c:formatCode>General</c:formatCode>
                <c:ptCount val="4"/>
                <c:pt idx="0">
                  <c:v>200</c:v>
                </c:pt>
                <c:pt idx="1">
                  <c:v>187</c:v>
                </c:pt>
                <c:pt idx="2">
                  <c:v>176</c:v>
                </c:pt>
                <c:pt idx="3">
                  <c:v>151</c:v>
                </c:pt>
              </c:numCache>
            </c:numRef>
          </c:val>
        </c:ser>
        <c:ser>
          <c:idx val="1"/>
          <c:order val="1"/>
          <c:tx>
            <c:strRef>
              <c:f>'Full Gene KO'!$C$1</c:f>
              <c:strCache>
                <c:ptCount val="1"/>
                <c:pt idx="0">
                  <c:v>TN</c:v>
                </c:pt>
              </c:strCache>
            </c:strRef>
          </c:tx>
          <c:invertIfNegative val="0"/>
          <c:cat>
            <c:strRef>
              <c:f>'Full Gene KO'!$A$2:$A$5</c:f>
              <c:strCache>
                <c:ptCount val="4"/>
                <c:pt idx="0">
                  <c:v>4 Instance</c:v>
                </c:pt>
                <c:pt idx="1">
                  <c:v>3 Instance</c:v>
                </c:pt>
                <c:pt idx="2">
                  <c:v>2 Instance</c:v>
                </c:pt>
                <c:pt idx="3">
                  <c:v>1 Instance</c:v>
                </c:pt>
              </c:strCache>
            </c:strRef>
          </c:cat>
          <c:val>
            <c:numRef>
              <c:f>'Full Gene KO'!$C$2:$C$5</c:f>
              <c:numCache>
                <c:formatCode>General</c:formatCode>
                <c:ptCount val="4"/>
                <c:pt idx="0">
                  <c:v>147</c:v>
                </c:pt>
                <c:pt idx="1">
                  <c:v>165</c:v>
                </c:pt>
                <c:pt idx="2">
                  <c:v>173</c:v>
                </c:pt>
                <c:pt idx="3">
                  <c:v>180</c:v>
                </c:pt>
              </c:numCache>
            </c:numRef>
          </c:val>
        </c:ser>
        <c:ser>
          <c:idx val="2"/>
          <c:order val="2"/>
          <c:tx>
            <c:strRef>
              <c:f>'Full Gene KO'!$D$1</c:f>
              <c:strCache>
                <c:ptCount val="1"/>
                <c:pt idx="0">
                  <c:v>FP</c:v>
                </c:pt>
              </c:strCache>
            </c:strRef>
          </c:tx>
          <c:invertIfNegative val="0"/>
          <c:cat>
            <c:strRef>
              <c:f>'Full Gene KO'!$A$2:$A$5</c:f>
              <c:strCache>
                <c:ptCount val="4"/>
                <c:pt idx="0">
                  <c:v>4 Instance</c:v>
                </c:pt>
                <c:pt idx="1">
                  <c:v>3 Instance</c:v>
                </c:pt>
                <c:pt idx="2">
                  <c:v>2 Instance</c:v>
                </c:pt>
                <c:pt idx="3">
                  <c:v>1 Instance</c:v>
                </c:pt>
              </c:strCache>
            </c:strRef>
          </c:cat>
          <c:val>
            <c:numRef>
              <c:f>'Full Gene KO'!$D$2:$D$5</c:f>
              <c:numCache>
                <c:formatCode>General</c:formatCode>
                <c:ptCount val="4"/>
                <c:pt idx="0">
                  <c:v>110</c:v>
                </c:pt>
                <c:pt idx="1">
                  <c:v>123</c:v>
                </c:pt>
                <c:pt idx="2">
                  <c:v>134</c:v>
                </c:pt>
                <c:pt idx="3">
                  <c:v>159</c:v>
                </c:pt>
              </c:numCache>
            </c:numRef>
          </c:val>
        </c:ser>
        <c:ser>
          <c:idx val="3"/>
          <c:order val="3"/>
          <c:tx>
            <c:strRef>
              <c:f>'Full Gene KO'!$E$1</c:f>
              <c:strCache>
                <c:ptCount val="1"/>
                <c:pt idx="0">
                  <c:v>FN</c:v>
                </c:pt>
              </c:strCache>
            </c:strRef>
          </c:tx>
          <c:invertIfNegative val="0"/>
          <c:cat>
            <c:strRef>
              <c:f>'Full Gene KO'!$A$2:$A$5</c:f>
              <c:strCache>
                <c:ptCount val="4"/>
                <c:pt idx="0">
                  <c:v>4 Instance</c:v>
                </c:pt>
                <c:pt idx="1">
                  <c:v>3 Instance</c:v>
                </c:pt>
                <c:pt idx="2">
                  <c:v>2 Instance</c:v>
                </c:pt>
                <c:pt idx="3">
                  <c:v>1 Instance</c:v>
                </c:pt>
              </c:strCache>
            </c:strRef>
          </c:cat>
          <c:val>
            <c:numRef>
              <c:f>'Full Gene KO'!$E$2:$E$5</c:f>
              <c:numCache>
                <c:formatCode>General</c:formatCode>
                <c:ptCount val="4"/>
                <c:pt idx="0">
                  <c:v>81</c:v>
                </c:pt>
                <c:pt idx="1">
                  <c:v>63</c:v>
                </c:pt>
                <c:pt idx="2">
                  <c:v>55</c:v>
                </c:pt>
                <c:pt idx="3">
                  <c:v>48</c:v>
                </c:pt>
              </c:numCache>
            </c:numRef>
          </c:val>
        </c:ser>
        <c:dLbls>
          <c:showLegendKey val="0"/>
          <c:showVal val="0"/>
          <c:showCatName val="0"/>
          <c:showSerName val="0"/>
          <c:showPercent val="0"/>
          <c:showBubbleSize val="0"/>
        </c:dLbls>
        <c:gapWidth val="150"/>
        <c:axId val="103459840"/>
        <c:axId val="103473920"/>
      </c:barChart>
      <c:catAx>
        <c:axId val="103459840"/>
        <c:scaling>
          <c:orientation val="minMax"/>
        </c:scaling>
        <c:delete val="0"/>
        <c:axPos val="b"/>
        <c:numFmt formatCode="General" sourceLinked="1"/>
        <c:majorTickMark val="out"/>
        <c:minorTickMark val="none"/>
        <c:tickLblPos val="nextTo"/>
        <c:crossAx val="103473920"/>
        <c:crosses val="autoZero"/>
        <c:auto val="1"/>
        <c:lblAlgn val="ctr"/>
        <c:lblOffset val="100"/>
        <c:noMultiLvlLbl val="0"/>
      </c:catAx>
      <c:valAx>
        <c:axId val="103473920"/>
        <c:scaling>
          <c:orientation val="minMax"/>
        </c:scaling>
        <c:delete val="0"/>
        <c:axPos val="l"/>
        <c:majorGridlines/>
        <c:numFmt formatCode="General" sourceLinked="1"/>
        <c:majorTickMark val="out"/>
        <c:minorTickMark val="none"/>
        <c:tickLblPos val="nextTo"/>
        <c:crossAx val="1034598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'Full Gene KO'!$F$1</c:f>
              <c:strCache>
                <c:ptCount val="1"/>
                <c:pt idx="0">
                  <c:v>ACC</c:v>
                </c:pt>
              </c:strCache>
            </c:strRef>
          </c:tx>
          <c:invertIfNegative val="0"/>
          <c:cat>
            <c:strRef>
              <c:f>'Full Gene KO'!$A$2:$A$5</c:f>
              <c:strCache>
                <c:ptCount val="4"/>
                <c:pt idx="0">
                  <c:v>4 Instance</c:v>
                </c:pt>
                <c:pt idx="1">
                  <c:v>3 Instance</c:v>
                </c:pt>
                <c:pt idx="2">
                  <c:v>2 Instance</c:v>
                </c:pt>
                <c:pt idx="3">
                  <c:v>1 Instance</c:v>
                </c:pt>
              </c:strCache>
            </c:strRef>
          </c:cat>
          <c:val>
            <c:numRef>
              <c:f>'Full Gene KO'!$F$2:$F$5</c:f>
              <c:numCache>
                <c:formatCode>General</c:formatCode>
                <c:ptCount val="4"/>
                <c:pt idx="0">
                  <c:v>64.3</c:v>
                </c:pt>
                <c:pt idx="1">
                  <c:v>65.2</c:v>
                </c:pt>
                <c:pt idx="2">
                  <c:v>64.7</c:v>
                </c:pt>
                <c:pt idx="3">
                  <c:v>61.3</c:v>
                </c:pt>
              </c:numCache>
            </c:numRef>
          </c:val>
        </c:ser>
        <c:dLbls>
          <c:showLegendKey val="0"/>
          <c:showVal val="0"/>
          <c:showCatName val="0"/>
          <c:showSerName val="0"/>
          <c:showPercent val="0"/>
          <c:showBubbleSize val="0"/>
        </c:dLbls>
        <c:gapWidth val="150"/>
        <c:axId val="103517184"/>
        <c:axId val="103515648"/>
      </c:barChart>
      <c:lineChart>
        <c:grouping val="standard"/>
        <c:varyColors val="0"/>
        <c:ser>
          <c:idx val="1"/>
          <c:order val="1"/>
          <c:tx>
            <c:strRef>
              <c:f>'Full Gene KO'!$G$1</c:f>
              <c:strCache>
                <c:ptCount val="1"/>
                <c:pt idx="0">
                  <c:v>MCC</c:v>
                </c:pt>
              </c:strCache>
            </c:strRef>
          </c:tx>
          <c:marker>
            <c:symbol val="circle"/>
            <c:size val="6"/>
          </c:marker>
          <c:cat>
            <c:strRef>
              <c:f>'Full Gene KO'!$A$2:$A$5</c:f>
              <c:strCache>
                <c:ptCount val="4"/>
                <c:pt idx="0">
                  <c:v>4 Instance</c:v>
                </c:pt>
                <c:pt idx="1">
                  <c:v>3 Instance</c:v>
                </c:pt>
                <c:pt idx="2">
                  <c:v>2 Instance</c:v>
                </c:pt>
                <c:pt idx="3">
                  <c:v>1 Instance</c:v>
                </c:pt>
              </c:strCache>
            </c:strRef>
          </c:cat>
          <c:val>
            <c:numRef>
              <c:f>'Full Gene KO'!$G$2:$G$5</c:f>
              <c:numCache>
                <c:formatCode>General</c:formatCode>
                <c:ptCount val="4"/>
                <c:pt idx="0">
                  <c:v>0.28699999999999998</c:v>
                </c:pt>
                <c:pt idx="1">
                  <c:v>0.32400000000000001</c:v>
                </c:pt>
                <c:pt idx="2">
                  <c:v>0.32600000000000001</c:v>
                </c:pt>
                <c:pt idx="3">
                  <c:v>0.28299999999999997</c:v>
                </c:pt>
              </c:numCache>
            </c:numRef>
          </c:val>
          <c:smooth val="0"/>
        </c:ser>
        <c:dLbls>
          <c:showLegendKey val="0"/>
          <c:showVal val="0"/>
          <c:showCatName val="0"/>
          <c:showSerName val="0"/>
          <c:showPercent val="0"/>
          <c:showBubbleSize val="0"/>
        </c:dLbls>
        <c:marker val="1"/>
        <c:smooth val="0"/>
        <c:axId val="103508224"/>
        <c:axId val="103514112"/>
      </c:lineChart>
      <c:catAx>
        <c:axId val="103508224"/>
        <c:scaling>
          <c:orientation val="minMax"/>
        </c:scaling>
        <c:delete val="0"/>
        <c:axPos val="b"/>
        <c:majorTickMark val="out"/>
        <c:minorTickMark val="none"/>
        <c:tickLblPos val="nextTo"/>
        <c:crossAx val="103514112"/>
        <c:crosses val="autoZero"/>
        <c:auto val="1"/>
        <c:lblAlgn val="ctr"/>
        <c:lblOffset val="100"/>
        <c:noMultiLvlLbl val="0"/>
      </c:catAx>
      <c:valAx>
        <c:axId val="103514112"/>
        <c:scaling>
          <c:orientation val="minMax"/>
          <c:max val="1"/>
          <c:min val="0"/>
        </c:scaling>
        <c:delete val="0"/>
        <c:axPos val="l"/>
        <c:majorGridlines/>
        <c:numFmt formatCode="General" sourceLinked="1"/>
        <c:majorTickMark val="out"/>
        <c:minorTickMark val="none"/>
        <c:tickLblPos val="nextTo"/>
        <c:crossAx val="103508224"/>
        <c:crosses val="autoZero"/>
        <c:crossBetween val="between"/>
      </c:valAx>
      <c:valAx>
        <c:axId val="103515648"/>
        <c:scaling>
          <c:orientation val="minMax"/>
          <c:max val="100"/>
          <c:min val="0"/>
        </c:scaling>
        <c:delete val="0"/>
        <c:axPos val="r"/>
        <c:numFmt formatCode="General" sourceLinked="1"/>
        <c:majorTickMark val="out"/>
        <c:minorTickMark val="none"/>
        <c:tickLblPos val="nextTo"/>
        <c:crossAx val="103517184"/>
        <c:crosses val="max"/>
        <c:crossBetween val="between"/>
      </c:valAx>
      <c:catAx>
        <c:axId val="103517184"/>
        <c:scaling>
          <c:orientation val="minMax"/>
        </c:scaling>
        <c:delete val="1"/>
        <c:axPos val="b"/>
        <c:majorTickMark val="out"/>
        <c:minorTickMark val="none"/>
        <c:tickLblPos val="nextTo"/>
        <c:crossAx val="103515648"/>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'Gapfilled Subsystems'!$M$2:$M$33</c:f>
              <c:strCache>
                <c:ptCount val="32"/>
                <c:pt idx="0">
                  <c:v>Tetrahydromethanopterin Biosynthesis</c:v>
                </c:pt>
                <c:pt idx="1">
                  <c:v>Coenzyme M Biosynthesis</c:v>
                </c:pt>
                <c:pt idx="2">
                  <c:v>Sulfur Assimilation</c:v>
                </c:pt>
                <c:pt idx="3">
                  <c:v>De Novo Purine Biosynthesis</c:v>
                </c:pt>
                <c:pt idx="4">
                  <c:v>Archaellin Synthesis</c:v>
                </c:pt>
                <c:pt idx="5">
                  <c:v>Coenzyme A Biosynthesis</c:v>
                </c:pt>
                <c:pt idx="6">
                  <c:v>Coenzyme F420 Biosynthesis</c:v>
                </c:pt>
                <c:pt idx="7">
                  <c:v>Methylglyoxal Metabolism</c:v>
                </c:pt>
                <c:pt idx="8">
                  <c:v>Methanofuran Biosynthesis</c:v>
                </c:pt>
                <c:pt idx="9">
                  <c:v>Non-Growth Associated Maintenance</c:v>
                </c:pt>
                <c:pt idx="10">
                  <c:v>Riboflavin, FMN, and FAD Metabolism</c:v>
                </c:pt>
                <c:pt idx="11">
                  <c:v>Inorganic Sulfur Assimilation</c:v>
                </c:pt>
                <c:pt idx="12">
                  <c:v>Pyruvate Metabolism II: Acetyl-CoA, Acetogenesis from Pyruvate</c:v>
                </c:pt>
                <c:pt idx="13">
                  <c:v>None</c:v>
                </c:pt>
                <c:pt idx="14">
                  <c:v>Serine-Glyoxylate Cycle</c:v>
                </c:pt>
                <c:pt idx="15">
                  <c:v>Glutathione: Biosynthesis and gamma-Glutamyl Cycle</c:v>
                </c:pt>
                <c:pt idx="16">
                  <c:v>Ubiquionine Biosynthesis</c:v>
                </c:pt>
                <c:pt idx="17">
                  <c:v>Polyamine Metabolism; Arginine and Ornithine Degradation</c:v>
                </c:pt>
                <c:pt idx="18">
                  <c:v>Threonine Degradation; Arginine and Ornithine Degradation</c:v>
                </c:pt>
                <c:pt idx="19">
                  <c:v>Glycolate, Glyoxylate Interconversions</c:v>
                </c:pt>
                <c:pt idx="20">
                  <c:v>Threonine Degradation; Glycine Biosynthesis</c:v>
                </c:pt>
                <c:pt idx="21">
                  <c:v>Branched Chain Amino Acid Biosynthesis</c:v>
                </c:pt>
                <c:pt idx="22">
                  <c:v>Isoprenoid Biosynthesis; Archaeal Lipids</c:v>
                </c:pt>
                <c:pt idx="23">
                  <c:v>Chorismate Synthesis; Phenylalanine Synthesis</c:v>
                </c:pt>
                <c:pt idx="24">
                  <c:v>Menaquinone and Phylloquinone Biosynthesis</c:v>
                </c:pt>
                <c:pt idx="25">
                  <c:v>NAD/NADP Cofactor Biosynthesis</c:v>
                </c:pt>
                <c:pt idx="26">
                  <c:v>Thiamin Biosynthesis</c:v>
                </c:pt>
                <c:pt idx="27">
                  <c:v>Lysine Biosynthesis DAP Pathway</c:v>
                </c:pt>
                <c:pt idx="28">
                  <c:v>Coenzyme B12 Biosynthesis</c:v>
                </c:pt>
                <c:pt idx="29">
                  <c:v>Fatty Acid Biosynthesis</c:v>
                </c:pt>
                <c:pt idx="30">
                  <c:v>Selenocysteine metabolism</c:v>
                </c:pt>
                <c:pt idx="31">
                  <c:v>Purine Conversions</c:v>
                </c:pt>
              </c:strCache>
            </c:strRef>
          </c:cat>
          <c:val>
            <c:numRef>
              <c:f>'Gapfilled Subsystems'!$N$2:$N$33</c:f>
              <c:numCache>
                <c:formatCode>General</c:formatCode>
                <c:ptCount val="32"/>
                <c:pt idx="0">
                  <c:v>9</c:v>
                </c:pt>
                <c:pt idx="1">
                  <c:v>1</c:v>
                </c:pt>
                <c:pt idx="3">
                  <c:v>1</c:v>
                </c:pt>
                <c:pt idx="4">
                  <c:v>1</c:v>
                </c:pt>
                <c:pt idx="5">
                  <c:v>2</c:v>
                </c:pt>
                <c:pt idx="6">
                  <c:v>2</c:v>
                </c:pt>
                <c:pt idx="7">
                  <c:v>4</c:v>
                </c:pt>
                <c:pt idx="8">
                  <c:v>1</c:v>
                </c:pt>
                <c:pt idx="9">
                  <c:v>1</c:v>
                </c:pt>
                <c:pt idx="10">
                  <c:v>2</c:v>
                </c:pt>
                <c:pt idx="11">
                  <c:v>1</c:v>
                </c:pt>
                <c:pt idx="12">
                  <c:v>1</c:v>
                </c:pt>
                <c:pt idx="13">
                  <c:v>17</c:v>
                </c:pt>
                <c:pt idx="14">
                  <c:v>1</c:v>
                </c:pt>
                <c:pt idx="15">
                  <c:v>1</c:v>
                </c:pt>
                <c:pt idx="16">
                  <c:v>1</c:v>
                </c:pt>
                <c:pt idx="17">
                  <c:v>1</c:v>
                </c:pt>
                <c:pt idx="18">
                  <c:v>1</c:v>
                </c:pt>
                <c:pt idx="19">
                  <c:v>2</c:v>
                </c:pt>
                <c:pt idx="20">
                  <c:v>2</c:v>
                </c:pt>
                <c:pt idx="21">
                  <c:v>1</c:v>
                </c:pt>
                <c:pt idx="22">
                  <c:v>1</c:v>
                </c:pt>
                <c:pt idx="23">
                  <c:v>1</c:v>
                </c:pt>
                <c:pt idx="24">
                  <c:v>7</c:v>
                </c:pt>
                <c:pt idx="25">
                  <c:v>2</c:v>
                </c:pt>
                <c:pt idx="26">
                  <c:v>1</c:v>
                </c:pt>
                <c:pt idx="27">
                  <c:v>1</c:v>
                </c:pt>
                <c:pt idx="28">
                  <c:v>4</c:v>
                </c:pt>
                <c:pt idx="29">
                  <c:v>1</c:v>
                </c:pt>
                <c:pt idx="30">
                  <c:v>2</c:v>
                </c:pt>
                <c:pt idx="31">
                  <c:v>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'LOOCV Growth Rates'!$B$1</c:f>
              <c:strCache>
                <c:ptCount val="1"/>
                <c:pt idx="0">
                  <c:v>Measured</c:v>
                </c:pt>
              </c:strCache>
            </c:strRef>
          </c:tx>
          <c:invertIfNegative val="0"/>
          <c:val>
            <c:numRef>
              <c:f>'LOOCV Growth Rates'!$B$2:$B$8</c:f>
              <c:numCache>
                <c:formatCode>General</c:formatCode>
                <c:ptCount val="7"/>
                <c:pt idx="0">
                  <c:v>8.14E-2</c:v>
                </c:pt>
                <c:pt idx="1">
                  <c:v>9.0200000000000002E-2</c:v>
                </c:pt>
                <c:pt idx="2">
                  <c:v>8.9200000000000002E-2</c:v>
                </c:pt>
                <c:pt idx="3">
                  <c:v>4.65E-2</c:v>
                </c:pt>
                <c:pt idx="4">
                  <c:v>7.0499999999999993E-2</c:v>
                </c:pt>
                <c:pt idx="5">
                  <c:v>4.58E-2</c:v>
                </c:pt>
                <c:pt idx="6">
                  <c:v>6.0199999999999997E-2</c:v>
                </c:pt>
              </c:numCache>
            </c:numRef>
          </c:val>
        </c:ser>
        <c:ser>
          <c:idx val="2"/>
          <c:order val="1"/>
          <c:tx>
            <c:strRef>
              <c:f>'LOOCV Growth Rates'!$C$1</c:f>
              <c:strCache>
                <c:ptCount val="1"/>
                <c:pt idx="0">
                  <c:v>Predicted</c:v>
                </c:pt>
              </c:strCache>
            </c:strRef>
          </c:tx>
          <c:invertIfNegative val="0"/>
          <c:val>
            <c:numRef>
              <c:f>'LOOCV Growth Rates'!$C$2:$C$8</c:f>
              <c:numCache>
                <c:formatCode>General</c:formatCode>
                <c:ptCount val="7"/>
                <c:pt idx="0">
                  <c:v>0.1013</c:v>
                </c:pt>
                <c:pt idx="1">
                  <c:v>8.5599999999999996E-2</c:v>
                </c:pt>
                <c:pt idx="2">
                  <c:v>7.5499999999999998E-2</c:v>
                </c:pt>
                <c:pt idx="3">
                  <c:v>4.65E-2</c:v>
                </c:pt>
                <c:pt idx="4">
                  <c:v>7.2700000000000001E-2</c:v>
                </c:pt>
                <c:pt idx="5">
                  <c:v>4.6100000000000002E-2</c:v>
                </c:pt>
                <c:pt idx="6">
                  <c:v>5.9499999999999997E-2</c:v>
                </c:pt>
              </c:numCache>
            </c:numRef>
          </c:val>
        </c:ser>
        <c:dLbls>
          <c:showLegendKey val="0"/>
          <c:showVal val="0"/>
          <c:showCatName val="0"/>
          <c:showSerName val="0"/>
          <c:showPercent val="0"/>
          <c:showBubbleSize val="0"/>
        </c:dLbls>
        <c:gapWidth val="150"/>
        <c:axId val="103620608"/>
        <c:axId val="103622144"/>
      </c:barChart>
      <c:catAx>
        <c:axId val="103620608"/>
        <c:scaling>
          <c:orientation val="minMax"/>
        </c:scaling>
        <c:delete val="0"/>
        <c:axPos val="b"/>
        <c:majorTickMark val="out"/>
        <c:minorTickMark val="none"/>
        <c:tickLblPos val="nextTo"/>
        <c:crossAx val="103622144"/>
        <c:crosses val="autoZero"/>
        <c:auto val="1"/>
        <c:lblAlgn val="ctr"/>
        <c:lblOffset val="100"/>
        <c:noMultiLvlLbl val="0"/>
      </c:catAx>
      <c:valAx>
        <c:axId val="103622144"/>
        <c:scaling>
          <c:orientation val="minMax"/>
        </c:scaling>
        <c:delete val="0"/>
        <c:axPos val="l"/>
        <c:majorGridlines/>
        <c:title>
          <c:tx>
            <c:rich>
              <a:bodyPr rot="-5400000" vert="horz"/>
              <a:lstStyle/>
              <a:p>
                <a:pPr>
                  <a:defRPr/>
                </a:pPr>
                <a:r>
                  <a:rPr lang="en-US"/>
                  <a:t>Growth</a:t>
                </a:r>
                <a:r>
                  <a:rPr lang="en-US" baseline="0"/>
                  <a:t> Rate (1/h)</a:t>
                </a:r>
                <a:endParaRPr lang="en-US"/>
              </a:p>
            </c:rich>
          </c:tx>
          <c:overlay val="0"/>
        </c:title>
        <c:numFmt formatCode="General" sourceLinked="1"/>
        <c:majorTickMark val="out"/>
        <c:minorTickMark val="none"/>
        <c:tickLblPos val="nextTo"/>
        <c:crossAx val="1036206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'LOOCV Growth Rates'!$B$1</c:f>
              <c:strCache>
                <c:ptCount val="1"/>
                <c:pt idx="0">
                  <c:v>Measured</c:v>
                </c:pt>
              </c:strCache>
            </c:strRef>
          </c:tx>
          <c:spPr>
            <a:ln w="28575">
              <a:noFill/>
            </a:ln>
          </c:spPr>
          <c:marker>
            <c:symbol val="diamond"/>
            <c:size val="7"/>
          </c:marker>
          <c:xVal>
            <c:numRef>
              <c:f>'LOOCV Growth Rates'!$D$2:$D$8</c:f>
              <c:numCache>
                <c:formatCode>0.00</c:formatCode>
                <c:ptCount val="7"/>
                <c:pt idx="0">
                  <c:v>51.727234197410638</c:v>
                </c:pt>
                <c:pt idx="1">
                  <c:v>48.340161938759181</c:v>
                </c:pt>
                <c:pt idx="2">
                  <c:v>44.105816683252677</c:v>
                </c:pt>
                <c:pt idx="3">
                  <c:v>28.395384527843461</c:v>
                </c:pt>
                <c:pt idx="4">
                  <c:v>41.132831366988491</c:v>
                </c:pt>
                <c:pt idx="5">
                  <c:v>28.116969705221639</c:v>
                </c:pt>
                <c:pt idx="6">
                  <c:v>34.869502561398797</c:v>
                </c:pt>
              </c:numCache>
            </c:numRef>
          </c:xVal>
          <c:yVal>
            <c:numRef>
              <c:f>'LOOCV Growth Rates'!$B$2:$B$8</c:f>
              <c:numCache>
                <c:formatCode>General</c:formatCode>
                <c:ptCount val="7"/>
                <c:pt idx="0">
                  <c:v>8.14E-2</c:v>
                </c:pt>
                <c:pt idx="1">
                  <c:v>9.0200000000000002E-2</c:v>
                </c:pt>
                <c:pt idx="2">
                  <c:v>8.9200000000000002E-2</c:v>
                </c:pt>
                <c:pt idx="3">
                  <c:v>4.65E-2</c:v>
                </c:pt>
                <c:pt idx="4">
                  <c:v>7.0499999999999993E-2</c:v>
                </c:pt>
                <c:pt idx="5">
                  <c:v>4.58E-2</c:v>
                </c:pt>
                <c:pt idx="6">
                  <c:v>6.0199999999999997E-2</c:v>
                </c:pt>
              </c:numCache>
            </c:numRef>
          </c:yVal>
          <c:smooth val="0"/>
        </c:ser>
        <c:ser>
          <c:idx val="1"/>
          <c:order val="1"/>
          <c:tx>
            <c:strRef>
              <c:f>'LOOCV Growth Rates'!$C$1</c:f>
              <c:strCache>
                <c:ptCount val="1"/>
                <c:pt idx="0">
                  <c:v>Predicted</c:v>
                </c:pt>
              </c:strCache>
            </c:strRef>
          </c:tx>
          <c:spPr>
            <a:ln w="28575">
              <a:noFill/>
            </a:ln>
          </c:spPr>
          <c:marker>
            <c:spPr>
              <a:noFill/>
            </c:spPr>
          </c:marker>
          <c:xVal>
            <c:numRef>
              <c:f>'LOOCV Growth Rates'!$D$2:$D$8</c:f>
              <c:numCache>
                <c:formatCode>0.00</c:formatCode>
                <c:ptCount val="7"/>
                <c:pt idx="0">
                  <c:v>51.727234197410638</c:v>
                </c:pt>
                <c:pt idx="1">
                  <c:v>48.340161938759181</c:v>
                </c:pt>
                <c:pt idx="2">
                  <c:v>44.105816683252677</c:v>
                </c:pt>
                <c:pt idx="3">
                  <c:v>28.395384527843461</c:v>
                </c:pt>
                <c:pt idx="4">
                  <c:v>41.132831366988491</c:v>
                </c:pt>
                <c:pt idx="5">
                  <c:v>28.116969705221639</c:v>
                </c:pt>
                <c:pt idx="6">
                  <c:v>34.869502561398797</c:v>
                </c:pt>
              </c:numCache>
            </c:numRef>
          </c:xVal>
          <c:yVal>
            <c:numRef>
              <c:f>'LOOCV Growth Rates'!$C$2:$C$8</c:f>
              <c:numCache>
                <c:formatCode>General</c:formatCode>
                <c:ptCount val="7"/>
                <c:pt idx="0">
                  <c:v>0.1013</c:v>
                </c:pt>
                <c:pt idx="1">
                  <c:v>8.5599999999999996E-2</c:v>
                </c:pt>
                <c:pt idx="2">
                  <c:v>7.5499999999999998E-2</c:v>
                </c:pt>
                <c:pt idx="3">
                  <c:v>4.65E-2</c:v>
                </c:pt>
                <c:pt idx="4">
                  <c:v>7.2700000000000001E-2</c:v>
                </c:pt>
                <c:pt idx="5">
                  <c:v>4.6100000000000002E-2</c:v>
                </c:pt>
                <c:pt idx="6">
                  <c:v>5.9499999999999997E-2</c:v>
                </c:pt>
              </c:numCache>
            </c:numRef>
          </c:yVal>
          <c:smooth val="0"/>
        </c:ser>
        <c:dLbls>
          <c:showLegendKey val="0"/>
          <c:showVal val="0"/>
          <c:showCatName val="0"/>
          <c:showSerName val="0"/>
          <c:showPercent val="0"/>
          <c:showBubbleSize val="0"/>
        </c:dLbls>
        <c:axId val="103663488"/>
        <c:axId val="103670144"/>
      </c:scatterChart>
      <c:valAx>
        <c:axId val="103663488"/>
        <c:scaling>
          <c:orientation val="minMax"/>
          <c:max val="60"/>
          <c:min val="20"/>
        </c:scaling>
        <c:delete val="0"/>
        <c:axPos val="b"/>
        <c:title>
          <c:tx>
            <c:rich>
              <a:bodyPr/>
              <a:lstStyle/>
              <a:p>
                <a:pPr>
                  <a:defRPr/>
                </a:pPr>
                <a:r>
                  <a:rPr lang="en-US"/>
                  <a:t>Methane Secretion Rate (mmol/gDCW/h)</a:t>
                </a:r>
              </a:p>
            </c:rich>
          </c:tx>
          <c:overlay val="0"/>
        </c:title>
        <c:numFmt formatCode="0.00" sourceLinked="1"/>
        <c:majorTickMark val="out"/>
        <c:minorTickMark val="none"/>
        <c:tickLblPos val="nextTo"/>
        <c:crossAx val="103670144"/>
        <c:crosses val="autoZero"/>
        <c:crossBetween val="midCat"/>
      </c:valAx>
      <c:valAx>
        <c:axId val="103670144"/>
        <c:scaling>
          <c:orientation val="minMax"/>
        </c:scaling>
        <c:delete val="0"/>
        <c:axPos val="l"/>
        <c:majorGridlines/>
        <c:title>
          <c:tx>
            <c:rich>
              <a:bodyPr rot="-5400000" vert="horz"/>
              <a:lstStyle/>
              <a:p>
                <a:pPr>
                  <a:defRPr/>
                </a:pPr>
                <a:r>
                  <a:rPr lang="en-US"/>
                  <a:t>Growth</a:t>
                </a:r>
                <a:r>
                  <a:rPr lang="en-US" baseline="0"/>
                  <a:t> Rate (1/h)</a:t>
                </a:r>
                <a:endParaRPr lang="en-US"/>
              </a:p>
            </c:rich>
          </c:tx>
          <c:overlay val="0"/>
        </c:title>
        <c:numFmt formatCode="General" sourceLinked="1"/>
        <c:majorTickMark val="out"/>
        <c:minorTickMark val="none"/>
        <c:tickLblPos val="nextTo"/>
        <c:crossAx val="1036634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'Growth Yield'!$A$3</c:f>
              <c:strCache>
                <c:ptCount val="1"/>
                <c:pt idx="0">
                  <c:v>Predicted</c:v>
                </c:pt>
              </c:strCache>
            </c:strRef>
          </c:tx>
          <c:invertIfNegative val="0"/>
          <c:cat>
            <c:strRef>
              <c:f>'Growth Yield'!$B$2:$C$2</c:f>
              <c:strCache>
                <c:ptCount val="2"/>
                <c:pt idx="0">
                  <c:v>Hydrogen</c:v>
                </c:pt>
                <c:pt idx="1">
                  <c:v>Formate</c:v>
                </c:pt>
              </c:strCache>
            </c:strRef>
          </c:cat>
          <c:val>
            <c:numRef>
              <c:f>'Growth Yield'!$B$3:$C$3</c:f>
              <c:numCache>
                <c:formatCode>General</c:formatCode>
                <c:ptCount val="2"/>
                <c:pt idx="0">
                  <c:v>2.6</c:v>
                </c:pt>
                <c:pt idx="1">
                  <c:v>2.6</c:v>
                </c:pt>
              </c:numCache>
            </c:numRef>
          </c:val>
        </c:ser>
        <c:ser>
          <c:idx val="1"/>
          <c:order val="1"/>
          <c:tx>
            <c:strRef>
              <c:f>'Growth Yield'!$A$4</c:f>
              <c:strCache>
                <c:ptCount val="1"/>
                <c:pt idx="0">
                  <c:v>Experimental</c:v>
                </c:pt>
              </c:strCache>
            </c:strRef>
          </c:tx>
          <c:invertIfNegative val="0"/>
          <c:errBars>
            <c:errBarType val="both"/>
            <c:errValType val="cust"/>
            <c:noEndCap val="0"/>
            <c:plus>
              <c:numRef>
                <c:f>'Growth Yield'!$B$5:$C$5</c:f>
                <c:numCache>
                  <c:formatCode>General</c:formatCode>
                  <c:ptCount val="2"/>
                  <c:pt idx="0">
                    <c:v>0.83</c:v>
                  </c:pt>
                  <c:pt idx="1">
                    <c:v>0.42</c:v>
                  </c:pt>
                </c:numCache>
              </c:numRef>
            </c:plus>
            <c:minus>
              <c:numRef>
                <c:f>'Growth Yield'!$B$5:$C$5</c:f>
                <c:numCache>
                  <c:formatCode>General</c:formatCode>
                  <c:ptCount val="2"/>
                  <c:pt idx="0">
                    <c:v>0.83</c:v>
                  </c:pt>
                  <c:pt idx="1">
                    <c:v>0.42</c:v>
                  </c:pt>
                </c:numCache>
              </c:numRef>
            </c:minus>
          </c:errBars>
          <c:cat>
            <c:strRef>
              <c:f>'Growth Yield'!$B$2:$C$2</c:f>
              <c:strCache>
                <c:ptCount val="2"/>
                <c:pt idx="0">
                  <c:v>Hydrogen</c:v>
                </c:pt>
                <c:pt idx="1">
                  <c:v>Formate</c:v>
                </c:pt>
              </c:strCache>
            </c:strRef>
          </c:cat>
          <c:val>
            <c:numRef>
              <c:f>'Growth Yield'!$B$4:$C$4</c:f>
              <c:numCache>
                <c:formatCode>General</c:formatCode>
                <c:ptCount val="2"/>
                <c:pt idx="0">
                  <c:v>4.1100000000000003</c:v>
                </c:pt>
                <c:pt idx="1">
                  <c:v>3.22</c:v>
                </c:pt>
              </c:numCache>
            </c:numRef>
          </c:val>
        </c:ser>
        <c:dLbls>
          <c:showLegendKey val="0"/>
          <c:showVal val="0"/>
          <c:showCatName val="0"/>
          <c:showSerName val="0"/>
          <c:showPercent val="0"/>
          <c:showBubbleSize val="0"/>
        </c:dLbls>
        <c:gapWidth val="150"/>
        <c:axId val="103870848"/>
        <c:axId val="103872384"/>
      </c:barChart>
      <c:catAx>
        <c:axId val="103870848"/>
        <c:scaling>
          <c:orientation val="minMax"/>
        </c:scaling>
        <c:delete val="0"/>
        <c:axPos val="b"/>
        <c:numFmt formatCode="General" sourceLinked="0"/>
        <c:majorTickMark val="out"/>
        <c:minorTickMark val="none"/>
        <c:tickLblPos val="nextTo"/>
        <c:crossAx val="103872384"/>
        <c:crosses val="autoZero"/>
        <c:auto val="1"/>
        <c:lblAlgn val="ctr"/>
        <c:lblOffset val="100"/>
        <c:noMultiLvlLbl val="0"/>
      </c:catAx>
      <c:valAx>
        <c:axId val="103872384"/>
        <c:scaling>
          <c:orientation val="minMax"/>
        </c:scaling>
        <c:delete val="0"/>
        <c:axPos val="l"/>
        <c:majorGridlines/>
        <c:numFmt formatCode="General" sourceLinked="1"/>
        <c:majorTickMark val="out"/>
        <c:minorTickMark val="none"/>
        <c:tickLblPos val="nextTo"/>
        <c:crossAx val="1038708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142875</xdr:colOff>
      <xdr:row>11</xdr:row>
      <xdr:rowOff>133350</xdr:rowOff>
    </xdr:from>
    <xdr:to>
      <xdr:col>9</xdr:col>
      <xdr:colOff>333376</xdr:colOff>
      <xdr:row>35</xdr:row>
      <xdr:rowOff>29246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5</xdr:row>
      <xdr:rowOff>64770</xdr:rowOff>
    </xdr:from>
    <xdr:to>
      <xdr:col>7</xdr:col>
      <xdr:colOff>388620</xdr:colOff>
      <xdr:row>20</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163829</xdr:colOff>
      <xdr:row>21</xdr:row>
      <xdr:rowOff>51434</xdr:rowOff>
    </xdr:from>
    <xdr:to>
      <xdr:col>11</xdr:col>
      <xdr:colOff>9525</xdr:colOff>
      <xdr:row>43</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95250</xdr:rowOff>
    </xdr:from>
    <xdr:to>
      <xdr:col>11</xdr:col>
      <xdr:colOff>523874</xdr:colOff>
      <xdr:row>33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82364</xdr:colOff>
      <xdr:row>21</xdr:row>
      <xdr:rowOff>175931</xdr:rowOff>
    </xdr:from>
    <xdr:to>
      <xdr:col>27</xdr:col>
      <xdr:colOff>120463</xdr:colOff>
      <xdr:row>44</xdr:row>
      <xdr:rowOff>33056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101973</xdr:colOff>
      <xdr:row>2</xdr:row>
      <xdr:rowOff>74519</xdr:rowOff>
    </xdr:from>
    <xdr:to>
      <xdr:col>26</xdr:col>
      <xdr:colOff>296395</xdr:colOff>
      <xdr:row>21</xdr:row>
      <xdr:rowOff>93569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3810</xdr:colOff>
      <xdr:row>5</xdr:row>
      <xdr:rowOff>102870</xdr:rowOff>
    </xdr:from>
    <xdr:to>
      <xdr:col>18</xdr:col>
      <xdr:colOff>89647</xdr:colOff>
      <xdr:row>37</xdr:row>
      <xdr:rowOff>67236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4"/>
  <sheetViews>
    <sheetView tabSelected="1" workbookViewId="0">
      <selection activeCell="B13" sqref="B13"/>
    </sheetView>
  </sheetViews>
  <sheetFormatPr defaultRowHeight="15" x14ac:dyDescent="0.25"/>
  <cols>
    <col min="2" max="2" width="48" bestFit="1" customWidth="1"/>
    <col min="3" max="3" width="27.28515625" customWidth="1"/>
    <col min="4" max="4" width="9.5703125" bestFit="1" customWidth="1"/>
  </cols>
  <sheetData>
    <row r="2" spans="2:4" x14ac:dyDescent="0.25">
      <c r="B2" s="28" t="s">
        <v>50</v>
      </c>
      <c r="C2" s="28"/>
      <c r="D2" s="7"/>
    </row>
    <row r="3" spans="2:4" x14ac:dyDescent="0.25">
      <c r="B3" s="2" t="s">
        <v>25</v>
      </c>
      <c r="C3" s="2">
        <v>540</v>
      </c>
      <c r="D3" s="2"/>
    </row>
    <row r="4" spans="2:4" x14ac:dyDescent="0.25">
      <c r="B4" s="2" t="s">
        <v>29</v>
      </c>
      <c r="C4" s="2">
        <v>31</v>
      </c>
      <c r="D4" s="2"/>
    </row>
    <row r="5" spans="2:4" x14ac:dyDescent="0.25">
      <c r="B5" s="2" t="s">
        <v>27</v>
      </c>
      <c r="C5" s="2" t="s">
        <v>106</v>
      </c>
      <c r="D5" s="2"/>
    </row>
    <row r="6" spans="2:4" x14ac:dyDescent="0.25">
      <c r="B6" s="2" t="s">
        <v>31</v>
      </c>
      <c r="C6" s="2">
        <v>259</v>
      </c>
      <c r="D6" s="2"/>
    </row>
    <row r="7" spans="2:4" x14ac:dyDescent="0.25">
      <c r="B7" s="2" t="s">
        <v>21</v>
      </c>
      <c r="C7" s="2">
        <v>586</v>
      </c>
      <c r="D7" s="2"/>
    </row>
    <row r="8" spans="2:4" x14ac:dyDescent="0.25">
      <c r="B8" s="2" t="s">
        <v>51</v>
      </c>
      <c r="C8" s="2" t="s">
        <v>107</v>
      </c>
      <c r="D8" s="2"/>
    </row>
    <row r="9" spans="2:4" x14ac:dyDescent="0.25">
      <c r="B9" s="2" t="s">
        <v>52</v>
      </c>
      <c r="C9" s="2">
        <v>206</v>
      </c>
      <c r="D9" s="2"/>
    </row>
    <row r="10" spans="2:4" x14ac:dyDescent="0.25">
      <c r="B10" s="1" t="s">
        <v>23</v>
      </c>
      <c r="C10" s="1">
        <v>500</v>
      </c>
      <c r="D10" s="2"/>
    </row>
    <row r="11" spans="2:4" ht="15" customHeight="1" x14ac:dyDescent="0.25">
      <c r="B11" s="24" t="s">
        <v>108</v>
      </c>
      <c r="C11" s="24"/>
    </row>
    <row r="12" spans="2:4" ht="15" customHeight="1" x14ac:dyDescent="0.25">
      <c r="B12" s="25"/>
      <c r="C12" s="25"/>
      <c r="D12" s="2"/>
    </row>
    <row r="13" spans="2:4" x14ac:dyDescent="0.25">
      <c r="B13" s="25"/>
      <c r="C13" s="25"/>
    </row>
    <row r="14" spans="2:4" x14ac:dyDescent="0.25">
      <c r="B14" s="25"/>
      <c r="C14" s="25"/>
    </row>
    <row r="15" spans="2:4" x14ac:dyDescent="0.25">
      <c r="B15" s="25"/>
      <c r="C15" s="25"/>
    </row>
    <row r="19" spans="2:5" x14ac:dyDescent="0.25">
      <c r="B19" s="28" t="s">
        <v>30</v>
      </c>
      <c r="C19" s="28"/>
      <c r="D19" s="28"/>
      <c r="E19" s="3"/>
    </row>
    <row r="20" spans="2:5" x14ac:dyDescent="0.25">
      <c r="B20" s="4" t="s">
        <v>24</v>
      </c>
      <c r="C20" s="2" t="s">
        <v>26</v>
      </c>
      <c r="D20" s="2" t="s">
        <v>122</v>
      </c>
    </row>
    <row r="21" spans="2:5" x14ac:dyDescent="0.25">
      <c r="B21" s="2" t="s">
        <v>25</v>
      </c>
      <c r="C21" s="2">
        <v>518</v>
      </c>
      <c r="D21" s="2">
        <v>540</v>
      </c>
    </row>
    <row r="22" spans="2:5" x14ac:dyDescent="0.25">
      <c r="B22" s="2" t="s">
        <v>29</v>
      </c>
      <c r="C22" s="2">
        <v>30</v>
      </c>
      <c r="D22" s="2">
        <v>31</v>
      </c>
    </row>
    <row r="23" spans="2:5" x14ac:dyDescent="0.25">
      <c r="B23" s="2" t="s">
        <v>27</v>
      </c>
      <c r="C23" s="2" t="s">
        <v>28</v>
      </c>
      <c r="D23" s="2" t="s">
        <v>106</v>
      </c>
    </row>
    <row r="24" spans="2:5" x14ac:dyDescent="0.25">
      <c r="B24" s="2" t="s">
        <v>31</v>
      </c>
      <c r="C24" s="2">
        <v>163</v>
      </c>
      <c r="D24" s="2">
        <v>259</v>
      </c>
    </row>
    <row r="25" spans="2:5" x14ac:dyDescent="0.25">
      <c r="B25" s="2" t="s">
        <v>21</v>
      </c>
      <c r="C25" s="2">
        <v>570</v>
      </c>
      <c r="D25" s="2">
        <f>49+586</f>
        <v>635</v>
      </c>
      <c r="E25" t="s">
        <v>102</v>
      </c>
    </row>
    <row r="26" spans="2:5" x14ac:dyDescent="0.25">
      <c r="B26" s="2" t="s">
        <v>22</v>
      </c>
      <c r="C26" s="2">
        <v>49</v>
      </c>
      <c r="D26" s="2">
        <v>59</v>
      </c>
    </row>
    <row r="27" spans="2:5" x14ac:dyDescent="0.25">
      <c r="B27" s="2" t="s">
        <v>23</v>
      </c>
      <c r="C27" s="2">
        <v>464</v>
      </c>
      <c r="D27" s="2"/>
    </row>
    <row r="28" spans="2:5" x14ac:dyDescent="0.25">
      <c r="B28" s="1" t="s">
        <v>53</v>
      </c>
      <c r="C28" s="1">
        <v>75</v>
      </c>
      <c r="D28" s="8">
        <v>85</v>
      </c>
    </row>
    <row r="29" spans="2:5" x14ac:dyDescent="0.25">
      <c r="B29" s="29" t="s">
        <v>103</v>
      </c>
      <c r="C29" s="29"/>
      <c r="D29" s="29"/>
    </row>
    <row r="30" spans="2:5" x14ac:dyDescent="0.25">
      <c r="B30" s="30"/>
      <c r="C30" s="30"/>
      <c r="D30" s="30"/>
    </row>
    <row r="31" spans="2:5" x14ac:dyDescent="0.25">
      <c r="B31" s="30"/>
      <c r="C31" s="30"/>
      <c r="D31" s="30"/>
    </row>
    <row r="32" spans="2:5" x14ac:dyDescent="0.25">
      <c r="B32" s="30"/>
      <c r="C32" s="30"/>
      <c r="D32" s="30"/>
    </row>
    <row r="33" spans="2:4" x14ac:dyDescent="0.25">
      <c r="B33" s="30"/>
      <c r="C33" s="30"/>
      <c r="D33" s="30"/>
    </row>
    <row r="34" spans="2:4" x14ac:dyDescent="0.25">
      <c r="B34" s="30"/>
      <c r="C34" s="30"/>
      <c r="D34" s="30"/>
    </row>
  </sheetData>
  <mergeCells count="3">
    <mergeCell ref="B19:D19"/>
    <mergeCell ref="B2:C2"/>
    <mergeCell ref="B29:D3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P37"/>
  <sheetViews>
    <sheetView workbookViewId="0">
      <selection activeCell="G61" sqref="G61"/>
    </sheetView>
  </sheetViews>
  <sheetFormatPr defaultRowHeight="15" x14ac:dyDescent="0.25"/>
  <cols>
    <col min="7" max="7" width="35.28515625" bestFit="1" customWidth="1"/>
    <col min="14" max="14" width="59.85546875" bestFit="1" customWidth="1"/>
  </cols>
  <sheetData>
    <row r="1" spans="7:16" x14ac:dyDescent="0.25">
      <c r="G1" t="s">
        <v>93</v>
      </c>
      <c r="I1" t="s">
        <v>89</v>
      </c>
      <c r="N1" t="s">
        <v>87</v>
      </c>
      <c r="O1" t="s">
        <v>88</v>
      </c>
      <c r="P1" t="s">
        <v>89</v>
      </c>
    </row>
    <row r="2" spans="7:16" x14ac:dyDescent="0.25">
      <c r="G2" t="s">
        <v>95</v>
      </c>
      <c r="H2">
        <f>O2+O3+O8+O10+O34+O35</f>
        <v>24</v>
      </c>
      <c r="I2" s="6">
        <f>H2/86</f>
        <v>0.27906976744186046</v>
      </c>
      <c r="N2" t="s">
        <v>86</v>
      </c>
      <c r="O2">
        <v>9</v>
      </c>
      <c r="P2" s="6">
        <f>O2/$O$37</f>
        <v>0.10465116279069768</v>
      </c>
    </row>
    <row r="3" spans="7:16" x14ac:dyDescent="0.25">
      <c r="G3" t="s">
        <v>96</v>
      </c>
      <c r="H3">
        <f>O7+O30+O28+O27+O12</f>
        <v>11</v>
      </c>
      <c r="I3" s="6">
        <f t="shared" ref="I3:I10" si="0">H3/86</f>
        <v>0.12790697674418605</v>
      </c>
      <c r="N3" t="s">
        <v>85</v>
      </c>
      <c r="O3">
        <v>1</v>
      </c>
      <c r="P3" s="6">
        <f t="shared" ref="P3:P35" si="1">O3/$O$37</f>
        <v>1.1627906976744186E-2</v>
      </c>
    </row>
    <row r="4" spans="7:16" x14ac:dyDescent="0.25">
      <c r="G4" t="s">
        <v>97</v>
      </c>
      <c r="H4">
        <f>O20+O22+O23+O25+O29+O32+O9</f>
        <v>12</v>
      </c>
      <c r="I4" s="6">
        <f t="shared" si="0"/>
        <v>0.13953488372093023</v>
      </c>
      <c r="P4" s="6"/>
    </row>
    <row r="5" spans="7:16" x14ac:dyDescent="0.25">
      <c r="G5" t="s">
        <v>98</v>
      </c>
      <c r="H5">
        <f>O18+O26</f>
        <v>8</v>
      </c>
      <c r="I5" s="6">
        <f t="shared" si="0"/>
        <v>9.3023255813953487E-2</v>
      </c>
      <c r="N5" t="s">
        <v>83</v>
      </c>
      <c r="O5">
        <v>1</v>
      </c>
      <c r="P5" s="6">
        <f t="shared" si="1"/>
        <v>1.1627906976744186E-2</v>
      </c>
    </row>
    <row r="6" spans="7:16" x14ac:dyDescent="0.25">
      <c r="G6" t="s">
        <v>84</v>
      </c>
      <c r="H6">
        <f>SUM(O4,O13)</f>
        <v>1</v>
      </c>
      <c r="I6" s="6">
        <f t="shared" si="0"/>
        <v>1.1627906976744186E-2</v>
      </c>
      <c r="N6" t="s">
        <v>82</v>
      </c>
      <c r="O6">
        <v>1</v>
      </c>
      <c r="P6" s="6">
        <f t="shared" si="1"/>
        <v>1.1627906976744186E-2</v>
      </c>
    </row>
    <row r="7" spans="7:16" x14ac:dyDescent="0.25">
      <c r="G7" t="s">
        <v>73</v>
      </c>
      <c r="H7">
        <f>O15</f>
        <v>17</v>
      </c>
      <c r="I7" s="6">
        <f t="shared" si="0"/>
        <v>0.19767441860465115</v>
      </c>
      <c r="N7" t="s">
        <v>81</v>
      </c>
      <c r="O7">
        <v>2</v>
      </c>
      <c r="P7" s="6">
        <f t="shared" si="1"/>
        <v>2.3255813953488372E-2</v>
      </c>
    </row>
    <row r="8" spans="7:16" x14ac:dyDescent="0.25">
      <c r="G8" t="s">
        <v>101</v>
      </c>
      <c r="H8">
        <f>SUM(O6,O24)</f>
        <v>2</v>
      </c>
      <c r="I8" s="6">
        <f t="shared" si="0"/>
        <v>2.3255813953488372E-2</v>
      </c>
      <c r="N8" t="s">
        <v>80</v>
      </c>
      <c r="O8">
        <v>2</v>
      </c>
      <c r="P8" s="6">
        <f t="shared" si="1"/>
        <v>2.3255813953488372E-2</v>
      </c>
    </row>
    <row r="9" spans="7:16" x14ac:dyDescent="0.25">
      <c r="G9" t="s">
        <v>99</v>
      </c>
      <c r="H9">
        <f>SUM(O33,O5)</f>
        <v>3</v>
      </c>
      <c r="I9" s="6">
        <f t="shared" si="0"/>
        <v>3.4883720930232558E-2</v>
      </c>
      <c r="N9" t="s">
        <v>79</v>
      </c>
      <c r="O9">
        <v>4</v>
      </c>
      <c r="P9" s="6">
        <f t="shared" si="1"/>
        <v>4.6511627906976744E-2</v>
      </c>
    </row>
    <row r="10" spans="7:16" x14ac:dyDescent="0.25">
      <c r="G10" t="s">
        <v>100</v>
      </c>
      <c r="H10">
        <f>SUM(O11,O14,O16,O17,O19,O21,O31)</f>
        <v>8</v>
      </c>
      <c r="I10" s="6">
        <f t="shared" si="0"/>
        <v>9.3023255813953487E-2</v>
      </c>
      <c r="N10" t="s">
        <v>78</v>
      </c>
      <c r="O10">
        <v>1</v>
      </c>
      <c r="P10" s="6">
        <f t="shared" si="1"/>
        <v>1.1627906976744186E-2</v>
      </c>
    </row>
    <row r="11" spans="7:16" x14ac:dyDescent="0.25">
      <c r="I11" s="6"/>
      <c r="N11" t="s">
        <v>77</v>
      </c>
      <c r="O11">
        <v>1</v>
      </c>
      <c r="P11" s="6">
        <f t="shared" si="1"/>
        <v>1.1627906976744186E-2</v>
      </c>
    </row>
    <row r="12" spans="7:16" x14ac:dyDescent="0.25">
      <c r="I12" s="6"/>
      <c r="N12" t="s">
        <v>76</v>
      </c>
      <c r="O12">
        <v>2</v>
      </c>
      <c r="P12" s="6">
        <f t="shared" si="1"/>
        <v>2.3255813953488372E-2</v>
      </c>
    </row>
    <row r="13" spans="7:16" x14ac:dyDescent="0.25">
      <c r="I13" s="6"/>
      <c r="N13" t="s">
        <v>75</v>
      </c>
      <c r="O13">
        <v>1</v>
      </c>
      <c r="P13" s="6">
        <f t="shared" si="1"/>
        <v>1.1627906976744186E-2</v>
      </c>
    </row>
    <row r="14" spans="7:16" x14ac:dyDescent="0.25">
      <c r="I14" s="6"/>
      <c r="N14" t="s">
        <v>74</v>
      </c>
      <c r="O14">
        <v>1</v>
      </c>
      <c r="P14" s="6">
        <f t="shared" si="1"/>
        <v>1.1627906976744186E-2</v>
      </c>
    </row>
    <row r="15" spans="7:16" x14ac:dyDescent="0.25">
      <c r="I15" s="6"/>
      <c r="N15" t="s">
        <v>73</v>
      </c>
      <c r="O15">
        <v>17</v>
      </c>
      <c r="P15" s="6">
        <f t="shared" si="1"/>
        <v>0.19767441860465115</v>
      </c>
    </row>
    <row r="16" spans="7:16" x14ac:dyDescent="0.25">
      <c r="I16" s="6"/>
      <c r="N16" t="s">
        <v>72</v>
      </c>
      <c r="O16">
        <v>1</v>
      </c>
      <c r="P16" s="6">
        <f t="shared" si="1"/>
        <v>1.1627906976744186E-2</v>
      </c>
    </row>
    <row r="17" spans="9:16" x14ac:dyDescent="0.25">
      <c r="I17" s="6"/>
      <c r="N17" t="s">
        <v>71</v>
      </c>
      <c r="O17">
        <v>1</v>
      </c>
      <c r="P17" s="6">
        <f t="shared" si="1"/>
        <v>1.1627906976744186E-2</v>
      </c>
    </row>
    <row r="18" spans="9:16" x14ac:dyDescent="0.25">
      <c r="I18" s="6"/>
      <c r="N18" t="s">
        <v>70</v>
      </c>
      <c r="O18">
        <v>1</v>
      </c>
      <c r="P18" s="6">
        <f t="shared" si="1"/>
        <v>1.1627906976744186E-2</v>
      </c>
    </row>
    <row r="19" spans="9:16" x14ac:dyDescent="0.25">
      <c r="I19" s="6"/>
      <c r="K19">
        <f>SUM(H3,H4,H5,H6,H7)/86</f>
        <v>0.56976744186046513</v>
      </c>
      <c r="N19" t="s">
        <v>69</v>
      </c>
      <c r="O19">
        <v>1</v>
      </c>
      <c r="P19" s="6">
        <f t="shared" si="1"/>
        <v>1.1627906976744186E-2</v>
      </c>
    </row>
    <row r="20" spans="9:16" x14ac:dyDescent="0.25">
      <c r="I20" s="6"/>
      <c r="K20">
        <f>K19*86</f>
        <v>49</v>
      </c>
      <c r="N20" t="s">
        <v>68</v>
      </c>
      <c r="O20">
        <v>1</v>
      </c>
      <c r="P20" s="6">
        <f t="shared" si="1"/>
        <v>1.1627906976744186E-2</v>
      </c>
    </row>
    <row r="21" spans="9:16" x14ac:dyDescent="0.25">
      <c r="I21" s="6"/>
      <c r="N21" t="s">
        <v>67</v>
      </c>
      <c r="O21">
        <v>2</v>
      </c>
      <c r="P21" s="6">
        <f t="shared" si="1"/>
        <v>2.3255813953488372E-2</v>
      </c>
    </row>
    <row r="22" spans="9:16" x14ac:dyDescent="0.25">
      <c r="I22" s="6"/>
      <c r="N22" t="s">
        <v>66</v>
      </c>
      <c r="O22">
        <v>2</v>
      </c>
      <c r="P22" s="6">
        <f t="shared" si="1"/>
        <v>2.3255813953488372E-2</v>
      </c>
    </row>
    <row r="23" spans="9:16" x14ac:dyDescent="0.25">
      <c r="I23" s="6"/>
      <c r="N23" t="s">
        <v>65</v>
      </c>
      <c r="O23">
        <v>1</v>
      </c>
      <c r="P23" s="6">
        <f t="shared" si="1"/>
        <v>1.1627906976744186E-2</v>
      </c>
    </row>
    <row r="24" spans="9:16" x14ac:dyDescent="0.25">
      <c r="I24" s="6"/>
      <c r="N24" t="s">
        <v>64</v>
      </c>
      <c r="O24">
        <v>1</v>
      </c>
      <c r="P24" s="6">
        <f t="shared" si="1"/>
        <v>1.1627906976744186E-2</v>
      </c>
    </row>
    <row r="25" spans="9:16" x14ac:dyDescent="0.25">
      <c r="I25" s="6"/>
      <c r="N25" t="s">
        <v>63</v>
      </c>
      <c r="O25">
        <v>1</v>
      </c>
      <c r="P25" s="6">
        <f t="shared" si="1"/>
        <v>1.1627906976744186E-2</v>
      </c>
    </row>
    <row r="26" spans="9:16" x14ac:dyDescent="0.25">
      <c r="I26" s="6"/>
      <c r="N26" t="s">
        <v>62</v>
      </c>
      <c r="O26">
        <v>7</v>
      </c>
      <c r="P26" s="6">
        <f t="shared" si="1"/>
        <v>8.1395348837209308E-2</v>
      </c>
    </row>
    <row r="27" spans="9:16" x14ac:dyDescent="0.25">
      <c r="I27" s="6"/>
      <c r="N27" t="s">
        <v>61</v>
      </c>
      <c r="O27">
        <v>2</v>
      </c>
      <c r="P27" s="6">
        <f t="shared" si="1"/>
        <v>2.3255813953488372E-2</v>
      </c>
    </row>
    <row r="28" spans="9:16" x14ac:dyDescent="0.25">
      <c r="I28" s="6"/>
      <c r="N28" t="s">
        <v>60</v>
      </c>
      <c r="O28">
        <v>1</v>
      </c>
      <c r="P28" s="6">
        <f t="shared" si="1"/>
        <v>1.1627906976744186E-2</v>
      </c>
    </row>
    <row r="29" spans="9:16" x14ac:dyDescent="0.25">
      <c r="I29" s="6"/>
      <c r="N29" t="s">
        <v>59</v>
      </c>
      <c r="O29">
        <v>1</v>
      </c>
      <c r="P29" s="6">
        <f t="shared" si="1"/>
        <v>1.1627906976744186E-2</v>
      </c>
    </row>
    <row r="30" spans="9:16" x14ac:dyDescent="0.25">
      <c r="I30" s="6"/>
      <c r="N30" t="s">
        <v>58</v>
      </c>
      <c r="O30">
        <v>4</v>
      </c>
      <c r="P30" s="6">
        <f t="shared" si="1"/>
        <v>4.6511627906976744E-2</v>
      </c>
    </row>
    <row r="31" spans="9:16" x14ac:dyDescent="0.25">
      <c r="I31" s="6"/>
      <c r="N31" t="s">
        <v>57</v>
      </c>
      <c r="O31">
        <v>1</v>
      </c>
      <c r="P31" s="6">
        <f t="shared" si="1"/>
        <v>1.1627906976744186E-2</v>
      </c>
    </row>
    <row r="32" spans="9:16" x14ac:dyDescent="0.25">
      <c r="I32" s="6"/>
      <c r="N32" t="s">
        <v>92</v>
      </c>
      <c r="O32">
        <v>2</v>
      </c>
      <c r="P32" s="6">
        <f t="shared" si="1"/>
        <v>2.3255813953488372E-2</v>
      </c>
    </row>
    <row r="33" spans="7:16" x14ac:dyDescent="0.25">
      <c r="I33" s="6"/>
      <c r="N33" t="s">
        <v>56</v>
      </c>
      <c r="O33">
        <v>2</v>
      </c>
      <c r="P33" s="6">
        <f t="shared" si="1"/>
        <v>2.3255813953488372E-2</v>
      </c>
    </row>
    <row r="34" spans="7:16" x14ac:dyDescent="0.25">
      <c r="I34" s="6"/>
      <c r="N34" t="s">
        <v>55</v>
      </c>
      <c r="O34">
        <v>6</v>
      </c>
      <c r="P34" s="6">
        <f t="shared" si="1"/>
        <v>6.9767441860465115E-2</v>
      </c>
    </row>
    <row r="35" spans="7:16" x14ac:dyDescent="0.25">
      <c r="I35" s="6"/>
      <c r="N35" t="s">
        <v>54</v>
      </c>
      <c r="O35">
        <v>5</v>
      </c>
      <c r="P35" s="6">
        <f t="shared" si="1"/>
        <v>5.8139534883720929E-2</v>
      </c>
    </row>
    <row r="37" spans="7:16" x14ac:dyDescent="0.25">
      <c r="G37" t="s">
        <v>94</v>
      </c>
      <c r="H37">
        <f>SUM(H2:H35)</f>
        <v>86</v>
      </c>
      <c r="I37" s="6">
        <f>SUM(I2:I35)</f>
        <v>1</v>
      </c>
      <c r="N37" t="s">
        <v>90</v>
      </c>
      <c r="O37">
        <f>SUM(O2:O35)</f>
        <v>86</v>
      </c>
      <c r="P37">
        <f>SUM(P2:P35)</f>
        <v>1.0000000000000004</v>
      </c>
    </row>
  </sheetData>
  <pageMargins left="0.25" right="0.25"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
  <sheetViews>
    <sheetView zoomScale="130" zoomScaleNormal="130" workbookViewId="0">
      <selection activeCell="H11" sqref="H11"/>
    </sheetView>
  </sheetViews>
  <sheetFormatPr defaultRowHeight="15" x14ac:dyDescent="0.25"/>
  <cols>
    <col min="2" max="2" width="16.28515625" customWidth="1"/>
    <col min="5" max="6" width="13.140625" bestFit="1" customWidth="1"/>
  </cols>
  <sheetData>
    <row r="2" spans="2:6" x14ac:dyDescent="0.25">
      <c r="B2" s="21" t="s">
        <v>104</v>
      </c>
      <c r="C2" s="22" t="s">
        <v>2</v>
      </c>
      <c r="D2" s="22" t="s">
        <v>0</v>
      </c>
      <c r="E2" s="22" t="s">
        <v>1</v>
      </c>
      <c r="F2" s="23" t="s">
        <v>16</v>
      </c>
    </row>
    <row r="3" spans="2:6" x14ac:dyDescent="0.25">
      <c r="B3" s="15" t="s">
        <v>3</v>
      </c>
      <c r="C3" s="9" t="s">
        <v>32</v>
      </c>
      <c r="D3" s="9" t="s">
        <v>32</v>
      </c>
      <c r="E3" s="10" t="s">
        <v>32</v>
      </c>
      <c r="F3" s="11" t="s">
        <v>32</v>
      </c>
    </row>
    <row r="4" spans="2:6" x14ac:dyDescent="0.25">
      <c r="B4" s="15" t="s">
        <v>4</v>
      </c>
      <c r="C4" s="9" t="s">
        <v>32</v>
      </c>
      <c r="D4" s="9" t="s">
        <v>32</v>
      </c>
      <c r="E4" s="10" t="s">
        <v>32</v>
      </c>
      <c r="F4" s="11" t="s">
        <v>32</v>
      </c>
    </row>
    <row r="5" spans="2:6" x14ac:dyDescent="0.25">
      <c r="B5" s="15" t="s">
        <v>5</v>
      </c>
      <c r="C5" s="9" t="s">
        <v>32</v>
      </c>
      <c r="D5" s="9" t="s">
        <v>32</v>
      </c>
      <c r="E5" s="10" t="s">
        <v>32</v>
      </c>
      <c r="F5" s="11" t="s">
        <v>32</v>
      </c>
    </row>
    <row r="6" spans="2:6" x14ac:dyDescent="0.25">
      <c r="B6" s="15" t="s">
        <v>6</v>
      </c>
      <c r="C6" s="9" t="s">
        <v>32</v>
      </c>
      <c r="D6" s="9" t="s">
        <v>32</v>
      </c>
      <c r="E6" s="10" t="s">
        <v>32</v>
      </c>
      <c r="F6" s="11" t="s">
        <v>32</v>
      </c>
    </row>
    <row r="7" spans="2:6" x14ac:dyDescent="0.25">
      <c r="B7" s="15" t="s">
        <v>7</v>
      </c>
      <c r="C7" s="9" t="s">
        <v>32</v>
      </c>
      <c r="D7" s="9" t="s">
        <v>32</v>
      </c>
      <c r="E7" s="10" t="s">
        <v>32</v>
      </c>
      <c r="F7" s="11" t="s">
        <v>32</v>
      </c>
    </row>
    <row r="8" spans="2:6" x14ac:dyDescent="0.25">
      <c r="B8" s="15" t="s">
        <v>18</v>
      </c>
      <c r="C8" s="9" t="s">
        <v>32</v>
      </c>
      <c r="D8" s="9" t="s">
        <v>32</v>
      </c>
      <c r="E8" s="10" t="s">
        <v>32</v>
      </c>
      <c r="F8" s="11" t="s">
        <v>32</v>
      </c>
    </row>
    <row r="9" spans="2:6" x14ac:dyDescent="0.25">
      <c r="B9" s="15" t="s">
        <v>43</v>
      </c>
      <c r="C9" s="10" t="s">
        <v>32</v>
      </c>
      <c r="D9" s="9" t="s">
        <v>32</v>
      </c>
      <c r="E9" s="10" t="s">
        <v>32</v>
      </c>
      <c r="F9" s="11" t="s">
        <v>32</v>
      </c>
    </row>
    <row r="10" spans="2:6" x14ac:dyDescent="0.25">
      <c r="B10" s="15" t="s">
        <v>8</v>
      </c>
      <c r="C10" s="3" t="s">
        <v>32</v>
      </c>
      <c r="D10" s="9" t="s">
        <v>32</v>
      </c>
      <c r="E10" s="10" t="s">
        <v>32</v>
      </c>
      <c r="F10" s="11" t="s">
        <v>32</v>
      </c>
    </row>
    <row r="11" spans="2:6" x14ac:dyDescent="0.25">
      <c r="B11" s="15" t="s">
        <v>9</v>
      </c>
      <c r="C11" s="3" t="s">
        <v>32</v>
      </c>
      <c r="D11" s="9" t="s">
        <v>32</v>
      </c>
      <c r="E11" s="10" t="s">
        <v>32</v>
      </c>
      <c r="F11" s="11" t="s">
        <v>32</v>
      </c>
    </row>
    <row r="12" spans="2:6" x14ac:dyDescent="0.25">
      <c r="B12" s="15" t="s">
        <v>10</v>
      </c>
      <c r="C12" s="3" t="s">
        <v>32</v>
      </c>
      <c r="D12" s="9" t="s">
        <v>33</v>
      </c>
      <c r="E12" s="3" t="s">
        <v>32</v>
      </c>
      <c r="F12" s="12" t="s">
        <v>33</v>
      </c>
    </row>
    <row r="13" spans="2:6" x14ac:dyDescent="0.25">
      <c r="B13" s="15" t="s">
        <v>11</v>
      </c>
      <c r="C13" s="3" t="s">
        <v>32</v>
      </c>
      <c r="D13" s="9" t="s">
        <v>32</v>
      </c>
      <c r="E13" s="10" t="s">
        <v>32</v>
      </c>
      <c r="F13" s="11" t="s">
        <v>32</v>
      </c>
    </row>
    <row r="14" spans="2:6" x14ac:dyDescent="0.25">
      <c r="B14" s="15" t="s">
        <v>12</v>
      </c>
      <c r="C14" s="9" t="s">
        <v>32</v>
      </c>
      <c r="D14" s="10" t="s">
        <v>32</v>
      </c>
      <c r="E14" s="10" t="s">
        <v>32</v>
      </c>
      <c r="F14" s="11" t="s">
        <v>32</v>
      </c>
    </row>
    <row r="15" spans="2:6" x14ac:dyDescent="0.25">
      <c r="B15" s="15" t="s">
        <v>13</v>
      </c>
      <c r="C15" s="9" t="s">
        <v>32</v>
      </c>
      <c r="D15" s="9" t="s">
        <v>32</v>
      </c>
      <c r="E15" s="10" t="s">
        <v>32</v>
      </c>
      <c r="F15" s="11" t="s">
        <v>32</v>
      </c>
    </row>
    <row r="16" spans="2:6" x14ac:dyDescent="0.25">
      <c r="B16" s="15" t="s">
        <v>14</v>
      </c>
      <c r="C16" s="9" t="s">
        <v>33</v>
      </c>
      <c r="D16" s="13" t="s">
        <v>32</v>
      </c>
      <c r="E16" s="9" t="s">
        <v>32</v>
      </c>
      <c r="F16" s="12" t="s">
        <v>32</v>
      </c>
    </row>
    <row r="17" spans="2:8" x14ac:dyDescent="0.25">
      <c r="B17" s="15" t="s">
        <v>15</v>
      </c>
      <c r="C17" s="9" t="s">
        <v>33</v>
      </c>
      <c r="D17" s="13" t="s">
        <v>32</v>
      </c>
      <c r="E17" s="9" t="s">
        <v>32</v>
      </c>
      <c r="F17" s="14" t="s">
        <v>32</v>
      </c>
      <c r="H17" s="5" t="s">
        <v>47</v>
      </c>
    </row>
    <row r="18" spans="2:8" x14ac:dyDescent="0.25">
      <c r="B18" s="15" t="s">
        <v>17</v>
      </c>
      <c r="C18" s="3" t="s">
        <v>33</v>
      </c>
      <c r="D18" s="3" t="s">
        <v>32</v>
      </c>
      <c r="E18" s="3" t="s">
        <v>32</v>
      </c>
      <c r="F18" s="27" t="s">
        <v>32</v>
      </c>
      <c r="H18">
        <v>0.67</v>
      </c>
    </row>
    <row r="19" spans="2:8" ht="18" x14ac:dyDescent="0.35">
      <c r="B19" s="15" t="s">
        <v>44</v>
      </c>
      <c r="C19" s="10" t="s">
        <v>32</v>
      </c>
      <c r="D19" s="9" t="s">
        <v>32</v>
      </c>
      <c r="E19" s="3" t="s">
        <v>32</v>
      </c>
      <c r="F19" s="11" t="s">
        <v>32</v>
      </c>
      <c r="G19" s="5"/>
    </row>
    <row r="20" spans="2:8" ht="18" x14ac:dyDescent="0.35">
      <c r="B20" s="15" t="s">
        <v>45</v>
      </c>
      <c r="C20" s="10" t="s">
        <v>32</v>
      </c>
      <c r="D20" s="9" t="s">
        <v>32</v>
      </c>
      <c r="E20" s="3" t="s">
        <v>32</v>
      </c>
      <c r="F20" s="11" t="s">
        <v>32</v>
      </c>
      <c r="G20" s="5" t="s">
        <v>20</v>
      </c>
    </row>
    <row r="21" spans="2:8" x14ac:dyDescent="0.25">
      <c r="B21" s="16" t="s">
        <v>34</v>
      </c>
      <c r="C21" s="17" t="s">
        <v>123</v>
      </c>
      <c r="D21" s="18" t="s">
        <v>46</v>
      </c>
      <c r="E21" s="19" t="s">
        <v>19</v>
      </c>
      <c r="F21" s="20" t="s">
        <v>42</v>
      </c>
      <c r="G21" s="5" t="s">
        <v>105</v>
      </c>
      <c r="H21" s="6">
        <v>0.9</v>
      </c>
    </row>
    <row r="23" spans="2:8" x14ac:dyDescent="0.25">
      <c r="B23" t="s">
        <v>124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selection activeCell="S27" sqref="S27"/>
    </sheetView>
  </sheetViews>
  <sheetFormatPr defaultRowHeight="15" x14ac:dyDescent="0.25"/>
  <cols>
    <col min="1" max="1" width="9.28515625" bestFit="1" customWidth="1"/>
    <col min="9" max="9" width="10.28515625" bestFit="1" customWidth="1"/>
  </cols>
  <sheetData>
    <row r="1" spans="1:16" ht="14.45" x14ac:dyDescent="0.3">
      <c r="A1" t="s">
        <v>112</v>
      </c>
      <c r="B1" t="s">
        <v>113</v>
      </c>
      <c r="C1" t="s">
        <v>114</v>
      </c>
      <c r="D1" t="s">
        <v>115</v>
      </c>
      <c r="E1" t="s">
        <v>116</v>
      </c>
      <c r="F1" t="s">
        <v>117</v>
      </c>
      <c r="G1" t="s">
        <v>47</v>
      </c>
      <c r="H1" t="s">
        <v>94</v>
      </c>
    </row>
    <row r="2" spans="1:16" ht="14.45" x14ac:dyDescent="0.3">
      <c r="A2" t="s">
        <v>118</v>
      </c>
      <c r="B2">
        <v>200</v>
      </c>
      <c r="C2">
        <v>147</v>
      </c>
      <c r="D2">
        <v>110</v>
      </c>
      <c r="E2">
        <v>81</v>
      </c>
      <c r="F2">
        <v>64.3</v>
      </c>
      <c r="G2">
        <v>0.28699999999999998</v>
      </c>
      <c r="H2">
        <f>SUM(B2:E2)</f>
        <v>538</v>
      </c>
    </row>
    <row r="3" spans="1:16" ht="14.45" x14ac:dyDescent="0.3">
      <c r="A3" t="s">
        <v>119</v>
      </c>
      <c r="B3">
        <v>187</v>
      </c>
      <c r="C3">
        <v>165</v>
      </c>
      <c r="D3">
        <v>123</v>
      </c>
      <c r="E3">
        <v>63</v>
      </c>
      <c r="F3">
        <v>65.2</v>
      </c>
      <c r="G3">
        <v>0.32400000000000001</v>
      </c>
    </row>
    <row r="4" spans="1:16" ht="14.45" x14ac:dyDescent="0.3">
      <c r="A4" t="s">
        <v>120</v>
      </c>
      <c r="B4">
        <v>176</v>
      </c>
      <c r="C4">
        <v>173</v>
      </c>
      <c r="D4">
        <v>134</v>
      </c>
      <c r="E4">
        <v>55</v>
      </c>
      <c r="F4">
        <v>64.7</v>
      </c>
      <c r="G4">
        <v>0.32600000000000001</v>
      </c>
    </row>
    <row r="5" spans="1:16" x14ac:dyDescent="0.25">
      <c r="A5" t="s">
        <v>121</v>
      </c>
      <c r="B5">
        <v>151</v>
      </c>
      <c r="C5">
        <v>180</v>
      </c>
      <c r="D5">
        <v>159</v>
      </c>
      <c r="E5">
        <v>48</v>
      </c>
      <c r="F5">
        <v>61.3</v>
      </c>
      <c r="G5">
        <v>0.28299999999999997</v>
      </c>
    </row>
    <row r="6" spans="1:16" x14ac:dyDescent="0.25">
      <c r="I6" s="31" t="s">
        <v>125</v>
      </c>
      <c r="J6" s="31"/>
      <c r="K6" s="31"/>
      <c r="L6" s="31"/>
      <c r="M6" s="31"/>
      <c r="N6" s="31"/>
      <c r="O6" s="31"/>
      <c r="P6" s="31"/>
    </row>
    <row r="7" spans="1:16" x14ac:dyDescent="0.25">
      <c r="I7" s="31"/>
      <c r="J7" s="31"/>
      <c r="K7" s="31"/>
      <c r="L7" s="31"/>
      <c r="M7" s="31"/>
      <c r="N7" s="31"/>
      <c r="O7" s="31"/>
      <c r="P7" s="31"/>
    </row>
    <row r="8" spans="1:16" x14ac:dyDescent="0.25">
      <c r="I8" s="31"/>
      <c r="J8" s="31"/>
      <c r="K8" s="31"/>
      <c r="L8" s="31"/>
      <c r="M8" s="31"/>
      <c r="N8" s="31"/>
      <c r="O8" s="31"/>
      <c r="P8" s="31"/>
    </row>
    <row r="9" spans="1:16" x14ac:dyDescent="0.25">
      <c r="I9" s="31"/>
      <c r="J9" s="31"/>
      <c r="K9" s="31"/>
      <c r="L9" s="31"/>
      <c r="M9" s="31"/>
      <c r="N9" s="31"/>
      <c r="O9" s="31"/>
      <c r="P9" s="31"/>
    </row>
    <row r="10" spans="1:16" x14ac:dyDescent="0.25">
      <c r="I10" s="31"/>
      <c r="J10" s="31"/>
      <c r="K10" s="31"/>
      <c r="L10" s="31"/>
      <c r="M10" s="31"/>
      <c r="N10" s="31"/>
      <c r="O10" s="31"/>
      <c r="P10" s="31"/>
    </row>
    <row r="11" spans="1:16" x14ac:dyDescent="0.25">
      <c r="I11" s="31"/>
      <c r="J11" s="31"/>
      <c r="K11" s="31"/>
      <c r="L11" s="31"/>
      <c r="M11" s="31"/>
      <c r="N11" s="31"/>
      <c r="O11" s="31"/>
      <c r="P11" s="31"/>
    </row>
    <row r="12" spans="1:16" x14ac:dyDescent="0.25">
      <c r="I12" s="31"/>
      <c r="J12" s="31"/>
      <c r="K12" s="31"/>
      <c r="L12" s="31"/>
      <c r="M12" s="31"/>
      <c r="N12" s="31"/>
      <c r="O12" s="31"/>
      <c r="P12" s="31"/>
    </row>
    <row r="13" spans="1:16" x14ac:dyDescent="0.25">
      <c r="I13" s="31"/>
      <c r="J13" s="31"/>
      <c r="K13" s="31"/>
      <c r="L13" s="31"/>
      <c r="M13" s="31"/>
      <c r="N13" s="31"/>
      <c r="O13" s="31"/>
      <c r="P13" s="31"/>
    </row>
    <row r="14" spans="1:16" x14ac:dyDescent="0.25">
      <c r="I14" s="31"/>
      <c r="J14" s="31"/>
      <c r="K14" s="31"/>
      <c r="L14" s="31"/>
      <c r="M14" s="31"/>
      <c r="N14" s="31"/>
      <c r="O14" s="31"/>
      <c r="P14" s="31"/>
    </row>
    <row r="15" spans="1:16" x14ac:dyDescent="0.25">
      <c r="I15" s="31"/>
      <c r="J15" s="31"/>
      <c r="K15" s="31"/>
      <c r="L15" s="31"/>
      <c r="M15" s="31"/>
      <c r="N15" s="31"/>
      <c r="O15" s="31"/>
      <c r="P15" s="31"/>
    </row>
    <row r="16" spans="1:16" x14ac:dyDescent="0.25">
      <c r="I16" s="31"/>
      <c r="J16" s="31"/>
      <c r="K16" s="31"/>
      <c r="L16" s="31"/>
      <c r="M16" s="31"/>
      <c r="N16" s="31"/>
      <c r="O16" s="31"/>
      <c r="P16" s="31"/>
    </row>
    <row r="17" spans="9:16" x14ac:dyDescent="0.25">
      <c r="I17" s="31"/>
      <c r="J17" s="31"/>
      <c r="K17" s="31"/>
      <c r="L17" s="31"/>
      <c r="M17" s="31"/>
      <c r="N17" s="31"/>
      <c r="O17" s="31"/>
      <c r="P17" s="31"/>
    </row>
    <row r="18" spans="9:16" x14ac:dyDescent="0.25">
      <c r="I18" s="31"/>
      <c r="J18" s="31"/>
      <c r="K18" s="31"/>
      <c r="L18" s="31"/>
      <c r="M18" s="31"/>
      <c r="N18" s="31"/>
      <c r="O18" s="31"/>
      <c r="P18" s="31"/>
    </row>
    <row r="19" spans="9:16" x14ac:dyDescent="0.25">
      <c r="I19" s="31"/>
      <c r="J19" s="31"/>
      <c r="K19" s="31"/>
      <c r="L19" s="31"/>
      <c r="M19" s="31"/>
      <c r="N19" s="31"/>
      <c r="O19" s="31"/>
      <c r="P19" s="31"/>
    </row>
    <row r="20" spans="9:16" x14ac:dyDescent="0.25">
      <c r="I20" s="31"/>
      <c r="J20" s="31"/>
      <c r="K20" s="31"/>
      <c r="L20" s="31"/>
      <c r="M20" s="31"/>
      <c r="N20" s="31"/>
      <c r="O20" s="31"/>
      <c r="P20" s="31"/>
    </row>
    <row r="22" spans="9:16" x14ac:dyDescent="0.25">
      <c r="I22" s="32" t="s">
        <v>126</v>
      </c>
      <c r="J22" s="32"/>
      <c r="K22" s="32"/>
      <c r="L22" s="32"/>
      <c r="M22" s="32"/>
      <c r="N22" s="32"/>
      <c r="O22" s="32"/>
      <c r="P22" s="32"/>
    </row>
    <row r="23" spans="9:16" x14ac:dyDescent="0.25">
      <c r="I23" s="32"/>
      <c r="J23" s="32"/>
      <c r="K23" s="32"/>
      <c r="L23" s="32"/>
      <c r="M23" s="32"/>
      <c r="N23" s="32"/>
      <c r="O23" s="32"/>
      <c r="P23" s="32"/>
    </row>
    <row r="24" spans="9:16" x14ac:dyDescent="0.25">
      <c r="I24" s="32"/>
      <c r="J24" s="32"/>
      <c r="K24" s="32"/>
      <c r="L24" s="32"/>
      <c r="M24" s="32"/>
      <c r="N24" s="32"/>
      <c r="O24" s="32"/>
      <c r="P24" s="32"/>
    </row>
    <row r="25" spans="9:16" x14ac:dyDescent="0.25">
      <c r="I25" s="32"/>
      <c r="J25" s="32"/>
      <c r="K25" s="32"/>
      <c r="L25" s="32"/>
      <c r="M25" s="32"/>
      <c r="N25" s="32"/>
      <c r="O25" s="32"/>
      <c r="P25" s="32"/>
    </row>
    <row r="26" spans="9:16" x14ac:dyDescent="0.25">
      <c r="I26" s="32"/>
      <c r="J26" s="32"/>
      <c r="K26" s="32"/>
      <c r="L26" s="32"/>
      <c r="M26" s="32"/>
      <c r="N26" s="32"/>
      <c r="O26" s="32"/>
      <c r="P26" s="32"/>
    </row>
    <row r="27" spans="9:16" x14ac:dyDescent="0.25">
      <c r="I27" s="32"/>
      <c r="J27" s="32"/>
      <c r="K27" s="32"/>
      <c r="L27" s="32"/>
      <c r="M27" s="32"/>
      <c r="N27" s="32"/>
      <c r="O27" s="32"/>
      <c r="P27" s="32"/>
    </row>
    <row r="28" spans="9:16" x14ac:dyDescent="0.25">
      <c r="I28" s="32"/>
      <c r="J28" s="32"/>
      <c r="K28" s="32"/>
      <c r="L28" s="32"/>
      <c r="M28" s="32"/>
      <c r="N28" s="32"/>
      <c r="O28" s="32"/>
      <c r="P28" s="32"/>
    </row>
    <row r="29" spans="9:16" x14ac:dyDescent="0.25">
      <c r="I29" s="32"/>
      <c r="J29" s="32"/>
      <c r="K29" s="32"/>
      <c r="L29" s="32"/>
      <c r="M29" s="32"/>
      <c r="N29" s="32"/>
      <c r="O29" s="32"/>
      <c r="P29" s="32"/>
    </row>
    <row r="30" spans="9:16" x14ac:dyDescent="0.25">
      <c r="I30" s="32"/>
      <c r="J30" s="32"/>
      <c r="K30" s="32"/>
      <c r="L30" s="32"/>
      <c r="M30" s="32"/>
      <c r="N30" s="32"/>
      <c r="O30" s="32"/>
      <c r="P30" s="32"/>
    </row>
    <row r="31" spans="9:16" x14ac:dyDescent="0.25">
      <c r="I31" s="32"/>
      <c r="J31" s="32"/>
      <c r="K31" s="32"/>
      <c r="L31" s="32"/>
      <c r="M31" s="32"/>
      <c r="N31" s="32"/>
      <c r="O31" s="32"/>
      <c r="P31" s="32"/>
    </row>
    <row r="32" spans="9:16" x14ac:dyDescent="0.25">
      <c r="I32" s="32"/>
      <c r="J32" s="32"/>
      <c r="K32" s="32"/>
      <c r="L32" s="32"/>
      <c r="M32" s="32"/>
      <c r="N32" s="32"/>
      <c r="O32" s="32"/>
      <c r="P32" s="32"/>
    </row>
    <row r="33" spans="9:16" x14ac:dyDescent="0.25">
      <c r="I33" s="32"/>
      <c r="J33" s="32"/>
      <c r="K33" s="32"/>
      <c r="L33" s="32"/>
      <c r="M33" s="32"/>
      <c r="N33" s="32"/>
      <c r="O33" s="32"/>
      <c r="P33" s="32"/>
    </row>
    <row r="34" spans="9:16" x14ac:dyDescent="0.25">
      <c r="I34" s="32"/>
      <c r="J34" s="32"/>
      <c r="K34" s="32"/>
      <c r="L34" s="32"/>
      <c r="M34" s="32"/>
      <c r="N34" s="32"/>
      <c r="O34" s="32"/>
      <c r="P34" s="32"/>
    </row>
    <row r="35" spans="9:16" x14ac:dyDescent="0.25">
      <c r="I35" s="32"/>
      <c r="J35" s="32"/>
      <c r="K35" s="32"/>
      <c r="L35" s="32"/>
      <c r="M35" s="32"/>
      <c r="N35" s="32"/>
      <c r="O35" s="32"/>
      <c r="P35" s="32"/>
    </row>
    <row r="36" spans="9:16" x14ac:dyDescent="0.25">
      <c r="I36" s="32"/>
      <c r="J36" s="32"/>
      <c r="K36" s="32"/>
      <c r="L36" s="32"/>
      <c r="M36" s="32"/>
      <c r="N36" s="32"/>
      <c r="O36" s="32"/>
      <c r="P36" s="32"/>
    </row>
  </sheetData>
  <mergeCells count="2">
    <mergeCell ref="I6:P20"/>
    <mergeCell ref="I22:P3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workbookViewId="0">
      <selection activeCell="M1" sqref="M1:O37"/>
    </sheetView>
  </sheetViews>
  <sheetFormatPr defaultRowHeight="15" x14ac:dyDescent="0.25"/>
  <cols>
    <col min="13" max="13" width="59.85546875" bestFit="1" customWidth="1"/>
  </cols>
  <sheetData>
    <row r="1" spans="13:15" x14ac:dyDescent="0.25">
      <c r="M1" t="s">
        <v>87</v>
      </c>
      <c r="N1" t="s">
        <v>88</v>
      </c>
      <c r="O1" t="s">
        <v>89</v>
      </c>
    </row>
    <row r="2" spans="13:15" x14ac:dyDescent="0.25">
      <c r="M2" t="s">
        <v>86</v>
      </c>
      <c r="N2">
        <v>9</v>
      </c>
      <c r="O2" s="6">
        <f>N2/$N$37</f>
        <v>0.10465116279069768</v>
      </c>
    </row>
    <row r="3" spans="13:15" x14ac:dyDescent="0.25">
      <c r="M3" t="s">
        <v>85</v>
      </c>
      <c r="N3">
        <v>1</v>
      </c>
      <c r="O3" s="6">
        <f t="shared" ref="O3:O35" si="0">N3/$N$37</f>
        <v>1.1627906976744186E-2</v>
      </c>
    </row>
    <row r="4" spans="13:15" x14ac:dyDescent="0.25">
      <c r="M4" t="s">
        <v>84</v>
      </c>
      <c r="O4" s="6">
        <f t="shared" si="0"/>
        <v>0</v>
      </c>
    </row>
    <row r="5" spans="13:15" x14ac:dyDescent="0.25">
      <c r="M5" t="s">
        <v>83</v>
      </c>
      <c r="N5">
        <v>1</v>
      </c>
      <c r="O5" s="6">
        <f t="shared" si="0"/>
        <v>1.1627906976744186E-2</v>
      </c>
    </row>
    <row r="6" spans="13:15" x14ac:dyDescent="0.25">
      <c r="M6" t="s">
        <v>82</v>
      </c>
      <c r="N6">
        <v>1</v>
      </c>
      <c r="O6" s="6">
        <f t="shared" si="0"/>
        <v>1.1627906976744186E-2</v>
      </c>
    </row>
    <row r="7" spans="13:15" x14ac:dyDescent="0.25">
      <c r="M7" t="s">
        <v>81</v>
      </c>
      <c r="N7">
        <v>2</v>
      </c>
      <c r="O7" s="6">
        <f t="shared" si="0"/>
        <v>2.3255813953488372E-2</v>
      </c>
    </row>
    <row r="8" spans="13:15" x14ac:dyDescent="0.25">
      <c r="M8" t="s">
        <v>80</v>
      </c>
      <c r="N8">
        <v>2</v>
      </c>
      <c r="O8" s="6">
        <f t="shared" si="0"/>
        <v>2.3255813953488372E-2</v>
      </c>
    </row>
    <row r="9" spans="13:15" x14ac:dyDescent="0.25">
      <c r="M9" t="s">
        <v>79</v>
      </c>
      <c r="N9">
        <v>4</v>
      </c>
      <c r="O9" s="6">
        <f t="shared" si="0"/>
        <v>4.6511627906976744E-2</v>
      </c>
    </row>
    <row r="10" spans="13:15" x14ac:dyDescent="0.25">
      <c r="M10" t="s">
        <v>78</v>
      </c>
      <c r="N10">
        <v>1</v>
      </c>
      <c r="O10" s="6">
        <f t="shared" si="0"/>
        <v>1.1627906976744186E-2</v>
      </c>
    </row>
    <row r="11" spans="13:15" x14ac:dyDescent="0.25">
      <c r="M11" t="s">
        <v>77</v>
      </c>
      <c r="N11">
        <v>1</v>
      </c>
      <c r="O11" s="6">
        <f t="shared" si="0"/>
        <v>1.1627906976744186E-2</v>
      </c>
    </row>
    <row r="12" spans="13:15" x14ac:dyDescent="0.25">
      <c r="M12" t="s">
        <v>76</v>
      </c>
      <c r="N12">
        <v>2</v>
      </c>
      <c r="O12" s="6">
        <f t="shared" si="0"/>
        <v>2.3255813953488372E-2</v>
      </c>
    </row>
    <row r="13" spans="13:15" x14ac:dyDescent="0.25">
      <c r="M13" t="s">
        <v>75</v>
      </c>
      <c r="N13">
        <v>1</v>
      </c>
      <c r="O13" s="6">
        <f t="shared" si="0"/>
        <v>1.1627906976744186E-2</v>
      </c>
    </row>
    <row r="14" spans="13:15" x14ac:dyDescent="0.25">
      <c r="M14" t="s">
        <v>74</v>
      </c>
      <c r="N14">
        <v>1</v>
      </c>
      <c r="O14" s="6">
        <f t="shared" si="0"/>
        <v>1.1627906976744186E-2</v>
      </c>
    </row>
    <row r="15" spans="13:15" x14ac:dyDescent="0.25">
      <c r="M15" t="s">
        <v>73</v>
      </c>
      <c r="N15">
        <v>17</v>
      </c>
      <c r="O15" s="6">
        <f t="shared" si="0"/>
        <v>0.19767441860465115</v>
      </c>
    </row>
    <row r="16" spans="13:15" x14ac:dyDescent="0.25">
      <c r="M16" t="s">
        <v>72</v>
      </c>
      <c r="N16">
        <v>1</v>
      </c>
      <c r="O16" s="6">
        <f t="shared" si="0"/>
        <v>1.1627906976744186E-2</v>
      </c>
    </row>
    <row r="17" spans="13:15" x14ac:dyDescent="0.25">
      <c r="M17" t="s">
        <v>71</v>
      </c>
      <c r="N17">
        <v>1</v>
      </c>
      <c r="O17" s="6">
        <f t="shared" si="0"/>
        <v>1.1627906976744186E-2</v>
      </c>
    </row>
    <row r="18" spans="13:15" x14ac:dyDescent="0.25">
      <c r="M18" t="s">
        <v>70</v>
      </c>
      <c r="N18">
        <v>1</v>
      </c>
      <c r="O18" s="6">
        <f t="shared" si="0"/>
        <v>1.1627906976744186E-2</v>
      </c>
    </row>
    <row r="19" spans="13:15" x14ac:dyDescent="0.25">
      <c r="M19" t="s">
        <v>69</v>
      </c>
      <c r="N19">
        <v>1</v>
      </c>
      <c r="O19" s="6">
        <f t="shared" si="0"/>
        <v>1.1627906976744186E-2</v>
      </c>
    </row>
    <row r="20" spans="13:15" x14ac:dyDescent="0.25">
      <c r="M20" t="s">
        <v>68</v>
      </c>
      <c r="N20">
        <v>1</v>
      </c>
      <c r="O20" s="6">
        <f t="shared" si="0"/>
        <v>1.1627906976744186E-2</v>
      </c>
    </row>
    <row r="21" spans="13:15" x14ac:dyDescent="0.25">
      <c r="M21" t="s">
        <v>67</v>
      </c>
      <c r="N21">
        <v>2</v>
      </c>
      <c r="O21" s="6">
        <f t="shared" si="0"/>
        <v>2.3255813953488372E-2</v>
      </c>
    </row>
    <row r="22" spans="13:15" x14ac:dyDescent="0.25">
      <c r="M22" t="s">
        <v>66</v>
      </c>
      <c r="N22">
        <v>2</v>
      </c>
      <c r="O22" s="6">
        <f t="shared" si="0"/>
        <v>2.3255813953488372E-2</v>
      </c>
    </row>
    <row r="23" spans="13:15" x14ac:dyDescent="0.25">
      <c r="M23" t="s">
        <v>65</v>
      </c>
      <c r="N23">
        <v>1</v>
      </c>
      <c r="O23" s="6">
        <f t="shared" si="0"/>
        <v>1.1627906976744186E-2</v>
      </c>
    </row>
    <row r="24" spans="13:15" x14ac:dyDescent="0.25">
      <c r="M24" t="s">
        <v>64</v>
      </c>
      <c r="N24">
        <v>1</v>
      </c>
      <c r="O24" s="6">
        <f t="shared" si="0"/>
        <v>1.1627906976744186E-2</v>
      </c>
    </row>
    <row r="25" spans="13:15" x14ac:dyDescent="0.25">
      <c r="M25" t="s">
        <v>63</v>
      </c>
      <c r="N25">
        <v>1</v>
      </c>
      <c r="O25" s="6">
        <f t="shared" si="0"/>
        <v>1.1627906976744186E-2</v>
      </c>
    </row>
    <row r="26" spans="13:15" x14ac:dyDescent="0.25">
      <c r="M26" t="s">
        <v>62</v>
      </c>
      <c r="N26">
        <v>7</v>
      </c>
      <c r="O26" s="6">
        <f t="shared" si="0"/>
        <v>8.1395348837209308E-2</v>
      </c>
    </row>
    <row r="27" spans="13:15" x14ac:dyDescent="0.25">
      <c r="M27" t="s">
        <v>61</v>
      </c>
      <c r="N27">
        <v>2</v>
      </c>
      <c r="O27" s="6">
        <f t="shared" si="0"/>
        <v>2.3255813953488372E-2</v>
      </c>
    </row>
    <row r="28" spans="13:15" x14ac:dyDescent="0.25">
      <c r="M28" t="s">
        <v>60</v>
      </c>
      <c r="N28">
        <v>1</v>
      </c>
      <c r="O28" s="6">
        <f t="shared" si="0"/>
        <v>1.1627906976744186E-2</v>
      </c>
    </row>
    <row r="29" spans="13:15" x14ac:dyDescent="0.25">
      <c r="M29" t="s">
        <v>59</v>
      </c>
      <c r="N29">
        <v>1</v>
      </c>
      <c r="O29" s="6">
        <f t="shared" si="0"/>
        <v>1.1627906976744186E-2</v>
      </c>
    </row>
    <row r="30" spans="13:15" x14ac:dyDescent="0.25">
      <c r="M30" t="s">
        <v>58</v>
      </c>
      <c r="N30">
        <v>4</v>
      </c>
      <c r="O30" s="6">
        <f t="shared" si="0"/>
        <v>4.6511627906976744E-2</v>
      </c>
    </row>
    <row r="31" spans="13:15" x14ac:dyDescent="0.25">
      <c r="M31" t="s">
        <v>57</v>
      </c>
      <c r="N31">
        <v>1</v>
      </c>
      <c r="O31" s="6">
        <f t="shared" si="0"/>
        <v>1.1627906976744186E-2</v>
      </c>
    </row>
    <row r="32" spans="13:15" x14ac:dyDescent="0.25">
      <c r="M32" t="s">
        <v>92</v>
      </c>
      <c r="N32">
        <v>2</v>
      </c>
      <c r="O32" s="6">
        <f t="shared" si="0"/>
        <v>2.3255813953488372E-2</v>
      </c>
    </row>
    <row r="33" spans="2:15" x14ac:dyDescent="0.25">
      <c r="M33" t="s">
        <v>56</v>
      </c>
      <c r="N33">
        <v>2</v>
      </c>
      <c r="O33" s="6">
        <f t="shared" si="0"/>
        <v>2.3255813953488372E-2</v>
      </c>
    </row>
    <row r="34" spans="2:15" x14ac:dyDescent="0.25">
      <c r="M34" t="s">
        <v>55</v>
      </c>
      <c r="N34">
        <v>6</v>
      </c>
      <c r="O34" s="6">
        <f t="shared" si="0"/>
        <v>6.9767441860465115E-2</v>
      </c>
    </row>
    <row r="35" spans="2:15" x14ac:dyDescent="0.25">
      <c r="M35" t="s">
        <v>54</v>
      </c>
      <c r="N35">
        <v>5</v>
      </c>
      <c r="O35" s="6">
        <f t="shared" si="0"/>
        <v>5.8139534883720929E-2</v>
      </c>
    </row>
    <row r="37" spans="2:15" x14ac:dyDescent="0.25">
      <c r="M37" t="s">
        <v>90</v>
      </c>
      <c r="N37">
        <f>SUM(N2:N35)</f>
        <v>86</v>
      </c>
      <c r="O37">
        <f>SUM(O2:O35)</f>
        <v>1.0000000000000004</v>
      </c>
    </row>
    <row r="40" spans="2:15" x14ac:dyDescent="0.25">
      <c r="B40" t="s">
        <v>91</v>
      </c>
    </row>
  </sheetData>
  <pageMargins left="0.7" right="0.7"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85" zoomScaleNormal="85" workbookViewId="0">
      <selection activeCell="J41" sqref="J41"/>
    </sheetView>
  </sheetViews>
  <sheetFormatPr defaultRowHeight="15" x14ac:dyDescent="0.25"/>
  <cols>
    <col min="2" max="2" width="9.85546875" bestFit="1" customWidth="1"/>
    <col min="3" max="3" width="9.5703125" bestFit="1" customWidth="1"/>
  </cols>
  <sheetData>
    <row r="1" spans="1:4" x14ac:dyDescent="0.25">
      <c r="A1" t="s">
        <v>109</v>
      </c>
      <c r="B1" t="s">
        <v>110</v>
      </c>
      <c r="C1" t="s">
        <v>35</v>
      </c>
      <c r="D1" t="s">
        <v>111</v>
      </c>
    </row>
    <row r="2" spans="1:4" x14ac:dyDescent="0.25">
      <c r="A2">
        <v>1</v>
      </c>
      <c r="B2">
        <v>8.14E-2</v>
      </c>
      <c r="C2">
        <v>0.1013</v>
      </c>
      <c r="D2" s="26">
        <v>51.727234197410638</v>
      </c>
    </row>
    <row r="3" spans="1:4" x14ac:dyDescent="0.25">
      <c r="A3">
        <v>2</v>
      </c>
      <c r="B3">
        <v>9.0200000000000002E-2</v>
      </c>
      <c r="C3">
        <v>8.5599999999999996E-2</v>
      </c>
      <c r="D3" s="26">
        <v>48.340161938759181</v>
      </c>
    </row>
    <row r="4" spans="1:4" x14ac:dyDescent="0.25">
      <c r="A4">
        <v>3</v>
      </c>
      <c r="B4">
        <v>8.9200000000000002E-2</v>
      </c>
      <c r="C4">
        <v>7.5499999999999998E-2</v>
      </c>
      <c r="D4" s="26">
        <v>44.105816683252677</v>
      </c>
    </row>
    <row r="5" spans="1:4" x14ac:dyDescent="0.25">
      <c r="A5">
        <v>4</v>
      </c>
      <c r="B5">
        <v>4.65E-2</v>
      </c>
      <c r="C5">
        <v>4.65E-2</v>
      </c>
      <c r="D5" s="26">
        <v>28.395384527843461</v>
      </c>
    </row>
    <row r="6" spans="1:4" x14ac:dyDescent="0.25">
      <c r="A6">
        <v>5</v>
      </c>
      <c r="B6">
        <v>7.0499999999999993E-2</v>
      </c>
      <c r="C6">
        <v>7.2700000000000001E-2</v>
      </c>
      <c r="D6" s="26">
        <v>41.132831366988491</v>
      </c>
    </row>
    <row r="7" spans="1:4" x14ac:dyDescent="0.25">
      <c r="A7">
        <v>6</v>
      </c>
      <c r="B7">
        <v>4.58E-2</v>
      </c>
      <c r="C7">
        <v>4.6100000000000002E-2</v>
      </c>
      <c r="D7" s="26">
        <v>28.116969705221639</v>
      </c>
    </row>
    <row r="8" spans="1:4" x14ac:dyDescent="0.25">
      <c r="A8">
        <v>7</v>
      </c>
      <c r="B8">
        <v>6.0199999999999997E-2</v>
      </c>
      <c r="C8">
        <v>5.9499999999999997E-2</v>
      </c>
      <c r="D8" s="26">
        <v>34.869502561398797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2" zoomScale="85" zoomScaleNormal="85" workbookViewId="0">
      <selection activeCell="D37" sqref="D37"/>
    </sheetView>
  </sheetViews>
  <sheetFormatPr defaultRowHeight="15" x14ac:dyDescent="0.25"/>
  <cols>
    <col min="1" max="1" width="14.7109375" bestFit="1" customWidth="1"/>
  </cols>
  <sheetData>
    <row r="2" spans="1:3" x14ac:dyDescent="0.3">
      <c r="B2" t="s">
        <v>40</v>
      </c>
      <c r="C2" t="s">
        <v>0</v>
      </c>
    </row>
    <row r="3" spans="1:3" x14ac:dyDescent="0.3">
      <c r="A3" t="s">
        <v>35</v>
      </c>
      <c r="B3">
        <v>2.6</v>
      </c>
      <c r="C3">
        <v>2.6</v>
      </c>
    </row>
    <row r="4" spans="1:3" x14ac:dyDescent="0.3">
      <c r="A4" t="s">
        <v>36</v>
      </c>
      <c r="B4">
        <v>4.1100000000000003</v>
      </c>
      <c r="C4">
        <v>3.22</v>
      </c>
    </row>
    <row r="5" spans="1:3" x14ac:dyDescent="0.3">
      <c r="A5" t="s">
        <v>37</v>
      </c>
      <c r="B5">
        <v>0.83</v>
      </c>
      <c r="C5">
        <v>0.42</v>
      </c>
    </row>
    <row r="6" spans="1:3" x14ac:dyDescent="0.3">
      <c r="A6" t="s">
        <v>38</v>
      </c>
      <c r="B6">
        <f>B4+B5</f>
        <v>4.9400000000000004</v>
      </c>
      <c r="C6">
        <f>C4+C5</f>
        <v>3.64</v>
      </c>
    </row>
    <row r="7" spans="1:3" x14ac:dyDescent="0.3">
      <c r="A7" t="s">
        <v>39</v>
      </c>
      <c r="B7">
        <f>B4-B5</f>
        <v>3.2800000000000002</v>
      </c>
      <c r="C7">
        <f>C4-C5</f>
        <v>2.8000000000000003</v>
      </c>
    </row>
    <row r="8" spans="1:3" ht="14.45" x14ac:dyDescent="0.3">
      <c r="A8" t="s">
        <v>48</v>
      </c>
      <c r="B8" s="6">
        <f>(B3-B4)/B4</f>
        <v>-0.36739659367396599</v>
      </c>
      <c r="C8" s="6">
        <f>(C3-C4)/C4</f>
        <v>-0.19254658385093171</v>
      </c>
    </row>
    <row r="9" spans="1:3" ht="14.45" x14ac:dyDescent="0.3">
      <c r="A9" t="s">
        <v>49</v>
      </c>
      <c r="B9" s="6">
        <f>(B3-B6)/B6</f>
        <v>-0.47368421052631582</v>
      </c>
      <c r="C9" s="6">
        <f>(C3-C6)/C6</f>
        <v>-0.2857142857142857</v>
      </c>
    </row>
    <row r="22" spans="5:6" ht="14.45" x14ac:dyDescent="0.3">
      <c r="E22" t="s">
        <v>41</v>
      </c>
    </row>
    <row r="30" spans="5:6" ht="14.45" x14ac:dyDescent="0.3">
      <c r="F30">
        <f>-1226.2-2077.7+2011.4+1296.8</f>
        <v>4.3000000000004093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 Model Stats</vt:lpstr>
      <vt:lpstr>Generalized Subsystems</vt:lpstr>
      <vt:lpstr>Knockout Validation</vt:lpstr>
      <vt:lpstr>Full Gene KO</vt:lpstr>
      <vt:lpstr>Gapfilled Subsystems</vt:lpstr>
      <vt:lpstr>LOOCV Growth Rates</vt:lpstr>
      <vt:lpstr>Growth Yield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Richards</dc:creator>
  <cp:lastModifiedBy>Administrator</cp:lastModifiedBy>
  <cp:lastPrinted>2016-03-09T16:04:46Z</cp:lastPrinted>
  <dcterms:created xsi:type="dcterms:W3CDTF">2015-04-30T02:17:26Z</dcterms:created>
  <dcterms:modified xsi:type="dcterms:W3CDTF">2016-03-09T23:07:05Z</dcterms:modified>
</cp:coreProperties>
</file>