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3">
    <font>
      <sz val="10.0"/>
      <color rgb="FF000000"/>
      <name val="Arial"/>
    </font>
    <font>
      <sz val="11.0"/>
      <color rgb="FF000000"/>
      <name val="Inconsolata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2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tr">
        <f>IFERROR(__xludf.DUMMYFUNCTION("GOOGLEFINANCE(""NASDAQ:OTEX"", ""all"", DATE(2015,1,1), DATE(2019,5,1), ""DAILY"")"),"Date")</f>
        <v>Date</v>
      </c>
      <c r="B1" s="2" t="str">
        <f>IFERROR(__xludf.DUMMYFUNCTION("""COMPUTED_VALUE"""),"Open")</f>
        <v>Open</v>
      </c>
      <c r="C1" s="2" t="str">
        <f>IFERROR(__xludf.DUMMYFUNCTION("""COMPUTED_VALUE"""),"High")</f>
        <v>High</v>
      </c>
      <c r="D1" s="2" t="str">
        <f>IFERROR(__xludf.DUMMYFUNCTION("""COMPUTED_VALUE"""),"Low")</f>
        <v>Low</v>
      </c>
      <c r="E1" s="2" t="str">
        <f>IFERROR(__xludf.DUMMYFUNCTION("""COMPUTED_VALUE"""),"Close")</f>
        <v>Close</v>
      </c>
      <c r="F1" s="2" t="str">
        <f>IFERROR(__xludf.DUMMYFUNCTION("""COMPUTED_VALUE"""),"Volume")</f>
        <v>Volume</v>
      </c>
    </row>
    <row r="2">
      <c r="A2" s="3">
        <f>IFERROR(__xludf.DUMMYFUNCTION("""COMPUTED_VALUE"""),42006.66666666667)</f>
        <v>42006.66667</v>
      </c>
      <c r="B2" s="2">
        <f>IFERROR(__xludf.DUMMYFUNCTION("""COMPUTED_VALUE"""),29.25)</f>
        <v>29.25</v>
      </c>
      <c r="C2" s="2">
        <f>IFERROR(__xludf.DUMMYFUNCTION("""COMPUTED_VALUE"""),29.44)</f>
        <v>29.44</v>
      </c>
      <c r="D2" s="2">
        <f>IFERROR(__xludf.DUMMYFUNCTION("""COMPUTED_VALUE"""),28.81)</f>
        <v>28.81</v>
      </c>
      <c r="E2" s="2">
        <f>IFERROR(__xludf.DUMMYFUNCTION("""COMPUTED_VALUE"""),29.06)</f>
        <v>29.06</v>
      </c>
      <c r="F2" s="2">
        <f>IFERROR(__xludf.DUMMYFUNCTION("""COMPUTED_VALUE"""),119600.0)</f>
        <v>119600</v>
      </c>
    </row>
    <row r="3">
      <c r="A3" s="3">
        <f>IFERROR(__xludf.DUMMYFUNCTION("""COMPUTED_VALUE"""),42009.66666666667)</f>
        <v>42009.66667</v>
      </c>
      <c r="B3" s="2">
        <f>IFERROR(__xludf.DUMMYFUNCTION("""COMPUTED_VALUE"""),28.94)</f>
        <v>28.94</v>
      </c>
      <c r="C3" s="2">
        <f>IFERROR(__xludf.DUMMYFUNCTION("""COMPUTED_VALUE"""),28.98)</f>
        <v>28.98</v>
      </c>
      <c r="D3" s="2">
        <f>IFERROR(__xludf.DUMMYFUNCTION("""COMPUTED_VALUE"""),28.43)</f>
        <v>28.43</v>
      </c>
      <c r="E3" s="2">
        <f>IFERROR(__xludf.DUMMYFUNCTION("""COMPUTED_VALUE"""),28.58)</f>
        <v>28.58</v>
      </c>
      <c r="F3" s="2">
        <f>IFERROR(__xludf.DUMMYFUNCTION("""COMPUTED_VALUE"""),205832.0)</f>
        <v>205832</v>
      </c>
    </row>
    <row r="4">
      <c r="A4" s="3">
        <f>IFERROR(__xludf.DUMMYFUNCTION("""COMPUTED_VALUE"""),42010.66666666667)</f>
        <v>42010.66667</v>
      </c>
      <c r="B4" s="2">
        <f>IFERROR(__xludf.DUMMYFUNCTION("""COMPUTED_VALUE"""),28.51)</f>
        <v>28.51</v>
      </c>
      <c r="C4" s="2">
        <f>IFERROR(__xludf.DUMMYFUNCTION("""COMPUTED_VALUE"""),28.56)</f>
        <v>28.56</v>
      </c>
      <c r="D4" s="2">
        <f>IFERROR(__xludf.DUMMYFUNCTION("""COMPUTED_VALUE"""),27.59)</f>
        <v>27.59</v>
      </c>
      <c r="E4" s="2">
        <f>IFERROR(__xludf.DUMMYFUNCTION("""COMPUTED_VALUE"""),27.67)</f>
        <v>27.67</v>
      </c>
      <c r="F4" s="2">
        <f>IFERROR(__xludf.DUMMYFUNCTION("""COMPUTED_VALUE"""),270911.0)</f>
        <v>270911</v>
      </c>
    </row>
    <row r="5">
      <c r="A5" s="3">
        <f>IFERROR(__xludf.DUMMYFUNCTION("""COMPUTED_VALUE"""),42011.66666666667)</f>
        <v>42011.66667</v>
      </c>
      <c r="B5" s="2">
        <f>IFERROR(__xludf.DUMMYFUNCTION("""COMPUTED_VALUE"""),27.74)</f>
        <v>27.74</v>
      </c>
      <c r="C5" s="2">
        <f>IFERROR(__xludf.DUMMYFUNCTION("""COMPUTED_VALUE"""),28.13)</f>
        <v>28.13</v>
      </c>
      <c r="D5" s="2">
        <f>IFERROR(__xludf.DUMMYFUNCTION("""COMPUTED_VALUE"""),27.2)</f>
        <v>27.2</v>
      </c>
      <c r="E5" s="2">
        <f>IFERROR(__xludf.DUMMYFUNCTION("""COMPUTED_VALUE"""),28.1)</f>
        <v>28.1</v>
      </c>
      <c r="F5" s="2">
        <f>IFERROR(__xludf.DUMMYFUNCTION("""COMPUTED_VALUE"""),312649.0)</f>
        <v>312649</v>
      </c>
    </row>
    <row r="6">
      <c r="A6" s="3">
        <f>IFERROR(__xludf.DUMMYFUNCTION("""COMPUTED_VALUE"""),42012.66666666667)</f>
        <v>42012.66667</v>
      </c>
      <c r="B6" s="2">
        <f>IFERROR(__xludf.DUMMYFUNCTION("""COMPUTED_VALUE"""),28.28)</f>
        <v>28.28</v>
      </c>
      <c r="C6" s="2">
        <f>IFERROR(__xludf.DUMMYFUNCTION("""COMPUTED_VALUE"""),29.09)</f>
        <v>29.09</v>
      </c>
      <c r="D6" s="2">
        <f>IFERROR(__xludf.DUMMYFUNCTION("""COMPUTED_VALUE"""),28.18)</f>
        <v>28.18</v>
      </c>
      <c r="E6" s="2">
        <f>IFERROR(__xludf.DUMMYFUNCTION("""COMPUTED_VALUE"""),28.5)</f>
        <v>28.5</v>
      </c>
      <c r="F6" s="2">
        <f>IFERROR(__xludf.DUMMYFUNCTION("""COMPUTED_VALUE"""),248696.0)</f>
        <v>248696</v>
      </c>
    </row>
    <row r="7">
      <c r="A7" s="3">
        <f>IFERROR(__xludf.DUMMYFUNCTION("""COMPUTED_VALUE"""),42013.66666666667)</f>
        <v>42013.66667</v>
      </c>
      <c r="B7" s="2">
        <f>IFERROR(__xludf.DUMMYFUNCTION("""COMPUTED_VALUE"""),28.37)</f>
        <v>28.37</v>
      </c>
      <c r="C7" s="2">
        <f>IFERROR(__xludf.DUMMYFUNCTION("""COMPUTED_VALUE"""),28.6)</f>
        <v>28.6</v>
      </c>
      <c r="D7" s="2">
        <f>IFERROR(__xludf.DUMMYFUNCTION("""COMPUTED_VALUE"""),28.28)</f>
        <v>28.28</v>
      </c>
      <c r="E7" s="2">
        <f>IFERROR(__xludf.DUMMYFUNCTION("""COMPUTED_VALUE"""),28.47)</f>
        <v>28.47</v>
      </c>
      <c r="F7" s="2">
        <f>IFERROR(__xludf.DUMMYFUNCTION("""COMPUTED_VALUE"""),117786.0)</f>
        <v>117786</v>
      </c>
    </row>
    <row r="8">
      <c r="A8" s="3">
        <f>IFERROR(__xludf.DUMMYFUNCTION("""COMPUTED_VALUE"""),42016.66666666667)</f>
        <v>42016.66667</v>
      </c>
      <c r="B8" s="2">
        <f>IFERROR(__xludf.DUMMYFUNCTION("""COMPUTED_VALUE"""),28.49)</f>
        <v>28.49</v>
      </c>
      <c r="C8" s="2">
        <f>IFERROR(__xludf.DUMMYFUNCTION("""COMPUTED_VALUE"""),28.5)</f>
        <v>28.5</v>
      </c>
      <c r="D8" s="2">
        <f>IFERROR(__xludf.DUMMYFUNCTION("""COMPUTED_VALUE"""),27.8)</f>
        <v>27.8</v>
      </c>
      <c r="E8" s="2">
        <f>IFERROR(__xludf.DUMMYFUNCTION("""COMPUTED_VALUE"""),28.02)</f>
        <v>28.02</v>
      </c>
      <c r="F8" s="2">
        <f>IFERROR(__xludf.DUMMYFUNCTION("""COMPUTED_VALUE"""),196505.0)</f>
        <v>196505</v>
      </c>
    </row>
    <row r="9">
      <c r="A9" s="3">
        <f>IFERROR(__xludf.DUMMYFUNCTION("""COMPUTED_VALUE"""),42017.66666666667)</f>
        <v>42017.66667</v>
      </c>
      <c r="B9" s="2">
        <f>IFERROR(__xludf.DUMMYFUNCTION("""COMPUTED_VALUE"""),28.13)</f>
        <v>28.13</v>
      </c>
      <c r="C9" s="2">
        <f>IFERROR(__xludf.DUMMYFUNCTION("""COMPUTED_VALUE"""),28.92)</f>
        <v>28.92</v>
      </c>
      <c r="D9" s="2">
        <f>IFERROR(__xludf.DUMMYFUNCTION("""COMPUTED_VALUE"""),28.13)</f>
        <v>28.13</v>
      </c>
      <c r="E9" s="2">
        <f>IFERROR(__xludf.DUMMYFUNCTION("""COMPUTED_VALUE"""),28.64)</f>
        <v>28.64</v>
      </c>
      <c r="F9" s="2">
        <f>IFERROR(__xludf.DUMMYFUNCTION("""COMPUTED_VALUE"""),243739.0)</f>
        <v>243739</v>
      </c>
    </row>
    <row r="10">
      <c r="A10" s="3">
        <f>IFERROR(__xludf.DUMMYFUNCTION("""COMPUTED_VALUE"""),42018.66666666667)</f>
        <v>42018.66667</v>
      </c>
      <c r="B10" s="2">
        <f>IFERROR(__xludf.DUMMYFUNCTION("""COMPUTED_VALUE"""),28.38)</f>
        <v>28.38</v>
      </c>
      <c r="C10" s="2">
        <f>IFERROR(__xludf.DUMMYFUNCTION("""COMPUTED_VALUE"""),28.43)</f>
        <v>28.43</v>
      </c>
      <c r="D10" s="2">
        <f>IFERROR(__xludf.DUMMYFUNCTION("""COMPUTED_VALUE"""),27.97)</f>
        <v>27.97</v>
      </c>
      <c r="E10" s="2">
        <f>IFERROR(__xludf.DUMMYFUNCTION("""COMPUTED_VALUE"""),28.33)</f>
        <v>28.33</v>
      </c>
      <c r="F10" s="2">
        <f>IFERROR(__xludf.DUMMYFUNCTION("""COMPUTED_VALUE"""),150598.0)</f>
        <v>150598</v>
      </c>
    </row>
    <row r="11">
      <c r="A11" s="3">
        <f>IFERROR(__xludf.DUMMYFUNCTION("""COMPUTED_VALUE"""),42019.66666666667)</f>
        <v>42019.66667</v>
      </c>
      <c r="B11" s="2">
        <f>IFERROR(__xludf.DUMMYFUNCTION("""COMPUTED_VALUE"""),28.35)</f>
        <v>28.35</v>
      </c>
      <c r="C11" s="2">
        <f>IFERROR(__xludf.DUMMYFUNCTION("""COMPUTED_VALUE"""),29.07)</f>
        <v>29.07</v>
      </c>
      <c r="D11" s="2">
        <f>IFERROR(__xludf.DUMMYFUNCTION("""COMPUTED_VALUE"""),28.35)</f>
        <v>28.35</v>
      </c>
      <c r="E11" s="2">
        <f>IFERROR(__xludf.DUMMYFUNCTION("""COMPUTED_VALUE"""),28.64)</f>
        <v>28.64</v>
      </c>
      <c r="F11" s="2">
        <f>IFERROR(__xludf.DUMMYFUNCTION("""COMPUTED_VALUE"""),330768.0)</f>
        <v>330768</v>
      </c>
    </row>
    <row r="12">
      <c r="A12" s="3">
        <f>IFERROR(__xludf.DUMMYFUNCTION("""COMPUTED_VALUE"""),42020.66666666667)</f>
        <v>42020.66667</v>
      </c>
      <c r="B12" s="2">
        <f>IFERROR(__xludf.DUMMYFUNCTION("""COMPUTED_VALUE"""),28.56)</f>
        <v>28.56</v>
      </c>
      <c r="C12" s="2">
        <f>IFERROR(__xludf.DUMMYFUNCTION("""COMPUTED_VALUE"""),29.2)</f>
        <v>29.2</v>
      </c>
      <c r="D12" s="2">
        <f>IFERROR(__xludf.DUMMYFUNCTION("""COMPUTED_VALUE"""),28.56)</f>
        <v>28.56</v>
      </c>
      <c r="E12" s="2">
        <f>IFERROR(__xludf.DUMMYFUNCTION("""COMPUTED_VALUE"""),29.18)</f>
        <v>29.18</v>
      </c>
      <c r="F12" s="2">
        <f>IFERROR(__xludf.DUMMYFUNCTION("""COMPUTED_VALUE"""),366014.0)</f>
        <v>366014</v>
      </c>
    </row>
    <row r="13">
      <c r="A13" s="3">
        <f>IFERROR(__xludf.DUMMYFUNCTION("""COMPUTED_VALUE"""),42024.66666666667)</f>
        <v>42024.66667</v>
      </c>
      <c r="B13" s="2">
        <f>IFERROR(__xludf.DUMMYFUNCTION("""COMPUTED_VALUE"""),29.63)</f>
        <v>29.63</v>
      </c>
      <c r="C13" s="2">
        <f>IFERROR(__xludf.DUMMYFUNCTION("""COMPUTED_VALUE"""),29.75)</f>
        <v>29.75</v>
      </c>
      <c r="D13" s="2">
        <f>IFERROR(__xludf.DUMMYFUNCTION("""COMPUTED_VALUE"""),29.0)</f>
        <v>29</v>
      </c>
      <c r="E13" s="2">
        <f>IFERROR(__xludf.DUMMYFUNCTION("""COMPUTED_VALUE"""),29.31)</f>
        <v>29.31</v>
      </c>
      <c r="F13" s="2">
        <f>IFERROR(__xludf.DUMMYFUNCTION("""COMPUTED_VALUE"""),342893.0)</f>
        <v>342893</v>
      </c>
    </row>
    <row r="14">
      <c r="A14" s="3">
        <f>IFERROR(__xludf.DUMMYFUNCTION("""COMPUTED_VALUE"""),42025.66666666667)</f>
        <v>42025.66667</v>
      </c>
      <c r="B14" s="2">
        <f>IFERROR(__xludf.DUMMYFUNCTION("""COMPUTED_VALUE"""),29.39)</f>
        <v>29.39</v>
      </c>
      <c r="C14" s="2">
        <f>IFERROR(__xludf.DUMMYFUNCTION("""COMPUTED_VALUE"""),29.59)</f>
        <v>29.59</v>
      </c>
      <c r="D14" s="2">
        <f>IFERROR(__xludf.DUMMYFUNCTION("""COMPUTED_VALUE"""),28.78)</f>
        <v>28.78</v>
      </c>
      <c r="E14" s="2">
        <f>IFERROR(__xludf.DUMMYFUNCTION("""COMPUTED_VALUE"""),29.14)</f>
        <v>29.14</v>
      </c>
      <c r="F14" s="2">
        <f>IFERROR(__xludf.DUMMYFUNCTION("""COMPUTED_VALUE"""),298535.0)</f>
        <v>298535</v>
      </c>
    </row>
    <row r="15">
      <c r="A15" s="3">
        <f>IFERROR(__xludf.DUMMYFUNCTION("""COMPUTED_VALUE"""),42026.66666666667)</f>
        <v>42026.66667</v>
      </c>
      <c r="B15" s="2">
        <f>IFERROR(__xludf.DUMMYFUNCTION("""COMPUTED_VALUE"""),29.17)</f>
        <v>29.17</v>
      </c>
      <c r="C15" s="2">
        <f>IFERROR(__xludf.DUMMYFUNCTION("""COMPUTED_VALUE"""),29.29)</f>
        <v>29.29</v>
      </c>
      <c r="D15" s="2">
        <f>IFERROR(__xludf.DUMMYFUNCTION("""COMPUTED_VALUE"""),28.94)</f>
        <v>28.94</v>
      </c>
      <c r="E15" s="2">
        <f>IFERROR(__xludf.DUMMYFUNCTION("""COMPUTED_VALUE"""),29.2)</f>
        <v>29.2</v>
      </c>
      <c r="F15" s="2">
        <f>IFERROR(__xludf.DUMMYFUNCTION("""COMPUTED_VALUE"""),269670.0)</f>
        <v>269670</v>
      </c>
    </row>
    <row r="16">
      <c r="A16" s="3">
        <f>IFERROR(__xludf.DUMMYFUNCTION("""COMPUTED_VALUE"""),42027.66666666667)</f>
        <v>42027.66667</v>
      </c>
      <c r="B16" s="2">
        <f>IFERROR(__xludf.DUMMYFUNCTION("""COMPUTED_VALUE"""),29.32)</f>
        <v>29.32</v>
      </c>
      <c r="C16" s="2">
        <f>IFERROR(__xludf.DUMMYFUNCTION("""COMPUTED_VALUE"""),29.78)</f>
        <v>29.78</v>
      </c>
      <c r="D16" s="2">
        <f>IFERROR(__xludf.DUMMYFUNCTION("""COMPUTED_VALUE"""),29.24)</f>
        <v>29.24</v>
      </c>
      <c r="E16" s="2">
        <f>IFERROR(__xludf.DUMMYFUNCTION("""COMPUTED_VALUE"""),29.3)</f>
        <v>29.3</v>
      </c>
      <c r="F16" s="2">
        <f>IFERROR(__xludf.DUMMYFUNCTION("""COMPUTED_VALUE"""),322388.0)</f>
        <v>322388</v>
      </c>
    </row>
    <row r="17">
      <c r="A17" s="3">
        <f>IFERROR(__xludf.DUMMYFUNCTION("""COMPUTED_VALUE"""),42030.66666666667)</f>
        <v>42030.66667</v>
      </c>
      <c r="B17" s="2">
        <f>IFERROR(__xludf.DUMMYFUNCTION("""COMPUTED_VALUE"""),29.25)</f>
        <v>29.25</v>
      </c>
      <c r="C17" s="2">
        <f>IFERROR(__xludf.DUMMYFUNCTION("""COMPUTED_VALUE"""),29.59)</f>
        <v>29.59</v>
      </c>
      <c r="D17" s="2">
        <f>IFERROR(__xludf.DUMMYFUNCTION("""COMPUTED_VALUE"""),29.04)</f>
        <v>29.04</v>
      </c>
      <c r="E17" s="2">
        <f>IFERROR(__xludf.DUMMYFUNCTION("""COMPUTED_VALUE"""),29.39)</f>
        <v>29.39</v>
      </c>
      <c r="F17" s="2">
        <f>IFERROR(__xludf.DUMMYFUNCTION("""COMPUTED_VALUE"""),398916.0)</f>
        <v>398916</v>
      </c>
    </row>
    <row r="18">
      <c r="A18" s="3">
        <f>IFERROR(__xludf.DUMMYFUNCTION("""COMPUTED_VALUE"""),42031.66666666667)</f>
        <v>42031.66667</v>
      </c>
      <c r="B18" s="2">
        <f>IFERROR(__xludf.DUMMYFUNCTION("""COMPUTED_VALUE"""),29.29)</f>
        <v>29.29</v>
      </c>
      <c r="C18" s="2">
        <f>IFERROR(__xludf.DUMMYFUNCTION("""COMPUTED_VALUE"""),29.98)</f>
        <v>29.98</v>
      </c>
      <c r="D18" s="2">
        <f>IFERROR(__xludf.DUMMYFUNCTION("""COMPUTED_VALUE"""),28.93)</f>
        <v>28.93</v>
      </c>
      <c r="E18" s="2">
        <f>IFERROR(__xludf.DUMMYFUNCTION("""COMPUTED_VALUE"""),29.8)</f>
        <v>29.8</v>
      </c>
      <c r="F18" s="2">
        <f>IFERROR(__xludf.DUMMYFUNCTION("""COMPUTED_VALUE"""),549254.0)</f>
        <v>549254</v>
      </c>
    </row>
    <row r="19">
      <c r="A19" s="3">
        <f>IFERROR(__xludf.DUMMYFUNCTION("""COMPUTED_VALUE"""),42032.66666666667)</f>
        <v>42032.66667</v>
      </c>
      <c r="B19" s="2">
        <f>IFERROR(__xludf.DUMMYFUNCTION("""COMPUTED_VALUE"""),28.31)</f>
        <v>28.31</v>
      </c>
      <c r="C19" s="2">
        <f>IFERROR(__xludf.DUMMYFUNCTION("""COMPUTED_VALUE"""),28.45)</f>
        <v>28.45</v>
      </c>
      <c r="D19" s="2">
        <f>IFERROR(__xludf.DUMMYFUNCTION("""COMPUTED_VALUE"""),26.64)</f>
        <v>26.64</v>
      </c>
      <c r="E19" s="2">
        <f>IFERROR(__xludf.DUMMYFUNCTION("""COMPUTED_VALUE"""),27.09)</f>
        <v>27.09</v>
      </c>
      <c r="F19" s="2">
        <f>IFERROR(__xludf.DUMMYFUNCTION("""COMPUTED_VALUE"""),2130829.0)</f>
        <v>2130829</v>
      </c>
    </row>
    <row r="20">
      <c r="A20" s="3">
        <f>IFERROR(__xludf.DUMMYFUNCTION("""COMPUTED_VALUE"""),42033.66666666667)</f>
        <v>42033.66667</v>
      </c>
      <c r="B20" s="2">
        <f>IFERROR(__xludf.DUMMYFUNCTION("""COMPUTED_VALUE"""),26.99)</f>
        <v>26.99</v>
      </c>
      <c r="C20" s="2">
        <f>IFERROR(__xludf.DUMMYFUNCTION("""COMPUTED_VALUE"""),28.35)</f>
        <v>28.35</v>
      </c>
      <c r="D20" s="2">
        <f>IFERROR(__xludf.DUMMYFUNCTION("""COMPUTED_VALUE"""),26.9)</f>
        <v>26.9</v>
      </c>
      <c r="E20" s="2">
        <f>IFERROR(__xludf.DUMMYFUNCTION("""COMPUTED_VALUE"""),27.93)</f>
        <v>27.93</v>
      </c>
      <c r="F20" s="2">
        <f>IFERROR(__xludf.DUMMYFUNCTION("""COMPUTED_VALUE"""),795631.0)</f>
        <v>795631</v>
      </c>
    </row>
    <row r="21">
      <c r="A21" s="3">
        <f>IFERROR(__xludf.DUMMYFUNCTION("""COMPUTED_VALUE"""),42034.66666666667)</f>
        <v>42034.66667</v>
      </c>
      <c r="B21" s="2">
        <f>IFERROR(__xludf.DUMMYFUNCTION("""COMPUTED_VALUE"""),27.69)</f>
        <v>27.69</v>
      </c>
      <c r="C21" s="2">
        <f>IFERROR(__xludf.DUMMYFUNCTION("""COMPUTED_VALUE"""),28.47)</f>
        <v>28.47</v>
      </c>
      <c r="D21" s="2">
        <f>IFERROR(__xludf.DUMMYFUNCTION("""COMPUTED_VALUE"""),27.5)</f>
        <v>27.5</v>
      </c>
      <c r="E21" s="2">
        <f>IFERROR(__xludf.DUMMYFUNCTION("""COMPUTED_VALUE"""),28.34)</f>
        <v>28.34</v>
      </c>
      <c r="F21" s="2">
        <f>IFERROR(__xludf.DUMMYFUNCTION("""COMPUTED_VALUE"""),464417.0)</f>
        <v>464417</v>
      </c>
    </row>
    <row r="22">
      <c r="A22" s="3">
        <f>IFERROR(__xludf.DUMMYFUNCTION("""COMPUTED_VALUE"""),42037.66666666667)</f>
        <v>42037.66667</v>
      </c>
      <c r="B22" s="2">
        <f>IFERROR(__xludf.DUMMYFUNCTION("""COMPUTED_VALUE"""),28.35)</f>
        <v>28.35</v>
      </c>
      <c r="C22" s="2">
        <f>IFERROR(__xludf.DUMMYFUNCTION("""COMPUTED_VALUE"""),28.74)</f>
        <v>28.74</v>
      </c>
      <c r="D22" s="2">
        <f>IFERROR(__xludf.DUMMYFUNCTION("""COMPUTED_VALUE"""),27.61)</f>
        <v>27.61</v>
      </c>
      <c r="E22" s="2">
        <f>IFERROR(__xludf.DUMMYFUNCTION("""COMPUTED_VALUE"""),27.92)</f>
        <v>27.92</v>
      </c>
      <c r="F22" s="2">
        <f>IFERROR(__xludf.DUMMYFUNCTION("""COMPUTED_VALUE"""),699886.0)</f>
        <v>699886</v>
      </c>
    </row>
    <row r="23">
      <c r="A23" s="3">
        <f>IFERROR(__xludf.DUMMYFUNCTION("""COMPUTED_VALUE"""),42038.66666666667)</f>
        <v>42038.66667</v>
      </c>
      <c r="B23" s="2">
        <f>IFERROR(__xludf.DUMMYFUNCTION("""COMPUTED_VALUE"""),27.73)</f>
        <v>27.73</v>
      </c>
      <c r="C23" s="2">
        <f>IFERROR(__xludf.DUMMYFUNCTION("""COMPUTED_VALUE"""),28.84)</f>
        <v>28.84</v>
      </c>
      <c r="D23" s="2">
        <f>IFERROR(__xludf.DUMMYFUNCTION("""COMPUTED_VALUE"""),27.51)</f>
        <v>27.51</v>
      </c>
      <c r="E23" s="2">
        <f>IFERROR(__xludf.DUMMYFUNCTION("""COMPUTED_VALUE"""),28.45)</f>
        <v>28.45</v>
      </c>
      <c r="F23" s="2">
        <f>IFERROR(__xludf.DUMMYFUNCTION("""COMPUTED_VALUE"""),423171.0)</f>
        <v>423171</v>
      </c>
    </row>
    <row r="24">
      <c r="A24" s="3">
        <f>IFERROR(__xludf.DUMMYFUNCTION("""COMPUTED_VALUE"""),42039.66666666667)</f>
        <v>42039.66667</v>
      </c>
      <c r="B24" s="2">
        <f>IFERROR(__xludf.DUMMYFUNCTION("""COMPUTED_VALUE"""),28.39)</f>
        <v>28.39</v>
      </c>
      <c r="C24" s="2">
        <f>IFERROR(__xludf.DUMMYFUNCTION("""COMPUTED_VALUE"""),28.5)</f>
        <v>28.5</v>
      </c>
      <c r="D24" s="2">
        <f>IFERROR(__xludf.DUMMYFUNCTION("""COMPUTED_VALUE"""),27.98)</f>
        <v>27.98</v>
      </c>
      <c r="E24" s="2">
        <f>IFERROR(__xludf.DUMMYFUNCTION("""COMPUTED_VALUE"""),28.27)</f>
        <v>28.27</v>
      </c>
      <c r="F24" s="2">
        <f>IFERROR(__xludf.DUMMYFUNCTION("""COMPUTED_VALUE"""),320164.0)</f>
        <v>320164</v>
      </c>
    </row>
    <row r="25">
      <c r="A25" s="3">
        <f>IFERROR(__xludf.DUMMYFUNCTION("""COMPUTED_VALUE"""),42040.66666666667)</f>
        <v>42040.66667</v>
      </c>
      <c r="B25" s="2">
        <f>IFERROR(__xludf.DUMMYFUNCTION("""COMPUTED_VALUE"""),28.49)</f>
        <v>28.49</v>
      </c>
      <c r="C25" s="2">
        <f>IFERROR(__xludf.DUMMYFUNCTION("""COMPUTED_VALUE"""),29.51)</f>
        <v>29.51</v>
      </c>
      <c r="D25" s="2">
        <f>IFERROR(__xludf.DUMMYFUNCTION("""COMPUTED_VALUE"""),28.4)</f>
        <v>28.4</v>
      </c>
      <c r="E25" s="2">
        <f>IFERROR(__xludf.DUMMYFUNCTION("""COMPUTED_VALUE"""),29.48)</f>
        <v>29.48</v>
      </c>
      <c r="F25" s="2">
        <f>IFERROR(__xludf.DUMMYFUNCTION("""COMPUTED_VALUE"""),406280.0)</f>
        <v>406280</v>
      </c>
    </row>
    <row r="26">
      <c r="A26" s="3">
        <f>IFERROR(__xludf.DUMMYFUNCTION("""COMPUTED_VALUE"""),42041.66666666667)</f>
        <v>42041.66667</v>
      </c>
      <c r="B26" s="2">
        <f>IFERROR(__xludf.DUMMYFUNCTION("""COMPUTED_VALUE"""),29.48)</f>
        <v>29.48</v>
      </c>
      <c r="C26" s="2">
        <f>IFERROR(__xludf.DUMMYFUNCTION("""COMPUTED_VALUE"""),29.83)</f>
        <v>29.83</v>
      </c>
      <c r="D26" s="2">
        <f>IFERROR(__xludf.DUMMYFUNCTION("""COMPUTED_VALUE"""),28.78)</f>
        <v>28.78</v>
      </c>
      <c r="E26" s="2">
        <f>IFERROR(__xludf.DUMMYFUNCTION("""COMPUTED_VALUE"""),28.94)</f>
        <v>28.94</v>
      </c>
      <c r="F26" s="2">
        <f>IFERROR(__xludf.DUMMYFUNCTION("""COMPUTED_VALUE"""),283980.0)</f>
        <v>283980</v>
      </c>
    </row>
    <row r="27">
      <c r="A27" s="3">
        <f>IFERROR(__xludf.DUMMYFUNCTION("""COMPUTED_VALUE"""),42044.66666666667)</f>
        <v>42044.66667</v>
      </c>
      <c r="B27" s="2">
        <f>IFERROR(__xludf.DUMMYFUNCTION("""COMPUTED_VALUE"""),28.96)</f>
        <v>28.96</v>
      </c>
      <c r="C27" s="2">
        <f>IFERROR(__xludf.DUMMYFUNCTION("""COMPUTED_VALUE"""),29.55)</f>
        <v>29.55</v>
      </c>
      <c r="D27" s="2">
        <f>IFERROR(__xludf.DUMMYFUNCTION("""COMPUTED_VALUE"""),28.9)</f>
        <v>28.9</v>
      </c>
      <c r="E27" s="2">
        <f>IFERROR(__xludf.DUMMYFUNCTION("""COMPUTED_VALUE"""),29.27)</f>
        <v>29.27</v>
      </c>
      <c r="F27" s="2">
        <f>IFERROR(__xludf.DUMMYFUNCTION("""COMPUTED_VALUE"""),266207.0)</f>
        <v>266207</v>
      </c>
    </row>
    <row r="28">
      <c r="A28" s="3">
        <f>IFERROR(__xludf.DUMMYFUNCTION("""COMPUTED_VALUE"""),42045.66666666667)</f>
        <v>42045.66667</v>
      </c>
      <c r="B28" s="2">
        <f>IFERROR(__xludf.DUMMYFUNCTION("""COMPUTED_VALUE"""),29.3)</f>
        <v>29.3</v>
      </c>
      <c r="C28" s="2">
        <f>IFERROR(__xludf.DUMMYFUNCTION("""COMPUTED_VALUE"""),29.8)</f>
        <v>29.8</v>
      </c>
      <c r="D28" s="2">
        <f>IFERROR(__xludf.DUMMYFUNCTION("""COMPUTED_VALUE"""),29.23)</f>
        <v>29.23</v>
      </c>
      <c r="E28" s="2">
        <f>IFERROR(__xludf.DUMMYFUNCTION("""COMPUTED_VALUE"""),29.5)</f>
        <v>29.5</v>
      </c>
      <c r="F28" s="2">
        <f>IFERROR(__xludf.DUMMYFUNCTION("""COMPUTED_VALUE"""),312709.0)</f>
        <v>312709</v>
      </c>
    </row>
    <row r="29">
      <c r="A29" s="3">
        <f>IFERROR(__xludf.DUMMYFUNCTION("""COMPUTED_VALUE"""),42046.66666666667)</f>
        <v>42046.66667</v>
      </c>
      <c r="B29" s="2">
        <f>IFERROR(__xludf.DUMMYFUNCTION("""COMPUTED_VALUE"""),29.51)</f>
        <v>29.51</v>
      </c>
      <c r="C29" s="2">
        <f>IFERROR(__xludf.DUMMYFUNCTION("""COMPUTED_VALUE"""),29.86)</f>
        <v>29.86</v>
      </c>
      <c r="D29" s="2">
        <f>IFERROR(__xludf.DUMMYFUNCTION("""COMPUTED_VALUE"""),29.38)</f>
        <v>29.38</v>
      </c>
      <c r="E29" s="2">
        <f>IFERROR(__xludf.DUMMYFUNCTION("""COMPUTED_VALUE"""),29.83)</f>
        <v>29.83</v>
      </c>
      <c r="F29" s="2">
        <f>IFERROR(__xludf.DUMMYFUNCTION("""COMPUTED_VALUE"""),217007.0)</f>
        <v>217007</v>
      </c>
    </row>
    <row r="30">
      <c r="A30" s="3">
        <f>IFERROR(__xludf.DUMMYFUNCTION("""COMPUTED_VALUE"""),42047.66666666667)</f>
        <v>42047.66667</v>
      </c>
      <c r="B30" s="2">
        <f>IFERROR(__xludf.DUMMYFUNCTION("""COMPUTED_VALUE"""),30.0)</f>
        <v>30</v>
      </c>
      <c r="C30" s="2">
        <f>IFERROR(__xludf.DUMMYFUNCTION("""COMPUTED_VALUE"""),30.63)</f>
        <v>30.63</v>
      </c>
      <c r="D30" s="2">
        <f>IFERROR(__xludf.DUMMYFUNCTION("""COMPUTED_VALUE"""),29.95)</f>
        <v>29.95</v>
      </c>
      <c r="E30" s="2">
        <f>IFERROR(__xludf.DUMMYFUNCTION("""COMPUTED_VALUE"""),30.1)</f>
        <v>30.1</v>
      </c>
      <c r="F30" s="2">
        <f>IFERROR(__xludf.DUMMYFUNCTION("""COMPUTED_VALUE"""),261441.0)</f>
        <v>261441</v>
      </c>
    </row>
    <row r="31">
      <c r="A31" s="3">
        <f>IFERROR(__xludf.DUMMYFUNCTION("""COMPUTED_VALUE"""),42048.66666666667)</f>
        <v>42048.66667</v>
      </c>
      <c r="B31" s="2">
        <f>IFERROR(__xludf.DUMMYFUNCTION("""COMPUTED_VALUE"""),30.25)</f>
        <v>30.25</v>
      </c>
      <c r="C31" s="2">
        <f>IFERROR(__xludf.DUMMYFUNCTION("""COMPUTED_VALUE"""),30.75)</f>
        <v>30.75</v>
      </c>
      <c r="D31" s="2">
        <f>IFERROR(__xludf.DUMMYFUNCTION("""COMPUTED_VALUE"""),29.99)</f>
        <v>29.99</v>
      </c>
      <c r="E31" s="2">
        <f>IFERROR(__xludf.DUMMYFUNCTION("""COMPUTED_VALUE"""),30.6)</f>
        <v>30.6</v>
      </c>
      <c r="F31" s="2">
        <f>IFERROR(__xludf.DUMMYFUNCTION("""COMPUTED_VALUE"""),253687.0)</f>
        <v>253687</v>
      </c>
    </row>
    <row r="32">
      <c r="A32" s="3">
        <f>IFERROR(__xludf.DUMMYFUNCTION("""COMPUTED_VALUE"""),42052.66666666667)</f>
        <v>42052.66667</v>
      </c>
      <c r="B32" s="2">
        <f>IFERROR(__xludf.DUMMYFUNCTION("""COMPUTED_VALUE"""),30.44)</f>
        <v>30.44</v>
      </c>
      <c r="C32" s="2">
        <f>IFERROR(__xludf.DUMMYFUNCTION("""COMPUTED_VALUE"""),30.87)</f>
        <v>30.87</v>
      </c>
      <c r="D32" s="2">
        <f>IFERROR(__xludf.DUMMYFUNCTION("""COMPUTED_VALUE"""),30.15)</f>
        <v>30.15</v>
      </c>
      <c r="E32" s="2">
        <f>IFERROR(__xludf.DUMMYFUNCTION("""COMPUTED_VALUE"""),30.31)</f>
        <v>30.31</v>
      </c>
      <c r="F32" s="2">
        <f>IFERROR(__xludf.DUMMYFUNCTION("""COMPUTED_VALUE"""),354614.0)</f>
        <v>354614</v>
      </c>
    </row>
    <row r="33">
      <c r="A33" s="3">
        <f>IFERROR(__xludf.DUMMYFUNCTION("""COMPUTED_VALUE"""),42053.66666666667)</f>
        <v>42053.66667</v>
      </c>
      <c r="B33" s="2">
        <f>IFERROR(__xludf.DUMMYFUNCTION("""COMPUTED_VALUE"""),30.13)</f>
        <v>30.13</v>
      </c>
      <c r="C33" s="2">
        <f>IFERROR(__xludf.DUMMYFUNCTION("""COMPUTED_VALUE"""),30.26)</f>
        <v>30.26</v>
      </c>
      <c r="D33" s="2">
        <f>IFERROR(__xludf.DUMMYFUNCTION("""COMPUTED_VALUE"""),29.7)</f>
        <v>29.7</v>
      </c>
      <c r="E33" s="2">
        <f>IFERROR(__xludf.DUMMYFUNCTION("""COMPUTED_VALUE"""),29.81)</f>
        <v>29.81</v>
      </c>
      <c r="F33" s="2">
        <f>IFERROR(__xludf.DUMMYFUNCTION("""COMPUTED_VALUE"""),361595.0)</f>
        <v>361595</v>
      </c>
    </row>
    <row r="34">
      <c r="A34" s="3">
        <f>IFERROR(__xludf.DUMMYFUNCTION("""COMPUTED_VALUE"""),42054.66666666667)</f>
        <v>42054.66667</v>
      </c>
      <c r="B34" s="2">
        <f>IFERROR(__xludf.DUMMYFUNCTION("""COMPUTED_VALUE"""),29.77)</f>
        <v>29.77</v>
      </c>
      <c r="C34" s="2">
        <f>IFERROR(__xludf.DUMMYFUNCTION("""COMPUTED_VALUE"""),29.93)</f>
        <v>29.93</v>
      </c>
      <c r="D34" s="2">
        <f>IFERROR(__xludf.DUMMYFUNCTION("""COMPUTED_VALUE"""),29.53)</f>
        <v>29.53</v>
      </c>
      <c r="E34" s="2">
        <f>IFERROR(__xludf.DUMMYFUNCTION("""COMPUTED_VALUE"""),29.83)</f>
        <v>29.83</v>
      </c>
      <c r="F34" s="2">
        <f>IFERROR(__xludf.DUMMYFUNCTION("""COMPUTED_VALUE"""),183870.0)</f>
        <v>183870</v>
      </c>
    </row>
    <row r="35">
      <c r="A35" s="3">
        <f>IFERROR(__xludf.DUMMYFUNCTION("""COMPUTED_VALUE"""),42055.66666666667)</f>
        <v>42055.66667</v>
      </c>
      <c r="B35" s="2">
        <f>IFERROR(__xludf.DUMMYFUNCTION("""COMPUTED_VALUE"""),29.63)</f>
        <v>29.63</v>
      </c>
      <c r="C35" s="2">
        <f>IFERROR(__xludf.DUMMYFUNCTION("""COMPUTED_VALUE"""),29.88)</f>
        <v>29.88</v>
      </c>
      <c r="D35" s="2">
        <f>IFERROR(__xludf.DUMMYFUNCTION("""COMPUTED_VALUE"""),29.6)</f>
        <v>29.6</v>
      </c>
      <c r="E35" s="2">
        <f>IFERROR(__xludf.DUMMYFUNCTION("""COMPUTED_VALUE"""),29.88)</f>
        <v>29.88</v>
      </c>
      <c r="F35" s="2">
        <f>IFERROR(__xludf.DUMMYFUNCTION("""COMPUTED_VALUE"""),230758.0)</f>
        <v>230758</v>
      </c>
    </row>
    <row r="36">
      <c r="A36" s="3">
        <f>IFERROR(__xludf.DUMMYFUNCTION("""COMPUTED_VALUE"""),42058.66666666667)</f>
        <v>42058.66667</v>
      </c>
      <c r="B36" s="2">
        <f>IFERROR(__xludf.DUMMYFUNCTION("""COMPUTED_VALUE"""),29.58)</f>
        <v>29.58</v>
      </c>
      <c r="C36" s="2">
        <f>IFERROR(__xludf.DUMMYFUNCTION("""COMPUTED_VALUE"""),29.87)</f>
        <v>29.87</v>
      </c>
      <c r="D36" s="2">
        <f>IFERROR(__xludf.DUMMYFUNCTION("""COMPUTED_VALUE"""),29.39)</f>
        <v>29.39</v>
      </c>
      <c r="E36" s="2">
        <f>IFERROR(__xludf.DUMMYFUNCTION("""COMPUTED_VALUE"""),29.72)</f>
        <v>29.72</v>
      </c>
      <c r="F36" s="2">
        <f>IFERROR(__xludf.DUMMYFUNCTION("""COMPUTED_VALUE"""),235658.0)</f>
        <v>235658</v>
      </c>
    </row>
    <row r="37">
      <c r="A37" s="3">
        <f>IFERROR(__xludf.DUMMYFUNCTION("""COMPUTED_VALUE"""),42059.66666666667)</f>
        <v>42059.66667</v>
      </c>
      <c r="B37" s="2">
        <f>IFERROR(__xludf.DUMMYFUNCTION("""COMPUTED_VALUE"""),29.36)</f>
        <v>29.36</v>
      </c>
      <c r="C37" s="2">
        <f>IFERROR(__xludf.DUMMYFUNCTION("""COMPUTED_VALUE"""),29.62)</f>
        <v>29.62</v>
      </c>
      <c r="D37" s="2">
        <f>IFERROR(__xludf.DUMMYFUNCTION("""COMPUTED_VALUE"""),28.61)</f>
        <v>28.61</v>
      </c>
      <c r="E37" s="2">
        <f>IFERROR(__xludf.DUMMYFUNCTION("""COMPUTED_VALUE"""),29.12)</f>
        <v>29.12</v>
      </c>
      <c r="F37" s="2">
        <f>IFERROR(__xludf.DUMMYFUNCTION("""COMPUTED_VALUE"""),587121.0)</f>
        <v>587121</v>
      </c>
    </row>
    <row r="38">
      <c r="A38" s="3">
        <f>IFERROR(__xludf.DUMMYFUNCTION("""COMPUTED_VALUE"""),42060.66666666667)</f>
        <v>42060.66667</v>
      </c>
      <c r="B38" s="2">
        <f>IFERROR(__xludf.DUMMYFUNCTION("""COMPUTED_VALUE"""),29.36)</f>
        <v>29.36</v>
      </c>
      <c r="C38" s="2">
        <f>IFERROR(__xludf.DUMMYFUNCTION("""COMPUTED_VALUE"""),29.63)</f>
        <v>29.63</v>
      </c>
      <c r="D38" s="2">
        <f>IFERROR(__xludf.DUMMYFUNCTION("""COMPUTED_VALUE"""),29.1)</f>
        <v>29.1</v>
      </c>
      <c r="E38" s="2">
        <f>IFERROR(__xludf.DUMMYFUNCTION("""COMPUTED_VALUE"""),29.37)</f>
        <v>29.37</v>
      </c>
      <c r="F38" s="2">
        <f>IFERROR(__xludf.DUMMYFUNCTION("""COMPUTED_VALUE"""),246320.0)</f>
        <v>246320</v>
      </c>
    </row>
    <row r="39">
      <c r="A39" s="3">
        <f>IFERROR(__xludf.DUMMYFUNCTION("""COMPUTED_VALUE"""),42061.66666666667)</f>
        <v>42061.66667</v>
      </c>
      <c r="B39" s="2">
        <f>IFERROR(__xludf.DUMMYFUNCTION("""COMPUTED_VALUE"""),29.35)</f>
        <v>29.35</v>
      </c>
      <c r="C39" s="2">
        <f>IFERROR(__xludf.DUMMYFUNCTION("""COMPUTED_VALUE"""),29.77)</f>
        <v>29.77</v>
      </c>
      <c r="D39" s="2">
        <f>IFERROR(__xludf.DUMMYFUNCTION("""COMPUTED_VALUE"""),29.1)</f>
        <v>29.1</v>
      </c>
      <c r="E39" s="2">
        <f>IFERROR(__xludf.DUMMYFUNCTION("""COMPUTED_VALUE"""),29.59)</f>
        <v>29.59</v>
      </c>
      <c r="F39" s="2">
        <f>IFERROR(__xludf.DUMMYFUNCTION("""COMPUTED_VALUE"""),233739.0)</f>
        <v>233739</v>
      </c>
    </row>
    <row r="40">
      <c r="A40" s="3">
        <f>IFERROR(__xludf.DUMMYFUNCTION("""COMPUTED_VALUE"""),42062.66666666667)</f>
        <v>42062.66667</v>
      </c>
      <c r="B40" s="2">
        <f>IFERROR(__xludf.DUMMYFUNCTION("""COMPUTED_VALUE"""),29.64)</f>
        <v>29.64</v>
      </c>
      <c r="C40" s="2">
        <f>IFERROR(__xludf.DUMMYFUNCTION("""COMPUTED_VALUE"""),29.64)</f>
        <v>29.64</v>
      </c>
      <c r="D40" s="2">
        <f>IFERROR(__xludf.DUMMYFUNCTION("""COMPUTED_VALUE"""),29.03)</f>
        <v>29.03</v>
      </c>
      <c r="E40" s="2">
        <f>IFERROR(__xludf.DUMMYFUNCTION("""COMPUTED_VALUE"""),29.11)</f>
        <v>29.11</v>
      </c>
      <c r="F40" s="2">
        <f>IFERROR(__xludf.DUMMYFUNCTION("""COMPUTED_VALUE"""),177173.0)</f>
        <v>177173</v>
      </c>
    </row>
    <row r="41">
      <c r="A41" s="3">
        <f>IFERROR(__xludf.DUMMYFUNCTION("""COMPUTED_VALUE"""),42065.66666666667)</f>
        <v>42065.66667</v>
      </c>
      <c r="B41" s="2">
        <f>IFERROR(__xludf.DUMMYFUNCTION("""COMPUTED_VALUE"""),29.23)</f>
        <v>29.23</v>
      </c>
      <c r="C41" s="2">
        <f>IFERROR(__xludf.DUMMYFUNCTION("""COMPUTED_VALUE"""),29.42)</f>
        <v>29.42</v>
      </c>
      <c r="D41" s="2">
        <f>IFERROR(__xludf.DUMMYFUNCTION("""COMPUTED_VALUE"""),28.95)</f>
        <v>28.95</v>
      </c>
      <c r="E41" s="2">
        <f>IFERROR(__xludf.DUMMYFUNCTION("""COMPUTED_VALUE"""),29.26)</f>
        <v>29.26</v>
      </c>
      <c r="F41" s="2">
        <f>IFERROR(__xludf.DUMMYFUNCTION("""COMPUTED_VALUE"""),201853.0)</f>
        <v>201853</v>
      </c>
    </row>
    <row r="42">
      <c r="A42" s="3">
        <f>IFERROR(__xludf.DUMMYFUNCTION("""COMPUTED_VALUE"""),42066.66666666667)</f>
        <v>42066.66667</v>
      </c>
      <c r="B42" s="2">
        <f>IFERROR(__xludf.DUMMYFUNCTION("""COMPUTED_VALUE"""),29.31)</f>
        <v>29.31</v>
      </c>
      <c r="C42" s="2">
        <f>IFERROR(__xludf.DUMMYFUNCTION("""COMPUTED_VALUE"""),29.48)</f>
        <v>29.48</v>
      </c>
      <c r="D42" s="2">
        <f>IFERROR(__xludf.DUMMYFUNCTION("""COMPUTED_VALUE"""),28.86)</f>
        <v>28.86</v>
      </c>
      <c r="E42" s="2">
        <f>IFERROR(__xludf.DUMMYFUNCTION("""COMPUTED_VALUE"""),29.06)</f>
        <v>29.06</v>
      </c>
      <c r="F42" s="2">
        <f>IFERROR(__xludf.DUMMYFUNCTION("""COMPUTED_VALUE"""),241794.0)</f>
        <v>241794</v>
      </c>
    </row>
    <row r="43">
      <c r="A43" s="3">
        <f>IFERROR(__xludf.DUMMYFUNCTION("""COMPUTED_VALUE"""),42067.66666666667)</f>
        <v>42067.66667</v>
      </c>
      <c r="B43" s="2">
        <f>IFERROR(__xludf.DUMMYFUNCTION("""COMPUTED_VALUE"""),28.96)</f>
        <v>28.96</v>
      </c>
      <c r="C43" s="2">
        <f>IFERROR(__xludf.DUMMYFUNCTION("""COMPUTED_VALUE"""),29.1)</f>
        <v>29.1</v>
      </c>
      <c r="D43" s="2">
        <f>IFERROR(__xludf.DUMMYFUNCTION("""COMPUTED_VALUE"""),28.37)</f>
        <v>28.37</v>
      </c>
      <c r="E43" s="2">
        <f>IFERROR(__xludf.DUMMYFUNCTION("""COMPUTED_VALUE"""),28.95)</f>
        <v>28.95</v>
      </c>
      <c r="F43" s="2">
        <f>IFERROR(__xludf.DUMMYFUNCTION("""COMPUTED_VALUE"""),283471.0)</f>
        <v>283471</v>
      </c>
    </row>
    <row r="44">
      <c r="A44" s="3">
        <f>IFERROR(__xludf.DUMMYFUNCTION("""COMPUTED_VALUE"""),42068.66666666667)</f>
        <v>42068.66667</v>
      </c>
      <c r="B44" s="2">
        <f>IFERROR(__xludf.DUMMYFUNCTION("""COMPUTED_VALUE"""),28.96)</f>
        <v>28.96</v>
      </c>
      <c r="C44" s="2">
        <f>IFERROR(__xludf.DUMMYFUNCTION("""COMPUTED_VALUE"""),29.1)</f>
        <v>29.1</v>
      </c>
      <c r="D44" s="2">
        <f>IFERROR(__xludf.DUMMYFUNCTION("""COMPUTED_VALUE"""),28.77)</f>
        <v>28.77</v>
      </c>
      <c r="E44" s="2">
        <f>IFERROR(__xludf.DUMMYFUNCTION("""COMPUTED_VALUE"""),28.79)</f>
        <v>28.79</v>
      </c>
      <c r="F44" s="2">
        <f>IFERROR(__xludf.DUMMYFUNCTION("""COMPUTED_VALUE"""),147083.0)</f>
        <v>147083</v>
      </c>
    </row>
    <row r="45">
      <c r="A45" s="3">
        <f>IFERROR(__xludf.DUMMYFUNCTION("""COMPUTED_VALUE"""),42069.66666666667)</f>
        <v>42069.66667</v>
      </c>
      <c r="B45" s="2">
        <f>IFERROR(__xludf.DUMMYFUNCTION("""COMPUTED_VALUE"""),28.6)</f>
        <v>28.6</v>
      </c>
      <c r="C45" s="2">
        <f>IFERROR(__xludf.DUMMYFUNCTION("""COMPUTED_VALUE"""),28.7)</f>
        <v>28.7</v>
      </c>
      <c r="D45" s="2">
        <f>IFERROR(__xludf.DUMMYFUNCTION("""COMPUTED_VALUE"""),28.13)</f>
        <v>28.13</v>
      </c>
      <c r="E45" s="2">
        <f>IFERROR(__xludf.DUMMYFUNCTION("""COMPUTED_VALUE"""),28.38)</f>
        <v>28.38</v>
      </c>
      <c r="F45" s="2">
        <f>IFERROR(__xludf.DUMMYFUNCTION("""COMPUTED_VALUE"""),342752.0)</f>
        <v>342752</v>
      </c>
    </row>
    <row r="46">
      <c r="A46" s="3">
        <f>IFERROR(__xludf.DUMMYFUNCTION("""COMPUTED_VALUE"""),42072.66666666667)</f>
        <v>42072.66667</v>
      </c>
      <c r="B46" s="2">
        <f>IFERROR(__xludf.DUMMYFUNCTION("""COMPUTED_VALUE"""),28.45)</f>
        <v>28.45</v>
      </c>
      <c r="C46" s="2">
        <f>IFERROR(__xludf.DUMMYFUNCTION("""COMPUTED_VALUE"""),28.82)</f>
        <v>28.82</v>
      </c>
      <c r="D46" s="2">
        <f>IFERROR(__xludf.DUMMYFUNCTION("""COMPUTED_VALUE"""),28.34)</f>
        <v>28.34</v>
      </c>
      <c r="E46" s="2">
        <f>IFERROR(__xludf.DUMMYFUNCTION("""COMPUTED_VALUE"""),28.75)</f>
        <v>28.75</v>
      </c>
      <c r="F46" s="2">
        <f>IFERROR(__xludf.DUMMYFUNCTION("""COMPUTED_VALUE"""),236193.0)</f>
        <v>236193</v>
      </c>
    </row>
    <row r="47">
      <c r="A47" s="3">
        <f>IFERROR(__xludf.DUMMYFUNCTION("""COMPUTED_VALUE"""),42073.66666666667)</f>
        <v>42073.66667</v>
      </c>
      <c r="B47" s="2">
        <f>IFERROR(__xludf.DUMMYFUNCTION("""COMPUTED_VALUE"""),28.61)</f>
        <v>28.61</v>
      </c>
      <c r="C47" s="2">
        <f>IFERROR(__xludf.DUMMYFUNCTION("""COMPUTED_VALUE"""),28.61)</f>
        <v>28.61</v>
      </c>
      <c r="D47" s="2">
        <f>IFERROR(__xludf.DUMMYFUNCTION("""COMPUTED_VALUE"""),27.16)</f>
        <v>27.16</v>
      </c>
      <c r="E47" s="2">
        <f>IFERROR(__xludf.DUMMYFUNCTION("""COMPUTED_VALUE"""),27.25)</f>
        <v>27.25</v>
      </c>
      <c r="F47" s="2">
        <f>IFERROR(__xludf.DUMMYFUNCTION("""COMPUTED_VALUE"""),385495.0)</f>
        <v>385495</v>
      </c>
    </row>
    <row r="48">
      <c r="A48" s="3">
        <f>IFERROR(__xludf.DUMMYFUNCTION("""COMPUTED_VALUE"""),42074.66666666667)</f>
        <v>42074.66667</v>
      </c>
      <c r="B48" s="2">
        <f>IFERROR(__xludf.DUMMYFUNCTION("""COMPUTED_VALUE"""),27.18)</f>
        <v>27.18</v>
      </c>
      <c r="C48" s="2">
        <f>IFERROR(__xludf.DUMMYFUNCTION("""COMPUTED_VALUE"""),27.32)</f>
        <v>27.32</v>
      </c>
      <c r="D48" s="2">
        <f>IFERROR(__xludf.DUMMYFUNCTION("""COMPUTED_VALUE"""),26.76)</f>
        <v>26.76</v>
      </c>
      <c r="E48" s="2">
        <f>IFERROR(__xludf.DUMMYFUNCTION("""COMPUTED_VALUE"""),26.84)</f>
        <v>26.84</v>
      </c>
      <c r="F48" s="2">
        <f>IFERROR(__xludf.DUMMYFUNCTION("""COMPUTED_VALUE"""),412317.0)</f>
        <v>412317</v>
      </c>
    </row>
    <row r="49">
      <c r="A49" s="3">
        <f>IFERROR(__xludf.DUMMYFUNCTION("""COMPUTED_VALUE"""),42075.66666666667)</f>
        <v>42075.66667</v>
      </c>
      <c r="B49" s="2">
        <f>IFERROR(__xludf.DUMMYFUNCTION("""COMPUTED_VALUE"""),27.1)</f>
        <v>27.1</v>
      </c>
      <c r="C49" s="2">
        <f>IFERROR(__xludf.DUMMYFUNCTION("""COMPUTED_VALUE"""),27.78)</f>
        <v>27.78</v>
      </c>
      <c r="D49" s="2">
        <f>IFERROR(__xludf.DUMMYFUNCTION("""COMPUTED_VALUE"""),26.93)</f>
        <v>26.93</v>
      </c>
      <c r="E49" s="2">
        <f>IFERROR(__xludf.DUMMYFUNCTION("""COMPUTED_VALUE"""),27.67)</f>
        <v>27.67</v>
      </c>
      <c r="F49" s="2">
        <f>IFERROR(__xludf.DUMMYFUNCTION("""COMPUTED_VALUE"""),390093.0)</f>
        <v>390093</v>
      </c>
    </row>
    <row r="50">
      <c r="A50" s="3">
        <f>IFERROR(__xludf.DUMMYFUNCTION("""COMPUTED_VALUE"""),42076.66666666667)</f>
        <v>42076.66667</v>
      </c>
      <c r="B50" s="2">
        <f>IFERROR(__xludf.DUMMYFUNCTION("""COMPUTED_VALUE"""),27.52)</f>
        <v>27.52</v>
      </c>
      <c r="C50" s="2">
        <f>IFERROR(__xludf.DUMMYFUNCTION("""COMPUTED_VALUE"""),27.63)</f>
        <v>27.63</v>
      </c>
      <c r="D50" s="2">
        <f>IFERROR(__xludf.DUMMYFUNCTION("""COMPUTED_VALUE"""),27.09)</f>
        <v>27.09</v>
      </c>
      <c r="E50" s="2">
        <f>IFERROR(__xludf.DUMMYFUNCTION("""COMPUTED_VALUE"""),27.33)</f>
        <v>27.33</v>
      </c>
      <c r="F50" s="2">
        <f>IFERROR(__xludf.DUMMYFUNCTION("""COMPUTED_VALUE"""),217802.0)</f>
        <v>217802</v>
      </c>
    </row>
    <row r="51">
      <c r="A51" s="3">
        <f>IFERROR(__xludf.DUMMYFUNCTION("""COMPUTED_VALUE"""),42079.66666666667)</f>
        <v>42079.66667</v>
      </c>
      <c r="B51" s="2">
        <f>IFERROR(__xludf.DUMMYFUNCTION("""COMPUTED_VALUE"""),27.54)</f>
        <v>27.54</v>
      </c>
      <c r="C51" s="2">
        <f>IFERROR(__xludf.DUMMYFUNCTION("""COMPUTED_VALUE"""),27.66)</f>
        <v>27.66</v>
      </c>
      <c r="D51" s="2">
        <f>IFERROR(__xludf.DUMMYFUNCTION("""COMPUTED_VALUE"""),27.31)</f>
        <v>27.31</v>
      </c>
      <c r="E51" s="2">
        <f>IFERROR(__xludf.DUMMYFUNCTION("""COMPUTED_VALUE"""),27.57)</f>
        <v>27.57</v>
      </c>
      <c r="F51" s="2">
        <f>IFERROR(__xludf.DUMMYFUNCTION("""COMPUTED_VALUE"""),111338.0)</f>
        <v>111338</v>
      </c>
    </row>
    <row r="52">
      <c r="A52" s="3">
        <f>IFERROR(__xludf.DUMMYFUNCTION("""COMPUTED_VALUE"""),42080.66666666667)</f>
        <v>42080.66667</v>
      </c>
      <c r="B52" s="2">
        <f>IFERROR(__xludf.DUMMYFUNCTION("""COMPUTED_VALUE"""),27.45)</f>
        <v>27.45</v>
      </c>
      <c r="C52" s="2">
        <f>IFERROR(__xludf.DUMMYFUNCTION("""COMPUTED_VALUE"""),27.88)</f>
        <v>27.88</v>
      </c>
      <c r="D52" s="2">
        <f>IFERROR(__xludf.DUMMYFUNCTION("""COMPUTED_VALUE"""),27.3)</f>
        <v>27.3</v>
      </c>
      <c r="E52" s="2">
        <f>IFERROR(__xludf.DUMMYFUNCTION("""COMPUTED_VALUE"""),27.83)</f>
        <v>27.83</v>
      </c>
      <c r="F52" s="2">
        <f>IFERROR(__xludf.DUMMYFUNCTION("""COMPUTED_VALUE"""),165058.0)</f>
        <v>165058</v>
      </c>
    </row>
    <row r="53">
      <c r="A53" s="3">
        <f>IFERROR(__xludf.DUMMYFUNCTION("""COMPUTED_VALUE"""),42081.66666666667)</f>
        <v>42081.66667</v>
      </c>
      <c r="B53" s="2">
        <f>IFERROR(__xludf.DUMMYFUNCTION("""COMPUTED_VALUE"""),27.83)</f>
        <v>27.83</v>
      </c>
      <c r="C53" s="2">
        <f>IFERROR(__xludf.DUMMYFUNCTION("""COMPUTED_VALUE"""),28.35)</f>
        <v>28.35</v>
      </c>
      <c r="D53" s="2">
        <f>IFERROR(__xludf.DUMMYFUNCTION("""COMPUTED_VALUE"""),27.67)</f>
        <v>27.67</v>
      </c>
      <c r="E53" s="2">
        <f>IFERROR(__xludf.DUMMYFUNCTION("""COMPUTED_VALUE"""),28.19)</f>
        <v>28.19</v>
      </c>
      <c r="F53" s="2">
        <f>IFERROR(__xludf.DUMMYFUNCTION("""COMPUTED_VALUE"""),279163.0)</f>
        <v>279163</v>
      </c>
    </row>
    <row r="54">
      <c r="A54" s="3">
        <f>IFERROR(__xludf.DUMMYFUNCTION("""COMPUTED_VALUE"""),42082.66666666667)</f>
        <v>42082.66667</v>
      </c>
      <c r="B54" s="2">
        <f>IFERROR(__xludf.DUMMYFUNCTION("""COMPUTED_VALUE"""),28.03)</f>
        <v>28.03</v>
      </c>
      <c r="C54" s="2">
        <f>IFERROR(__xludf.DUMMYFUNCTION("""COMPUTED_VALUE"""),28.27)</f>
        <v>28.27</v>
      </c>
      <c r="D54" s="2">
        <f>IFERROR(__xludf.DUMMYFUNCTION("""COMPUTED_VALUE"""),27.9)</f>
        <v>27.9</v>
      </c>
      <c r="E54" s="2">
        <f>IFERROR(__xludf.DUMMYFUNCTION("""COMPUTED_VALUE"""),27.93)</f>
        <v>27.93</v>
      </c>
      <c r="F54" s="2">
        <f>IFERROR(__xludf.DUMMYFUNCTION("""COMPUTED_VALUE"""),251015.0)</f>
        <v>251015</v>
      </c>
    </row>
    <row r="55">
      <c r="A55" s="3">
        <f>IFERROR(__xludf.DUMMYFUNCTION("""COMPUTED_VALUE"""),42083.66666666667)</f>
        <v>42083.66667</v>
      </c>
      <c r="B55" s="2">
        <f>IFERROR(__xludf.DUMMYFUNCTION("""COMPUTED_VALUE"""),28.24)</f>
        <v>28.24</v>
      </c>
      <c r="C55" s="2">
        <f>IFERROR(__xludf.DUMMYFUNCTION("""COMPUTED_VALUE"""),28.46)</f>
        <v>28.46</v>
      </c>
      <c r="D55" s="2">
        <f>IFERROR(__xludf.DUMMYFUNCTION("""COMPUTED_VALUE"""),27.99)</f>
        <v>27.99</v>
      </c>
      <c r="E55" s="2">
        <f>IFERROR(__xludf.DUMMYFUNCTION("""COMPUTED_VALUE"""),28.29)</f>
        <v>28.29</v>
      </c>
      <c r="F55" s="2">
        <f>IFERROR(__xludf.DUMMYFUNCTION("""COMPUTED_VALUE"""),250987.0)</f>
        <v>250987</v>
      </c>
    </row>
    <row r="56">
      <c r="A56" s="3">
        <f>IFERROR(__xludf.DUMMYFUNCTION("""COMPUTED_VALUE"""),42086.66666666667)</f>
        <v>42086.66667</v>
      </c>
      <c r="B56" s="2">
        <f>IFERROR(__xludf.DUMMYFUNCTION("""COMPUTED_VALUE"""),28.25)</f>
        <v>28.25</v>
      </c>
      <c r="C56" s="2">
        <f>IFERROR(__xludf.DUMMYFUNCTION("""COMPUTED_VALUE"""),28.5)</f>
        <v>28.5</v>
      </c>
      <c r="D56" s="2">
        <f>IFERROR(__xludf.DUMMYFUNCTION("""COMPUTED_VALUE"""),28.08)</f>
        <v>28.08</v>
      </c>
      <c r="E56" s="2">
        <f>IFERROR(__xludf.DUMMYFUNCTION("""COMPUTED_VALUE"""),28.24)</f>
        <v>28.24</v>
      </c>
      <c r="F56" s="2">
        <f>IFERROR(__xludf.DUMMYFUNCTION("""COMPUTED_VALUE"""),239680.0)</f>
        <v>239680</v>
      </c>
    </row>
    <row r="57">
      <c r="A57" s="3">
        <f>IFERROR(__xludf.DUMMYFUNCTION("""COMPUTED_VALUE"""),42087.66666666667)</f>
        <v>42087.66667</v>
      </c>
      <c r="B57" s="2">
        <f>IFERROR(__xludf.DUMMYFUNCTION("""COMPUTED_VALUE"""),28.24)</f>
        <v>28.24</v>
      </c>
      <c r="C57" s="2">
        <f>IFERROR(__xludf.DUMMYFUNCTION("""COMPUTED_VALUE"""),28.37)</f>
        <v>28.37</v>
      </c>
      <c r="D57" s="2">
        <f>IFERROR(__xludf.DUMMYFUNCTION("""COMPUTED_VALUE"""),27.84)</f>
        <v>27.84</v>
      </c>
      <c r="E57" s="2">
        <f>IFERROR(__xludf.DUMMYFUNCTION("""COMPUTED_VALUE"""),27.97)</f>
        <v>27.97</v>
      </c>
      <c r="F57" s="2">
        <f>IFERROR(__xludf.DUMMYFUNCTION("""COMPUTED_VALUE"""),426334.0)</f>
        <v>426334</v>
      </c>
    </row>
    <row r="58">
      <c r="A58" s="3">
        <f>IFERROR(__xludf.DUMMYFUNCTION("""COMPUTED_VALUE"""),42088.66666666667)</f>
        <v>42088.66667</v>
      </c>
      <c r="B58" s="2">
        <f>IFERROR(__xludf.DUMMYFUNCTION("""COMPUTED_VALUE"""),28.05)</f>
        <v>28.05</v>
      </c>
      <c r="C58" s="2">
        <f>IFERROR(__xludf.DUMMYFUNCTION("""COMPUTED_VALUE"""),28.08)</f>
        <v>28.08</v>
      </c>
      <c r="D58" s="2">
        <f>IFERROR(__xludf.DUMMYFUNCTION("""COMPUTED_VALUE"""),27.03)</f>
        <v>27.03</v>
      </c>
      <c r="E58" s="2">
        <f>IFERROR(__xludf.DUMMYFUNCTION("""COMPUTED_VALUE"""),27.1)</f>
        <v>27.1</v>
      </c>
      <c r="F58" s="2">
        <f>IFERROR(__xludf.DUMMYFUNCTION("""COMPUTED_VALUE"""),297645.0)</f>
        <v>297645</v>
      </c>
    </row>
    <row r="59">
      <c r="A59" s="3">
        <f>IFERROR(__xludf.DUMMYFUNCTION("""COMPUTED_VALUE"""),42089.66666666667)</f>
        <v>42089.66667</v>
      </c>
      <c r="B59" s="2">
        <f>IFERROR(__xludf.DUMMYFUNCTION("""COMPUTED_VALUE"""),27.01)</f>
        <v>27.01</v>
      </c>
      <c r="C59" s="2">
        <f>IFERROR(__xludf.DUMMYFUNCTION("""COMPUTED_VALUE"""),27.06)</f>
        <v>27.06</v>
      </c>
      <c r="D59" s="2">
        <f>IFERROR(__xludf.DUMMYFUNCTION("""COMPUTED_VALUE"""),26.79)</f>
        <v>26.79</v>
      </c>
      <c r="E59" s="2">
        <f>IFERROR(__xludf.DUMMYFUNCTION("""COMPUTED_VALUE"""),26.9)</f>
        <v>26.9</v>
      </c>
      <c r="F59" s="2">
        <f>IFERROR(__xludf.DUMMYFUNCTION("""COMPUTED_VALUE"""),313725.0)</f>
        <v>313725</v>
      </c>
    </row>
    <row r="60">
      <c r="A60" s="3">
        <f>IFERROR(__xludf.DUMMYFUNCTION("""COMPUTED_VALUE"""),42090.66666666667)</f>
        <v>42090.66667</v>
      </c>
      <c r="B60" s="2">
        <f>IFERROR(__xludf.DUMMYFUNCTION("""COMPUTED_VALUE"""),26.95)</f>
        <v>26.95</v>
      </c>
      <c r="C60" s="2">
        <f>IFERROR(__xludf.DUMMYFUNCTION("""COMPUTED_VALUE"""),27.0)</f>
        <v>27</v>
      </c>
      <c r="D60" s="2">
        <f>IFERROR(__xludf.DUMMYFUNCTION("""COMPUTED_VALUE"""),26.53)</f>
        <v>26.53</v>
      </c>
      <c r="E60" s="2">
        <f>IFERROR(__xludf.DUMMYFUNCTION("""COMPUTED_VALUE"""),26.55)</f>
        <v>26.55</v>
      </c>
      <c r="F60" s="2">
        <f>IFERROR(__xludf.DUMMYFUNCTION("""COMPUTED_VALUE"""),335382.0)</f>
        <v>335382</v>
      </c>
    </row>
    <row r="61">
      <c r="A61" s="3">
        <f>IFERROR(__xludf.DUMMYFUNCTION("""COMPUTED_VALUE"""),42093.66666666667)</f>
        <v>42093.66667</v>
      </c>
      <c r="B61" s="2">
        <f>IFERROR(__xludf.DUMMYFUNCTION("""COMPUTED_VALUE"""),26.73)</f>
        <v>26.73</v>
      </c>
      <c r="C61" s="2">
        <f>IFERROR(__xludf.DUMMYFUNCTION("""COMPUTED_VALUE"""),26.77)</f>
        <v>26.77</v>
      </c>
      <c r="D61" s="2">
        <f>IFERROR(__xludf.DUMMYFUNCTION("""COMPUTED_VALUE"""),26.34)</f>
        <v>26.34</v>
      </c>
      <c r="E61" s="2">
        <f>IFERROR(__xludf.DUMMYFUNCTION("""COMPUTED_VALUE"""),26.49)</f>
        <v>26.49</v>
      </c>
      <c r="F61" s="2">
        <f>IFERROR(__xludf.DUMMYFUNCTION("""COMPUTED_VALUE"""),323456.0)</f>
        <v>323456</v>
      </c>
    </row>
    <row r="62">
      <c r="A62" s="3">
        <f>IFERROR(__xludf.DUMMYFUNCTION("""COMPUTED_VALUE"""),42094.66666666667)</f>
        <v>42094.66667</v>
      </c>
      <c r="B62" s="2">
        <f>IFERROR(__xludf.DUMMYFUNCTION("""COMPUTED_VALUE"""),26.45)</f>
        <v>26.45</v>
      </c>
      <c r="C62" s="2">
        <f>IFERROR(__xludf.DUMMYFUNCTION("""COMPUTED_VALUE"""),26.57)</f>
        <v>26.57</v>
      </c>
      <c r="D62" s="2">
        <f>IFERROR(__xludf.DUMMYFUNCTION("""COMPUTED_VALUE"""),26.19)</f>
        <v>26.19</v>
      </c>
      <c r="E62" s="2">
        <f>IFERROR(__xludf.DUMMYFUNCTION("""COMPUTED_VALUE"""),26.45)</f>
        <v>26.45</v>
      </c>
      <c r="F62" s="2">
        <f>IFERROR(__xludf.DUMMYFUNCTION("""COMPUTED_VALUE"""),526990.0)</f>
        <v>526990</v>
      </c>
    </row>
    <row r="63">
      <c r="A63" s="3">
        <f>IFERROR(__xludf.DUMMYFUNCTION("""COMPUTED_VALUE"""),42095.66666666667)</f>
        <v>42095.66667</v>
      </c>
      <c r="B63" s="2">
        <f>IFERROR(__xludf.DUMMYFUNCTION("""COMPUTED_VALUE"""),26.44)</f>
        <v>26.44</v>
      </c>
      <c r="C63" s="2">
        <f>IFERROR(__xludf.DUMMYFUNCTION("""COMPUTED_VALUE"""),27.02)</f>
        <v>27.02</v>
      </c>
      <c r="D63" s="2">
        <f>IFERROR(__xludf.DUMMYFUNCTION("""COMPUTED_VALUE"""),26.33)</f>
        <v>26.33</v>
      </c>
      <c r="E63" s="2">
        <f>IFERROR(__xludf.DUMMYFUNCTION("""COMPUTED_VALUE"""),26.97)</f>
        <v>26.97</v>
      </c>
      <c r="F63" s="2">
        <f>IFERROR(__xludf.DUMMYFUNCTION("""COMPUTED_VALUE"""),311756.0)</f>
        <v>311756</v>
      </c>
    </row>
    <row r="64">
      <c r="A64" s="3">
        <f>IFERROR(__xludf.DUMMYFUNCTION("""COMPUTED_VALUE"""),42096.66666666667)</f>
        <v>42096.66667</v>
      </c>
      <c r="B64" s="2">
        <f>IFERROR(__xludf.DUMMYFUNCTION("""COMPUTED_VALUE"""),26.98)</f>
        <v>26.98</v>
      </c>
      <c r="C64" s="2">
        <f>IFERROR(__xludf.DUMMYFUNCTION("""COMPUTED_VALUE"""),27.26)</f>
        <v>27.26</v>
      </c>
      <c r="D64" s="2">
        <f>IFERROR(__xludf.DUMMYFUNCTION("""COMPUTED_VALUE"""),26.75)</f>
        <v>26.75</v>
      </c>
      <c r="E64" s="2">
        <f>IFERROR(__xludf.DUMMYFUNCTION("""COMPUTED_VALUE"""),26.78)</f>
        <v>26.78</v>
      </c>
      <c r="F64" s="2">
        <f>IFERROR(__xludf.DUMMYFUNCTION("""COMPUTED_VALUE"""),214625.0)</f>
        <v>214625</v>
      </c>
    </row>
    <row r="65">
      <c r="A65" s="3">
        <f>IFERROR(__xludf.DUMMYFUNCTION("""COMPUTED_VALUE"""),42100.66666666667)</f>
        <v>42100.66667</v>
      </c>
      <c r="B65" s="2">
        <f>IFERROR(__xludf.DUMMYFUNCTION("""COMPUTED_VALUE"""),26.78)</f>
        <v>26.78</v>
      </c>
      <c r="C65" s="2">
        <f>IFERROR(__xludf.DUMMYFUNCTION("""COMPUTED_VALUE"""),27.05)</f>
        <v>27.05</v>
      </c>
      <c r="D65" s="2">
        <f>IFERROR(__xludf.DUMMYFUNCTION("""COMPUTED_VALUE"""),26.71)</f>
        <v>26.71</v>
      </c>
      <c r="E65" s="2">
        <f>IFERROR(__xludf.DUMMYFUNCTION("""COMPUTED_VALUE"""),26.87)</f>
        <v>26.87</v>
      </c>
      <c r="F65" s="2">
        <f>IFERROR(__xludf.DUMMYFUNCTION("""COMPUTED_VALUE"""),222418.0)</f>
        <v>222418</v>
      </c>
    </row>
    <row r="66">
      <c r="A66" s="3">
        <f>IFERROR(__xludf.DUMMYFUNCTION("""COMPUTED_VALUE"""),42101.66666666667)</f>
        <v>42101.66667</v>
      </c>
      <c r="B66" s="2">
        <f>IFERROR(__xludf.DUMMYFUNCTION("""COMPUTED_VALUE"""),27.07)</f>
        <v>27.07</v>
      </c>
      <c r="C66" s="2">
        <f>IFERROR(__xludf.DUMMYFUNCTION("""COMPUTED_VALUE"""),28.14)</f>
        <v>28.14</v>
      </c>
      <c r="D66" s="2">
        <f>IFERROR(__xludf.DUMMYFUNCTION("""COMPUTED_VALUE"""),26.97)</f>
        <v>26.97</v>
      </c>
      <c r="E66" s="2">
        <f>IFERROR(__xludf.DUMMYFUNCTION("""COMPUTED_VALUE"""),27.68)</f>
        <v>27.68</v>
      </c>
      <c r="F66" s="2">
        <f>IFERROR(__xludf.DUMMYFUNCTION("""COMPUTED_VALUE"""),328640.0)</f>
        <v>328640</v>
      </c>
    </row>
    <row r="67">
      <c r="A67" s="3">
        <f>IFERROR(__xludf.DUMMYFUNCTION("""COMPUTED_VALUE"""),42102.66666666667)</f>
        <v>42102.66667</v>
      </c>
      <c r="B67" s="2">
        <f>IFERROR(__xludf.DUMMYFUNCTION("""COMPUTED_VALUE"""),27.87)</f>
        <v>27.87</v>
      </c>
      <c r="C67" s="2">
        <f>IFERROR(__xludf.DUMMYFUNCTION("""COMPUTED_VALUE"""),27.92)</f>
        <v>27.92</v>
      </c>
      <c r="D67" s="2">
        <f>IFERROR(__xludf.DUMMYFUNCTION("""COMPUTED_VALUE"""),27.29)</f>
        <v>27.29</v>
      </c>
      <c r="E67" s="2">
        <f>IFERROR(__xludf.DUMMYFUNCTION("""COMPUTED_VALUE"""),27.68)</f>
        <v>27.68</v>
      </c>
      <c r="F67" s="2">
        <f>IFERROR(__xludf.DUMMYFUNCTION("""COMPUTED_VALUE"""),270113.0)</f>
        <v>270113</v>
      </c>
    </row>
    <row r="68">
      <c r="A68" s="3">
        <f>IFERROR(__xludf.DUMMYFUNCTION("""COMPUTED_VALUE"""),42103.66666666667)</f>
        <v>42103.66667</v>
      </c>
      <c r="B68" s="2">
        <f>IFERROR(__xludf.DUMMYFUNCTION("""COMPUTED_VALUE"""),27.72)</f>
        <v>27.72</v>
      </c>
      <c r="C68" s="2">
        <f>IFERROR(__xludf.DUMMYFUNCTION("""COMPUTED_VALUE"""),27.91)</f>
        <v>27.91</v>
      </c>
      <c r="D68" s="2">
        <f>IFERROR(__xludf.DUMMYFUNCTION("""COMPUTED_VALUE"""),27.45)</f>
        <v>27.45</v>
      </c>
      <c r="E68" s="2">
        <f>IFERROR(__xludf.DUMMYFUNCTION("""COMPUTED_VALUE"""),27.76)</f>
        <v>27.76</v>
      </c>
      <c r="F68" s="2">
        <f>IFERROR(__xludf.DUMMYFUNCTION("""COMPUTED_VALUE"""),183411.0)</f>
        <v>183411</v>
      </c>
    </row>
    <row r="69">
      <c r="A69" s="3">
        <f>IFERROR(__xludf.DUMMYFUNCTION("""COMPUTED_VALUE"""),42104.66666666667)</f>
        <v>42104.66667</v>
      </c>
      <c r="B69" s="2">
        <f>IFERROR(__xludf.DUMMYFUNCTION("""COMPUTED_VALUE"""),27.86)</f>
        <v>27.86</v>
      </c>
      <c r="C69" s="2">
        <f>IFERROR(__xludf.DUMMYFUNCTION("""COMPUTED_VALUE"""),28.08)</f>
        <v>28.08</v>
      </c>
      <c r="D69" s="2">
        <f>IFERROR(__xludf.DUMMYFUNCTION("""COMPUTED_VALUE"""),27.78)</f>
        <v>27.78</v>
      </c>
      <c r="E69" s="2">
        <f>IFERROR(__xludf.DUMMYFUNCTION("""COMPUTED_VALUE"""),28.0)</f>
        <v>28</v>
      </c>
      <c r="F69" s="2">
        <f>IFERROR(__xludf.DUMMYFUNCTION("""COMPUTED_VALUE"""),129532.0)</f>
        <v>129532</v>
      </c>
    </row>
    <row r="70">
      <c r="A70" s="3">
        <f>IFERROR(__xludf.DUMMYFUNCTION("""COMPUTED_VALUE"""),42107.66666666667)</f>
        <v>42107.66667</v>
      </c>
      <c r="B70" s="2">
        <f>IFERROR(__xludf.DUMMYFUNCTION("""COMPUTED_VALUE"""),28.06)</f>
        <v>28.06</v>
      </c>
      <c r="C70" s="2">
        <f>IFERROR(__xludf.DUMMYFUNCTION("""COMPUTED_VALUE"""),28.41)</f>
        <v>28.41</v>
      </c>
      <c r="D70" s="2">
        <f>IFERROR(__xludf.DUMMYFUNCTION("""COMPUTED_VALUE"""),27.94)</f>
        <v>27.94</v>
      </c>
      <c r="E70" s="2">
        <f>IFERROR(__xludf.DUMMYFUNCTION("""COMPUTED_VALUE"""),28.23)</f>
        <v>28.23</v>
      </c>
      <c r="F70" s="2">
        <f>IFERROR(__xludf.DUMMYFUNCTION("""COMPUTED_VALUE"""),243439.0)</f>
        <v>243439</v>
      </c>
    </row>
    <row r="71">
      <c r="A71" s="3">
        <f>IFERROR(__xludf.DUMMYFUNCTION("""COMPUTED_VALUE"""),42108.66666666667)</f>
        <v>42108.66667</v>
      </c>
      <c r="B71" s="2">
        <f>IFERROR(__xludf.DUMMYFUNCTION("""COMPUTED_VALUE"""),28.33)</f>
        <v>28.33</v>
      </c>
      <c r="C71" s="2">
        <f>IFERROR(__xludf.DUMMYFUNCTION("""COMPUTED_VALUE"""),28.47)</f>
        <v>28.47</v>
      </c>
      <c r="D71" s="2">
        <f>IFERROR(__xludf.DUMMYFUNCTION("""COMPUTED_VALUE"""),28.13)</f>
        <v>28.13</v>
      </c>
      <c r="E71" s="2">
        <f>IFERROR(__xludf.DUMMYFUNCTION("""COMPUTED_VALUE"""),28.27)</f>
        <v>28.27</v>
      </c>
      <c r="F71" s="2">
        <f>IFERROR(__xludf.DUMMYFUNCTION("""COMPUTED_VALUE"""),185124.0)</f>
        <v>185124</v>
      </c>
    </row>
    <row r="72">
      <c r="A72" s="3">
        <f>IFERROR(__xludf.DUMMYFUNCTION("""COMPUTED_VALUE"""),42109.66666666667)</f>
        <v>42109.66667</v>
      </c>
      <c r="B72" s="2">
        <f>IFERROR(__xludf.DUMMYFUNCTION("""COMPUTED_VALUE"""),28.23)</f>
        <v>28.23</v>
      </c>
      <c r="C72" s="2">
        <f>IFERROR(__xludf.DUMMYFUNCTION("""COMPUTED_VALUE"""),29.12)</f>
        <v>29.12</v>
      </c>
      <c r="D72" s="2">
        <f>IFERROR(__xludf.DUMMYFUNCTION("""COMPUTED_VALUE"""),28.18)</f>
        <v>28.18</v>
      </c>
      <c r="E72" s="2">
        <f>IFERROR(__xludf.DUMMYFUNCTION("""COMPUTED_VALUE"""),29.06)</f>
        <v>29.06</v>
      </c>
      <c r="F72" s="2">
        <f>IFERROR(__xludf.DUMMYFUNCTION("""COMPUTED_VALUE"""),423875.0)</f>
        <v>423875</v>
      </c>
    </row>
    <row r="73">
      <c r="A73" s="3">
        <f>IFERROR(__xludf.DUMMYFUNCTION("""COMPUTED_VALUE"""),42110.66666666667)</f>
        <v>42110.66667</v>
      </c>
      <c r="B73" s="2">
        <f>IFERROR(__xludf.DUMMYFUNCTION("""COMPUTED_VALUE"""),29.09)</f>
        <v>29.09</v>
      </c>
      <c r="C73" s="2">
        <f>IFERROR(__xludf.DUMMYFUNCTION("""COMPUTED_VALUE"""),29.22)</f>
        <v>29.22</v>
      </c>
      <c r="D73" s="2">
        <f>IFERROR(__xludf.DUMMYFUNCTION("""COMPUTED_VALUE"""),28.86)</f>
        <v>28.86</v>
      </c>
      <c r="E73" s="2">
        <f>IFERROR(__xludf.DUMMYFUNCTION("""COMPUTED_VALUE"""),29.17)</f>
        <v>29.17</v>
      </c>
      <c r="F73" s="2">
        <f>IFERROR(__xludf.DUMMYFUNCTION("""COMPUTED_VALUE"""),238344.0)</f>
        <v>238344</v>
      </c>
    </row>
    <row r="74">
      <c r="A74" s="3">
        <f>IFERROR(__xludf.DUMMYFUNCTION("""COMPUTED_VALUE"""),42111.66666666667)</f>
        <v>42111.66667</v>
      </c>
      <c r="B74" s="2">
        <f>IFERROR(__xludf.DUMMYFUNCTION("""COMPUTED_VALUE"""),28.91)</f>
        <v>28.91</v>
      </c>
      <c r="C74" s="2">
        <f>IFERROR(__xludf.DUMMYFUNCTION("""COMPUTED_VALUE"""),28.96)</f>
        <v>28.96</v>
      </c>
      <c r="D74" s="2">
        <f>IFERROR(__xludf.DUMMYFUNCTION("""COMPUTED_VALUE"""),28.54)</f>
        <v>28.54</v>
      </c>
      <c r="E74" s="2">
        <f>IFERROR(__xludf.DUMMYFUNCTION("""COMPUTED_VALUE"""),28.61)</f>
        <v>28.61</v>
      </c>
      <c r="F74" s="2">
        <f>IFERROR(__xludf.DUMMYFUNCTION("""COMPUTED_VALUE"""),246920.0)</f>
        <v>246920</v>
      </c>
    </row>
    <row r="75">
      <c r="A75" s="3">
        <f>IFERROR(__xludf.DUMMYFUNCTION("""COMPUTED_VALUE"""),42114.66666666667)</f>
        <v>42114.66667</v>
      </c>
      <c r="B75" s="2">
        <f>IFERROR(__xludf.DUMMYFUNCTION("""COMPUTED_VALUE"""),28.69)</f>
        <v>28.69</v>
      </c>
      <c r="C75" s="2">
        <f>IFERROR(__xludf.DUMMYFUNCTION("""COMPUTED_VALUE"""),28.84)</f>
        <v>28.84</v>
      </c>
      <c r="D75" s="2">
        <f>IFERROR(__xludf.DUMMYFUNCTION("""COMPUTED_VALUE"""),28.37)</f>
        <v>28.37</v>
      </c>
      <c r="E75" s="2">
        <f>IFERROR(__xludf.DUMMYFUNCTION("""COMPUTED_VALUE"""),28.41)</f>
        <v>28.41</v>
      </c>
      <c r="F75" s="2">
        <f>IFERROR(__xludf.DUMMYFUNCTION("""COMPUTED_VALUE"""),175869.0)</f>
        <v>175869</v>
      </c>
    </row>
    <row r="76">
      <c r="A76" s="3">
        <f>IFERROR(__xludf.DUMMYFUNCTION("""COMPUTED_VALUE"""),42115.66666666667)</f>
        <v>42115.66667</v>
      </c>
      <c r="B76" s="2">
        <f>IFERROR(__xludf.DUMMYFUNCTION("""COMPUTED_VALUE"""),28.5)</f>
        <v>28.5</v>
      </c>
      <c r="C76" s="2">
        <f>IFERROR(__xludf.DUMMYFUNCTION("""COMPUTED_VALUE"""),28.86)</f>
        <v>28.86</v>
      </c>
      <c r="D76" s="2">
        <f>IFERROR(__xludf.DUMMYFUNCTION("""COMPUTED_VALUE"""),28.43)</f>
        <v>28.43</v>
      </c>
      <c r="E76" s="2">
        <f>IFERROR(__xludf.DUMMYFUNCTION("""COMPUTED_VALUE"""),28.76)</f>
        <v>28.76</v>
      </c>
      <c r="F76" s="2">
        <f>IFERROR(__xludf.DUMMYFUNCTION("""COMPUTED_VALUE"""),99761.0)</f>
        <v>99761</v>
      </c>
    </row>
    <row r="77">
      <c r="A77" s="3">
        <f>IFERROR(__xludf.DUMMYFUNCTION("""COMPUTED_VALUE"""),42116.66666666667)</f>
        <v>42116.66667</v>
      </c>
      <c r="B77" s="2">
        <f>IFERROR(__xludf.DUMMYFUNCTION("""COMPUTED_VALUE"""),28.85)</f>
        <v>28.85</v>
      </c>
      <c r="C77" s="2">
        <f>IFERROR(__xludf.DUMMYFUNCTION("""COMPUTED_VALUE"""),28.91)</f>
        <v>28.91</v>
      </c>
      <c r="D77" s="2">
        <f>IFERROR(__xludf.DUMMYFUNCTION("""COMPUTED_VALUE"""),28.52)</f>
        <v>28.52</v>
      </c>
      <c r="E77" s="2">
        <f>IFERROR(__xludf.DUMMYFUNCTION("""COMPUTED_VALUE"""),28.62)</f>
        <v>28.62</v>
      </c>
      <c r="F77" s="2">
        <f>IFERROR(__xludf.DUMMYFUNCTION("""COMPUTED_VALUE"""),233496.0)</f>
        <v>233496</v>
      </c>
    </row>
    <row r="78">
      <c r="A78" s="3">
        <f>IFERROR(__xludf.DUMMYFUNCTION("""COMPUTED_VALUE"""),42117.66666666667)</f>
        <v>42117.66667</v>
      </c>
      <c r="B78" s="2">
        <f>IFERROR(__xludf.DUMMYFUNCTION("""COMPUTED_VALUE"""),28.45)</f>
        <v>28.45</v>
      </c>
      <c r="C78" s="2">
        <f>IFERROR(__xludf.DUMMYFUNCTION("""COMPUTED_VALUE"""),28.79)</f>
        <v>28.79</v>
      </c>
      <c r="D78" s="2">
        <f>IFERROR(__xludf.DUMMYFUNCTION("""COMPUTED_VALUE"""),28.38)</f>
        <v>28.38</v>
      </c>
      <c r="E78" s="2">
        <f>IFERROR(__xludf.DUMMYFUNCTION("""COMPUTED_VALUE"""),28.71)</f>
        <v>28.71</v>
      </c>
      <c r="F78" s="2">
        <f>IFERROR(__xludf.DUMMYFUNCTION("""COMPUTED_VALUE"""),182082.0)</f>
        <v>182082</v>
      </c>
    </row>
    <row r="79">
      <c r="A79" s="3">
        <f>IFERROR(__xludf.DUMMYFUNCTION("""COMPUTED_VALUE"""),42118.66666666667)</f>
        <v>42118.66667</v>
      </c>
      <c r="B79" s="2">
        <f>IFERROR(__xludf.DUMMYFUNCTION("""COMPUTED_VALUE"""),28.61)</f>
        <v>28.61</v>
      </c>
      <c r="C79" s="2">
        <f>IFERROR(__xludf.DUMMYFUNCTION("""COMPUTED_VALUE"""),28.79)</f>
        <v>28.79</v>
      </c>
      <c r="D79" s="2">
        <f>IFERROR(__xludf.DUMMYFUNCTION("""COMPUTED_VALUE"""),27.91)</f>
        <v>27.91</v>
      </c>
      <c r="E79" s="2">
        <f>IFERROR(__xludf.DUMMYFUNCTION("""COMPUTED_VALUE"""),27.92)</f>
        <v>27.92</v>
      </c>
      <c r="F79" s="2">
        <f>IFERROR(__xludf.DUMMYFUNCTION("""COMPUTED_VALUE"""),397560.0)</f>
        <v>397560</v>
      </c>
    </row>
    <row r="80">
      <c r="A80" s="3">
        <f>IFERROR(__xludf.DUMMYFUNCTION("""COMPUTED_VALUE"""),42121.66666666667)</f>
        <v>42121.66667</v>
      </c>
      <c r="B80" s="2">
        <f>IFERROR(__xludf.DUMMYFUNCTION("""COMPUTED_VALUE"""),28.05)</f>
        <v>28.05</v>
      </c>
      <c r="C80" s="2">
        <f>IFERROR(__xludf.DUMMYFUNCTION("""COMPUTED_VALUE"""),28.14)</f>
        <v>28.14</v>
      </c>
      <c r="D80" s="2">
        <f>IFERROR(__xludf.DUMMYFUNCTION("""COMPUTED_VALUE"""),27.83)</f>
        <v>27.83</v>
      </c>
      <c r="E80" s="2">
        <f>IFERROR(__xludf.DUMMYFUNCTION("""COMPUTED_VALUE"""),28.0)</f>
        <v>28</v>
      </c>
      <c r="F80" s="2">
        <f>IFERROR(__xludf.DUMMYFUNCTION("""COMPUTED_VALUE"""),437770.0)</f>
        <v>437770</v>
      </c>
    </row>
    <row r="81">
      <c r="A81" s="3">
        <f>IFERROR(__xludf.DUMMYFUNCTION("""COMPUTED_VALUE"""),42122.66666666667)</f>
        <v>42122.66667</v>
      </c>
      <c r="B81" s="2">
        <f>IFERROR(__xludf.DUMMYFUNCTION("""COMPUTED_VALUE"""),27.94)</f>
        <v>27.94</v>
      </c>
      <c r="C81" s="2">
        <f>IFERROR(__xludf.DUMMYFUNCTION("""COMPUTED_VALUE"""),28.0)</f>
        <v>28</v>
      </c>
      <c r="D81" s="2">
        <f>IFERROR(__xludf.DUMMYFUNCTION("""COMPUTED_VALUE"""),27.6)</f>
        <v>27.6</v>
      </c>
      <c r="E81" s="2">
        <f>IFERROR(__xludf.DUMMYFUNCTION("""COMPUTED_VALUE"""),27.7)</f>
        <v>27.7</v>
      </c>
      <c r="F81" s="2">
        <f>IFERROR(__xludf.DUMMYFUNCTION("""COMPUTED_VALUE"""),554341.0)</f>
        <v>554341</v>
      </c>
    </row>
    <row r="82">
      <c r="A82" s="3">
        <f>IFERROR(__xludf.DUMMYFUNCTION("""COMPUTED_VALUE"""),42123.66666666667)</f>
        <v>42123.66667</v>
      </c>
      <c r="B82" s="2">
        <f>IFERROR(__xludf.DUMMYFUNCTION("""COMPUTED_VALUE"""),25.22)</f>
        <v>25.22</v>
      </c>
      <c r="C82" s="2">
        <f>IFERROR(__xludf.DUMMYFUNCTION("""COMPUTED_VALUE"""),26.44)</f>
        <v>26.44</v>
      </c>
      <c r="D82" s="2">
        <f>IFERROR(__xludf.DUMMYFUNCTION("""COMPUTED_VALUE"""),25.01)</f>
        <v>25.01</v>
      </c>
      <c r="E82" s="2">
        <f>IFERROR(__xludf.DUMMYFUNCTION("""COMPUTED_VALUE"""),25.97)</f>
        <v>25.97</v>
      </c>
      <c r="F82" s="2">
        <f>IFERROR(__xludf.DUMMYFUNCTION("""COMPUTED_VALUE"""),2033965.0)</f>
        <v>2033965</v>
      </c>
    </row>
    <row r="83">
      <c r="A83" s="3">
        <f>IFERROR(__xludf.DUMMYFUNCTION("""COMPUTED_VALUE"""),42124.66666666667)</f>
        <v>42124.66667</v>
      </c>
      <c r="B83" s="2">
        <f>IFERROR(__xludf.DUMMYFUNCTION("""COMPUTED_VALUE"""),25.77)</f>
        <v>25.77</v>
      </c>
      <c r="C83" s="2">
        <f>IFERROR(__xludf.DUMMYFUNCTION("""COMPUTED_VALUE"""),25.82)</f>
        <v>25.82</v>
      </c>
      <c r="D83" s="2">
        <f>IFERROR(__xludf.DUMMYFUNCTION("""COMPUTED_VALUE"""),25.16)</f>
        <v>25.16</v>
      </c>
      <c r="E83" s="2">
        <f>IFERROR(__xludf.DUMMYFUNCTION("""COMPUTED_VALUE"""),25.29)</f>
        <v>25.29</v>
      </c>
      <c r="F83" s="2">
        <f>IFERROR(__xludf.DUMMYFUNCTION("""COMPUTED_VALUE"""),878205.0)</f>
        <v>878205</v>
      </c>
    </row>
    <row r="84">
      <c r="A84" s="3">
        <f>IFERROR(__xludf.DUMMYFUNCTION("""COMPUTED_VALUE"""),42125.66666666667)</f>
        <v>42125.66667</v>
      </c>
      <c r="B84" s="2">
        <f>IFERROR(__xludf.DUMMYFUNCTION("""COMPUTED_VALUE"""),25.26)</f>
        <v>25.26</v>
      </c>
      <c r="C84" s="2">
        <f>IFERROR(__xludf.DUMMYFUNCTION("""COMPUTED_VALUE"""),25.35)</f>
        <v>25.35</v>
      </c>
      <c r="D84" s="2">
        <f>IFERROR(__xludf.DUMMYFUNCTION("""COMPUTED_VALUE"""),25.0)</f>
        <v>25</v>
      </c>
      <c r="E84" s="2">
        <f>IFERROR(__xludf.DUMMYFUNCTION("""COMPUTED_VALUE"""),25.21)</f>
        <v>25.21</v>
      </c>
      <c r="F84" s="2">
        <f>IFERROR(__xludf.DUMMYFUNCTION("""COMPUTED_VALUE"""),451117.0)</f>
        <v>451117</v>
      </c>
    </row>
    <row r="85">
      <c r="A85" s="3">
        <f>IFERROR(__xludf.DUMMYFUNCTION("""COMPUTED_VALUE"""),42128.66666666667)</f>
        <v>42128.66667</v>
      </c>
      <c r="B85" s="2">
        <f>IFERROR(__xludf.DUMMYFUNCTION("""COMPUTED_VALUE"""),25.25)</f>
        <v>25.25</v>
      </c>
      <c r="C85" s="2">
        <f>IFERROR(__xludf.DUMMYFUNCTION("""COMPUTED_VALUE"""),25.38)</f>
        <v>25.38</v>
      </c>
      <c r="D85" s="2">
        <f>IFERROR(__xludf.DUMMYFUNCTION("""COMPUTED_VALUE"""),25.08)</f>
        <v>25.08</v>
      </c>
      <c r="E85" s="2">
        <f>IFERROR(__xludf.DUMMYFUNCTION("""COMPUTED_VALUE"""),25.31)</f>
        <v>25.31</v>
      </c>
      <c r="F85" s="2">
        <f>IFERROR(__xludf.DUMMYFUNCTION("""COMPUTED_VALUE"""),528180.0)</f>
        <v>528180</v>
      </c>
    </row>
    <row r="86">
      <c r="A86" s="3">
        <f>IFERROR(__xludf.DUMMYFUNCTION("""COMPUTED_VALUE"""),42129.66666666667)</f>
        <v>42129.66667</v>
      </c>
      <c r="B86" s="2">
        <f>IFERROR(__xludf.DUMMYFUNCTION("""COMPUTED_VALUE"""),25.31)</f>
        <v>25.31</v>
      </c>
      <c r="C86" s="2">
        <f>IFERROR(__xludf.DUMMYFUNCTION("""COMPUTED_VALUE"""),25.38)</f>
        <v>25.38</v>
      </c>
      <c r="D86" s="2">
        <f>IFERROR(__xludf.DUMMYFUNCTION("""COMPUTED_VALUE"""),24.9)</f>
        <v>24.9</v>
      </c>
      <c r="E86" s="2">
        <f>IFERROR(__xludf.DUMMYFUNCTION("""COMPUTED_VALUE"""),25.01)</f>
        <v>25.01</v>
      </c>
      <c r="F86" s="2">
        <f>IFERROR(__xludf.DUMMYFUNCTION("""COMPUTED_VALUE"""),516398.0)</f>
        <v>516398</v>
      </c>
    </row>
    <row r="87">
      <c r="A87" s="3">
        <f>IFERROR(__xludf.DUMMYFUNCTION("""COMPUTED_VALUE"""),42130.66666666667)</f>
        <v>42130.66667</v>
      </c>
      <c r="B87" s="2">
        <f>IFERROR(__xludf.DUMMYFUNCTION("""COMPUTED_VALUE"""),25.11)</f>
        <v>25.11</v>
      </c>
      <c r="C87" s="2">
        <f>IFERROR(__xludf.DUMMYFUNCTION("""COMPUTED_VALUE"""),25.11)</f>
        <v>25.11</v>
      </c>
      <c r="D87" s="2">
        <f>IFERROR(__xludf.DUMMYFUNCTION("""COMPUTED_VALUE"""),24.76)</f>
        <v>24.76</v>
      </c>
      <c r="E87" s="2">
        <f>IFERROR(__xludf.DUMMYFUNCTION("""COMPUTED_VALUE"""),24.89)</f>
        <v>24.89</v>
      </c>
      <c r="F87" s="2">
        <f>IFERROR(__xludf.DUMMYFUNCTION("""COMPUTED_VALUE"""),496446.0)</f>
        <v>496446</v>
      </c>
    </row>
    <row r="88">
      <c r="A88" s="3">
        <f>IFERROR(__xludf.DUMMYFUNCTION("""COMPUTED_VALUE"""),42131.66666666667)</f>
        <v>42131.66667</v>
      </c>
      <c r="B88" s="2">
        <f>IFERROR(__xludf.DUMMYFUNCTION("""COMPUTED_VALUE"""),24.8)</f>
        <v>24.8</v>
      </c>
      <c r="C88" s="2">
        <f>IFERROR(__xludf.DUMMYFUNCTION("""COMPUTED_VALUE"""),24.88)</f>
        <v>24.88</v>
      </c>
      <c r="D88" s="2">
        <f>IFERROR(__xludf.DUMMYFUNCTION("""COMPUTED_VALUE"""),24.54)</f>
        <v>24.54</v>
      </c>
      <c r="E88" s="2">
        <f>IFERROR(__xludf.DUMMYFUNCTION("""COMPUTED_VALUE"""),24.64)</f>
        <v>24.64</v>
      </c>
      <c r="F88" s="2">
        <f>IFERROR(__xludf.DUMMYFUNCTION("""COMPUTED_VALUE"""),442953.0)</f>
        <v>442953</v>
      </c>
    </row>
    <row r="89">
      <c r="A89" s="3">
        <f>IFERROR(__xludf.DUMMYFUNCTION("""COMPUTED_VALUE"""),42132.66666666667)</f>
        <v>42132.66667</v>
      </c>
      <c r="B89" s="2">
        <f>IFERROR(__xludf.DUMMYFUNCTION("""COMPUTED_VALUE"""),24.93)</f>
        <v>24.93</v>
      </c>
      <c r="C89" s="2">
        <f>IFERROR(__xludf.DUMMYFUNCTION("""COMPUTED_VALUE"""),24.93)</f>
        <v>24.93</v>
      </c>
      <c r="D89" s="2">
        <f>IFERROR(__xludf.DUMMYFUNCTION("""COMPUTED_VALUE"""),24.56)</f>
        <v>24.56</v>
      </c>
      <c r="E89" s="2">
        <f>IFERROR(__xludf.DUMMYFUNCTION("""COMPUTED_VALUE"""),24.62)</f>
        <v>24.62</v>
      </c>
      <c r="F89" s="2">
        <f>IFERROR(__xludf.DUMMYFUNCTION("""COMPUTED_VALUE"""),421970.0)</f>
        <v>421970</v>
      </c>
    </row>
    <row r="90">
      <c r="A90" s="3">
        <f>IFERROR(__xludf.DUMMYFUNCTION("""COMPUTED_VALUE"""),42135.66666666667)</f>
        <v>42135.66667</v>
      </c>
      <c r="B90" s="2">
        <f>IFERROR(__xludf.DUMMYFUNCTION("""COMPUTED_VALUE"""),24.65)</f>
        <v>24.65</v>
      </c>
      <c r="C90" s="2">
        <f>IFERROR(__xludf.DUMMYFUNCTION("""COMPUTED_VALUE"""),24.74)</f>
        <v>24.74</v>
      </c>
      <c r="D90" s="2">
        <f>IFERROR(__xludf.DUMMYFUNCTION("""COMPUTED_VALUE"""),24.25)</f>
        <v>24.25</v>
      </c>
      <c r="E90" s="2">
        <f>IFERROR(__xludf.DUMMYFUNCTION("""COMPUTED_VALUE"""),24.29)</f>
        <v>24.29</v>
      </c>
      <c r="F90" s="2">
        <f>IFERROR(__xludf.DUMMYFUNCTION("""COMPUTED_VALUE"""),457431.0)</f>
        <v>457431</v>
      </c>
    </row>
    <row r="91">
      <c r="A91" s="3">
        <f>IFERROR(__xludf.DUMMYFUNCTION("""COMPUTED_VALUE"""),42136.66666666667)</f>
        <v>42136.66667</v>
      </c>
      <c r="B91" s="2">
        <f>IFERROR(__xludf.DUMMYFUNCTION("""COMPUTED_VALUE"""),24.31)</f>
        <v>24.31</v>
      </c>
      <c r="C91" s="2">
        <f>IFERROR(__xludf.DUMMYFUNCTION("""COMPUTED_VALUE"""),24.53)</f>
        <v>24.53</v>
      </c>
      <c r="D91" s="2">
        <f>IFERROR(__xludf.DUMMYFUNCTION("""COMPUTED_VALUE"""),24.12)</f>
        <v>24.12</v>
      </c>
      <c r="E91" s="2">
        <f>IFERROR(__xludf.DUMMYFUNCTION("""COMPUTED_VALUE"""),24.13)</f>
        <v>24.13</v>
      </c>
      <c r="F91" s="2">
        <f>IFERROR(__xludf.DUMMYFUNCTION("""COMPUTED_VALUE"""),441367.0)</f>
        <v>441367</v>
      </c>
    </row>
    <row r="92">
      <c r="A92" s="3">
        <f>IFERROR(__xludf.DUMMYFUNCTION("""COMPUTED_VALUE"""),42137.66666666667)</f>
        <v>42137.66667</v>
      </c>
      <c r="B92" s="2">
        <f>IFERROR(__xludf.DUMMYFUNCTION("""COMPUTED_VALUE"""),24.26)</f>
        <v>24.26</v>
      </c>
      <c r="C92" s="2">
        <f>IFERROR(__xludf.DUMMYFUNCTION("""COMPUTED_VALUE"""),24.33)</f>
        <v>24.33</v>
      </c>
      <c r="D92" s="2">
        <f>IFERROR(__xludf.DUMMYFUNCTION("""COMPUTED_VALUE"""),23.95)</f>
        <v>23.95</v>
      </c>
      <c r="E92" s="2">
        <f>IFERROR(__xludf.DUMMYFUNCTION("""COMPUTED_VALUE"""),24.03)</f>
        <v>24.03</v>
      </c>
      <c r="F92" s="2">
        <f>IFERROR(__xludf.DUMMYFUNCTION("""COMPUTED_VALUE"""),373430.0)</f>
        <v>373430</v>
      </c>
    </row>
    <row r="93">
      <c r="A93" s="3">
        <f>IFERROR(__xludf.DUMMYFUNCTION("""COMPUTED_VALUE"""),42138.66666666667)</f>
        <v>42138.66667</v>
      </c>
      <c r="B93" s="2">
        <f>IFERROR(__xludf.DUMMYFUNCTION("""COMPUTED_VALUE"""),24.11)</f>
        <v>24.11</v>
      </c>
      <c r="C93" s="2">
        <f>IFERROR(__xludf.DUMMYFUNCTION("""COMPUTED_VALUE"""),24.19)</f>
        <v>24.19</v>
      </c>
      <c r="D93" s="2">
        <f>IFERROR(__xludf.DUMMYFUNCTION("""COMPUTED_VALUE"""),23.92)</f>
        <v>23.92</v>
      </c>
      <c r="E93" s="2">
        <f>IFERROR(__xludf.DUMMYFUNCTION("""COMPUTED_VALUE"""),24.08)</f>
        <v>24.08</v>
      </c>
      <c r="F93" s="2">
        <f>IFERROR(__xludf.DUMMYFUNCTION("""COMPUTED_VALUE"""),303502.0)</f>
        <v>303502</v>
      </c>
    </row>
    <row r="94">
      <c r="A94" s="3">
        <f>IFERROR(__xludf.DUMMYFUNCTION("""COMPUTED_VALUE"""),42139.66666666667)</f>
        <v>42139.66667</v>
      </c>
      <c r="B94" s="2">
        <f>IFERROR(__xludf.DUMMYFUNCTION("""COMPUTED_VALUE"""),23.99)</f>
        <v>23.99</v>
      </c>
      <c r="C94" s="2">
        <f>IFERROR(__xludf.DUMMYFUNCTION("""COMPUTED_VALUE"""),24.42)</f>
        <v>24.42</v>
      </c>
      <c r="D94" s="2">
        <f>IFERROR(__xludf.DUMMYFUNCTION("""COMPUTED_VALUE"""),23.81)</f>
        <v>23.81</v>
      </c>
      <c r="E94" s="2">
        <f>IFERROR(__xludf.DUMMYFUNCTION("""COMPUTED_VALUE"""),24.41)</f>
        <v>24.41</v>
      </c>
      <c r="F94" s="2">
        <f>IFERROR(__xludf.DUMMYFUNCTION("""COMPUTED_VALUE"""),427401.0)</f>
        <v>427401</v>
      </c>
    </row>
    <row r="95">
      <c r="A95" s="3">
        <f>IFERROR(__xludf.DUMMYFUNCTION("""COMPUTED_VALUE"""),42142.66666666667)</f>
        <v>42142.66667</v>
      </c>
      <c r="B95" s="2">
        <f>IFERROR(__xludf.DUMMYFUNCTION("""COMPUTED_VALUE"""),24.35)</f>
        <v>24.35</v>
      </c>
      <c r="C95" s="2">
        <f>IFERROR(__xludf.DUMMYFUNCTION("""COMPUTED_VALUE"""),24.46)</f>
        <v>24.46</v>
      </c>
      <c r="D95" s="2">
        <f>IFERROR(__xludf.DUMMYFUNCTION("""COMPUTED_VALUE"""),23.98)</f>
        <v>23.98</v>
      </c>
      <c r="E95" s="2">
        <f>IFERROR(__xludf.DUMMYFUNCTION("""COMPUTED_VALUE"""),24.2)</f>
        <v>24.2</v>
      </c>
      <c r="F95" s="2">
        <f>IFERROR(__xludf.DUMMYFUNCTION("""COMPUTED_VALUE"""),296446.0)</f>
        <v>296446</v>
      </c>
    </row>
    <row r="96">
      <c r="A96" s="3">
        <f>IFERROR(__xludf.DUMMYFUNCTION("""COMPUTED_VALUE"""),42143.66666666667)</f>
        <v>42143.66667</v>
      </c>
      <c r="B96" s="2">
        <f>IFERROR(__xludf.DUMMYFUNCTION("""COMPUTED_VALUE"""),24.25)</f>
        <v>24.25</v>
      </c>
      <c r="C96" s="2">
        <f>IFERROR(__xludf.DUMMYFUNCTION("""COMPUTED_VALUE"""),24.5)</f>
        <v>24.5</v>
      </c>
      <c r="D96" s="2">
        <f>IFERROR(__xludf.DUMMYFUNCTION("""COMPUTED_VALUE"""),24.01)</f>
        <v>24.01</v>
      </c>
      <c r="E96" s="2">
        <f>IFERROR(__xludf.DUMMYFUNCTION("""COMPUTED_VALUE"""),24.1)</f>
        <v>24.1</v>
      </c>
      <c r="F96" s="2">
        <f>IFERROR(__xludf.DUMMYFUNCTION("""COMPUTED_VALUE"""),380195.0)</f>
        <v>380195</v>
      </c>
    </row>
    <row r="97">
      <c r="A97" s="3">
        <f>IFERROR(__xludf.DUMMYFUNCTION("""COMPUTED_VALUE"""),42144.66666666667)</f>
        <v>42144.66667</v>
      </c>
      <c r="B97" s="2">
        <f>IFERROR(__xludf.DUMMYFUNCTION("""COMPUTED_VALUE"""),24.18)</f>
        <v>24.18</v>
      </c>
      <c r="C97" s="2">
        <f>IFERROR(__xludf.DUMMYFUNCTION("""COMPUTED_VALUE"""),24.61)</f>
        <v>24.61</v>
      </c>
      <c r="D97" s="2">
        <f>IFERROR(__xludf.DUMMYFUNCTION("""COMPUTED_VALUE"""),24.08)</f>
        <v>24.08</v>
      </c>
      <c r="E97" s="2">
        <f>IFERROR(__xludf.DUMMYFUNCTION("""COMPUTED_VALUE"""),24.5)</f>
        <v>24.5</v>
      </c>
      <c r="F97" s="2">
        <f>IFERROR(__xludf.DUMMYFUNCTION("""COMPUTED_VALUE"""),436601.0)</f>
        <v>436601</v>
      </c>
    </row>
    <row r="98">
      <c r="A98" s="3">
        <f>IFERROR(__xludf.DUMMYFUNCTION("""COMPUTED_VALUE"""),42145.66666666667)</f>
        <v>42145.66667</v>
      </c>
      <c r="B98" s="2">
        <f>IFERROR(__xludf.DUMMYFUNCTION("""COMPUTED_VALUE"""),22.81)</f>
        <v>22.81</v>
      </c>
      <c r="C98" s="2">
        <f>IFERROR(__xludf.DUMMYFUNCTION("""COMPUTED_VALUE"""),22.81)</f>
        <v>22.81</v>
      </c>
      <c r="D98" s="2">
        <f>IFERROR(__xludf.DUMMYFUNCTION("""COMPUTED_VALUE"""),20.86)</f>
        <v>20.86</v>
      </c>
      <c r="E98" s="2">
        <f>IFERROR(__xludf.DUMMYFUNCTION("""COMPUTED_VALUE"""),21.23)</f>
        <v>21.23</v>
      </c>
      <c r="F98" s="2">
        <f>IFERROR(__xludf.DUMMYFUNCTION("""COMPUTED_VALUE"""),2234607.0)</f>
        <v>2234607</v>
      </c>
    </row>
    <row r="99">
      <c r="A99" s="3">
        <f>IFERROR(__xludf.DUMMYFUNCTION("""COMPUTED_VALUE"""),42146.66666666667)</f>
        <v>42146.66667</v>
      </c>
      <c r="B99" s="2">
        <f>IFERROR(__xludf.DUMMYFUNCTION("""COMPUTED_VALUE"""),21.19)</f>
        <v>21.19</v>
      </c>
      <c r="C99" s="2">
        <f>IFERROR(__xludf.DUMMYFUNCTION("""COMPUTED_VALUE"""),21.59)</f>
        <v>21.59</v>
      </c>
      <c r="D99" s="2">
        <f>IFERROR(__xludf.DUMMYFUNCTION("""COMPUTED_VALUE"""),21.11)</f>
        <v>21.11</v>
      </c>
      <c r="E99" s="2">
        <f>IFERROR(__xludf.DUMMYFUNCTION("""COMPUTED_VALUE"""),21.52)</f>
        <v>21.52</v>
      </c>
      <c r="F99" s="2">
        <f>IFERROR(__xludf.DUMMYFUNCTION("""COMPUTED_VALUE"""),928718.0)</f>
        <v>928718</v>
      </c>
    </row>
    <row r="100">
      <c r="A100" s="3">
        <f>IFERROR(__xludf.DUMMYFUNCTION("""COMPUTED_VALUE"""),42150.66666666667)</f>
        <v>42150.66667</v>
      </c>
      <c r="B100" s="2">
        <f>IFERROR(__xludf.DUMMYFUNCTION("""COMPUTED_VALUE"""),21.4)</f>
        <v>21.4</v>
      </c>
      <c r="C100" s="2">
        <f>IFERROR(__xludf.DUMMYFUNCTION("""COMPUTED_VALUE"""),21.49)</f>
        <v>21.49</v>
      </c>
      <c r="D100" s="2">
        <f>IFERROR(__xludf.DUMMYFUNCTION("""COMPUTED_VALUE"""),21.13)</f>
        <v>21.13</v>
      </c>
      <c r="E100" s="2">
        <f>IFERROR(__xludf.DUMMYFUNCTION("""COMPUTED_VALUE"""),21.38)</f>
        <v>21.38</v>
      </c>
      <c r="F100" s="2">
        <f>IFERROR(__xludf.DUMMYFUNCTION("""COMPUTED_VALUE"""),515400.0)</f>
        <v>515400</v>
      </c>
    </row>
    <row r="101">
      <c r="A101" s="3">
        <f>IFERROR(__xludf.DUMMYFUNCTION("""COMPUTED_VALUE"""),42151.66666666667)</f>
        <v>42151.66667</v>
      </c>
      <c r="B101" s="2">
        <f>IFERROR(__xludf.DUMMYFUNCTION("""COMPUTED_VALUE"""),21.31)</f>
        <v>21.31</v>
      </c>
      <c r="C101" s="2">
        <f>IFERROR(__xludf.DUMMYFUNCTION("""COMPUTED_VALUE"""),21.43)</f>
        <v>21.43</v>
      </c>
      <c r="D101" s="2">
        <f>IFERROR(__xludf.DUMMYFUNCTION("""COMPUTED_VALUE"""),21.1)</f>
        <v>21.1</v>
      </c>
      <c r="E101" s="2">
        <f>IFERROR(__xludf.DUMMYFUNCTION("""COMPUTED_VALUE"""),21.22)</f>
        <v>21.22</v>
      </c>
      <c r="F101" s="2">
        <f>IFERROR(__xludf.DUMMYFUNCTION("""COMPUTED_VALUE"""),567855.0)</f>
        <v>567855</v>
      </c>
    </row>
    <row r="102">
      <c r="A102" s="3">
        <f>IFERROR(__xludf.DUMMYFUNCTION("""COMPUTED_VALUE"""),42152.66666666667)</f>
        <v>42152.66667</v>
      </c>
      <c r="B102" s="2">
        <f>IFERROR(__xludf.DUMMYFUNCTION("""COMPUTED_VALUE"""),21.23)</f>
        <v>21.23</v>
      </c>
      <c r="C102" s="2">
        <f>IFERROR(__xludf.DUMMYFUNCTION("""COMPUTED_VALUE"""),21.41)</f>
        <v>21.41</v>
      </c>
      <c r="D102" s="2">
        <f>IFERROR(__xludf.DUMMYFUNCTION("""COMPUTED_VALUE"""),21.12)</f>
        <v>21.12</v>
      </c>
      <c r="E102" s="2">
        <f>IFERROR(__xludf.DUMMYFUNCTION("""COMPUTED_VALUE"""),21.27)</f>
        <v>21.27</v>
      </c>
      <c r="F102" s="2">
        <f>IFERROR(__xludf.DUMMYFUNCTION("""COMPUTED_VALUE"""),491728.0)</f>
        <v>491728</v>
      </c>
    </row>
    <row r="103">
      <c r="A103" s="3">
        <f>IFERROR(__xludf.DUMMYFUNCTION("""COMPUTED_VALUE"""),42153.66666666667)</f>
        <v>42153.66667</v>
      </c>
      <c r="B103" s="2">
        <f>IFERROR(__xludf.DUMMYFUNCTION("""COMPUTED_VALUE"""),21.21)</f>
        <v>21.21</v>
      </c>
      <c r="C103" s="2">
        <f>IFERROR(__xludf.DUMMYFUNCTION("""COMPUTED_VALUE"""),21.29)</f>
        <v>21.29</v>
      </c>
      <c r="D103" s="2">
        <f>IFERROR(__xludf.DUMMYFUNCTION("""COMPUTED_VALUE"""),21.11)</f>
        <v>21.11</v>
      </c>
      <c r="E103" s="2">
        <f>IFERROR(__xludf.DUMMYFUNCTION("""COMPUTED_VALUE"""),21.22)</f>
        <v>21.22</v>
      </c>
      <c r="F103" s="2">
        <f>IFERROR(__xludf.DUMMYFUNCTION("""COMPUTED_VALUE"""),896645.0)</f>
        <v>896645</v>
      </c>
    </row>
    <row r="104">
      <c r="A104" s="3">
        <f>IFERROR(__xludf.DUMMYFUNCTION("""COMPUTED_VALUE"""),42156.66666666667)</f>
        <v>42156.66667</v>
      </c>
      <c r="B104" s="2">
        <f>IFERROR(__xludf.DUMMYFUNCTION("""COMPUTED_VALUE"""),21.29)</f>
        <v>21.29</v>
      </c>
      <c r="C104" s="2">
        <f>IFERROR(__xludf.DUMMYFUNCTION("""COMPUTED_VALUE"""),21.29)</f>
        <v>21.29</v>
      </c>
      <c r="D104" s="2">
        <f>IFERROR(__xludf.DUMMYFUNCTION("""COMPUTED_VALUE"""),20.98)</f>
        <v>20.98</v>
      </c>
      <c r="E104" s="2">
        <f>IFERROR(__xludf.DUMMYFUNCTION("""COMPUTED_VALUE"""),21.1)</f>
        <v>21.1</v>
      </c>
      <c r="F104" s="2">
        <f>IFERROR(__xludf.DUMMYFUNCTION("""COMPUTED_VALUE"""),493393.0)</f>
        <v>493393</v>
      </c>
    </row>
    <row r="105">
      <c r="A105" s="3">
        <f>IFERROR(__xludf.DUMMYFUNCTION("""COMPUTED_VALUE"""),42157.66666666667)</f>
        <v>42157.66667</v>
      </c>
      <c r="B105" s="2">
        <f>IFERROR(__xludf.DUMMYFUNCTION("""COMPUTED_VALUE"""),21.18)</f>
        <v>21.18</v>
      </c>
      <c r="C105" s="2">
        <f>IFERROR(__xludf.DUMMYFUNCTION("""COMPUTED_VALUE"""),21.36)</f>
        <v>21.36</v>
      </c>
      <c r="D105" s="2">
        <f>IFERROR(__xludf.DUMMYFUNCTION("""COMPUTED_VALUE"""),21.08)</f>
        <v>21.08</v>
      </c>
      <c r="E105" s="2">
        <f>IFERROR(__xludf.DUMMYFUNCTION("""COMPUTED_VALUE"""),21.17)</f>
        <v>21.17</v>
      </c>
      <c r="F105" s="2">
        <f>IFERROR(__xludf.DUMMYFUNCTION("""COMPUTED_VALUE"""),331408.0)</f>
        <v>331408</v>
      </c>
    </row>
    <row r="106">
      <c r="A106" s="3">
        <f>IFERROR(__xludf.DUMMYFUNCTION("""COMPUTED_VALUE"""),42158.66666666667)</f>
        <v>42158.66667</v>
      </c>
      <c r="B106" s="2">
        <f>IFERROR(__xludf.DUMMYFUNCTION("""COMPUTED_VALUE"""),21.15)</f>
        <v>21.15</v>
      </c>
      <c r="C106" s="2">
        <f>IFERROR(__xludf.DUMMYFUNCTION("""COMPUTED_VALUE"""),21.38)</f>
        <v>21.38</v>
      </c>
      <c r="D106" s="2">
        <f>IFERROR(__xludf.DUMMYFUNCTION("""COMPUTED_VALUE"""),21.04)</f>
        <v>21.04</v>
      </c>
      <c r="E106" s="2">
        <f>IFERROR(__xludf.DUMMYFUNCTION("""COMPUTED_VALUE"""),21.21)</f>
        <v>21.21</v>
      </c>
      <c r="F106" s="2">
        <f>IFERROR(__xludf.DUMMYFUNCTION("""COMPUTED_VALUE"""),377352.0)</f>
        <v>377352</v>
      </c>
    </row>
    <row r="107">
      <c r="A107" s="3">
        <f>IFERROR(__xludf.DUMMYFUNCTION("""COMPUTED_VALUE"""),42159.66666666667)</f>
        <v>42159.66667</v>
      </c>
      <c r="B107" s="2">
        <f>IFERROR(__xludf.DUMMYFUNCTION("""COMPUTED_VALUE"""),21.08)</f>
        <v>21.08</v>
      </c>
      <c r="C107" s="2">
        <f>IFERROR(__xludf.DUMMYFUNCTION("""COMPUTED_VALUE"""),21.25)</f>
        <v>21.25</v>
      </c>
      <c r="D107" s="2">
        <f>IFERROR(__xludf.DUMMYFUNCTION("""COMPUTED_VALUE"""),20.98)</f>
        <v>20.98</v>
      </c>
      <c r="E107" s="2">
        <f>IFERROR(__xludf.DUMMYFUNCTION("""COMPUTED_VALUE"""),21.06)</f>
        <v>21.06</v>
      </c>
      <c r="F107" s="2">
        <f>IFERROR(__xludf.DUMMYFUNCTION("""COMPUTED_VALUE"""),469359.0)</f>
        <v>469359</v>
      </c>
    </row>
    <row r="108">
      <c r="A108" s="3">
        <f>IFERROR(__xludf.DUMMYFUNCTION("""COMPUTED_VALUE"""),42160.66666666667)</f>
        <v>42160.66667</v>
      </c>
      <c r="B108" s="2">
        <f>IFERROR(__xludf.DUMMYFUNCTION("""COMPUTED_VALUE"""),20.98)</f>
        <v>20.98</v>
      </c>
      <c r="C108" s="2">
        <f>IFERROR(__xludf.DUMMYFUNCTION("""COMPUTED_VALUE"""),21.3)</f>
        <v>21.3</v>
      </c>
      <c r="D108" s="2">
        <f>IFERROR(__xludf.DUMMYFUNCTION("""COMPUTED_VALUE"""),20.83)</f>
        <v>20.83</v>
      </c>
      <c r="E108" s="2">
        <f>IFERROR(__xludf.DUMMYFUNCTION("""COMPUTED_VALUE"""),21.2)</f>
        <v>21.2</v>
      </c>
      <c r="F108" s="2">
        <f>IFERROR(__xludf.DUMMYFUNCTION("""COMPUTED_VALUE"""),360412.0)</f>
        <v>360412</v>
      </c>
    </row>
    <row r="109">
      <c r="A109" s="3">
        <f>IFERROR(__xludf.DUMMYFUNCTION("""COMPUTED_VALUE"""),42163.66666666667)</f>
        <v>42163.66667</v>
      </c>
      <c r="B109" s="2">
        <f>IFERROR(__xludf.DUMMYFUNCTION("""COMPUTED_VALUE"""),21.21)</f>
        <v>21.21</v>
      </c>
      <c r="C109" s="2">
        <f>IFERROR(__xludf.DUMMYFUNCTION("""COMPUTED_VALUE"""),21.29)</f>
        <v>21.29</v>
      </c>
      <c r="D109" s="2">
        <f>IFERROR(__xludf.DUMMYFUNCTION("""COMPUTED_VALUE"""),21.1)</f>
        <v>21.1</v>
      </c>
      <c r="E109" s="2">
        <f>IFERROR(__xludf.DUMMYFUNCTION("""COMPUTED_VALUE"""),21.25)</f>
        <v>21.25</v>
      </c>
      <c r="F109" s="2">
        <f>IFERROR(__xludf.DUMMYFUNCTION("""COMPUTED_VALUE"""),518845.0)</f>
        <v>518845</v>
      </c>
    </row>
    <row r="110">
      <c r="A110" s="3">
        <f>IFERROR(__xludf.DUMMYFUNCTION("""COMPUTED_VALUE"""),42164.66666666667)</f>
        <v>42164.66667</v>
      </c>
      <c r="B110" s="2">
        <f>IFERROR(__xludf.DUMMYFUNCTION("""COMPUTED_VALUE"""),21.31)</f>
        <v>21.31</v>
      </c>
      <c r="C110" s="2">
        <f>IFERROR(__xludf.DUMMYFUNCTION("""COMPUTED_VALUE"""),21.31)</f>
        <v>21.31</v>
      </c>
      <c r="D110" s="2">
        <f>IFERROR(__xludf.DUMMYFUNCTION("""COMPUTED_VALUE"""),21.2)</f>
        <v>21.2</v>
      </c>
      <c r="E110" s="2">
        <f>IFERROR(__xludf.DUMMYFUNCTION("""COMPUTED_VALUE"""),21.22)</f>
        <v>21.22</v>
      </c>
      <c r="F110" s="2">
        <f>IFERROR(__xludf.DUMMYFUNCTION("""COMPUTED_VALUE"""),414437.0)</f>
        <v>414437</v>
      </c>
    </row>
    <row r="111">
      <c r="A111" s="3">
        <f>IFERROR(__xludf.DUMMYFUNCTION("""COMPUTED_VALUE"""),42165.66666666667)</f>
        <v>42165.66667</v>
      </c>
      <c r="B111" s="2">
        <f>IFERROR(__xludf.DUMMYFUNCTION("""COMPUTED_VALUE"""),21.36)</f>
        <v>21.36</v>
      </c>
      <c r="C111" s="2">
        <f>IFERROR(__xludf.DUMMYFUNCTION("""COMPUTED_VALUE"""),21.41)</f>
        <v>21.41</v>
      </c>
      <c r="D111" s="2">
        <f>IFERROR(__xludf.DUMMYFUNCTION("""COMPUTED_VALUE"""),21.14)</f>
        <v>21.14</v>
      </c>
      <c r="E111" s="2">
        <f>IFERROR(__xludf.DUMMYFUNCTION("""COMPUTED_VALUE"""),21.32)</f>
        <v>21.32</v>
      </c>
      <c r="F111" s="2">
        <f>IFERROR(__xludf.DUMMYFUNCTION("""COMPUTED_VALUE"""),295819.0)</f>
        <v>295819</v>
      </c>
    </row>
    <row r="112">
      <c r="A112" s="3">
        <f>IFERROR(__xludf.DUMMYFUNCTION("""COMPUTED_VALUE"""),42166.66666666667)</f>
        <v>42166.66667</v>
      </c>
      <c r="B112" s="2">
        <f>IFERROR(__xludf.DUMMYFUNCTION("""COMPUTED_VALUE"""),21.29)</f>
        <v>21.29</v>
      </c>
      <c r="C112" s="2">
        <f>IFERROR(__xludf.DUMMYFUNCTION("""COMPUTED_VALUE"""),21.38)</f>
        <v>21.38</v>
      </c>
      <c r="D112" s="2">
        <f>IFERROR(__xludf.DUMMYFUNCTION("""COMPUTED_VALUE"""),21.19)</f>
        <v>21.19</v>
      </c>
      <c r="E112" s="2">
        <f>IFERROR(__xludf.DUMMYFUNCTION("""COMPUTED_VALUE"""),21.35)</f>
        <v>21.35</v>
      </c>
      <c r="F112" s="2">
        <f>IFERROR(__xludf.DUMMYFUNCTION("""COMPUTED_VALUE"""),540929.0)</f>
        <v>540929</v>
      </c>
    </row>
    <row r="113">
      <c r="A113" s="3">
        <f>IFERROR(__xludf.DUMMYFUNCTION("""COMPUTED_VALUE"""),42167.66666666667)</f>
        <v>42167.66667</v>
      </c>
      <c r="B113" s="2">
        <f>IFERROR(__xludf.DUMMYFUNCTION("""COMPUTED_VALUE"""),21.21)</f>
        <v>21.21</v>
      </c>
      <c r="C113" s="2">
        <f>IFERROR(__xludf.DUMMYFUNCTION("""COMPUTED_VALUE"""),21.37)</f>
        <v>21.37</v>
      </c>
      <c r="D113" s="2">
        <f>IFERROR(__xludf.DUMMYFUNCTION("""COMPUTED_VALUE"""),21.13)</f>
        <v>21.13</v>
      </c>
      <c r="E113" s="2">
        <f>IFERROR(__xludf.DUMMYFUNCTION("""COMPUTED_VALUE"""),21.34)</f>
        <v>21.34</v>
      </c>
      <c r="F113" s="2">
        <f>IFERROR(__xludf.DUMMYFUNCTION("""COMPUTED_VALUE"""),289838.0)</f>
        <v>289838</v>
      </c>
    </row>
    <row r="114">
      <c r="A114" s="3">
        <f>IFERROR(__xludf.DUMMYFUNCTION("""COMPUTED_VALUE"""),42170.66666666667)</f>
        <v>42170.66667</v>
      </c>
      <c r="B114" s="2">
        <f>IFERROR(__xludf.DUMMYFUNCTION("""COMPUTED_VALUE"""),21.25)</f>
        <v>21.25</v>
      </c>
      <c r="C114" s="2">
        <f>IFERROR(__xludf.DUMMYFUNCTION("""COMPUTED_VALUE"""),21.44)</f>
        <v>21.44</v>
      </c>
      <c r="D114" s="2">
        <f>IFERROR(__xludf.DUMMYFUNCTION("""COMPUTED_VALUE"""),21.01)</f>
        <v>21.01</v>
      </c>
      <c r="E114" s="2">
        <f>IFERROR(__xludf.DUMMYFUNCTION("""COMPUTED_VALUE"""),21.37)</f>
        <v>21.37</v>
      </c>
      <c r="F114" s="2">
        <f>IFERROR(__xludf.DUMMYFUNCTION("""COMPUTED_VALUE"""),659409.0)</f>
        <v>659409</v>
      </c>
    </row>
    <row r="115">
      <c r="A115" s="3">
        <f>IFERROR(__xludf.DUMMYFUNCTION("""COMPUTED_VALUE"""),42171.66666666667)</f>
        <v>42171.66667</v>
      </c>
      <c r="B115" s="2">
        <f>IFERROR(__xludf.DUMMYFUNCTION("""COMPUTED_VALUE"""),21.22)</f>
        <v>21.22</v>
      </c>
      <c r="C115" s="2">
        <f>IFERROR(__xludf.DUMMYFUNCTION("""COMPUTED_VALUE"""),21.4)</f>
        <v>21.4</v>
      </c>
      <c r="D115" s="2">
        <f>IFERROR(__xludf.DUMMYFUNCTION("""COMPUTED_VALUE"""),21.22)</f>
        <v>21.22</v>
      </c>
      <c r="E115" s="2">
        <f>IFERROR(__xludf.DUMMYFUNCTION("""COMPUTED_VALUE"""),21.37)</f>
        <v>21.37</v>
      </c>
      <c r="F115" s="2">
        <f>IFERROR(__xludf.DUMMYFUNCTION("""COMPUTED_VALUE"""),338519.0)</f>
        <v>338519</v>
      </c>
    </row>
    <row r="116">
      <c r="A116" s="3">
        <f>IFERROR(__xludf.DUMMYFUNCTION("""COMPUTED_VALUE"""),42172.66666666667)</f>
        <v>42172.66667</v>
      </c>
      <c r="B116" s="2">
        <f>IFERROR(__xludf.DUMMYFUNCTION("""COMPUTED_VALUE"""),21.36)</f>
        <v>21.36</v>
      </c>
      <c r="C116" s="2">
        <f>IFERROR(__xludf.DUMMYFUNCTION("""COMPUTED_VALUE"""),21.45)</f>
        <v>21.45</v>
      </c>
      <c r="D116" s="2">
        <f>IFERROR(__xludf.DUMMYFUNCTION("""COMPUTED_VALUE"""),21.21)</f>
        <v>21.21</v>
      </c>
      <c r="E116" s="2">
        <f>IFERROR(__xludf.DUMMYFUNCTION("""COMPUTED_VALUE"""),21.3)</f>
        <v>21.3</v>
      </c>
      <c r="F116" s="2">
        <f>IFERROR(__xludf.DUMMYFUNCTION("""COMPUTED_VALUE"""),524492.0)</f>
        <v>524492</v>
      </c>
    </row>
    <row r="117">
      <c r="A117" s="3">
        <f>IFERROR(__xludf.DUMMYFUNCTION("""COMPUTED_VALUE"""),42173.66666666667)</f>
        <v>42173.66667</v>
      </c>
      <c r="B117" s="2">
        <f>IFERROR(__xludf.DUMMYFUNCTION("""COMPUTED_VALUE"""),21.35)</f>
        <v>21.35</v>
      </c>
      <c r="C117" s="2">
        <f>IFERROR(__xludf.DUMMYFUNCTION("""COMPUTED_VALUE"""),21.42)</f>
        <v>21.42</v>
      </c>
      <c r="D117" s="2">
        <f>IFERROR(__xludf.DUMMYFUNCTION("""COMPUTED_VALUE"""),21.18)</f>
        <v>21.18</v>
      </c>
      <c r="E117" s="2">
        <f>IFERROR(__xludf.DUMMYFUNCTION("""COMPUTED_VALUE"""),21.32)</f>
        <v>21.32</v>
      </c>
      <c r="F117" s="2">
        <f>IFERROR(__xludf.DUMMYFUNCTION("""COMPUTED_VALUE"""),548528.0)</f>
        <v>548528</v>
      </c>
    </row>
    <row r="118">
      <c r="A118" s="3">
        <f>IFERROR(__xludf.DUMMYFUNCTION("""COMPUTED_VALUE"""),42174.66666666667)</f>
        <v>42174.66667</v>
      </c>
      <c r="B118" s="2">
        <f>IFERROR(__xludf.DUMMYFUNCTION("""COMPUTED_VALUE"""),21.33)</f>
        <v>21.33</v>
      </c>
      <c r="C118" s="2">
        <f>IFERROR(__xludf.DUMMYFUNCTION("""COMPUTED_VALUE"""),21.4)</f>
        <v>21.4</v>
      </c>
      <c r="D118" s="2">
        <f>IFERROR(__xludf.DUMMYFUNCTION("""COMPUTED_VALUE"""),20.92)</f>
        <v>20.92</v>
      </c>
      <c r="E118" s="2">
        <f>IFERROR(__xludf.DUMMYFUNCTION("""COMPUTED_VALUE"""),21.02)</f>
        <v>21.02</v>
      </c>
      <c r="F118" s="2">
        <f>IFERROR(__xludf.DUMMYFUNCTION("""COMPUTED_VALUE"""),770914.0)</f>
        <v>770914</v>
      </c>
    </row>
    <row r="119">
      <c r="A119" s="3">
        <f>IFERROR(__xludf.DUMMYFUNCTION("""COMPUTED_VALUE"""),42177.66666666667)</f>
        <v>42177.66667</v>
      </c>
      <c r="B119" s="2">
        <f>IFERROR(__xludf.DUMMYFUNCTION("""COMPUTED_VALUE"""),20.97)</f>
        <v>20.97</v>
      </c>
      <c r="C119" s="2">
        <f>IFERROR(__xludf.DUMMYFUNCTION("""COMPUTED_VALUE"""),21.13)</f>
        <v>21.13</v>
      </c>
      <c r="D119" s="2">
        <f>IFERROR(__xludf.DUMMYFUNCTION("""COMPUTED_VALUE"""),20.91)</f>
        <v>20.91</v>
      </c>
      <c r="E119" s="2">
        <f>IFERROR(__xludf.DUMMYFUNCTION("""COMPUTED_VALUE"""),20.94)</f>
        <v>20.94</v>
      </c>
      <c r="F119" s="2">
        <f>IFERROR(__xludf.DUMMYFUNCTION("""COMPUTED_VALUE"""),336061.0)</f>
        <v>336061</v>
      </c>
    </row>
    <row r="120">
      <c r="A120" s="3">
        <f>IFERROR(__xludf.DUMMYFUNCTION("""COMPUTED_VALUE"""),42178.66666666667)</f>
        <v>42178.66667</v>
      </c>
      <c r="B120" s="2">
        <f>IFERROR(__xludf.DUMMYFUNCTION("""COMPUTED_VALUE"""),20.93)</f>
        <v>20.93</v>
      </c>
      <c r="C120" s="2">
        <f>IFERROR(__xludf.DUMMYFUNCTION("""COMPUTED_VALUE"""),21.02)</f>
        <v>21.02</v>
      </c>
      <c r="D120" s="2">
        <f>IFERROR(__xludf.DUMMYFUNCTION("""COMPUTED_VALUE"""),20.88)</f>
        <v>20.88</v>
      </c>
      <c r="E120" s="2">
        <f>IFERROR(__xludf.DUMMYFUNCTION("""COMPUTED_VALUE"""),20.91)</f>
        <v>20.91</v>
      </c>
      <c r="F120" s="2">
        <f>IFERROR(__xludf.DUMMYFUNCTION("""COMPUTED_VALUE"""),212989.0)</f>
        <v>212989</v>
      </c>
    </row>
    <row r="121">
      <c r="A121" s="3">
        <f>IFERROR(__xludf.DUMMYFUNCTION("""COMPUTED_VALUE"""),42179.66666666667)</f>
        <v>42179.66667</v>
      </c>
      <c r="B121" s="2">
        <f>IFERROR(__xludf.DUMMYFUNCTION("""COMPUTED_VALUE"""),20.9)</f>
        <v>20.9</v>
      </c>
      <c r="C121" s="2">
        <f>IFERROR(__xludf.DUMMYFUNCTION("""COMPUTED_VALUE"""),20.96)</f>
        <v>20.96</v>
      </c>
      <c r="D121" s="2">
        <f>IFERROR(__xludf.DUMMYFUNCTION("""COMPUTED_VALUE"""),20.61)</f>
        <v>20.61</v>
      </c>
      <c r="E121" s="2">
        <f>IFERROR(__xludf.DUMMYFUNCTION("""COMPUTED_VALUE"""),20.76)</f>
        <v>20.76</v>
      </c>
      <c r="F121" s="2">
        <f>IFERROR(__xludf.DUMMYFUNCTION("""COMPUTED_VALUE"""),517705.0)</f>
        <v>517705</v>
      </c>
    </row>
    <row r="122">
      <c r="A122" s="3">
        <f>IFERROR(__xludf.DUMMYFUNCTION("""COMPUTED_VALUE"""),42180.66666666667)</f>
        <v>42180.66667</v>
      </c>
      <c r="B122" s="2">
        <f>IFERROR(__xludf.DUMMYFUNCTION("""COMPUTED_VALUE"""),20.92)</f>
        <v>20.92</v>
      </c>
      <c r="C122" s="2">
        <f>IFERROR(__xludf.DUMMYFUNCTION("""COMPUTED_VALUE"""),20.92)</f>
        <v>20.92</v>
      </c>
      <c r="D122" s="2">
        <f>IFERROR(__xludf.DUMMYFUNCTION("""COMPUTED_VALUE"""),20.51)</f>
        <v>20.51</v>
      </c>
      <c r="E122" s="2">
        <f>IFERROR(__xludf.DUMMYFUNCTION("""COMPUTED_VALUE"""),20.57)</f>
        <v>20.57</v>
      </c>
      <c r="F122" s="2">
        <f>IFERROR(__xludf.DUMMYFUNCTION("""COMPUTED_VALUE"""),467541.0)</f>
        <v>467541</v>
      </c>
    </row>
    <row r="123">
      <c r="A123" s="3">
        <f>IFERROR(__xludf.DUMMYFUNCTION("""COMPUTED_VALUE"""),42181.66666666667)</f>
        <v>42181.66667</v>
      </c>
      <c r="B123" s="2">
        <f>IFERROR(__xludf.DUMMYFUNCTION("""COMPUTED_VALUE"""),20.55)</f>
        <v>20.55</v>
      </c>
      <c r="C123" s="2">
        <f>IFERROR(__xludf.DUMMYFUNCTION("""COMPUTED_VALUE"""),20.6)</f>
        <v>20.6</v>
      </c>
      <c r="D123" s="2">
        <f>IFERROR(__xludf.DUMMYFUNCTION("""COMPUTED_VALUE"""),20.31)</f>
        <v>20.31</v>
      </c>
      <c r="E123" s="2">
        <f>IFERROR(__xludf.DUMMYFUNCTION("""COMPUTED_VALUE"""),20.4)</f>
        <v>20.4</v>
      </c>
      <c r="F123" s="2">
        <f>IFERROR(__xludf.DUMMYFUNCTION("""COMPUTED_VALUE"""),381112.0)</f>
        <v>381112</v>
      </c>
    </row>
    <row r="124">
      <c r="A124" s="3">
        <f>IFERROR(__xludf.DUMMYFUNCTION("""COMPUTED_VALUE"""),42184.66666666667)</f>
        <v>42184.66667</v>
      </c>
      <c r="B124" s="2">
        <f>IFERROR(__xludf.DUMMYFUNCTION("""COMPUTED_VALUE"""),20.24)</f>
        <v>20.24</v>
      </c>
      <c r="C124" s="2">
        <f>IFERROR(__xludf.DUMMYFUNCTION("""COMPUTED_VALUE"""),20.36)</f>
        <v>20.36</v>
      </c>
      <c r="D124" s="2">
        <f>IFERROR(__xludf.DUMMYFUNCTION("""COMPUTED_VALUE"""),19.97)</f>
        <v>19.97</v>
      </c>
      <c r="E124" s="2">
        <f>IFERROR(__xludf.DUMMYFUNCTION("""COMPUTED_VALUE"""),20.06)</f>
        <v>20.06</v>
      </c>
      <c r="F124" s="2">
        <f>IFERROR(__xludf.DUMMYFUNCTION("""COMPUTED_VALUE"""),406866.0)</f>
        <v>406866</v>
      </c>
    </row>
    <row r="125">
      <c r="A125" s="3">
        <f>IFERROR(__xludf.DUMMYFUNCTION("""COMPUTED_VALUE"""),42185.66666666667)</f>
        <v>42185.66667</v>
      </c>
      <c r="B125" s="2">
        <f>IFERROR(__xludf.DUMMYFUNCTION("""COMPUTED_VALUE"""),20.12)</f>
        <v>20.12</v>
      </c>
      <c r="C125" s="2">
        <f>IFERROR(__xludf.DUMMYFUNCTION("""COMPUTED_VALUE"""),20.32)</f>
        <v>20.32</v>
      </c>
      <c r="D125" s="2">
        <f>IFERROR(__xludf.DUMMYFUNCTION("""COMPUTED_VALUE"""),19.93)</f>
        <v>19.93</v>
      </c>
      <c r="E125" s="2">
        <f>IFERROR(__xludf.DUMMYFUNCTION("""COMPUTED_VALUE"""),20.27)</f>
        <v>20.27</v>
      </c>
      <c r="F125" s="2">
        <f>IFERROR(__xludf.DUMMYFUNCTION("""COMPUTED_VALUE"""),426269.0)</f>
        <v>426269</v>
      </c>
    </row>
    <row r="126">
      <c r="A126" s="3">
        <f>IFERROR(__xludf.DUMMYFUNCTION("""COMPUTED_VALUE"""),42186.66666666667)</f>
        <v>42186.66667</v>
      </c>
      <c r="B126" s="2">
        <f>IFERROR(__xludf.DUMMYFUNCTION("""COMPUTED_VALUE"""),20.26)</f>
        <v>20.26</v>
      </c>
      <c r="C126" s="2">
        <f>IFERROR(__xludf.DUMMYFUNCTION("""COMPUTED_VALUE"""),20.39)</f>
        <v>20.39</v>
      </c>
      <c r="D126" s="2">
        <f>IFERROR(__xludf.DUMMYFUNCTION("""COMPUTED_VALUE"""),20.2)</f>
        <v>20.2</v>
      </c>
      <c r="E126" s="2">
        <f>IFERROR(__xludf.DUMMYFUNCTION("""COMPUTED_VALUE"""),20.3)</f>
        <v>20.3</v>
      </c>
      <c r="F126" s="2">
        <f>IFERROR(__xludf.DUMMYFUNCTION("""COMPUTED_VALUE"""),209618.0)</f>
        <v>209618</v>
      </c>
    </row>
    <row r="127">
      <c r="A127" s="3">
        <f>IFERROR(__xludf.DUMMYFUNCTION("""COMPUTED_VALUE"""),42187.66666666667)</f>
        <v>42187.66667</v>
      </c>
      <c r="B127" s="2">
        <f>IFERROR(__xludf.DUMMYFUNCTION("""COMPUTED_VALUE"""),20.2)</f>
        <v>20.2</v>
      </c>
      <c r="C127" s="2">
        <f>IFERROR(__xludf.DUMMYFUNCTION("""COMPUTED_VALUE"""),20.5)</f>
        <v>20.5</v>
      </c>
      <c r="D127" s="2">
        <f>IFERROR(__xludf.DUMMYFUNCTION("""COMPUTED_VALUE"""),19.98)</f>
        <v>19.98</v>
      </c>
      <c r="E127" s="2">
        <f>IFERROR(__xludf.DUMMYFUNCTION("""COMPUTED_VALUE"""),20.31)</f>
        <v>20.31</v>
      </c>
      <c r="F127" s="2">
        <f>IFERROR(__xludf.DUMMYFUNCTION("""COMPUTED_VALUE"""),399812.0)</f>
        <v>399812</v>
      </c>
    </row>
    <row r="128">
      <c r="A128" s="3">
        <f>IFERROR(__xludf.DUMMYFUNCTION("""COMPUTED_VALUE"""),42191.66666666667)</f>
        <v>42191.66667</v>
      </c>
      <c r="B128" s="2">
        <f>IFERROR(__xludf.DUMMYFUNCTION("""COMPUTED_VALUE"""),19.66)</f>
        <v>19.66</v>
      </c>
      <c r="C128" s="2">
        <f>IFERROR(__xludf.DUMMYFUNCTION("""COMPUTED_VALUE"""),20.11)</f>
        <v>20.11</v>
      </c>
      <c r="D128" s="2">
        <f>IFERROR(__xludf.DUMMYFUNCTION("""COMPUTED_VALUE"""),19.66)</f>
        <v>19.66</v>
      </c>
      <c r="E128" s="2">
        <f>IFERROR(__xludf.DUMMYFUNCTION("""COMPUTED_VALUE"""),19.79)</f>
        <v>19.79</v>
      </c>
      <c r="F128" s="2">
        <f>IFERROR(__xludf.DUMMYFUNCTION("""COMPUTED_VALUE"""),581270.0)</f>
        <v>581270</v>
      </c>
    </row>
    <row r="129">
      <c r="A129" s="3">
        <f>IFERROR(__xludf.DUMMYFUNCTION("""COMPUTED_VALUE"""),42192.66666666667)</f>
        <v>42192.66667</v>
      </c>
      <c r="B129" s="2">
        <f>IFERROR(__xludf.DUMMYFUNCTION("""COMPUTED_VALUE"""),19.72)</f>
        <v>19.72</v>
      </c>
      <c r="C129" s="2">
        <f>IFERROR(__xludf.DUMMYFUNCTION("""COMPUTED_VALUE"""),19.98)</f>
        <v>19.98</v>
      </c>
      <c r="D129" s="2">
        <f>IFERROR(__xludf.DUMMYFUNCTION("""COMPUTED_VALUE"""),19.18)</f>
        <v>19.18</v>
      </c>
      <c r="E129" s="2">
        <f>IFERROR(__xludf.DUMMYFUNCTION("""COMPUTED_VALUE"""),19.87)</f>
        <v>19.87</v>
      </c>
      <c r="F129" s="2">
        <f>IFERROR(__xludf.DUMMYFUNCTION("""COMPUTED_VALUE"""),830381.0)</f>
        <v>830381</v>
      </c>
    </row>
    <row r="130">
      <c r="A130" s="3">
        <f>IFERROR(__xludf.DUMMYFUNCTION("""COMPUTED_VALUE"""),42193.66666666667)</f>
        <v>42193.66667</v>
      </c>
      <c r="B130" s="2">
        <f>IFERROR(__xludf.DUMMYFUNCTION("""COMPUTED_VALUE"""),19.86)</f>
        <v>19.86</v>
      </c>
      <c r="C130" s="2">
        <f>IFERROR(__xludf.DUMMYFUNCTION("""COMPUTED_VALUE"""),19.9)</f>
        <v>19.9</v>
      </c>
      <c r="D130" s="2">
        <f>IFERROR(__xludf.DUMMYFUNCTION("""COMPUTED_VALUE"""),19.55)</f>
        <v>19.55</v>
      </c>
      <c r="E130" s="2">
        <f>IFERROR(__xludf.DUMMYFUNCTION("""COMPUTED_VALUE"""),19.57)</f>
        <v>19.57</v>
      </c>
      <c r="F130" s="2">
        <f>IFERROR(__xludf.DUMMYFUNCTION("""COMPUTED_VALUE"""),561851.0)</f>
        <v>561851</v>
      </c>
    </row>
    <row r="131">
      <c r="A131" s="3">
        <f>IFERROR(__xludf.DUMMYFUNCTION("""COMPUTED_VALUE"""),42194.66666666667)</f>
        <v>42194.66667</v>
      </c>
      <c r="B131" s="2">
        <f>IFERROR(__xludf.DUMMYFUNCTION("""COMPUTED_VALUE"""),19.72)</f>
        <v>19.72</v>
      </c>
      <c r="C131" s="2">
        <f>IFERROR(__xludf.DUMMYFUNCTION("""COMPUTED_VALUE"""),19.8)</f>
        <v>19.8</v>
      </c>
      <c r="D131" s="2">
        <f>IFERROR(__xludf.DUMMYFUNCTION("""COMPUTED_VALUE"""),19.45)</f>
        <v>19.45</v>
      </c>
      <c r="E131" s="2">
        <f>IFERROR(__xludf.DUMMYFUNCTION("""COMPUTED_VALUE"""),19.58)</f>
        <v>19.58</v>
      </c>
      <c r="F131" s="2">
        <f>IFERROR(__xludf.DUMMYFUNCTION("""COMPUTED_VALUE"""),449047.0)</f>
        <v>449047</v>
      </c>
    </row>
    <row r="132">
      <c r="A132" s="3">
        <f>IFERROR(__xludf.DUMMYFUNCTION("""COMPUTED_VALUE"""),42195.66666666667)</f>
        <v>42195.66667</v>
      </c>
      <c r="B132" s="2">
        <f>IFERROR(__xludf.DUMMYFUNCTION("""COMPUTED_VALUE"""),19.68)</f>
        <v>19.68</v>
      </c>
      <c r="C132" s="2">
        <f>IFERROR(__xludf.DUMMYFUNCTION("""COMPUTED_VALUE"""),19.7)</f>
        <v>19.7</v>
      </c>
      <c r="D132" s="2">
        <f>IFERROR(__xludf.DUMMYFUNCTION("""COMPUTED_VALUE"""),19.37)</f>
        <v>19.37</v>
      </c>
      <c r="E132" s="2">
        <f>IFERROR(__xludf.DUMMYFUNCTION("""COMPUTED_VALUE"""),19.57)</f>
        <v>19.57</v>
      </c>
      <c r="F132" s="2">
        <f>IFERROR(__xludf.DUMMYFUNCTION("""COMPUTED_VALUE"""),417710.0)</f>
        <v>417710</v>
      </c>
    </row>
    <row r="133">
      <c r="A133" s="3">
        <f>IFERROR(__xludf.DUMMYFUNCTION("""COMPUTED_VALUE"""),42198.66666666667)</f>
        <v>42198.66667</v>
      </c>
      <c r="B133" s="2">
        <f>IFERROR(__xludf.DUMMYFUNCTION("""COMPUTED_VALUE"""),19.59)</f>
        <v>19.59</v>
      </c>
      <c r="C133" s="2">
        <f>IFERROR(__xludf.DUMMYFUNCTION("""COMPUTED_VALUE"""),19.8)</f>
        <v>19.8</v>
      </c>
      <c r="D133" s="2">
        <f>IFERROR(__xludf.DUMMYFUNCTION("""COMPUTED_VALUE"""),19.5)</f>
        <v>19.5</v>
      </c>
      <c r="E133" s="2">
        <f>IFERROR(__xludf.DUMMYFUNCTION("""COMPUTED_VALUE"""),19.59)</f>
        <v>19.59</v>
      </c>
      <c r="F133" s="2">
        <f>IFERROR(__xludf.DUMMYFUNCTION("""COMPUTED_VALUE"""),237185.0)</f>
        <v>237185</v>
      </c>
    </row>
    <row r="134">
      <c r="A134" s="3">
        <f>IFERROR(__xludf.DUMMYFUNCTION("""COMPUTED_VALUE"""),42199.66666666667)</f>
        <v>42199.66667</v>
      </c>
      <c r="B134" s="2">
        <f>IFERROR(__xludf.DUMMYFUNCTION("""COMPUTED_VALUE"""),19.61)</f>
        <v>19.61</v>
      </c>
      <c r="C134" s="2">
        <f>IFERROR(__xludf.DUMMYFUNCTION("""COMPUTED_VALUE"""),19.64)</f>
        <v>19.64</v>
      </c>
      <c r="D134" s="2">
        <f>IFERROR(__xludf.DUMMYFUNCTION("""COMPUTED_VALUE"""),19.52)</f>
        <v>19.52</v>
      </c>
      <c r="E134" s="2">
        <f>IFERROR(__xludf.DUMMYFUNCTION("""COMPUTED_VALUE"""),19.59)</f>
        <v>19.59</v>
      </c>
      <c r="F134" s="2">
        <f>IFERROR(__xludf.DUMMYFUNCTION("""COMPUTED_VALUE"""),367525.0)</f>
        <v>367525</v>
      </c>
    </row>
    <row r="135">
      <c r="A135" s="3">
        <f>IFERROR(__xludf.DUMMYFUNCTION("""COMPUTED_VALUE"""),42200.66666666667)</f>
        <v>42200.66667</v>
      </c>
      <c r="B135" s="2">
        <f>IFERROR(__xludf.DUMMYFUNCTION("""COMPUTED_VALUE"""),19.52)</f>
        <v>19.52</v>
      </c>
      <c r="C135" s="2">
        <f>IFERROR(__xludf.DUMMYFUNCTION("""COMPUTED_VALUE"""),19.58)</f>
        <v>19.58</v>
      </c>
      <c r="D135" s="2">
        <f>IFERROR(__xludf.DUMMYFUNCTION("""COMPUTED_VALUE"""),19.27)</f>
        <v>19.27</v>
      </c>
      <c r="E135" s="2">
        <f>IFERROR(__xludf.DUMMYFUNCTION("""COMPUTED_VALUE"""),19.33)</f>
        <v>19.33</v>
      </c>
      <c r="F135" s="2">
        <f>IFERROR(__xludf.DUMMYFUNCTION("""COMPUTED_VALUE"""),476060.0)</f>
        <v>476060</v>
      </c>
    </row>
    <row r="136">
      <c r="A136" s="3">
        <f>IFERROR(__xludf.DUMMYFUNCTION("""COMPUTED_VALUE"""),42201.66666666667)</f>
        <v>42201.66667</v>
      </c>
      <c r="B136" s="2">
        <f>IFERROR(__xludf.DUMMYFUNCTION("""COMPUTED_VALUE"""),19.41)</f>
        <v>19.41</v>
      </c>
      <c r="C136" s="2">
        <f>IFERROR(__xludf.DUMMYFUNCTION("""COMPUTED_VALUE"""),19.53)</f>
        <v>19.53</v>
      </c>
      <c r="D136" s="2">
        <f>IFERROR(__xludf.DUMMYFUNCTION("""COMPUTED_VALUE"""),19.31)</f>
        <v>19.31</v>
      </c>
      <c r="E136" s="2">
        <f>IFERROR(__xludf.DUMMYFUNCTION("""COMPUTED_VALUE"""),19.47)</f>
        <v>19.47</v>
      </c>
      <c r="F136" s="2">
        <f>IFERROR(__xludf.DUMMYFUNCTION("""COMPUTED_VALUE"""),455656.0)</f>
        <v>455656</v>
      </c>
    </row>
    <row r="137">
      <c r="A137" s="3">
        <f>IFERROR(__xludf.DUMMYFUNCTION("""COMPUTED_VALUE"""),42202.66666666667)</f>
        <v>42202.66667</v>
      </c>
      <c r="B137" s="2">
        <f>IFERROR(__xludf.DUMMYFUNCTION("""COMPUTED_VALUE"""),19.4)</f>
        <v>19.4</v>
      </c>
      <c r="C137" s="2">
        <f>IFERROR(__xludf.DUMMYFUNCTION("""COMPUTED_VALUE"""),19.5)</f>
        <v>19.5</v>
      </c>
      <c r="D137" s="2">
        <f>IFERROR(__xludf.DUMMYFUNCTION("""COMPUTED_VALUE"""),19.27)</f>
        <v>19.27</v>
      </c>
      <c r="E137" s="2">
        <f>IFERROR(__xludf.DUMMYFUNCTION("""COMPUTED_VALUE"""),19.3)</f>
        <v>19.3</v>
      </c>
      <c r="F137" s="2">
        <f>IFERROR(__xludf.DUMMYFUNCTION("""COMPUTED_VALUE"""),255643.0)</f>
        <v>255643</v>
      </c>
    </row>
    <row r="138">
      <c r="A138" s="3">
        <f>IFERROR(__xludf.DUMMYFUNCTION("""COMPUTED_VALUE"""),42205.66666666667)</f>
        <v>42205.66667</v>
      </c>
      <c r="B138" s="2">
        <f>IFERROR(__xludf.DUMMYFUNCTION("""COMPUTED_VALUE"""),19.26)</f>
        <v>19.26</v>
      </c>
      <c r="C138" s="2">
        <f>IFERROR(__xludf.DUMMYFUNCTION("""COMPUTED_VALUE"""),19.32)</f>
        <v>19.32</v>
      </c>
      <c r="D138" s="2">
        <f>IFERROR(__xludf.DUMMYFUNCTION("""COMPUTED_VALUE"""),19.15)</f>
        <v>19.15</v>
      </c>
      <c r="E138" s="2">
        <f>IFERROR(__xludf.DUMMYFUNCTION("""COMPUTED_VALUE"""),19.2)</f>
        <v>19.2</v>
      </c>
      <c r="F138" s="2">
        <f>IFERROR(__xludf.DUMMYFUNCTION("""COMPUTED_VALUE"""),194840.0)</f>
        <v>194840</v>
      </c>
    </row>
    <row r="139">
      <c r="A139" s="3">
        <f>IFERROR(__xludf.DUMMYFUNCTION("""COMPUTED_VALUE"""),42206.66666666667)</f>
        <v>42206.66667</v>
      </c>
      <c r="B139" s="2">
        <f>IFERROR(__xludf.DUMMYFUNCTION("""COMPUTED_VALUE"""),19.14)</f>
        <v>19.14</v>
      </c>
      <c r="C139" s="2">
        <f>IFERROR(__xludf.DUMMYFUNCTION("""COMPUTED_VALUE"""),19.35)</f>
        <v>19.35</v>
      </c>
      <c r="D139" s="2">
        <f>IFERROR(__xludf.DUMMYFUNCTION("""COMPUTED_VALUE"""),19.0)</f>
        <v>19</v>
      </c>
      <c r="E139" s="2">
        <f>IFERROR(__xludf.DUMMYFUNCTION("""COMPUTED_VALUE"""),19.01)</f>
        <v>19.01</v>
      </c>
      <c r="F139" s="2">
        <f>IFERROR(__xludf.DUMMYFUNCTION("""COMPUTED_VALUE"""),333346.0)</f>
        <v>333346</v>
      </c>
    </row>
    <row r="140">
      <c r="A140" s="3">
        <f>IFERROR(__xludf.DUMMYFUNCTION("""COMPUTED_VALUE"""),42207.66666666667)</f>
        <v>42207.66667</v>
      </c>
      <c r="B140" s="2">
        <f>IFERROR(__xludf.DUMMYFUNCTION("""COMPUTED_VALUE"""),18.97)</f>
        <v>18.97</v>
      </c>
      <c r="C140" s="2">
        <f>IFERROR(__xludf.DUMMYFUNCTION("""COMPUTED_VALUE"""),19.11)</f>
        <v>19.11</v>
      </c>
      <c r="D140" s="2">
        <f>IFERROR(__xludf.DUMMYFUNCTION("""COMPUTED_VALUE"""),18.93)</f>
        <v>18.93</v>
      </c>
      <c r="E140" s="2">
        <f>IFERROR(__xludf.DUMMYFUNCTION("""COMPUTED_VALUE"""),19.04)</f>
        <v>19.04</v>
      </c>
      <c r="F140" s="2">
        <f>IFERROR(__xludf.DUMMYFUNCTION("""COMPUTED_VALUE"""),216186.0)</f>
        <v>216186</v>
      </c>
    </row>
    <row r="141">
      <c r="A141" s="3">
        <f>IFERROR(__xludf.DUMMYFUNCTION("""COMPUTED_VALUE"""),42208.66666666667)</f>
        <v>42208.66667</v>
      </c>
      <c r="B141" s="2">
        <f>IFERROR(__xludf.DUMMYFUNCTION("""COMPUTED_VALUE"""),19.14)</f>
        <v>19.14</v>
      </c>
      <c r="C141" s="2">
        <f>IFERROR(__xludf.DUMMYFUNCTION("""COMPUTED_VALUE"""),19.24)</f>
        <v>19.24</v>
      </c>
      <c r="D141" s="2">
        <f>IFERROR(__xludf.DUMMYFUNCTION("""COMPUTED_VALUE"""),18.97)</f>
        <v>18.97</v>
      </c>
      <c r="E141" s="2">
        <f>IFERROR(__xludf.DUMMYFUNCTION("""COMPUTED_VALUE"""),19.01)</f>
        <v>19.01</v>
      </c>
      <c r="F141" s="2">
        <f>IFERROR(__xludf.DUMMYFUNCTION("""COMPUTED_VALUE"""),375163.0)</f>
        <v>375163</v>
      </c>
    </row>
    <row r="142">
      <c r="A142" s="3">
        <f>IFERROR(__xludf.DUMMYFUNCTION("""COMPUTED_VALUE"""),42209.66666666667)</f>
        <v>42209.66667</v>
      </c>
      <c r="B142" s="2">
        <f>IFERROR(__xludf.DUMMYFUNCTION("""COMPUTED_VALUE"""),19.01)</f>
        <v>19.01</v>
      </c>
      <c r="C142" s="2">
        <f>IFERROR(__xludf.DUMMYFUNCTION("""COMPUTED_VALUE"""),19.01)</f>
        <v>19.01</v>
      </c>
      <c r="D142" s="2">
        <f>IFERROR(__xludf.DUMMYFUNCTION("""COMPUTED_VALUE"""),18.64)</f>
        <v>18.64</v>
      </c>
      <c r="E142" s="2">
        <f>IFERROR(__xludf.DUMMYFUNCTION("""COMPUTED_VALUE"""),18.7)</f>
        <v>18.7</v>
      </c>
      <c r="F142" s="2">
        <f>IFERROR(__xludf.DUMMYFUNCTION("""COMPUTED_VALUE"""),357440.0)</f>
        <v>357440</v>
      </c>
    </row>
    <row r="143">
      <c r="A143" s="3">
        <f>IFERROR(__xludf.DUMMYFUNCTION("""COMPUTED_VALUE"""),42212.66666666667)</f>
        <v>42212.66667</v>
      </c>
      <c r="B143" s="2">
        <f>IFERROR(__xludf.DUMMYFUNCTION("""COMPUTED_VALUE"""),18.74)</f>
        <v>18.74</v>
      </c>
      <c r="C143" s="2">
        <f>IFERROR(__xludf.DUMMYFUNCTION("""COMPUTED_VALUE"""),18.79)</f>
        <v>18.79</v>
      </c>
      <c r="D143" s="2">
        <f>IFERROR(__xludf.DUMMYFUNCTION("""COMPUTED_VALUE"""),18.43)</f>
        <v>18.43</v>
      </c>
      <c r="E143" s="2">
        <f>IFERROR(__xludf.DUMMYFUNCTION("""COMPUTED_VALUE"""),18.45)</f>
        <v>18.45</v>
      </c>
      <c r="F143" s="2">
        <f>IFERROR(__xludf.DUMMYFUNCTION("""COMPUTED_VALUE"""),315288.0)</f>
        <v>315288</v>
      </c>
    </row>
    <row r="144">
      <c r="A144" s="3">
        <f>IFERROR(__xludf.DUMMYFUNCTION("""COMPUTED_VALUE"""),42213.66666666667)</f>
        <v>42213.66667</v>
      </c>
      <c r="B144" s="2">
        <f>IFERROR(__xludf.DUMMYFUNCTION("""COMPUTED_VALUE"""),18.48)</f>
        <v>18.48</v>
      </c>
      <c r="C144" s="2">
        <f>IFERROR(__xludf.DUMMYFUNCTION("""COMPUTED_VALUE"""),18.68)</f>
        <v>18.68</v>
      </c>
      <c r="D144" s="2">
        <f>IFERROR(__xludf.DUMMYFUNCTION("""COMPUTED_VALUE"""),18.33)</f>
        <v>18.33</v>
      </c>
      <c r="E144" s="2">
        <f>IFERROR(__xludf.DUMMYFUNCTION("""COMPUTED_VALUE"""),18.59)</f>
        <v>18.59</v>
      </c>
      <c r="F144" s="2">
        <f>IFERROR(__xludf.DUMMYFUNCTION("""COMPUTED_VALUE"""),325437.0)</f>
        <v>325437</v>
      </c>
    </row>
    <row r="145">
      <c r="A145" s="3">
        <f>IFERROR(__xludf.DUMMYFUNCTION("""COMPUTED_VALUE"""),42214.66666666667)</f>
        <v>42214.66667</v>
      </c>
      <c r="B145" s="2">
        <f>IFERROR(__xludf.DUMMYFUNCTION("""COMPUTED_VALUE"""),18.62)</f>
        <v>18.62</v>
      </c>
      <c r="C145" s="2">
        <f>IFERROR(__xludf.DUMMYFUNCTION("""COMPUTED_VALUE"""),18.83)</f>
        <v>18.83</v>
      </c>
      <c r="D145" s="2">
        <f>IFERROR(__xludf.DUMMYFUNCTION("""COMPUTED_VALUE"""),18.49)</f>
        <v>18.49</v>
      </c>
      <c r="E145" s="2">
        <f>IFERROR(__xludf.DUMMYFUNCTION("""COMPUTED_VALUE"""),18.82)</f>
        <v>18.82</v>
      </c>
      <c r="F145" s="2">
        <f>IFERROR(__xludf.DUMMYFUNCTION("""COMPUTED_VALUE"""),289450.0)</f>
        <v>289450</v>
      </c>
    </row>
    <row r="146">
      <c r="A146" s="3">
        <f>IFERROR(__xludf.DUMMYFUNCTION("""COMPUTED_VALUE"""),42215.66666666667)</f>
        <v>42215.66667</v>
      </c>
      <c r="B146" s="2">
        <f>IFERROR(__xludf.DUMMYFUNCTION("""COMPUTED_VALUE"""),21.95)</f>
        <v>21.95</v>
      </c>
      <c r="C146" s="2">
        <f>IFERROR(__xludf.DUMMYFUNCTION("""COMPUTED_VALUE"""),23.11)</f>
        <v>23.11</v>
      </c>
      <c r="D146" s="2">
        <f>IFERROR(__xludf.DUMMYFUNCTION("""COMPUTED_VALUE"""),21.5)</f>
        <v>21.5</v>
      </c>
      <c r="E146" s="2">
        <f>IFERROR(__xludf.DUMMYFUNCTION("""COMPUTED_VALUE"""),22.87)</f>
        <v>22.87</v>
      </c>
      <c r="F146" s="2">
        <f>IFERROR(__xludf.DUMMYFUNCTION("""COMPUTED_VALUE"""),2711783.0)</f>
        <v>2711783</v>
      </c>
    </row>
    <row r="147">
      <c r="A147" s="3">
        <f>IFERROR(__xludf.DUMMYFUNCTION("""COMPUTED_VALUE"""),42216.66666666667)</f>
        <v>42216.66667</v>
      </c>
      <c r="B147" s="2">
        <f>IFERROR(__xludf.DUMMYFUNCTION("""COMPUTED_VALUE"""),23.07)</f>
        <v>23.07</v>
      </c>
      <c r="C147" s="2">
        <f>IFERROR(__xludf.DUMMYFUNCTION("""COMPUTED_VALUE"""),23.07)</f>
        <v>23.07</v>
      </c>
      <c r="D147" s="2">
        <f>IFERROR(__xludf.DUMMYFUNCTION("""COMPUTED_VALUE"""),22.31)</f>
        <v>22.31</v>
      </c>
      <c r="E147" s="2">
        <f>IFERROR(__xludf.DUMMYFUNCTION("""COMPUTED_VALUE"""),22.76)</f>
        <v>22.76</v>
      </c>
      <c r="F147" s="2">
        <f>IFERROR(__xludf.DUMMYFUNCTION("""COMPUTED_VALUE"""),853277.0)</f>
        <v>853277</v>
      </c>
    </row>
    <row r="148">
      <c r="A148" s="3">
        <f>IFERROR(__xludf.DUMMYFUNCTION("""COMPUTED_VALUE"""),42219.66666666667)</f>
        <v>42219.66667</v>
      </c>
      <c r="B148" s="2">
        <f>IFERROR(__xludf.DUMMYFUNCTION("""COMPUTED_VALUE"""),22.7)</f>
        <v>22.7</v>
      </c>
      <c r="C148" s="2">
        <f>IFERROR(__xludf.DUMMYFUNCTION("""COMPUTED_VALUE"""),22.86)</f>
        <v>22.86</v>
      </c>
      <c r="D148" s="2">
        <f>IFERROR(__xludf.DUMMYFUNCTION("""COMPUTED_VALUE"""),22.52)</f>
        <v>22.52</v>
      </c>
      <c r="E148" s="2">
        <f>IFERROR(__xludf.DUMMYFUNCTION("""COMPUTED_VALUE"""),22.83)</f>
        <v>22.83</v>
      </c>
      <c r="F148" s="2">
        <f>IFERROR(__xludf.DUMMYFUNCTION("""COMPUTED_VALUE"""),327773.0)</f>
        <v>327773</v>
      </c>
    </row>
    <row r="149">
      <c r="A149" s="3">
        <f>IFERROR(__xludf.DUMMYFUNCTION("""COMPUTED_VALUE"""),42220.66666666667)</f>
        <v>42220.66667</v>
      </c>
      <c r="B149" s="2">
        <f>IFERROR(__xludf.DUMMYFUNCTION("""COMPUTED_VALUE"""),22.85)</f>
        <v>22.85</v>
      </c>
      <c r="C149" s="2">
        <f>IFERROR(__xludf.DUMMYFUNCTION("""COMPUTED_VALUE"""),23.03)</f>
        <v>23.03</v>
      </c>
      <c r="D149" s="2">
        <f>IFERROR(__xludf.DUMMYFUNCTION("""COMPUTED_VALUE"""),22.52)</f>
        <v>22.52</v>
      </c>
      <c r="E149" s="2">
        <f>IFERROR(__xludf.DUMMYFUNCTION("""COMPUTED_VALUE"""),23.01)</f>
        <v>23.01</v>
      </c>
      <c r="F149" s="2">
        <f>IFERROR(__xludf.DUMMYFUNCTION("""COMPUTED_VALUE"""),398525.0)</f>
        <v>398525</v>
      </c>
    </row>
    <row r="150">
      <c r="A150" s="3">
        <f>IFERROR(__xludf.DUMMYFUNCTION("""COMPUTED_VALUE"""),42221.66666666667)</f>
        <v>42221.66667</v>
      </c>
      <c r="B150" s="2">
        <f>IFERROR(__xludf.DUMMYFUNCTION("""COMPUTED_VALUE"""),23.29)</f>
        <v>23.29</v>
      </c>
      <c r="C150" s="2">
        <f>IFERROR(__xludf.DUMMYFUNCTION("""COMPUTED_VALUE"""),23.34)</f>
        <v>23.34</v>
      </c>
      <c r="D150" s="2">
        <f>IFERROR(__xludf.DUMMYFUNCTION("""COMPUTED_VALUE"""),22.76)</f>
        <v>22.76</v>
      </c>
      <c r="E150" s="2">
        <f>IFERROR(__xludf.DUMMYFUNCTION("""COMPUTED_VALUE"""),22.91)</f>
        <v>22.91</v>
      </c>
      <c r="F150" s="2">
        <f>IFERROR(__xludf.DUMMYFUNCTION("""COMPUTED_VALUE"""),479384.0)</f>
        <v>479384</v>
      </c>
    </row>
    <row r="151">
      <c r="A151" s="3">
        <f>IFERROR(__xludf.DUMMYFUNCTION("""COMPUTED_VALUE"""),42222.66666666667)</f>
        <v>42222.66667</v>
      </c>
      <c r="B151" s="2">
        <f>IFERROR(__xludf.DUMMYFUNCTION("""COMPUTED_VALUE"""),22.86)</f>
        <v>22.86</v>
      </c>
      <c r="C151" s="2">
        <f>IFERROR(__xludf.DUMMYFUNCTION("""COMPUTED_VALUE"""),23.0)</f>
        <v>23</v>
      </c>
      <c r="D151" s="2">
        <f>IFERROR(__xludf.DUMMYFUNCTION("""COMPUTED_VALUE"""),22.59)</f>
        <v>22.59</v>
      </c>
      <c r="E151" s="2">
        <f>IFERROR(__xludf.DUMMYFUNCTION("""COMPUTED_VALUE"""),22.86)</f>
        <v>22.86</v>
      </c>
      <c r="F151" s="2">
        <f>IFERROR(__xludf.DUMMYFUNCTION("""COMPUTED_VALUE"""),352190.0)</f>
        <v>352190</v>
      </c>
    </row>
    <row r="152">
      <c r="A152" s="3">
        <f>IFERROR(__xludf.DUMMYFUNCTION("""COMPUTED_VALUE"""),42223.66666666667)</f>
        <v>42223.66667</v>
      </c>
      <c r="B152" s="2">
        <f>IFERROR(__xludf.DUMMYFUNCTION("""COMPUTED_VALUE"""),22.84)</f>
        <v>22.84</v>
      </c>
      <c r="C152" s="2">
        <f>IFERROR(__xludf.DUMMYFUNCTION("""COMPUTED_VALUE"""),23.06)</f>
        <v>23.06</v>
      </c>
      <c r="D152" s="2">
        <f>IFERROR(__xludf.DUMMYFUNCTION("""COMPUTED_VALUE"""),22.79)</f>
        <v>22.79</v>
      </c>
      <c r="E152" s="2">
        <f>IFERROR(__xludf.DUMMYFUNCTION("""COMPUTED_VALUE"""),22.98)</f>
        <v>22.98</v>
      </c>
      <c r="F152" s="2">
        <f>IFERROR(__xludf.DUMMYFUNCTION("""COMPUTED_VALUE"""),257565.0)</f>
        <v>257565</v>
      </c>
    </row>
    <row r="153">
      <c r="A153" s="3">
        <f>IFERROR(__xludf.DUMMYFUNCTION("""COMPUTED_VALUE"""),42226.66666666667)</f>
        <v>42226.66667</v>
      </c>
      <c r="B153" s="2">
        <f>IFERROR(__xludf.DUMMYFUNCTION("""COMPUTED_VALUE"""),22.96)</f>
        <v>22.96</v>
      </c>
      <c r="C153" s="2">
        <f>IFERROR(__xludf.DUMMYFUNCTION("""COMPUTED_VALUE"""),23.37)</f>
        <v>23.37</v>
      </c>
      <c r="D153" s="2">
        <f>IFERROR(__xludf.DUMMYFUNCTION("""COMPUTED_VALUE"""),22.89)</f>
        <v>22.89</v>
      </c>
      <c r="E153" s="2">
        <f>IFERROR(__xludf.DUMMYFUNCTION("""COMPUTED_VALUE"""),23.17)</f>
        <v>23.17</v>
      </c>
      <c r="F153" s="2">
        <f>IFERROR(__xludf.DUMMYFUNCTION("""COMPUTED_VALUE"""),224660.0)</f>
        <v>224660</v>
      </c>
    </row>
    <row r="154">
      <c r="A154" s="3">
        <f>IFERROR(__xludf.DUMMYFUNCTION("""COMPUTED_VALUE"""),42227.66666666667)</f>
        <v>42227.66667</v>
      </c>
      <c r="B154" s="2">
        <f>IFERROR(__xludf.DUMMYFUNCTION("""COMPUTED_VALUE"""),23.06)</f>
        <v>23.06</v>
      </c>
      <c r="C154" s="2">
        <f>IFERROR(__xludf.DUMMYFUNCTION("""COMPUTED_VALUE"""),23.06)</f>
        <v>23.06</v>
      </c>
      <c r="D154" s="2">
        <f>IFERROR(__xludf.DUMMYFUNCTION("""COMPUTED_VALUE"""),22.62)</f>
        <v>22.62</v>
      </c>
      <c r="E154" s="2">
        <f>IFERROR(__xludf.DUMMYFUNCTION("""COMPUTED_VALUE"""),22.88)</f>
        <v>22.88</v>
      </c>
      <c r="F154" s="2">
        <f>IFERROR(__xludf.DUMMYFUNCTION("""COMPUTED_VALUE"""),341599.0)</f>
        <v>341599</v>
      </c>
    </row>
    <row r="155">
      <c r="A155" s="3">
        <f>IFERROR(__xludf.DUMMYFUNCTION("""COMPUTED_VALUE"""),42228.66666666667)</f>
        <v>42228.66667</v>
      </c>
      <c r="B155" s="2">
        <f>IFERROR(__xludf.DUMMYFUNCTION("""COMPUTED_VALUE"""),22.87)</f>
        <v>22.87</v>
      </c>
      <c r="C155" s="2">
        <f>IFERROR(__xludf.DUMMYFUNCTION("""COMPUTED_VALUE"""),22.95)</f>
        <v>22.95</v>
      </c>
      <c r="D155" s="2">
        <f>IFERROR(__xludf.DUMMYFUNCTION("""COMPUTED_VALUE"""),22.61)</f>
        <v>22.61</v>
      </c>
      <c r="E155" s="2">
        <f>IFERROR(__xludf.DUMMYFUNCTION("""COMPUTED_VALUE"""),22.86)</f>
        <v>22.86</v>
      </c>
      <c r="F155" s="2">
        <f>IFERROR(__xludf.DUMMYFUNCTION("""COMPUTED_VALUE"""),261210.0)</f>
        <v>261210</v>
      </c>
    </row>
    <row r="156">
      <c r="A156" s="3">
        <f>IFERROR(__xludf.DUMMYFUNCTION("""COMPUTED_VALUE"""),42229.66666666667)</f>
        <v>42229.66667</v>
      </c>
      <c r="B156" s="2">
        <f>IFERROR(__xludf.DUMMYFUNCTION("""COMPUTED_VALUE"""),22.77)</f>
        <v>22.77</v>
      </c>
      <c r="C156" s="2">
        <f>IFERROR(__xludf.DUMMYFUNCTION("""COMPUTED_VALUE"""),23.16)</f>
        <v>23.16</v>
      </c>
      <c r="D156" s="2">
        <f>IFERROR(__xludf.DUMMYFUNCTION("""COMPUTED_VALUE"""),22.71)</f>
        <v>22.71</v>
      </c>
      <c r="E156" s="2">
        <f>IFERROR(__xludf.DUMMYFUNCTION("""COMPUTED_VALUE"""),22.96)</f>
        <v>22.96</v>
      </c>
      <c r="F156" s="2">
        <f>IFERROR(__xludf.DUMMYFUNCTION("""COMPUTED_VALUE"""),286490.0)</f>
        <v>286490</v>
      </c>
    </row>
    <row r="157">
      <c r="A157" s="3">
        <f>IFERROR(__xludf.DUMMYFUNCTION("""COMPUTED_VALUE"""),42230.66666666667)</f>
        <v>42230.66667</v>
      </c>
      <c r="B157" s="2">
        <f>IFERROR(__xludf.DUMMYFUNCTION("""COMPUTED_VALUE"""),22.83)</f>
        <v>22.83</v>
      </c>
      <c r="C157" s="2">
        <f>IFERROR(__xludf.DUMMYFUNCTION("""COMPUTED_VALUE"""),23.07)</f>
        <v>23.07</v>
      </c>
      <c r="D157" s="2">
        <f>IFERROR(__xludf.DUMMYFUNCTION("""COMPUTED_VALUE"""),22.82)</f>
        <v>22.82</v>
      </c>
      <c r="E157" s="2">
        <f>IFERROR(__xludf.DUMMYFUNCTION("""COMPUTED_VALUE"""),22.94)</f>
        <v>22.94</v>
      </c>
      <c r="F157" s="2">
        <f>IFERROR(__xludf.DUMMYFUNCTION("""COMPUTED_VALUE"""),160169.0)</f>
        <v>160169</v>
      </c>
    </row>
    <row r="158">
      <c r="A158" s="3">
        <f>IFERROR(__xludf.DUMMYFUNCTION("""COMPUTED_VALUE"""),42233.66666666667)</f>
        <v>42233.66667</v>
      </c>
      <c r="B158" s="2">
        <f>IFERROR(__xludf.DUMMYFUNCTION("""COMPUTED_VALUE"""),22.8)</f>
        <v>22.8</v>
      </c>
      <c r="C158" s="2">
        <f>IFERROR(__xludf.DUMMYFUNCTION("""COMPUTED_VALUE"""),23.12)</f>
        <v>23.12</v>
      </c>
      <c r="D158" s="2">
        <f>IFERROR(__xludf.DUMMYFUNCTION("""COMPUTED_VALUE"""),22.8)</f>
        <v>22.8</v>
      </c>
      <c r="E158" s="2">
        <f>IFERROR(__xludf.DUMMYFUNCTION("""COMPUTED_VALUE"""),22.93)</f>
        <v>22.93</v>
      </c>
      <c r="F158" s="2">
        <f>IFERROR(__xludf.DUMMYFUNCTION("""COMPUTED_VALUE"""),155787.0)</f>
        <v>155787</v>
      </c>
    </row>
    <row r="159">
      <c r="A159" s="3">
        <f>IFERROR(__xludf.DUMMYFUNCTION("""COMPUTED_VALUE"""),42234.66666666667)</f>
        <v>42234.66667</v>
      </c>
      <c r="B159" s="2">
        <f>IFERROR(__xludf.DUMMYFUNCTION("""COMPUTED_VALUE"""),22.92)</f>
        <v>22.92</v>
      </c>
      <c r="C159" s="2">
        <f>IFERROR(__xludf.DUMMYFUNCTION("""COMPUTED_VALUE"""),23.08)</f>
        <v>23.08</v>
      </c>
      <c r="D159" s="2">
        <f>IFERROR(__xludf.DUMMYFUNCTION("""COMPUTED_VALUE"""),22.83)</f>
        <v>22.83</v>
      </c>
      <c r="E159" s="2">
        <f>IFERROR(__xludf.DUMMYFUNCTION("""COMPUTED_VALUE"""),22.98)</f>
        <v>22.98</v>
      </c>
      <c r="F159" s="2">
        <f>IFERROR(__xludf.DUMMYFUNCTION("""COMPUTED_VALUE"""),169424.0)</f>
        <v>169424</v>
      </c>
    </row>
    <row r="160">
      <c r="A160" s="3">
        <f>IFERROR(__xludf.DUMMYFUNCTION("""COMPUTED_VALUE"""),42235.66666666667)</f>
        <v>42235.66667</v>
      </c>
      <c r="B160" s="2">
        <f>IFERROR(__xludf.DUMMYFUNCTION("""COMPUTED_VALUE"""),22.89)</f>
        <v>22.89</v>
      </c>
      <c r="C160" s="2">
        <f>IFERROR(__xludf.DUMMYFUNCTION("""COMPUTED_VALUE"""),22.94)</f>
        <v>22.94</v>
      </c>
      <c r="D160" s="2">
        <f>IFERROR(__xludf.DUMMYFUNCTION("""COMPUTED_VALUE"""),22.57)</f>
        <v>22.57</v>
      </c>
      <c r="E160" s="2">
        <f>IFERROR(__xludf.DUMMYFUNCTION("""COMPUTED_VALUE"""),22.79)</f>
        <v>22.79</v>
      </c>
      <c r="F160" s="2">
        <f>IFERROR(__xludf.DUMMYFUNCTION("""COMPUTED_VALUE"""),201273.0)</f>
        <v>201273</v>
      </c>
    </row>
    <row r="161">
      <c r="A161" s="3">
        <f>IFERROR(__xludf.DUMMYFUNCTION("""COMPUTED_VALUE"""),42236.66666666667)</f>
        <v>42236.66667</v>
      </c>
      <c r="B161" s="2">
        <f>IFERROR(__xludf.DUMMYFUNCTION("""COMPUTED_VALUE"""),22.86)</f>
        <v>22.86</v>
      </c>
      <c r="C161" s="2">
        <f>IFERROR(__xludf.DUMMYFUNCTION("""COMPUTED_VALUE"""),22.92)</f>
        <v>22.92</v>
      </c>
      <c r="D161" s="2">
        <f>IFERROR(__xludf.DUMMYFUNCTION("""COMPUTED_VALUE"""),22.29)</f>
        <v>22.29</v>
      </c>
      <c r="E161" s="2">
        <f>IFERROR(__xludf.DUMMYFUNCTION("""COMPUTED_VALUE"""),22.34)</f>
        <v>22.34</v>
      </c>
      <c r="F161" s="2">
        <f>IFERROR(__xludf.DUMMYFUNCTION("""COMPUTED_VALUE"""),186187.0)</f>
        <v>186187</v>
      </c>
    </row>
    <row r="162">
      <c r="A162" s="3">
        <f>IFERROR(__xludf.DUMMYFUNCTION("""COMPUTED_VALUE"""),42237.66666666667)</f>
        <v>42237.66667</v>
      </c>
      <c r="B162" s="2">
        <f>IFERROR(__xludf.DUMMYFUNCTION("""COMPUTED_VALUE"""),22.13)</f>
        <v>22.13</v>
      </c>
      <c r="C162" s="2">
        <f>IFERROR(__xludf.DUMMYFUNCTION("""COMPUTED_VALUE"""),22.44)</f>
        <v>22.44</v>
      </c>
      <c r="D162" s="2">
        <f>IFERROR(__xludf.DUMMYFUNCTION("""COMPUTED_VALUE"""),21.86)</f>
        <v>21.86</v>
      </c>
      <c r="E162" s="2">
        <f>IFERROR(__xludf.DUMMYFUNCTION("""COMPUTED_VALUE"""),21.94)</f>
        <v>21.94</v>
      </c>
      <c r="F162" s="2">
        <f>IFERROR(__xludf.DUMMYFUNCTION("""COMPUTED_VALUE"""),457384.0)</f>
        <v>457384</v>
      </c>
    </row>
    <row r="163">
      <c r="A163" s="3">
        <f>IFERROR(__xludf.DUMMYFUNCTION("""COMPUTED_VALUE"""),42240.66666666667)</f>
        <v>42240.66667</v>
      </c>
      <c r="B163" s="2">
        <f>IFERROR(__xludf.DUMMYFUNCTION("""COMPUTED_VALUE"""),20.72)</f>
        <v>20.72</v>
      </c>
      <c r="C163" s="2">
        <f>IFERROR(__xludf.DUMMYFUNCTION("""COMPUTED_VALUE"""),22.06)</f>
        <v>22.06</v>
      </c>
      <c r="D163" s="2">
        <f>IFERROR(__xludf.DUMMYFUNCTION("""COMPUTED_VALUE"""),20.29)</f>
        <v>20.29</v>
      </c>
      <c r="E163" s="2">
        <f>IFERROR(__xludf.DUMMYFUNCTION("""COMPUTED_VALUE"""),21.23)</f>
        <v>21.23</v>
      </c>
      <c r="F163" s="2">
        <f>IFERROR(__xludf.DUMMYFUNCTION("""COMPUTED_VALUE"""),676747.0)</f>
        <v>676747</v>
      </c>
    </row>
    <row r="164">
      <c r="A164" s="3">
        <f>IFERROR(__xludf.DUMMYFUNCTION("""COMPUTED_VALUE"""),42241.66666666667)</f>
        <v>42241.66667</v>
      </c>
      <c r="B164" s="2">
        <f>IFERROR(__xludf.DUMMYFUNCTION("""COMPUTED_VALUE"""),21.68)</f>
        <v>21.68</v>
      </c>
      <c r="C164" s="2">
        <f>IFERROR(__xludf.DUMMYFUNCTION("""COMPUTED_VALUE"""),22.2)</f>
        <v>22.2</v>
      </c>
      <c r="D164" s="2">
        <f>IFERROR(__xludf.DUMMYFUNCTION("""COMPUTED_VALUE"""),21.55)</f>
        <v>21.55</v>
      </c>
      <c r="E164" s="2">
        <f>IFERROR(__xludf.DUMMYFUNCTION("""COMPUTED_VALUE"""),21.55)</f>
        <v>21.55</v>
      </c>
      <c r="F164" s="2">
        <f>IFERROR(__xludf.DUMMYFUNCTION("""COMPUTED_VALUE"""),650716.0)</f>
        <v>650716</v>
      </c>
    </row>
    <row r="165">
      <c r="A165" s="3">
        <f>IFERROR(__xludf.DUMMYFUNCTION("""COMPUTED_VALUE"""),42242.66666666667)</f>
        <v>42242.66667</v>
      </c>
      <c r="B165" s="2">
        <f>IFERROR(__xludf.DUMMYFUNCTION("""COMPUTED_VALUE"""),21.73)</f>
        <v>21.73</v>
      </c>
      <c r="C165" s="2">
        <f>IFERROR(__xludf.DUMMYFUNCTION("""COMPUTED_VALUE"""),22.39)</f>
        <v>22.39</v>
      </c>
      <c r="D165" s="2">
        <f>IFERROR(__xludf.DUMMYFUNCTION("""COMPUTED_VALUE"""),21.69)</f>
        <v>21.69</v>
      </c>
      <c r="E165" s="2">
        <f>IFERROR(__xludf.DUMMYFUNCTION("""COMPUTED_VALUE"""),22.25)</f>
        <v>22.25</v>
      </c>
      <c r="F165" s="2">
        <f>IFERROR(__xludf.DUMMYFUNCTION("""COMPUTED_VALUE"""),535006.0)</f>
        <v>535006</v>
      </c>
    </row>
    <row r="166">
      <c r="A166" s="3">
        <f>IFERROR(__xludf.DUMMYFUNCTION("""COMPUTED_VALUE"""),42243.66666666667)</f>
        <v>42243.66667</v>
      </c>
      <c r="B166" s="2">
        <f>IFERROR(__xludf.DUMMYFUNCTION("""COMPUTED_VALUE"""),22.15)</f>
        <v>22.15</v>
      </c>
      <c r="C166" s="2">
        <f>IFERROR(__xludf.DUMMYFUNCTION("""COMPUTED_VALUE"""),22.66)</f>
        <v>22.66</v>
      </c>
      <c r="D166" s="2">
        <f>IFERROR(__xludf.DUMMYFUNCTION("""COMPUTED_VALUE"""),22.04)</f>
        <v>22.04</v>
      </c>
      <c r="E166" s="2">
        <f>IFERROR(__xludf.DUMMYFUNCTION("""COMPUTED_VALUE"""),22.63)</f>
        <v>22.63</v>
      </c>
      <c r="F166" s="2">
        <f>IFERROR(__xludf.DUMMYFUNCTION("""COMPUTED_VALUE"""),448600.0)</f>
        <v>448600</v>
      </c>
    </row>
    <row r="167">
      <c r="A167" s="3">
        <f>IFERROR(__xludf.DUMMYFUNCTION("""COMPUTED_VALUE"""),42244.66666666667)</f>
        <v>42244.66667</v>
      </c>
      <c r="B167" s="2">
        <f>IFERROR(__xludf.DUMMYFUNCTION("""COMPUTED_VALUE"""),22.19)</f>
        <v>22.19</v>
      </c>
      <c r="C167" s="2">
        <f>IFERROR(__xludf.DUMMYFUNCTION("""COMPUTED_VALUE"""),22.7)</f>
        <v>22.7</v>
      </c>
      <c r="D167" s="2">
        <f>IFERROR(__xludf.DUMMYFUNCTION("""COMPUTED_VALUE"""),22.19)</f>
        <v>22.19</v>
      </c>
      <c r="E167" s="2">
        <f>IFERROR(__xludf.DUMMYFUNCTION("""COMPUTED_VALUE"""),22.54)</f>
        <v>22.54</v>
      </c>
      <c r="F167" s="2">
        <f>IFERROR(__xludf.DUMMYFUNCTION("""COMPUTED_VALUE"""),492022.0)</f>
        <v>492022</v>
      </c>
    </row>
    <row r="168">
      <c r="A168" s="3">
        <f>IFERROR(__xludf.DUMMYFUNCTION("""COMPUTED_VALUE"""),42247.66666666667)</f>
        <v>42247.66667</v>
      </c>
      <c r="B168" s="2">
        <f>IFERROR(__xludf.DUMMYFUNCTION("""COMPUTED_VALUE"""),22.15)</f>
        <v>22.15</v>
      </c>
      <c r="C168" s="2">
        <f>IFERROR(__xludf.DUMMYFUNCTION("""COMPUTED_VALUE"""),22.77)</f>
        <v>22.77</v>
      </c>
      <c r="D168" s="2">
        <f>IFERROR(__xludf.DUMMYFUNCTION("""COMPUTED_VALUE"""),22.15)</f>
        <v>22.15</v>
      </c>
      <c r="E168" s="2">
        <f>IFERROR(__xludf.DUMMYFUNCTION("""COMPUTED_VALUE"""),22.66)</f>
        <v>22.66</v>
      </c>
      <c r="F168" s="2">
        <f>IFERROR(__xludf.DUMMYFUNCTION("""COMPUTED_VALUE"""),283217.0)</f>
        <v>283217</v>
      </c>
    </row>
    <row r="169">
      <c r="A169" s="3">
        <f>IFERROR(__xludf.DUMMYFUNCTION("""COMPUTED_VALUE"""),42248.66666666667)</f>
        <v>42248.66667</v>
      </c>
      <c r="B169" s="2">
        <f>IFERROR(__xludf.DUMMYFUNCTION("""COMPUTED_VALUE"""),22.2)</f>
        <v>22.2</v>
      </c>
      <c r="C169" s="2">
        <f>IFERROR(__xludf.DUMMYFUNCTION("""COMPUTED_VALUE"""),22.67)</f>
        <v>22.67</v>
      </c>
      <c r="D169" s="2">
        <f>IFERROR(__xludf.DUMMYFUNCTION("""COMPUTED_VALUE"""),22.2)</f>
        <v>22.2</v>
      </c>
      <c r="E169" s="2">
        <f>IFERROR(__xludf.DUMMYFUNCTION("""COMPUTED_VALUE"""),22.62)</f>
        <v>22.62</v>
      </c>
      <c r="F169" s="2">
        <f>IFERROR(__xludf.DUMMYFUNCTION("""COMPUTED_VALUE"""),411577.0)</f>
        <v>411577</v>
      </c>
    </row>
    <row r="170">
      <c r="A170" s="3">
        <f>IFERROR(__xludf.DUMMYFUNCTION("""COMPUTED_VALUE"""),42249.66666666667)</f>
        <v>42249.66667</v>
      </c>
      <c r="B170" s="2">
        <f>IFERROR(__xludf.DUMMYFUNCTION("""COMPUTED_VALUE"""),22.85)</f>
        <v>22.85</v>
      </c>
      <c r="C170" s="2">
        <f>IFERROR(__xludf.DUMMYFUNCTION("""COMPUTED_VALUE"""),22.85)</f>
        <v>22.85</v>
      </c>
      <c r="D170" s="2">
        <f>IFERROR(__xludf.DUMMYFUNCTION("""COMPUTED_VALUE"""),22.47)</f>
        <v>22.47</v>
      </c>
      <c r="E170" s="2">
        <f>IFERROR(__xludf.DUMMYFUNCTION("""COMPUTED_VALUE"""),22.62)</f>
        <v>22.62</v>
      </c>
      <c r="F170" s="2">
        <f>IFERROR(__xludf.DUMMYFUNCTION("""COMPUTED_VALUE"""),347160.0)</f>
        <v>347160</v>
      </c>
    </row>
    <row r="171">
      <c r="A171" s="3">
        <f>IFERROR(__xludf.DUMMYFUNCTION("""COMPUTED_VALUE"""),42250.66666666667)</f>
        <v>42250.66667</v>
      </c>
      <c r="B171" s="2">
        <f>IFERROR(__xludf.DUMMYFUNCTION("""COMPUTED_VALUE"""),22.6)</f>
        <v>22.6</v>
      </c>
      <c r="C171" s="2">
        <f>IFERROR(__xludf.DUMMYFUNCTION("""COMPUTED_VALUE"""),23.01)</f>
        <v>23.01</v>
      </c>
      <c r="D171" s="2">
        <f>IFERROR(__xludf.DUMMYFUNCTION("""COMPUTED_VALUE"""),22.54)</f>
        <v>22.54</v>
      </c>
      <c r="E171" s="2">
        <f>IFERROR(__xludf.DUMMYFUNCTION("""COMPUTED_VALUE"""),22.77)</f>
        <v>22.77</v>
      </c>
      <c r="F171" s="2">
        <f>IFERROR(__xludf.DUMMYFUNCTION("""COMPUTED_VALUE"""),288896.0)</f>
        <v>288896</v>
      </c>
    </row>
    <row r="172">
      <c r="A172" s="3">
        <f>IFERROR(__xludf.DUMMYFUNCTION("""COMPUTED_VALUE"""),42251.66666666667)</f>
        <v>42251.66667</v>
      </c>
      <c r="B172" s="2">
        <f>IFERROR(__xludf.DUMMYFUNCTION("""COMPUTED_VALUE"""),22.44)</f>
        <v>22.44</v>
      </c>
      <c r="C172" s="2">
        <f>IFERROR(__xludf.DUMMYFUNCTION("""COMPUTED_VALUE"""),22.84)</f>
        <v>22.84</v>
      </c>
      <c r="D172" s="2">
        <f>IFERROR(__xludf.DUMMYFUNCTION("""COMPUTED_VALUE"""),22.44)</f>
        <v>22.44</v>
      </c>
      <c r="E172" s="2">
        <f>IFERROR(__xludf.DUMMYFUNCTION("""COMPUTED_VALUE"""),22.64)</f>
        <v>22.64</v>
      </c>
      <c r="F172" s="2">
        <f>IFERROR(__xludf.DUMMYFUNCTION("""COMPUTED_VALUE"""),322505.0)</f>
        <v>322505</v>
      </c>
    </row>
    <row r="173">
      <c r="A173" s="3">
        <f>IFERROR(__xludf.DUMMYFUNCTION("""COMPUTED_VALUE"""),42255.66666666667)</f>
        <v>42255.66667</v>
      </c>
      <c r="B173" s="2">
        <f>IFERROR(__xludf.DUMMYFUNCTION("""COMPUTED_VALUE"""),22.57)</f>
        <v>22.57</v>
      </c>
      <c r="C173" s="2">
        <f>IFERROR(__xludf.DUMMYFUNCTION("""COMPUTED_VALUE"""),23.15)</f>
        <v>23.15</v>
      </c>
      <c r="D173" s="2">
        <f>IFERROR(__xludf.DUMMYFUNCTION("""COMPUTED_VALUE"""),22.57)</f>
        <v>22.57</v>
      </c>
      <c r="E173" s="2">
        <f>IFERROR(__xludf.DUMMYFUNCTION("""COMPUTED_VALUE"""),22.87)</f>
        <v>22.87</v>
      </c>
      <c r="F173" s="2">
        <f>IFERROR(__xludf.DUMMYFUNCTION("""COMPUTED_VALUE"""),548983.0)</f>
        <v>548983</v>
      </c>
    </row>
    <row r="174">
      <c r="A174" s="3">
        <f>IFERROR(__xludf.DUMMYFUNCTION("""COMPUTED_VALUE"""),42256.66666666667)</f>
        <v>42256.66667</v>
      </c>
      <c r="B174" s="2">
        <f>IFERROR(__xludf.DUMMYFUNCTION("""COMPUTED_VALUE"""),22.96)</f>
        <v>22.96</v>
      </c>
      <c r="C174" s="2">
        <f>IFERROR(__xludf.DUMMYFUNCTION("""COMPUTED_VALUE"""),23.08)</f>
        <v>23.08</v>
      </c>
      <c r="D174" s="2">
        <f>IFERROR(__xludf.DUMMYFUNCTION("""COMPUTED_VALUE"""),22.45)</f>
        <v>22.45</v>
      </c>
      <c r="E174" s="2">
        <f>IFERROR(__xludf.DUMMYFUNCTION("""COMPUTED_VALUE"""),22.47)</f>
        <v>22.47</v>
      </c>
      <c r="F174" s="2">
        <f>IFERROR(__xludf.DUMMYFUNCTION("""COMPUTED_VALUE"""),337528.0)</f>
        <v>337528</v>
      </c>
    </row>
    <row r="175">
      <c r="A175" s="3">
        <f>IFERROR(__xludf.DUMMYFUNCTION("""COMPUTED_VALUE"""),42257.66666666667)</f>
        <v>42257.66667</v>
      </c>
      <c r="B175" s="2">
        <f>IFERROR(__xludf.DUMMYFUNCTION("""COMPUTED_VALUE"""),22.35)</f>
        <v>22.35</v>
      </c>
      <c r="C175" s="2">
        <f>IFERROR(__xludf.DUMMYFUNCTION("""COMPUTED_VALUE"""),22.75)</f>
        <v>22.75</v>
      </c>
      <c r="D175" s="2">
        <f>IFERROR(__xludf.DUMMYFUNCTION("""COMPUTED_VALUE"""),22.35)</f>
        <v>22.35</v>
      </c>
      <c r="E175" s="2">
        <f>IFERROR(__xludf.DUMMYFUNCTION("""COMPUTED_VALUE"""),22.53)</f>
        <v>22.53</v>
      </c>
      <c r="F175" s="2">
        <f>IFERROR(__xludf.DUMMYFUNCTION("""COMPUTED_VALUE"""),393441.0)</f>
        <v>393441</v>
      </c>
    </row>
    <row r="176">
      <c r="A176" s="3">
        <f>IFERROR(__xludf.DUMMYFUNCTION("""COMPUTED_VALUE"""),42258.66666666667)</f>
        <v>42258.66667</v>
      </c>
      <c r="B176" s="2">
        <f>IFERROR(__xludf.DUMMYFUNCTION("""COMPUTED_VALUE"""),22.44)</f>
        <v>22.44</v>
      </c>
      <c r="C176" s="2">
        <f>IFERROR(__xludf.DUMMYFUNCTION("""COMPUTED_VALUE"""),22.62)</f>
        <v>22.62</v>
      </c>
      <c r="D176" s="2">
        <f>IFERROR(__xludf.DUMMYFUNCTION("""COMPUTED_VALUE"""),22.43)</f>
        <v>22.43</v>
      </c>
      <c r="E176" s="2">
        <f>IFERROR(__xludf.DUMMYFUNCTION("""COMPUTED_VALUE"""),22.58)</f>
        <v>22.58</v>
      </c>
      <c r="F176" s="2">
        <f>IFERROR(__xludf.DUMMYFUNCTION("""COMPUTED_VALUE"""),255928.0)</f>
        <v>255928</v>
      </c>
    </row>
    <row r="177">
      <c r="A177" s="3">
        <f>IFERROR(__xludf.DUMMYFUNCTION("""COMPUTED_VALUE"""),42261.66666666667)</f>
        <v>42261.66667</v>
      </c>
      <c r="B177" s="2">
        <f>IFERROR(__xludf.DUMMYFUNCTION("""COMPUTED_VALUE"""),22.57)</f>
        <v>22.57</v>
      </c>
      <c r="C177" s="2">
        <f>IFERROR(__xludf.DUMMYFUNCTION("""COMPUTED_VALUE"""),22.61)</f>
        <v>22.61</v>
      </c>
      <c r="D177" s="2">
        <f>IFERROR(__xludf.DUMMYFUNCTION("""COMPUTED_VALUE"""),22.44)</f>
        <v>22.44</v>
      </c>
      <c r="E177" s="2">
        <f>IFERROR(__xludf.DUMMYFUNCTION("""COMPUTED_VALUE"""),22.55)</f>
        <v>22.55</v>
      </c>
      <c r="F177" s="2">
        <f>IFERROR(__xludf.DUMMYFUNCTION("""COMPUTED_VALUE"""),244991.0)</f>
        <v>244991</v>
      </c>
    </row>
    <row r="178">
      <c r="A178" s="3">
        <f>IFERROR(__xludf.DUMMYFUNCTION("""COMPUTED_VALUE"""),42262.66666666667)</f>
        <v>42262.66667</v>
      </c>
      <c r="B178" s="2">
        <f>IFERROR(__xludf.DUMMYFUNCTION("""COMPUTED_VALUE"""),22.54)</f>
        <v>22.54</v>
      </c>
      <c r="C178" s="2">
        <f>IFERROR(__xludf.DUMMYFUNCTION("""COMPUTED_VALUE"""),23.3)</f>
        <v>23.3</v>
      </c>
      <c r="D178" s="2">
        <f>IFERROR(__xludf.DUMMYFUNCTION("""COMPUTED_VALUE"""),22.54)</f>
        <v>22.54</v>
      </c>
      <c r="E178" s="2">
        <f>IFERROR(__xludf.DUMMYFUNCTION("""COMPUTED_VALUE"""),23.16)</f>
        <v>23.16</v>
      </c>
      <c r="F178" s="2">
        <f>IFERROR(__xludf.DUMMYFUNCTION("""COMPUTED_VALUE"""),337727.0)</f>
        <v>337727</v>
      </c>
    </row>
    <row r="179">
      <c r="A179" s="3">
        <f>IFERROR(__xludf.DUMMYFUNCTION("""COMPUTED_VALUE"""),42263.66666666667)</f>
        <v>42263.66667</v>
      </c>
      <c r="B179" s="2">
        <f>IFERROR(__xludf.DUMMYFUNCTION("""COMPUTED_VALUE"""),23.35)</f>
        <v>23.35</v>
      </c>
      <c r="C179" s="2">
        <f>IFERROR(__xludf.DUMMYFUNCTION("""COMPUTED_VALUE"""),23.51)</f>
        <v>23.51</v>
      </c>
      <c r="D179" s="2">
        <f>IFERROR(__xludf.DUMMYFUNCTION("""COMPUTED_VALUE"""),23.15)</f>
        <v>23.15</v>
      </c>
      <c r="E179" s="2">
        <f>IFERROR(__xludf.DUMMYFUNCTION("""COMPUTED_VALUE"""),23.41)</f>
        <v>23.41</v>
      </c>
      <c r="F179" s="2">
        <f>IFERROR(__xludf.DUMMYFUNCTION("""COMPUTED_VALUE"""),246137.0)</f>
        <v>246137</v>
      </c>
    </row>
    <row r="180">
      <c r="A180" s="3">
        <f>IFERROR(__xludf.DUMMYFUNCTION("""COMPUTED_VALUE"""),42264.66666666667)</f>
        <v>42264.66667</v>
      </c>
      <c r="B180" s="2">
        <f>IFERROR(__xludf.DUMMYFUNCTION("""COMPUTED_VALUE"""),23.31)</f>
        <v>23.31</v>
      </c>
      <c r="C180" s="2">
        <f>IFERROR(__xludf.DUMMYFUNCTION("""COMPUTED_VALUE"""),23.58)</f>
        <v>23.58</v>
      </c>
      <c r="D180" s="2">
        <f>IFERROR(__xludf.DUMMYFUNCTION("""COMPUTED_VALUE"""),23.08)</f>
        <v>23.08</v>
      </c>
      <c r="E180" s="2">
        <f>IFERROR(__xludf.DUMMYFUNCTION("""COMPUTED_VALUE"""),23.33)</f>
        <v>23.33</v>
      </c>
      <c r="F180" s="2">
        <f>IFERROR(__xludf.DUMMYFUNCTION("""COMPUTED_VALUE"""),314445.0)</f>
        <v>314445</v>
      </c>
    </row>
    <row r="181">
      <c r="A181" s="3">
        <f>IFERROR(__xludf.DUMMYFUNCTION("""COMPUTED_VALUE"""),42265.66666666667)</f>
        <v>42265.66667</v>
      </c>
      <c r="B181" s="2">
        <f>IFERROR(__xludf.DUMMYFUNCTION("""COMPUTED_VALUE"""),23.05)</f>
        <v>23.05</v>
      </c>
      <c r="C181" s="2">
        <f>IFERROR(__xludf.DUMMYFUNCTION("""COMPUTED_VALUE"""),23.39)</f>
        <v>23.39</v>
      </c>
      <c r="D181" s="2">
        <f>IFERROR(__xludf.DUMMYFUNCTION("""COMPUTED_VALUE"""),23.05)</f>
        <v>23.05</v>
      </c>
      <c r="E181" s="2">
        <f>IFERROR(__xludf.DUMMYFUNCTION("""COMPUTED_VALUE"""),23.11)</f>
        <v>23.11</v>
      </c>
      <c r="F181" s="2">
        <f>IFERROR(__xludf.DUMMYFUNCTION("""COMPUTED_VALUE"""),277510.0)</f>
        <v>277510</v>
      </c>
    </row>
    <row r="182">
      <c r="A182" s="3">
        <f>IFERROR(__xludf.DUMMYFUNCTION("""COMPUTED_VALUE"""),42268.66666666667)</f>
        <v>42268.66667</v>
      </c>
      <c r="B182" s="2">
        <f>IFERROR(__xludf.DUMMYFUNCTION("""COMPUTED_VALUE"""),23.14)</f>
        <v>23.14</v>
      </c>
      <c r="C182" s="2">
        <f>IFERROR(__xludf.DUMMYFUNCTION("""COMPUTED_VALUE"""),23.47)</f>
        <v>23.47</v>
      </c>
      <c r="D182" s="2">
        <f>IFERROR(__xludf.DUMMYFUNCTION("""COMPUTED_VALUE"""),22.96)</f>
        <v>22.96</v>
      </c>
      <c r="E182" s="2">
        <f>IFERROR(__xludf.DUMMYFUNCTION("""COMPUTED_VALUE"""),23.22)</f>
        <v>23.22</v>
      </c>
      <c r="F182" s="2">
        <f>IFERROR(__xludf.DUMMYFUNCTION("""COMPUTED_VALUE"""),286031.0)</f>
        <v>286031</v>
      </c>
    </row>
    <row r="183">
      <c r="A183" s="3">
        <f>IFERROR(__xludf.DUMMYFUNCTION("""COMPUTED_VALUE"""),42269.66666666667)</f>
        <v>42269.66667</v>
      </c>
      <c r="B183" s="2">
        <f>IFERROR(__xludf.DUMMYFUNCTION("""COMPUTED_VALUE"""),23.08)</f>
        <v>23.08</v>
      </c>
      <c r="C183" s="2">
        <f>IFERROR(__xludf.DUMMYFUNCTION("""COMPUTED_VALUE"""),23.1)</f>
        <v>23.1</v>
      </c>
      <c r="D183" s="2">
        <f>IFERROR(__xludf.DUMMYFUNCTION("""COMPUTED_VALUE"""),22.53)</f>
        <v>22.53</v>
      </c>
      <c r="E183" s="2">
        <f>IFERROR(__xludf.DUMMYFUNCTION("""COMPUTED_VALUE"""),22.63)</f>
        <v>22.63</v>
      </c>
      <c r="F183" s="2">
        <f>IFERROR(__xludf.DUMMYFUNCTION("""COMPUTED_VALUE"""),465333.0)</f>
        <v>465333</v>
      </c>
    </row>
    <row r="184">
      <c r="A184" s="3">
        <f>IFERROR(__xludf.DUMMYFUNCTION("""COMPUTED_VALUE"""),42270.66666666667)</f>
        <v>42270.66667</v>
      </c>
      <c r="B184" s="2">
        <f>IFERROR(__xludf.DUMMYFUNCTION("""COMPUTED_VALUE"""),22.25)</f>
        <v>22.25</v>
      </c>
      <c r="C184" s="2">
        <f>IFERROR(__xludf.DUMMYFUNCTION("""COMPUTED_VALUE"""),22.63)</f>
        <v>22.63</v>
      </c>
      <c r="D184" s="2">
        <f>IFERROR(__xludf.DUMMYFUNCTION("""COMPUTED_VALUE"""),22.17)</f>
        <v>22.17</v>
      </c>
      <c r="E184" s="2">
        <f>IFERROR(__xludf.DUMMYFUNCTION("""COMPUTED_VALUE"""),22.56)</f>
        <v>22.56</v>
      </c>
      <c r="F184" s="2">
        <f>IFERROR(__xludf.DUMMYFUNCTION("""COMPUTED_VALUE"""),327706.0)</f>
        <v>327706</v>
      </c>
    </row>
    <row r="185">
      <c r="A185" s="3">
        <f>IFERROR(__xludf.DUMMYFUNCTION("""COMPUTED_VALUE"""),42271.66666666667)</f>
        <v>42271.66667</v>
      </c>
      <c r="B185" s="2">
        <f>IFERROR(__xludf.DUMMYFUNCTION("""COMPUTED_VALUE"""),22.43)</f>
        <v>22.43</v>
      </c>
      <c r="C185" s="2">
        <f>IFERROR(__xludf.DUMMYFUNCTION("""COMPUTED_VALUE"""),22.55)</f>
        <v>22.55</v>
      </c>
      <c r="D185" s="2">
        <f>IFERROR(__xludf.DUMMYFUNCTION("""COMPUTED_VALUE"""),22.13)</f>
        <v>22.13</v>
      </c>
      <c r="E185" s="2">
        <f>IFERROR(__xludf.DUMMYFUNCTION("""COMPUTED_VALUE"""),22.41)</f>
        <v>22.41</v>
      </c>
      <c r="F185" s="2">
        <f>IFERROR(__xludf.DUMMYFUNCTION("""COMPUTED_VALUE"""),373797.0)</f>
        <v>373797</v>
      </c>
    </row>
    <row r="186">
      <c r="A186" s="3">
        <f>IFERROR(__xludf.DUMMYFUNCTION("""COMPUTED_VALUE"""),42272.66666666667)</f>
        <v>42272.66667</v>
      </c>
      <c r="B186" s="2">
        <f>IFERROR(__xludf.DUMMYFUNCTION("""COMPUTED_VALUE"""),22.58)</f>
        <v>22.58</v>
      </c>
      <c r="C186" s="2">
        <f>IFERROR(__xludf.DUMMYFUNCTION("""COMPUTED_VALUE"""),22.58)</f>
        <v>22.58</v>
      </c>
      <c r="D186" s="2">
        <f>IFERROR(__xludf.DUMMYFUNCTION("""COMPUTED_VALUE"""),22.22)</f>
        <v>22.22</v>
      </c>
      <c r="E186" s="2">
        <f>IFERROR(__xludf.DUMMYFUNCTION("""COMPUTED_VALUE"""),22.36)</f>
        <v>22.36</v>
      </c>
      <c r="F186" s="2">
        <f>IFERROR(__xludf.DUMMYFUNCTION("""COMPUTED_VALUE"""),259526.0)</f>
        <v>259526</v>
      </c>
    </row>
    <row r="187">
      <c r="A187" s="3">
        <f>IFERROR(__xludf.DUMMYFUNCTION("""COMPUTED_VALUE"""),42275.66666666667)</f>
        <v>42275.66667</v>
      </c>
      <c r="B187" s="2">
        <f>IFERROR(__xludf.DUMMYFUNCTION("""COMPUTED_VALUE"""),22.26)</f>
        <v>22.26</v>
      </c>
      <c r="C187" s="2">
        <f>IFERROR(__xludf.DUMMYFUNCTION("""COMPUTED_VALUE"""),22.38)</f>
        <v>22.38</v>
      </c>
      <c r="D187" s="2">
        <f>IFERROR(__xludf.DUMMYFUNCTION("""COMPUTED_VALUE"""),22.0)</f>
        <v>22</v>
      </c>
      <c r="E187" s="2">
        <f>IFERROR(__xludf.DUMMYFUNCTION("""COMPUTED_VALUE"""),22.02)</f>
        <v>22.02</v>
      </c>
      <c r="F187" s="2">
        <f>IFERROR(__xludf.DUMMYFUNCTION("""COMPUTED_VALUE"""),265454.0)</f>
        <v>265454</v>
      </c>
    </row>
    <row r="188">
      <c r="A188" s="3">
        <f>IFERROR(__xludf.DUMMYFUNCTION("""COMPUTED_VALUE"""),42276.66666666667)</f>
        <v>42276.66667</v>
      </c>
      <c r="B188" s="2">
        <f>IFERROR(__xludf.DUMMYFUNCTION("""COMPUTED_VALUE"""),22.0)</f>
        <v>22</v>
      </c>
      <c r="C188" s="2">
        <f>IFERROR(__xludf.DUMMYFUNCTION("""COMPUTED_VALUE"""),22.1)</f>
        <v>22.1</v>
      </c>
      <c r="D188" s="2">
        <f>IFERROR(__xludf.DUMMYFUNCTION("""COMPUTED_VALUE"""),21.95)</f>
        <v>21.95</v>
      </c>
      <c r="E188" s="2">
        <f>IFERROR(__xludf.DUMMYFUNCTION("""COMPUTED_VALUE"""),22.07)</f>
        <v>22.07</v>
      </c>
      <c r="F188" s="2">
        <f>IFERROR(__xludf.DUMMYFUNCTION("""COMPUTED_VALUE"""),164086.0)</f>
        <v>164086</v>
      </c>
    </row>
    <row r="189">
      <c r="A189" s="3">
        <f>IFERROR(__xludf.DUMMYFUNCTION("""COMPUTED_VALUE"""),42277.66666666667)</f>
        <v>42277.66667</v>
      </c>
      <c r="B189" s="2">
        <f>IFERROR(__xludf.DUMMYFUNCTION("""COMPUTED_VALUE"""),22.19)</f>
        <v>22.19</v>
      </c>
      <c r="C189" s="2">
        <f>IFERROR(__xludf.DUMMYFUNCTION("""COMPUTED_VALUE"""),22.56)</f>
        <v>22.56</v>
      </c>
      <c r="D189" s="2">
        <f>IFERROR(__xludf.DUMMYFUNCTION("""COMPUTED_VALUE"""),22.07)</f>
        <v>22.07</v>
      </c>
      <c r="E189" s="2">
        <f>IFERROR(__xludf.DUMMYFUNCTION("""COMPUTED_VALUE"""),22.38)</f>
        <v>22.38</v>
      </c>
      <c r="F189" s="2">
        <f>IFERROR(__xludf.DUMMYFUNCTION("""COMPUTED_VALUE"""),261379.0)</f>
        <v>261379</v>
      </c>
    </row>
    <row r="190">
      <c r="A190" s="3">
        <f>IFERROR(__xludf.DUMMYFUNCTION("""COMPUTED_VALUE"""),42278.66666666667)</f>
        <v>42278.66667</v>
      </c>
      <c r="B190" s="2">
        <f>IFERROR(__xludf.DUMMYFUNCTION("""COMPUTED_VALUE"""),22.46)</f>
        <v>22.46</v>
      </c>
      <c r="C190" s="2">
        <f>IFERROR(__xludf.DUMMYFUNCTION("""COMPUTED_VALUE"""),22.78)</f>
        <v>22.78</v>
      </c>
      <c r="D190" s="2">
        <f>IFERROR(__xludf.DUMMYFUNCTION("""COMPUTED_VALUE"""),22.32)</f>
        <v>22.32</v>
      </c>
      <c r="E190" s="2">
        <f>IFERROR(__xludf.DUMMYFUNCTION("""COMPUTED_VALUE"""),22.7)</f>
        <v>22.7</v>
      </c>
      <c r="F190" s="2">
        <f>IFERROR(__xludf.DUMMYFUNCTION("""COMPUTED_VALUE"""),229969.0)</f>
        <v>229969</v>
      </c>
    </row>
    <row r="191">
      <c r="A191" s="3">
        <f>IFERROR(__xludf.DUMMYFUNCTION("""COMPUTED_VALUE"""),42279.66666666667)</f>
        <v>42279.66667</v>
      </c>
      <c r="B191" s="2">
        <f>IFERROR(__xludf.DUMMYFUNCTION("""COMPUTED_VALUE"""),22.48)</f>
        <v>22.48</v>
      </c>
      <c r="C191" s="2">
        <f>IFERROR(__xludf.DUMMYFUNCTION("""COMPUTED_VALUE"""),22.6)</f>
        <v>22.6</v>
      </c>
      <c r="D191" s="2">
        <f>IFERROR(__xludf.DUMMYFUNCTION("""COMPUTED_VALUE"""),22.36)</f>
        <v>22.36</v>
      </c>
      <c r="E191" s="2">
        <f>IFERROR(__xludf.DUMMYFUNCTION("""COMPUTED_VALUE"""),22.51)</f>
        <v>22.51</v>
      </c>
      <c r="F191" s="2">
        <f>IFERROR(__xludf.DUMMYFUNCTION("""COMPUTED_VALUE"""),216625.0)</f>
        <v>216625</v>
      </c>
    </row>
    <row r="192">
      <c r="A192" s="3">
        <f>IFERROR(__xludf.DUMMYFUNCTION("""COMPUTED_VALUE"""),42282.66666666667)</f>
        <v>42282.66667</v>
      </c>
      <c r="B192" s="2">
        <f>IFERROR(__xludf.DUMMYFUNCTION("""COMPUTED_VALUE"""),22.57)</f>
        <v>22.57</v>
      </c>
      <c r="C192" s="2">
        <f>IFERROR(__xludf.DUMMYFUNCTION("""COMPUTED_VALUE"""),23.02)</f>
        <v>23.02</v>
      </c>
      <c r="D192" s="2">
        <f>IFERROR(__xludf.DUMMYFUNCTION("""COMPUTED_VALUE"""),22.57)</f>
        <v>22.57</v>
      </c>
      <c r="E192" s="2">
        <f>IFERROR(__xludf.DUMMYFUNCTION("""COMPUTED_VALUE"""),22.93)</f>
        <v>22.93</v>
      </c>
      <c r="F192" s="2">
        <f>IFERROR(__xludf.DUMMYFUNCTION("""COMPUTED_VALUE"""),159388.0)</f>
        <v>159388</v>
      </c>
    </row>
    <row r="193">
      <c r="A193" s="3">
        <f>IFERROR(__xludf.DUMMYFUNCTION("""COMPUTED_VALUE"""),42283.66666666667)</f>
        <v>42283.66667</v>
      </c>
      <c r="B193" s="2">
        <f>IFERROR(__xludf.DUMMYFUNCTION("""COMPUTED_VALUE"""),22.9)</f>
        <v>22.9</v>
      </c>
      <c r="C193" s="2">
        <f>IFERROR(__xludf.DUMMYFUNCTION("""COMPUTED_VALUE"""),22.99)</f>
        <v>22.99</v>
      </c>
      <c r="D193" s="2">
        <f>IFERROR(__xludf.DUMMYFUNCTION("""COMPUTED_VALUE"""),22.59)</f>
        <v>22.59</v>
      </c>
      <c r="E193" s="2">
        <f>IFERROR(__xludf.DUMMYFUNCTION("""COMPUTED_VALUE"""),22.86)</f>
        <v>22.86</v>
      </c>
      <c r="F193" s="2">
        <f>IFERROR(__xludf.DUMMYFUNCTION("""COMPUTED_VALUE"""),149469.0)</f>
        <v>149469</v>
      </c>
    </row>
    <row r="194">
      <c r="A194" s="3">
        <f>IFERROR(__xludf.DUMMYFUNCTION("""COMPUTED_VALUE"""),42284.66666666667)</f>
        <v>42284.66667</v>
      </c>
      <c r="B194" s="2">
        <f>IFERROR(__xludf.DUMMYFUNCTION("""COMPUTED_VALUE"""),22.87)</f>
        <v>22.87</v>
      </c>
      <c r="C194" s="2">
        <f>IFERROR(__xludf.DUMMYFUNCTION("""COMPUTED_VALUE"""),23.19)</f>
        <v>23.19</v>
      </c>
      <c r="D194" s="2">
        <f>IFERROR(__xludf.DUMMYFUNCTION("""COMPUTED_VALUE"""),22.87)</f>
        <v>22.87</v>
      </c>
      <c r="E194" s="2">
        <f>IFERROR(__xludf.DUMMYFUNCTION("""COMPUTED_VALUE"""),23.05)</f>
        <v>23.05</v>
      </c>
      <c r="F194" s="2">
        <f>IFERROR(__xludf.DUMMYFUNCTION("""COMPUTED_VALUE"""),191716.0)</f>
        <v>191716</v>
      </c>
    </row>
    <row r="195">
      <c r="A195" s="3">
        <f>IFERROR(__xludf.DUMMYFUNCTION("""COMPUTED_VALUE"""),42285.66666666667)</f>
        <v>42285.66667</v>
      </c>
      <c r="B195" s="2">
        <f>IFERROR(__xludf.DUMMYFUNCTION("""COMPUTED_VALUE"""),23.01)</f>
        <v>23.01</v>
      </c>
      <c r="C195" s="2">
        <f>IFERROR(__xludf.DUMMYFUNCTION("""COMPUTED_VALUE"""),23.22)</f>
        <v>23.22</v>
      </c>
      <c r="D195" s="2">
        <f>IFERROR(__xludf.DUMMYFUNCTION("""COMPUTED_VALUE"""),22.97)</f>
        <v>22.97</v>
      </c>
      <c r="E195" s="2">
        <f>IFERROR(__xludf.DUMMYFUNCTION("""COMPUTED_VALUE"""),23.19)</f>
        <v>23.19</v>
      </c>
      <c r="F195" s="2">
        <f>IFERROR(__xludf.DUMMYFUNCTION("""COMPUTED_VALUE"""),154455.0)</f>
        <v>154455</v>
      </c>
    </row>
    <row r="196">
      <c r="A196" s="3">
        <f>IFERROR(__xludf.DUMMYFUNCTION("""COMPUTED_VALUE"""),42286.66666666667)</f>
        <v>42286.66667</v>
      </c>
      <c r="B196" s="2">
        <f>IFERROR(__xludf.DUMMYFUNCTION("""COMPUTED_VALUE"""),23.19)</f>
        <v>23.19</v>
      </c>
      <c r="C196" s="2">
        <f>IFERROR(__xludf.DUMMYFUNCTION("""COMPUTED_VALUE"""),23.57)</f>
        <v>23.57</v>
      </c>
      <c r="D196" s="2">
        <f>IFERROR(__xludf.DUMMYFUNCTION("""COMPUTED_VALUE"""),23.14)</f>
        <v>23.14</v>
      </c>
      <c r="E196" s="2">
        <f>IFERROR(__xludf.DUMMYFUNCTION("""COMPUTED_VALUE"""),23.47)</f>
        <v>23.47</v>
      </c>
      <c r="F196" s="2">
        <f>IFERROR(__xludf.DUMMYFUNCTION("""COMPUTED_VALUE"""),286969.0)</f>
        <v>286969</v>
      </c>
    </row>
    <row r="197">
      <c r="A197" s="3">
        <f>IFERROR(__xludf.DUMMYFUNCTION("""COMPUTED_VALUE"""),42289.66666666667)</f>
        <v>42289.66667</v>
      </c>
      <c r="B197" s="2">
        <f>IFERROR(__xludf.DUMMYFUNCTION("""COMPUTED_VALUE"""),23.49)</f>
        <v>23.49</v>
      </c>
      <c r="C197" s="2">
        <f>IFERROR(__xludf.DUMMYFUNCTION("""COMPUTED_VALUE"""),23.63)</f>
        <v>23.63</v>
      </c>
      <c r="D197" s="2">
        <f>IFERROR(__xludf.DUMMYFUNCTION("""COMPUTED_VALUE"""),23.32)</f>
        <v>23.32</v>
      </c>
      <c r="E197" s="2">
        <f>IFERROR(__xludf.DUMMYFUNCTION("""COMPUTED_VALUE"""),23.52)</f>
        <v>23.52</v>
      </c>
      <c r="F197" s="2">
        <f>IFERROR(__xludf.DUMMYFUNCTION("""COMPUTED_VALUE"""),105279.0)</f>
        <v>105279</v>
      </c>
    </row>
    <row r="198">
      <c r="A198" s="3">
        <f>IFERROR(__xludf.DUMMYFUNCTION("""COMPUTED_VALUE"""),42290.66666666667)</f>
        <v>42290.66667</v>
      </c>
      <c r="B198" s="2">
        <f>IFERROR(__xludf.DUMMYFUNCTION("""COMPUTED_VALUE"""),23.33)</f>
        <v>23.33</v>
      </c>
      <c r="C198" s="2">
        <f>IFERROR(__xludf.DUMMYFUNCTION("""COMPUTED_VALUE"""),23.72)</f>
        <v>23.72</v>
      </c>
      <c r="D198" s="2">
        <f>IFERROR(__xludf.DUMMYFUNCTION("""COMPUTED_VALUE"""),23.32)</f>
        <v>23.32</v>
      </c>
      <c r="E198" s="2">
        <f>IFERROR(__xludf.DUMMYFUNCTION("""COMPUTED_VALUE"""),23.5)</f>
        <v>23.5</v>
      </c>
      <c r="F198" s="2">
        <f>IFERROR(__xludf.DUMMYFUNCTION("""COMPUTED_VALUE"""),619033.0)</f>
        <v>619033</v>
      </c>
    </row>
    <row r="199">
      <c r="A199" s="3">
        <f>IFERROR(__xludf.DUMMYFUNCTION("""COMPUTED_VALUE"""),42291.66666666667)</f>
        <v>42291.66667</v>
      </c>
      <c r="B199" s="2">
        <f>IFERROR(__xludf.DUMMYFUNCTION("""COMPUTED_VALUE"""),23.44)</f>
        <v>23.44</v>
      </c>
      <c r="C199" s="2">
        <f>IFERROR(__xludf.DUMMYFUNCTION("""COMPUTED_VALUE"""),23.67)</f>
        <v>23.67</v>
      </c>
      <c r="D199" s="2">
        <f>IFERROR(__xludf.DUMMYFUNCTION("""COMPUTED_VALUE"""),23.35)</f>
        <v>23.35</v>
      </c>
      <c r="E199" s="2">
        <f>IFERROR(__xludf.DUMMYFUNCTION("""COMPUTED_VALUE"""),23.47)</f>
        <v>23.47</v>
      </c>
      <c r="F199" s="2">
        <f>IFERROR(__xludf.DUMMYFUNCTION("""COMPUTED_VALUE"""),163657.0)</f>
        <v>163657</v>
      </c>
    </row>
    <row r="200">
      <c r="A200" s="3">
        <f>IFERROR(__xludf.DUMMYFUNCTION("""COMPUTED_VALUE"""),42292.66666666667)</f>
        <v>42292.66667</v>
      </c>
      <c r="B200" s="2">
        <f>IFERROR(__xludf.DUMMYFUNCTION("""COMPUTED_VALUE"""),23.49)</f>
        <v>23.49</v>
      </c>
      <c r="C200" s="2">
        <f>IFERROR(__xludf.DUMMYFUNCTION("""COMPUTED_VALUE"""),23.69)</f>
        <v>23.69</v>
      </c>
      <c r="D200" s="2">
        <f>IFERROR(__xludf.DUMMYFUNCTION("""COMPUTED_VALUE"""),23.38)</f>
        <v>23.38</v>
      </c>
      <c r="E200" s="2">
        <f>IFERROR(__xludf.DUMMYFUNCTION("""COMPUTED_VALUE"""),23.63)</f>
        <v>23.63</v>
      </c>
      <c r="F200" s="2">
        <f>IFERROR(__xludf.DUMMYFUNCTION("""COMPUTED_VALUE"""),395904.0)</f>
        <v>395904</v>
      </c>
    </row>
    <row r="201">
      <c r="A201" s="3">
        <f>IFERROR(__xludf.DUMMYFUNCTION("""COMPUTED_VALUE"""),42293.66666666667)</f>
        <v>42293.66667</v>
      </c>
      <c r="B201" s="2">
        <f>IFERROR(__xludf.DUMMYFUNCTION("""COMPUTED_VALUE"""),23.66)</f>
        <v>23.66</v>
      </c>
      <c r="C201" s="2">
        <f>IFERROR(__xludf.DUMMYFUNCTION("""COMPUTED_VALUE"""),23.88)</f>
        <v>23.88</v>
      </c>
      <c r="D201" s="2">
        <f>IFERROR(__xludf.DUMMYFUNCTION("""COMPUTED_VALUE"""),23.33)</f>
        <v>23.33</v>
      </c>
      <c r="E201" s="2">
        <f>IFERROR(__xludf.DUMMYFUNCTION("""COMPUTED_VALUE"""),23.71)</f>
        <v>23.71</v>
      </c>
      <c r="F201" s="2">
        <f>IFERROR(__xludf.DUMMYFUNCTION("""COMPUTED_VALUE"""),302210.0)</f>
        <v>302210</v>
      </c>
    </row>
    <row r="202">
      <c r="A202" s="3">
        <f>IFERROR(__xludf.DUMMYFUNCTION("""COMPUTED_VALUE"""),42296.66666666667)</f>
        <v>42296.66667</v>
      </c>
      <c r="B202" s="2">
        <f>IFERROR(__xludf.DUMMYFUNCTION("""COMPUTED_VALUE"""),23.58)</f>
        <v>23.58</v>
      </c>
      <c r="C202" s="2">
        <f>IFERROR(__xludf.DUMMYFUNCTION("""COMPUTED_VALUE"""),23.89)</f>
        <v>23.89</v>
      </c>
      <c r="D202" s="2">
        <f>IFERROR(__xludf.DUMMYFUNCTION("""COMPUTED_VALUE"""),23.54)</f>
        <v>23.54</v>
      </c>
      <c r="E202" s="2">
        <f>IFERROR(__xludf.DUMMYFUNCTION("""COMPUTED_VALUE"""),23.77)</f>
        <v>23.77</v>
      </c>
      <c r="F202" s="2">
        <f>IFERROR(__xludf.DUMMYFUNCTION("""COMPUTED_VALUE"""),211403.0)</f>
        <v>211403</v>
      </c>
    </row>
    <row r="203">
      <c r="A203" s="3">
        <f>IFERROR(__xludf.DUMMYFUNCTION("""COMPUTED_VALUE"""),42297.66666666667)</f>
        <v>42297.66667</v>
      </c>
      <c r="B203" s="2">
        <f>IFERROR(__xludf.DUMMYFUNCTION("""COMPUTED_VALUE"""),23.76)</f>
        <v>23.76</v>
      </c>
      <c r="C203" s="2">
        <f>IFERROR(__xludf.DUMMYFUNCTION("""COMPUTED_VALUE"""),24.06)</f>
        <v>24.06</v>
      </c>
      <c r="D203" s="2">
        <f>IFERROR(__xludf.DUMMYFUNCTION("""COMPUTED_VALUE"""),23.39)</f>
        <v>23.39</v>
      </c>
      <c r="E203" s="2">
        <f>IFERROR(__xludf.DUMMYFUNCTION("""COMPUTED_VALUE"""),23.59)</f>
        <v>23.59</v>
      </c>
      <c r="F203" s="2">
        <f>IFERROR(__xludf.DUMMYFUNCTION("""COMPUTED_VALUE"""),196558.0)</f>
        <v>196558</v>
      </c>
    </row>
    <row r="204">
      <c r="A204" s="3">
        <f>IFERROR(__xludf.DUMMYFUNCTION("""COMPUTED_VALUE"""),42298.66666666667)</f>
        <v>42298.66667</v>
      </c>
      <c r="B204" s="2">
        <f>IFERROR(__xludf.DUMMYFUNCTION("""COMPUTED_VALUE"""),23.59)</f>
        <v>23.59</v>
      </c>
      <c r="C204" s="2">
        <f>IFERROR(__xludf.DUMMYFUNCTION("""COMPUTED_VALUE"""),23.6)</f>
        <v>23.6</v>
      </c>
      <c r="D204" s="2">
        <f>IFERROR(__xludf.DUMMYFUNCTION("""COMPUTED_VALUE"""),23.16)</f>
        <v>23.16</v>
      </c>
      <c r="E204" s="2">
        <f>IFERROR(__xludf.DUMMYFUNCTION("""COMPUTED_VALUE"""),23.19)</f>
        <v>23.19</v>
      </c>
      <c r="F204" s="2">
        <f>IFERROR(__xludf.DUMMYFUNCTION("""COMPUTED_VALUE"""),338809.0)</f>
        <v>338809</v>
      </c>
    </row>
    <row r="205">
      <c r="A205" s="3">
        <f>IFERROR(__xludf.DUMMYFUNCTION("""COMPUTED_VALUE"""),42299.66666666667)</f>
        <v>42299.66667</v>
      </c>
      <c r="B205" s="2">
        <f>IFERROR(__xludf.DUMMYFUNCTION("""COMPUTED_VALUE"""),23.35)</f>
        <v>23.35</v>
      </c>
      <c r="C205" s="2">
        <f>IFERROR(__xludf.DUMMYFUNCTION("""COMPUTED_VALUE"""),23.72)</f>
        <v>23.72</v>
      </c>
      <c r="D205" s="2">
        <f>IFERROR(__xludf.DUMMYFUNCTION("""COMPUTED_VALUE"""),23.3)</f>
        <v>23.3</v>
      </c>
      <c r="E205" s="2">
        <f>IFERROR(__xludf.DUMMYFUNCTION("""COMPUTED_VALUE"""),23.56)</f>
        <v>23.56</v>
      </c>
      <c r="F205" s="2">
        <f>IFERROR(__xludf.DUMMYFUNCTION("""COMPUTED_VALUE"""),306852.0)</f>
        <v>306852</v>
      </c>
    </row>
    <row r="206">
      <c r="A206" s="3">
        <f>IFERROR(__xludf.DUMMYFUNCTION("""COMPUTED_VALUE"""),42300.66666666667)</f>
        <v>42300.66667</v>
      </c>
      <c r="B206" s="2">
        <f>IFERROR(__xludf.DUMMYFUNCTION("""COMPUTED_VALUE"""),23.63)</f>
        <v>23.63</v>
      </c>
      <c r="C206" s="2">
        <f>IFERROR(__xludf.DUMMYFUNCTION("""COMPUTED_VALUE"""),23.81)</f>
        <v>23.81</v>
      </c>
      <c r="D206" s="2">
        <f>IFERROR(__xludf.DUMMYFUNCTION("""COMPUTED_VALUE"""),23.43)</f>
        <v>23.43</v>
      </c>
      <c r="E206" s="2">
        <f>IFERROR(__xludf.DUMMYFUNCTION("""COMPUTED_VALUE"""),23.58)</f>
        <v>23.58</v>
      </c>
      <c r="F206" s="2">
        <f>IFERROR(__xludf.DUMMYFUNCTION("""COMPUTED_VALUE"""),316617.0)</f>
        <v>316617</v>
      </c>
    </row>
    <row r="207">
      <c r="A207" s="3">
        <f>IFERROR(__xludf.DUMMYFUNCTION("""COMPUTED_VALUE"""),42303.66666666667)</f>
        <v>42303.66667</v>
      </c>
      <c r="B207" s="2">
        <f>IFERROR(__xludf.DUMMYFUNCTION("""COMPUTED_VALUE"""),23.51)</f>
        <v>23.51</v>
      </c>
      <c r="C207" s="2">
        <f>IFERROR(__xludf.DUMMYFUNCTION("""COMPUTED_VALUE"""),23.75)</f>
        <v>23.75</v>
      </c>
      <c r="D207" s="2">
        <f>IFERROR(__xludf.DUMMYFUNCTION("""COMPUTED_VALUE"""),23.09)</f>
        <v>23.09</v>
      </c>
      <c r="E207" s="2">
        <f>IFERROR(__xludf.DUMMYFUNCTION("""COMPUTED_VALUE"""),23.19)</f>
        <v>23.19</v>
      </c>
      <c r="F207" s="2">
        <f>IFERROR(__xludf.DUMMYFUNCTION("""COMPUTED_VALUE"""),272535.0)</f>
        <v>272535</v>
      </c>
    </row>
    <row r="208">
      <c r="A208" s="3">
        <f>IFERROR(__xludf.DUMMYFUNCTION("""COMPUTED_VALUE"""),42304.66666666667)</f>
        <v>42304.66667</v>
      </c>
      <c r="B208" s="2">
        <f>IFERROR(__xludf.DUMMYFUNCTION("""COMPUTED_VALUE"""),23.15)</f>
        <v>23.15</v>
      </c>
      <c r="C208" s="2">
        <f>IFERROR(__xludf.DUMMYFUNCTION("""COMPUTED_VALUE"""),23.17)</f>
        <v>23.17</v>
      </c>
      <c r="D208" s="2">
        <f>IFERROR(__xludf.DUMMYFUNCTION("""COMPUTED_VALUE"""),22.49)</f>
        <v>22.49</v>
      </c>
      <c r="E208" s="2">
        <f>IFERROR(__xludf.DUMMYFUNCTION("""COMPUTED_VALUE"""),22.56)</f>
        <v>22.56</v>
      </c>
      <c r="F208" s="2">
        <f>IFERROR(__xludf.DUMMYFUNCTION("""COMPUTED_VALUE"""),367144.0)</f>
        <v>367144</v>
      </c>
    </row>
    <row r="209">
      <c r="A209" s="3">
        <f>IFERROR(__xludf.DUMMYFUNCTION("""COMPUTED_VALUE"""),42305.66666666667)</f>
        <v>42305.66667</v>
      </c>
      <c r="B209" s="2">
        <f>IFERROR(__xludf.DUMMYFUNCTION("""COMPUTED_VALUE"""),22.58)</f>
        <v>22.58</v>
      </c>
      <c r="C209" s="2">
        <f>IFERROR(__xludf.DUMMYFUNCTION("""COMPUTED_VALUE"""),23.21)</f>
        <v>23.21</v>
      </c>
      <c r="D209" s="2">
        <f>IFERROR(__xludf.DUMMYFUNCTION("""COMPUTED_VALUE"""),22.51)</f>
        <v>22.51</v>
      </c>
      <c r="E209" s="2">
        <f>IFERROR(__xludf.DUMMYFUNCTION("""COMPUTED_VALUE"""),22.74)</f>
        <v>22.74</v>
      </c>
      <c r="F209" s="2">
        <f>IFERROR(__xludf.DUMMYFUNCTION("""COMPUTED_VALUE"""),650764.0)</f>
        <v>650764</v>
      </c>
    </row>
    <row r="210">
      <c r="A210" s="3">
        <f>IFERROR(__xludf.DUMMYFUNCTION("""COMPUTED_VALUE"""),42306.66666666667)</f>
        <v>42306.66667</v>
      </c>
      <c r="B210" s="2">
        <f>IFERROR(__xludf.DUMMYFUNCTION("""COMPUTED_VALUE"""),22.54)</f>
        <v>22.54</v>
      </c>
      <c r="C210" s="2">
        <f>IFERROR(__xludf.DUMMYFUNCTION("""COMPUTED_VALUE"""),22.72)</f>
        <v>22.72</v>
      </c>
      <c r="D210" s="2">
        <f>IFERROR(__xludf.DUMMYFUNCTION("""COMPUTED_VALUE"""),21.5)</f>
        <v>21.5</v>
      </c>
      <c r="E210" s="2">
        <f>IFERROR(__xludf.DUMMYFUNCTION("""COMPUTED_VALUE"""),22.68)</f>
        <v>22.68</v>
      </c>
      <c r="F210" s="2">
        <f>IFERROR(__xludf.DUMMYFUNCTION("""COMPUTED_VALUE"""),865538.0)</f>
        <v>865538</v>
      </c>
    </row>
    <row r="211">
      <c r="A211" s="3">
        <f>IFERROR(__xludf.DUMMYFUNCTION("""COMPUTED_VALUE"""),42307.66666666667)</f>
        <v>42307.66667</v>
      </c>
      <c r="B211" s="2">
        <f>IFERROR(__xludf.DUMMYFUNCTION("""COMPUTED_VALUE"""),21.93)</f>
        <v>21.93</v>
      </c>
      <c r="C211" s="2">
        <f>IFERROR(__xludf.DUMMYFUNCTION("""COMPUTED_VALUE"""),23.28)</f>
        <v>23.28</v>
      </c>
      <c r="D211" s="2">
        <f>IFERROR(__xludf.DUMMYFUNCTION("""COMPUTED_VALUE"""),21.93)</f>
        <v>21.93</v>
      </c>
      <c r="E211" s="2">
        <f>IFERROR(__xludf.DUMMYFUNCTION("""COMPUTED_VALUE"""),23.2)</f>
        <v>23.2</v>
      </c>
      <c r="F211" s="2">
        <f>IFERROR(__xludf.DUMMYFUNCTION("""COMPUTED_VALUE"""),341734.0)</f>
        <v>341734</v>
      </c>
    </row>
    <row r="212">
      <c r="A212" s="3">
        <f>IFERROR(__xludf.DUMMYFUNCTION("""COMPUTED_VALUE"""),42310.66666666667)</f>
        <v>42310.66667</v>
      </c>
      <c r="B212" s="2">
        <f>IFERROR(__xludf.DUMMYFUNCTION("""COMPUTED_VALUE"""),23.26)</f>
        <v>23.26</v>
      </c>
      <c r="C212" s="2">
        <f>IFERROR(__xludf.DUMMYFUNCTION("""COMPUTED_VALUE"""),23.56)</f>
        <v>23.56</v>
      </c>
      <c r="D212" s="2">
        <f>IFERROR(__xludf.DUMMYFUNCTION("""COMPUTED_VALUE"""),23.01)</f>
        <v>23.01</v>
      </c>
      <c r="E212" s="2">
        <f>IFERROR(__xludf.DUMMYFUNCTION("""COMPUTED_VALUE"""),23.43)</f>
        <v>23.43</v>
      </c>
      <c r="F212" s="2">
        <f>IFERROR(__xludf.DUMMYFUNCTION("""COMPUTED_VALUE"""),358511.0)</f>
        <v>358511</v>
      </c>
    </row>
    <row r="213">
      <c r="A213" s="3">
        <f>IFERROR(__xludf.DUMMYFUNCTION("""COMPUTED_VALUE"""),42311.66666666667)</f>
        <v>42311.66667</v>
      </c>
      <c r="B213" s="2">
        <f>IFERROR(__xludf.DUMMYFUNCTION("""COMPUTED_VALUE"""),23.42)</f>
        <v>23.42</v>
      </c>
      <c r="C213" s="2">
        <f>IFERROR(__xludf.DUMMYFUNCTION("""COMPUTED_VALUE"""),23.84)</f>
        <v>23.84</v>
      </c>
      <c r="D213" s="2">
        <f>IFERROR(__xludf.DUMMYFUNCTION("""COMPUTED_VALUE"""),23.34)</f>
        <v>23.34</v>
      </c>
      <c r="E213" s="2">
        <f>IFERROR(__xludf.DUMMYFUNCTION("""COMPUTED_VALUE"""),23.75)</f>
        <v>23.75</v>
      </c>
      <c r="F213" s="2">
        <f>IFERROR(__xludf.DUMMYFUNCTION("""COMPUTED_VALUE"""),256822.0)</f>
        <v>256822</v>
      </c>
    </row>
    <row r="214">
      <c r="A214" s="3">
        <f>IFERROR(__xludf.DUMMYFUNCTION("""COMPUTED_VALUE"""),42312.66666666667)</f>
        <v>42312.66667</v>
      </c>
      <c r="B214" s="2">
        <f>IFERROR(__xludf.DUMMYFUNCTION("""COMPUTED_VALUE"""),23.65)</f>
        <v>23.65</v>
      </c>
      <c r="C214" s="2">
        <f>IFERROR(__xludf.DUMMYFUNCTION("""COMPUTED_VALUE"""),23.89)</f>
        <v>23.89</v>
      </c>
      <c r="D214" s="2">
        <f>IFERROR(__xludf.DUMMYFUNCTION("""COMPUTED_VALUE"""),23.48)</f>
        <v>23.48</v>
      </c>
      <c r="E214" s="2">
        <f>IFERROR(__xludf.DUMMYFUNCTION("""COMPUTED_VALUE"""),23.61)</f>
        <v>23.61</v>
      </c>
      <c r="F214" s="2">
        <f>IFERROR(__xludf.DUMMYFUNCTION("""COMPUTED_VALUE"""),295377.0)</f>
        <v>295377</v>
      </c>
    </row>
    <row r="215">
      <c r="A215" s="3">
        <f>IFERROR(__xludf.DUMMYFUNCTION("""COMPUTED_VALUE"""),42313.66666666667)</f>
        <v>42313.66667</v>
      </c>
      <c r="B215" s="2">
        <f>IFERROR(__xludf.DUMMYFUNCTION("""COMPUTED_VALUE"""),23.63)</f>
        <v>23.63</v>
      </c>
      <c r="C215" s="2">
        <f>IFERROR(__xludf.DUMMYFUNCTION("""COMPUTED_VALUE"""),23.83)</f>
        <v>23.83</v>
      </c>
      <c r="D215" s="2">
        <f>IFERROR(__xludf.DUMMYFUNCTION("""COMPUTED_VALUE"""),23.52)</f>
        <v>23.52</v>
      </c>
      <c r="E215" s="2">
        <f>IFERROR(__xludf.DUMMYFUNCTION("""COMPUTED_VALUE"""),23.64)</f>
        <v>23.64</v>
      </c>
      <c r="F215" s="2">
        <f>IFERROR(__xludf.DUMMYFUNCTION("""COMPUTED_VALUE"""),218167.0)</f>
        <v>218167</v>
      </c>
    </row>
    <row r="216">
      <c r="A216" s="3">
        <f>IFERROR(__xludf.DUMMYFUNCTION("""COMPUTED_VALUE"""),42314.66666666667)</f>
        <v>42314.66667</v>
      </c>
      <c r="B216" s="2">
        <f>IFERROR(__xludf.DUMMYFUNCTION("""COMPUTED_VALUE"""),23.54)</f>
        <v>23.54</v>
      </c>
      <c r="C216" s="2">
        <f>IFERROR(__xludf.DUMMYFUNCTION("""COMPUTED_VALUE"""),23.61)</f>
        <v>23.61</v>
      </c>
      <c r="D216" s="2">
        <f>IFERROR(__xludf.DUMMYFUNCTION("""COMPUTED_VALUE"""),23.1)</f>
        <v>23.1</v>
      </c>
      <c r="E216" s="2">
        <f>IFERROR(__xludf.DUMMYFUNCTION("""COMPUTED_VALUE"""),23.25)</f>
        <v>23.25</v>
      </c>
      <c r="F216" s="2">
        <f>IFERROR(__xludf.DUMMYFUNCTION("""COMPUTED_VALUE"""),273770.0)</f>
        <v>273770</v>
      </c>
    </row>
    <row r="217">
      <c r="A217" s="3">
        <f>IFERROR(__xludf.DUMMYFUNCTION("""COMPUTED_VALUE"""),42317.66666666667)</f>
        <v>42317.66667</v>
      </c>
      <c r="B217" s="2">
        <f>IFERROR(__xludf.DUMMYFUNCTION("""COMPUTED_VALUE"""),23.24)</f>
        <v>23.24</v>
      </c>
      <c r="C217" s="2">
        <f>IFERROR(__xludf.DUMMYFUNCTION("""COMPUTED_VALUE"""),23.27)</f>
        <v>23.27</v>
      </c>
      <c r="D217" s="2">
        <f>IFERROR(__xludf.DUMMYFUNCTION("""COMPUTED_VALUE"""),22.52)</f>
        <v>22.52</v>
      </c>
      <c r="E217" s="2">
        <f>IFERROR(__xludf.DUMMYFUNCTION("""COMPUTED_VALUE"""),22.6)</f>
        <v>22.6</v>
      </c>
      <c r="F217" s="2">
        <f>IFERROR(__xludf.DUMMYFUNCTION("""COMPUTED_VALUE"""),353553.0)</f>
        <v>353553</v>
      </c>
    </row>
    <row r="218">
      <c r="A218" s="3">
        <f>IFERROR(__xludf.DUMMYFUNCTION("""COMPUTED_VALUE"""),42318.66666666667)</f>
        <v>42318.66667</v>
      </c>
      <c r="B218" s="2">
        <f>IFERROR(__xludf.DUMMYFUNCTION("""COMPUTED_VALUE"""),22.56)</f>
        <v>22.56</v>
      </c>
      <c r="C218" s="2">
        <f>IFERROR(__xludf.DUMMYFUNCTION("""COMPUTED_VALUE"""),22.72)</f>
        <v>22.72</v>
      </c>
      <c r="D218" s="2">
        <f>IFERROR(__xludf.DUMMYFUNCTION("""COMPUTED_VALUE"""),22.39)</f>
        <v>22.39</v>
      </c>
      <c r="E218" s="2">
        <f>IFERROR(__xludf.DUMMYFUNCTION("""COMPUTED_VALUE"""),22.61)</f>
        <v>22.61</v>
      </c>
      <c r="F218" s="2">
        <f>IFERROR(__xludf.DUMMYFUNCTION("""COMPUTED_VALUE"""),181503.0)</f>
        <v>181503</v>
      </c>
    </row>
    <row r="219">
      <c r="A219" s="3">
        <f>IFERROR(__xludf.DUMMYFUNCTION("""COMPUTED_VALUE"""),42319.66666666667)</f>
        <v>42319.66667</v>
      </c>
      <c r="B219" s="2">
        <f>IFERROR(__xludf.DUMMYFUNCTION("""COMPUTED_VALUE"""),22.67)</f>
        <v>22.67</v>
      </c>
      <c r="C219" s="2">
        <f>IFERROR(__xludf.DUMMYFUNCTION("""COMPUTED_VALUE"""),22.72)</f>
        <v>22.72</v>
      </c>
      <c r="D219" s="2">
        <f>IFERROR(__xludf.DUMMYFUNCTION("""COMPUTED_VALUE"""),22.4)</f>
        <v>22.4</v>
      </c>
      <c r="E219" s="2">
        <f>IFERROR(__xludf.DUMMYFUNCTION("""COMPUTED_VALUE"""),22.42)</f>
        <v>22.42</v>
      </c>
      <c r="F219" s="2">
        <f>IFERROR(__xludf.DUMMYFUNCTION("""COMPUTED_VALUE"""),220409.0)</f>
        <v>220409</v>
      </c>
    </row>
    <row r="220">
      <c r="A220" s="3">
        <f>IFERROR(__xludf.DUMMYFUNCTION("""COMPUTED_VALUE"""),42320.66666666667)</f>
        <v>42320.66667</v>
      </c>
      <c r="B220" s="2">
        <f>IFERROR(__xludf.DUMMYFUNCTION("""COMPUTED_VALUE"""),22.35)</f>
        <v>22.35</v>
      </c>
      <c r="C220" s="2">
        <f>IFERROR(__xludf.DUMMYFUNCTION("""COMPUTED_VALUE"""),22.65)</f>
        <v>22.65</v>
      </c>
      <c r="D220" s="2">
        <f>IFERROR(__xludf.DUMMYFUNCTION("""COMPUTED_VALUE"""),22.2)</f>
        <v>22.2</v>
      </c>
      <c r="E220" s="2">
        <f>IFERROR(__xludf.DUMMYFUNCTION("""COMPUTED_VALUE"""),22.57)</f>
        <v>22.57</v>
      </c>
      <c r="F220" s="2">
        <f>IFERROR(__xludf.DUMMYFUNCTION("""COMPUTED_VALUE"""),216043.0)</f>
        <v>216043</v>
      </c>
    </row>
    <row r="221">
      <c r="A221" s="3">
        <f>IFERROR(__xludf.DUMMYFUNCTION("""COMPUTED_VALUE"""),42321.66666666667)</f>
        <v>42321.66667</v>
      </c>
      <c r="B221" s="2">
        <f>IFERROR(__xludf.DUMMYFUNCTION("""COMPUTED_VALUE"""),22.49)</f>
        <v>22.49</v>
      </c>
      <c r="C221" s="2">
        <f>IFERROR(__xludf.DUMMYFUNCTION("""COMPUTED_VALUE"""),22.67)</f>
        <v>22.67</v>
      </c>
      <c r="D221" s="2">
        <f>IFERROR(__xludf.DUMMYFUNCTION("""COMPUTED_VALUE"""),22.23)</f>
        <v>22.23</v>
      </c>
      <c r="E221" s="2">
        <f>IFERROR(__xludf.DUMMYFUNCTION("""COMPUTED_VALUE"""),22.47)</f>
        <v>22.47</v>
      </c>
      <c r="F221" s="2">
        <f>IFERROR(__xludf.DUMMYFUNCTION("""COMPUTED_VALUE"""),264157.0)</f>
        <v>264157</v>
      </c>
    </row>
    <row r="222">
      <c r="A222" s="3">
        <f>IFERROR(__xludf.DUMMYFUNCTION("""COMPUTED_VALUE"""),42324.66666666667)</f>
        <v>42324.66667</v>
      </c>
      <c r="B222" s="2">
        <f>IFERROR(__xludf.DUMMYFUNCTION("""COMPUTED_VALUE"""),22.39)</f>
        <v>22.39</v>
      </c>
      <c r="C222" s="2">
        <f>IFERROR(__xludf.DUMMYFUNCTION("""COMPUTED_VALUE"""),22.98)</f>
        <v>22.98</v>
      </c>
      <c r="D222" s="2">
        <f>IFERROR(__xludf.DUMMYFUNCTION("""COMPUTED_VALUE"""),22.38)</f>
        <v>22.38</v>
      </c>
      <c r="E222" s="2">
        <f>IFERROR(__xludf.DUMMYFUNCTION("""COMPUTED_VALUE"""),22.91)</f>
        <v>22.91</v>
      </c>
      <c r="F222" s="2">
        <f>IFERROR(__xludf.DUMMYFUNCTION("""COMPUTED_VALUE"""),209202.0)</f>
        <v>209202</v>
      </c>
    </row>
    <row r="223">
      <c r="A223" s="3">
        <f>IFERROR(__xludf.DUMMYFUNCTION("""COMPUTED_VALUE"""),42325.66666666667)</f>
        <v>42325.66667</v>
      </c>
      <c r="B223" s="2">
        <f>IFERROR(__xludf.DUMMYFUNCTION("""COMPUTED_VALUE"""),22.96)</f>
        <v>22.96</v>
      </c>
      <c r="C223" s="2">
        <f>IFERROR(__xludf.DUMMYFUNCTION("""COMPUTED_VALUE"""),23.15)</f>
        <v>23.15</v>
      </c>
      <c r="D223" s="2">
        <f>IFERROR(__xludf.DUMMYFUNCTION("""COMPUTED_VALUE"""),22.88)</f>
        <v>22.88</v>
      </c>
      <c r="E223" s="2">
        <f>IFERROR(__xludf.DUMMYFUNCTION("""COMPUTED_VALUE"""),23.0)</f>
        <v>23</v>
      </c>
      <c r="F223" s="2">
        <f>IFERROR(__xludf.DUMMYFUNCTION("""COMPUTED_VALUE"""),221744.0)</f>
        <v>221744</v>
      </c>
    </row>
    <row r="224">
      <c r="A224" s="3">
        <f>IFERROR(__xludf.DUMMYFUNCTION("""COMPUTED_VALUE"""),42326.66666666667)</f>
        <v>42326.66667</v>
      </c>
      <c r="B224" s="2">
        <f>IFERROR(__xludf.DUMMYFUNCTION("""COMPUTED_VALUE"""),23.06)</f>
        <v>23.06</v>
      </c>
      <c r="C224" s="2">
        <f>IFERROR(__xludf.DUMMYFUNCTION("""COMPUTED_VALUE"""),23.64)</f>
        <v>23.64</v>
      </c>
      <c r="D224" s="2">
        <f>IFERROR(__xludf.DUMMYFUNCTION("""COMPUTED_VALUE"""),23.04)</f>
        <v>23.04</v>
      </c>
      <c r="E224" s="2">
        <f>IFERROR(__xludf.DUMMYFUNCTION("""COMPUTED_VALUE"""),23.61)</f>
        <v>23.61</v>
      </c>
      <c r="F224" s="2">
        <f>IFERROR(__xludf.DUMMYFUNCTION("""COMPUTED_VALUE"""),263070.0)</f>
        <v>263070</v>
      </c>
    </row>
    <row r="225">
      <c r="A225" s="3">
        <f>IFERROR(__xludf.DUMMYFUNCTION("""COMPUTED_VALUE"""),42327.66666666667)</f>
        <v>42327.66667</v>
      </c>
      <c r="B225" s="2">
        <f>IFERROR(__xludf.DUMMYFUNCTION("""COMPUTED_VALUE"""),23.62)</f>
        <v>23.62</v>
      </c>
      <c r="C225" s="2">
        <f>IFERROR(__xludf.DUMMYFUNCTION("""COMPUTED_VALUE"""),24.0)</f>
        <v>24</v>
      </c>
      <c r="D225" s="2">
        <f>IFERROR(__xludf.DUMMYFUNCTION("""COMPUTED_VALUE"""),23.62)</f>
        <v>23.62</v>
      </c>
      <c r="E225" s="2">
        <f>IFERROR(__xludf.DUMMYFUNCTION("""COMPUTED_VALUE"""),23.88)</f>
        <v>23.88</v>
      </c>
      <c r="F225" s="2">
        <f>IFERROR(__xludf.DUMMYFUNCTION("""COMPUTED_VALUE"""),225723.0)</f>
        <v>225723</v>
      </c>
    </row>
    <row r="226">
      <c r="A226" s="3">
        <f>IFERROR(__xludf.DUMMYFUNCTION("""COMPUTED_VALUE"""),42328.66666666667)</f>
        <v>42328.66667</v>
      </c>
      <c r="B226" s="2">
        <f>IFERROR(__xludf.DUMMYFUNCTION("""COMPUTED_VALUE"""),23.87)</f>
        <v>23.87</v>
      </c>
      <c r="C226" s="2">
        <f>IFERROR(__xludf.DUMMYFUNCTION("""COMPUTED_VALUE"""),24.1)</f>
        <v>24.1</v>
      </c>
      <c r="D226" s="2">
        <f>IFERROR(__xludf.DUMMYFUNCTION("""COMPUTED_VALUE"""),23.74)</f>
        <v>23.74</v>
      </c>
      <c r="E226" s="2">
        <f>IFERROR(__xludf.DUMMYFUNCTION("""COMPUTED_VALUE"""),23.88)</f>
        <v>23.88</v>
      </c>
      <c r="F226" s="2">
        <f>IFERROR(__xludf.DUMMYFUNCTION("""COMPUTED_VALUE"""),202479.0)</f>
        <v>202479</v>
      </c>
    </row>
    <row r="227">
      <c r="A227" s="3">
        <f>IFERROR(__xludf.DUMMYFUNCTION("""COMPUTED_VALUE"""),42331.66666666667)</f>
        <v>42331.66667</v>
      </c>
      <c r="B227" s="2">
        <f>IFERROR(__xludf.DUMMYFUNCTION("""COMPUTED_VALUE"""),23.94)</f>
        <v>23.94</v>
      </c>
      <c r="C227" s="2">
        <f>IFERROR(__xludf.DUMMYFUNCTION("""COMPUTED_VALUE"""),23.98)</f>
        <v>23.98</v>
      </c>
      <c r="D227" s="2">
        <f>IFERROR(__xludf.DUMMYFUNCTION("""COMPUTED_VALUE"""),23.54)</f>
        <v>23.54</v>
      </c>
      <c r="E227" s="2">
        <f>IFERROR(__xludf.DUMMYFUNCTION("""COMPUTED_VALUE"""),23.83)</f>
        <v>23.83</v>
      </c>
      <c r="F227" s="2">
        <f>IFERROR(__xludf.DUMMYFUNCTION("""COMPUTED_VALUE"""),226024.0)</f>
        <v>226024</v>
      </c>
    </row>
    <row r="228">
      <c r="A228" s="3">
        <f>IFERROR(__xludf.DUMMYFUNCTION("""COMPUTED_VALUE"""),42332.66666666667)</f>
        <v>42332.66667</v>
      </c>
      <c r="B228" s="2">
        <f>IFERROR(__xludf.DUMMYFUNCTION("""COMPUTED_VALUE"""),23.69)</f>
        <v>23.69</v>
      </c>
      <c r="C228" s="2">
        <f>IFERROR(__xludf.DUMMYFUNCTION("""COMPUTED_VALUE"""),23.89)</f>
        <v>23.89</v>
      </c>
      <c r="D228" s="2">
        <f>IFERROR(__xludf.DUMMYFUNCTION("""COMPUTED_VALUE"""),23.55)</f>
        <v>23.55</v>
      </c>
      <c r="E228" s="2">
        <f>IFERROR(__xludf.DUMMYFUNCTION("""COMPUTED_VALUE"""),23.81)</f>
        <v>23.81</v>
      </c>
      <c r="F228" s="2">
        <f>IFERROR(__xludf.DUMMYFUNCTION("""COMPUTED_VALUE"""),149343.0)</f>
        <v>149343</v>
      </c>
    </row>
    <row r="229">
      <c r="A229" s="3">
        <f>IFERROR(__xludf.DUMMYFUNCTION("""COMPUTED_VALUE"""),42333.66666666667)</f>
        <v>42333.66667</v>
      </c>
      <c r="B229" s="2">
        <f>IFERROR(__xludf.DUMMYFUNCTION("""COMPUTED_VALUE"""),23.82)</f>
        <v>23.82</v>
      </c>
      <c r="C229" s="2">
        <f>IFERROR(__xludf.DUMMYFUNCTION("""COMPUTED_VALUE"""),24.12)</f>
        <v>24.12</v>
      </c>
      <c r="D229" s="2">
        <f>IFERROR(__xludf.DUMMYFUNCTION("""COMPUTED_VALUE"""),23.65)</f>
        <v>23.65</v>
      </c>
      <c r="E229" s="2">
        <f>IFERROR(__xludf.DUMMYFUNCTION("""COMPUTED_VALUE"""),24.06)</f>
        <v>24.06</v>
      </c>
      <c r="F229" s="2">
        <f>IFERROR(__xludf.DUMMYFUNCTION("""COMPUTED_VALUE"""),180745.0)</f>
        <v>180745</v>
      </c>
    </row>
    <row r="230">
      <c r="A230" s="3">
        <f>IFERROR(__xludf.DUMMYFUNCTION("""COMPUTED_VALUE"""),42335.66666666667)</f>
        <v>42335.66667</v>
      </c>
      <c r="B230" s="2">
        <f>IFERROR(__xludf.DUMMYFUNCTION("""COMPUTED_VALUE"""),24.0)</f>
        <v>24</v>
      </c>
      <c r="C230" s="2">
        <f>IFERROR(__xludf.DUMMYFUNCTION("""COMPUTED_VALUE"""),24.29)</f>
        <v>24.29</v>
      </c>
      <c r="D230" s="2">
        <f>IFERROR(__xludf.DUMMYFUNCTION("""COMPUTED_VALUE"""),23.87)</f>
        <v>23.87</v>
      </c>
      <c r="E230" s="2">
        <f>IFERROR(__xludf.DUMMYFUNCTION("""COMPUTED_VALUE"""),24.13)</f>
        <v>24.13</v>
      </c>
      <c r="F230" s="2">
        <f>IFERROR(__xludf.DUMMYFUNCTION("""COMPUTED_VALUE"""),106795.0)</f>
        <v>106795</v>
      </c>
    </row>
    <row r="231">
      <c r="A231" s="3">
        <f>IFERROR(__xludf.DUMMYFUNCTION("""COMPUTED_VALUE"""),42338.66666666667)</f>
        <v>42338.66667</v>
      </c>
      <c r="B231" s="2">
        <f>IFERROR(__xludf.DUMMYFUNCTION("""COMPUTED_VALUE"""),24.24)</f>
        <v>24.24</v>
      </c>
      <c r="C231" s="2">
        <f>IFERROR(__xludf.DUMMYFUNCTION("""COMPUTED_VALUE"""),24.33)</f>
        <v>24.33</v>
      </c>
      <c r="D231" s="2">
        <f>IFERROR(__xludf.DUMMYFUNCTION("""COMPUTED_VALUE"""),24.01)</f>
        <v>24.01</v>
      </c>
      <c r="E231" s="2">
        <f>IFERROR(__xludf.DUMMYFUNCTION("""COMPUTED_VALUE"""),24.23)</f>
        <v>24.23</v>
      </c>
      <c r="F231" s="2">
        <f>IFERROR(__xludf.DUMMYFUNCTION("""COMPUTED_VALUE"""),296767.0)</f>
        <v>296767</v>
      </c>
    </row>
    <row r="232">
      <c r="A232" s="3">
        <f>IFERROR(__xludf.DUMMYFUNCTION("""COMPUTED_VALUE"""),42339.66666666667)</f>
        <v>42339.66667</v>
      </c>
      <c r="B232" s="2">
        <f>IFERROR(__xludf.DUMMYFUNCTION("""COMPUTED_VALUE"""),24.21)</f>
        <v>24.21</v>
      </c>
      <c r="C232" s="2">
        <f>IFERROR(__xludf.DUMMYFUNCTION("""COMPUTED_VALUE"""),24.75)</f>
        <v>24.75</v>
      </c>
      <c r="D232" s="2">
        <f>IFERROR(__xludf.DUMMYFUNCTION("""COMPUTED_VALUE"""),24.21)</f>
        <v>24.21</v>
      </c>
      <c r="E232" s="2">
        <f>IFERROR(__xludf.DUMMYFUNCTION("""COMPUTED_VALUE"""),24.61)</f>
        <v>24.61</v>
      </c>
      <c r="F232" s="2">
        <f>IFERROR(__xludf.DUMMYFUNCTION("""COMPUTED_VALUE"""),341754.0)</f>
        <v>341754</v>
      </c>
    </row>
    <row r="233">
      <c r="A233" s="3">
        <f>IFERROR(__xludf.DUMMYFUNCTION("""COMPUTED_VALUE"""),42340.66666666667)</f>
        <v>42340.66667</v>
      </c>
      <c r="B233" s="2">
        <f>IFERROR(__xludf.DUMMYFUNCTION("""COMPUTED_VALUE"""),24.55)</f>
        <v>24.55</v>
      </c>
      <c r="C233" s="2">
        <f>IFERROR(__xludf.DUMMYFUNCTION("""COMPUTED_VALUE"""),24.69)</f>
        <v>24.69</v>
      </c>
      <c r="D233" s="2">
        <f>IFERROR(__xludf.DUMMYFUNCTION("""COMPUTED_VALUE"""),24.4)</f>
        <v>24.4</v>
      </c>
      <c r="E233" s="2">
        <f>IFERROR(__xludf.DUMMYFUNCTION("""COMPUTED_VALUE"""),24.49)</f>
        <v>24.49</v>
      </c>
      <c r="F233" s="2">
        <f>IFERROR(__xludf.DUMMYFUNCTION("""COMPUTED_VALUE"""),249298.0)</f>
        <v>249298</v>
      </c>
    </row>
    <row r="234">
      <c r="A234" s="3">
        <f>IFERROR(__xludf.DUMMYFUNCTION("""COMPUTED_VALUE"""),42341.66666666667)</f>
        <v>42341.66667</v>
      </c>
      <c r="B234" s="2">
        <f>IFERROR(__xludf.DUMMYFUNCTION("""COMPUTED_VALUE"""),24.57)</f>
        <v>24.57</v>
      </c>
      <c r="C234" s="2">
        <f>IFERROR(__xludf.DUMMYFUNCTION("""COMPUTED_VALUE"""),24.63)</f>
        <v>24.63</v>
      </c>
      <c r="D234" s="2">
        <f>IFERROR(__xludf.DUMMYFUNCTION("""COMPUTED_VALUE"""),24.15)</f>
        <v>24.15</v>
      </c>
      <c r="E234" s="2">
        <f>IFERROR(__xludf.DUMMYFUNCTION("""COMPUTED_VALUE"""),24.25)</f>
        <v>24.25</v>
      </c>
      <c r="F234" s="2">
        <f>IFERROR(__xludf.DUMMYFUNCTION("""COMPUTED_VALUE"""),214135.0)</f>
        <v>214135</v>
      </c>
    </row>
    <row r="235">
      <c r="A235" s="3">
        <f>IFERROR(__xludf.DUMMYFUNCTION("""COMPUTED_VALUE"""),42342.66666666667)</f>
        <v>42342.66667</v>
      </c>
      <c r="B235" s="2">
        <f>IFERROR(__xludf.DUMMYFUNCTION("""COMPUTED_VALUE"""),24.25)</f>
        <v>24.25</v>
      </c>
      <c r="C235" s="2">
        <f>IFERROR(__xludf.DUMMYFUNCTION("""COMPUTED_VALUE"""),24.6)</f>
        <v>24.6</v>
      </c>
      <c r="D235" s="2">
        <f>IFERROR(__xludf.DUMMYFUNCTION("""COMPUTED_VALUE"""),24.2)</f>
        <v>24.2</v>
      </c>
      <c r="E235" s="2">
        <f>IFERROR(__xludf.DUMMYFUNCTION("""COMPUTED_VALUE"""),24.49)</f>
        <v>24.49</v>
      </c>
      <c r="F235" s="2">
        <f>IFERROR(__xludf.DUMMYFUNCTION("""COMPUTED_VALUE"""),169225.0)</f>
        <v>169225</v>
      </c>
    </row>
    <row r="236">
      <c r="A236" s="3">
        <f>IFERROR(__xludf.DUMMYFUNCTION("""COMPUTED_VALUE"""),42345.66666666667)</f>
        <v>42345.66667</v>
      </c>
      <c r="B236" s="2">
        <f>IFERROR(__xludf.DUMMYFUNCTION("""COMPUTED_VALUE"""),24.3)</f>
        <v>24.3</v>
      </c>
      <c r="C236" s="2">
        <f>IFERROR(__xludf.DUMMYFUNCTION("""COMPUTED_VALUE"""),24.41)</f>
        <v>24.41</v>
      </c>
      <c r="D236" s="2">
        <f>IFERROR(__xludf.DUMMYFUNCTION("""COMPUTED_VALUE"""),23.89)</f>
        <v>23.89</v>
      </c>
      <c r="E236" s="2">
        <f>IFERROR(__xludf.DUMMYFUNCTION("""COMPUTED_VALUE"""),24.07)</f>
        <v>24.07</v>
      </c>
      <c r="F236" s="2">
        <f>IFERROR(__xludf.DUMMYFUNCTION("""COMPUTED_VALUE"""),137413.0)</f>
        <v>137413</v>
      </c>
    </row>
    <row r="237">
      <c r="A237" s="3">
        <f>IFERROR(__xludf.DUMMYFUNCTION("""COMPUTED_VALUE"""),42346.66666666667)</f>
        <v>42346.66667</v>
      </c>
      <c r="B237" s="2">
        <f>IFERROR(__xludf.DUMMYFUNCTION("""COMPUTED_VALUE"""),23.82)</f>
        <v>23.82</v>
      </c>
      <c r="C237" s="2">
        <f>IFERROR(__xludf.DUMMYFUNCTION("""COMPUTED_VALUE"""),24.05)</f>
        <v>24.05</v>
      </c>
      <c r="D237" s="2">
        <f>IFERROR(__xludf.DUMMYFUNCTION("""COMPUTED_VALUE"""),23.5)</f>
        <v>23.5</v>
      </c>
      <c r="E237" s="2">
        <f>IFERROR(__xludf.DUMMYFUNCTION("""COMPUTED_VALUE"""),23.92)</f>
        <v>23.92</v>
      </c>
      <c r="F237" s="2">
        <f>IFERROR(__xludf.DUMMYFUNCTION("""COMPUTED_VALUE"""),116338.0)</f>
        <v>116338</v>
      </c>
    </row>
    <row r="238">
      <c r="A238" s="3">
        <f>IFERROR(__xludf.DUMMYFUNCTION("""COMPUTED_VALUE"""),42347.66666666667)</f>
        <v>42347.66667</v>
      </c>
      <c r="B238" s="2">
        <f>IFERROR(__xludf.DUMMYFUNCTION("""COMPUTED_VALUE"""),23.84)</f>
        <v>23.84</v>
      </c>
      <c r="C238" s="2">
        <f>IFERROR(__xludf.DUMMYFUNCTION("""COMPUTED_VALUE"""),23.91)</f>
        <v>23.91</v>
      </c>
      <c r="D238" s="2">
        <f>IFERROR(__xludf.DUMMYFUNCTION("""COMPUTED_VALUE"""),23.5)</f>
        <v>23.5</v>
      </c>
      <c r="E238" s="2">
        <f>IFERROR(__xludf.DUMMYFUNCTION("""COMPUTED_VALUE"""),23.68)</f>
        <v>23.68</v>
      </c>
      <c r="F238" s="2">
        <f>IFERROR(__xludf.DUMMYFUNCTION("""COMPUTED_VALUE"""),302025.0)</f>
        <v>302025</v>
      </c>
    </row>
    <row r="239">
      <c r="A239" s="3">
        <f>IFERROR(__xludf.DUMMYFUNCTION("""COMPUTED_VALUE"""),42348.66666666667)</f>
        <v>42348.66667</v>
      </c>
      <c r="B239" s="2">
        <f>IFERROR(__xludf.DUMMYFUNCTION("""COMPUTED_VALUE"""),23.7)</f>
        <v>23.7</v>
      </c>
      <c r="C239" s="2">
        <f>IFERROR(__xludf.DUMMYFUNCTION("""COMPUTED_VALUE"""),24.02)</f>
        <v>24.02</v>
      </c>
      <c r="D239" s="2">
        <f>IFERROR(__xludf.DUMMYFUNCTION("""COMPUTED_VALUE"""),23.54)</f>
        <v>23.54</v>
      </c>
      <c r="E239" s="2">
        <f>IFERROR(__xludf.DUMMYFUNCTION("""COMPUTED_VALUE"""),23.87)</f>
        <v>23.87</v>
      </c>
      <c r="F239" s="2">
        <f>IFERROR(__xludf.DUMMYFUNCTION("""COMPUTED_VALUE"""),193732.0)</f>
        <v>193732</v>
      </c>
    </row>
    <row r="240">
      <c r="A240" s="3">
        <f>IFERROR(__xludf.DUMMYFUNCTION("""COMPUTED_VALUE"""),42349.66666666667)</f>
        <v>42349.66667</v>
      </c>
      <c r="B240" s="2">
        <f>IFERROR(__xludf.DUMMYFUNCTION("""COMPUTED_VALUE"""),23.71)</f>
        <v>23.71</v>
      </c>
      <c r="C240" s="2">
        <f>IFERROR(__xludf.DUMMYFUNCTION("""COMPUTED_VALUE"""),23.85)</f>
        <v>23.85</v>
      </c>
      <c r="D240" s="2">
        <f>IFERROR(__xludf.DUMMYFUNCTION("""COMPUTED_VALUE"""),23.46)</f>
        <v>23.46</v>
      </c>
      <c r="E240" s="2">
        <f>IFERROR(__xludf.DUMMYFUNCTION("""COMPUTED_VALUE"""),23.63)</f>
        <v>23.63</v>
      </c>
      <c r="F240" s="2">
        <f>IFERROR(__xludf.DUMMYFUNCTION("""COMPUTED_VALUE"""),327800.0)</f>
        <v>327800</v>
      </c>
    </row>
    <row r="241">
      <c r="A241" s="3">
        <f>IFERROR(__xludf.DUMMYFUNCTION("""COMPUTED_VALUE"""),42352.66666666667)</f>
        <v>42352.66667</v>
      </c>
      <c r="B241" s="2">
        <f>IFERROR(__xludf.DUMMYFUNCTION("""COMPUTED_VALUE"""),23.59)</f>
        <v>23.59</v>
      </c>
      <c r="C241" s="2">
        <f>IFERROR(__xludf.DUMMYFUNCTION("""COMPUTED_VALUE"""),23.74)</f>
        <v>23.74</v>
      </c>
      <c r="D241" s="2">
        <f>IFERROR(__xludf.DUMMYFUNCTION("""COMPUTED_VALUE"""),23.15)</f>
        <v>23.15</v>
      </c>
      <c r="E241" s="2">
        <f>IFERROR(__xludf.DUMMYFUNCTION("""COMPUTED_VALUE"""),23.3)</f>
        <v>23.3</v>
      </c>
      <c r="F241" s="2">
        <f>IFERROR(__xludf.DUMMYFUNCTION("""COMPUTED_VALUE"""),243368.0)</f>
        <v>243368</v>
      </c>
    </row>
    <row r="242">
      <c r="A242" s="3">
        <f>IFERROR(__xludf.DUMMYFUNCTION("""COMPUTED_VALUE"""),42353.66666666667)</f>
        <v>42353.66667</v>
      </c>
      <c r="B242" s="2">
        <f>IFERROR(__xludf.DUMMYFUNCTION("""COMPUTED_VALUE"""),23.39)</f>
        <v>23.39</v>
      </c>
      <c r="C242" s="2">
        <f>IFERROR(__xludf.DUMMYFUNCTION("""COMPUTED_VALUE"""),23.85)</f>
        <v>23.85</v>
      </c>
      <c r="D242" s="2">
        <f>IFERROR(__xludf.DUMMYFUNCTION("""COMPUTED_VALUE"""),23.22)</f>
        <v>23.22</v>
      </c>
      <c r="E242" s="2">
        <f>IFERROR(__xludf.DUMMYFUNCTION("""COMPUTED_VALUE"""),23.74)</f>
        <v>23.74</v>
      </c>
      <c r="F242" s="2">
        <f>IFERROR(__xludf.DUMMYFUNCTION("""COMPUTED_VALUE"""),184170.0)</f>
        <v>184170</v>
      </c>
    </row>
    <row r="243">
      <c r="A243" s="3">
        <f>IFERROR(__xludf.DUMMYFUNCTION("""COMPUTED_VALUE"""),42354.66666666667)</f>
        <v>42354.66667</v>
      </c>
      <c r="B243" s="2">
        <f>IFERROR(__xludf.DUMMYFUNCTION("""COMPUTED_VALUE"""),23.83)</f>
        <v>23.83</v>
      </c>
      <c r="C243" s="2">
        <f>IFERROR(__xludf.DUMMYFUNCTION("""COMPUTED_VALUE"""),24.05)</f>
        <v>24.05</v>
      </c>
      <c r="D243" s="2">
        <f>IFERROR(__xludf.DUMMYFUNCTION("""COMPUTED_VALUE"""),23.79)</f>
        <v>23.79</v>
      </c>
      <c r="E243" s="2">
        <f>IFERROR(__xludf.DUMMYFUNCTION("""COMPUTED_VALUE"""),23.92)</f>
        <v>23.92</v>
      </c>
      <c r="F243" s="2">
        <f>IFERROR(__xludf.DUMMYFUNCTION("""COMPUTED_VALUE"""),221332.0)</f>
        <v>221332</v>
      </c>
    </row>
    <row r="244">
      <c r="A244" s="3">
        <f>IFERROR(__xludf.DUMMYFUNCTION("""COMPUTED_VALUE"""),42355.66666666667)</f>
        <v>42355.66667</v>
      </c>
      <c r="B244" s="2">
        <f>IFERROR(__xludf.DUMMYFUNCTION("""COMPUTED_VALUE"""),23.91)</f>
        <v>23.91</v>
      </c>
      <c r="C244" s="2">
        <f>IFERROR(__xludf.DUMMYFUNCTION("""COMPUTED_VALUE"""),24.09)</f>
        <v>24.09</v>
      </c>
      <c r="D244" s="2">
        <f>IFERROR(__xludf.DUMMYFUNCTION("""COMPUTED_VALUE"""),23.8)</f>
        <v>23.8</v>
      </c>
      <c r="E244" s="2">
        <f>IFERROR(__xludf.DUMMYFUNCTION("""COMPUTED_VALUE"""),23.85)</f>
        <v>23.85</v>
      </c>
      <c r="F244" s="2">
        <f>IFERROR(__xludf.DUMMYFUNCTION("""COMPUTED_VALUE"""),174556.0)</f>
        <v>174556</v>
      </c>
    </row>
    <row r="245">
      <c r="A245" s="3">
        <f>IFERROR(__xludf.DUMMYFUNCTION("""COMPUTED_VALUE"""),42356.66666666667)</f>
        <v>42356.66667</v>
      </c>
      <c r="B245" s="2">
        <f>IFERROR(__xludf.DUMMYFUNCTION("""COMPUTED_VALUE"""),23.75)</f>
        <v>23.75</v>
      </c>
      <c r="C245" s="2">
        <f>IFERROR(__xludf.DUMMYFUNCTION("""COMPUTED_VALUE"""),24.03)</f>
        <v>24.03</v>
      </c>
      <c r="D245" s="2">
        <f>IFERROR(__xludf.DUMMYFUNCTION("""COMPUTED_VALUE"""),23.7)</f>
        <v>23.7</v>
      </c>
      <c r="E245" s="2">
        <f>IFERROR(__xludf.DUMMYFUNCTION("""COMPUTED_VALUE"""),23.84)</f>
        <v>23.84</v>
      </c>
      <c r="F245" s="2">
        <f>IFERROR(__xludf.DUMMYFUNCTION("""COMPUTED_VALUE"""),402846.0)</f>
        <v>402846</v>
      </c>
    </row>
    <row r="246">
      <c r="A246" s="3">
        <f>IFERROR(__xludf.DUMMYFUNCTION("""COMPUTED_VALUE"""),42359.66666666667)</f>
        <v>42359.66667</v>
      </c>
      <c r="B246" s="2">
        <f>IFERROR(__xludf.DUMMYFUNCTION("""COMPUTED_VALUE"""),24.02)</f>
        <v>24.02</v>
      </c>
      <c r="C246" s="2">
        <f>IFERROR(__xludf.DUMMYFUNCTION("""COMPUTED_VALUE"""),24.23)</f>
        <v>24.23</v>
      </c>
      <c r="D246" s="2">
        <f>IFERROR(__xludf.DUMMYFUNCTION("""COMPUTED_VALUE"""),23.65)</f>
        <v>23.65</v>
      </c>
      <c r="E246" s="2">
        <f>IFERROR(__xludf.DUMMYFUNCTION("""COMPUTED_VALUE"""),23.9)</f>
        <v>23.9</v>
      </c>
      <c r="F246" s="2">
        <f>IFERROR(__xludf.DUMMYFUNCTION("""COMPUTED_VALUE"""),152110.0)</f>
        <v>152110</v>
      </c>
    </row>
    <row r="247">
      <c r="A247" s="3">
        <f>IFERROR(__xludf.DUMMYFUNCTION("""COMPUTED_VALUE"""),42360.66666666667)</f>
        <v>42360.66667</v>
      </c>
      <c r="B247" s="2">
        <f>IFERROR(__xludf.DUMMYFUNCTION("""COMPUTED_VALUE"""),23.92)</f>
        <v>23.92</v>
      </c>
      <c r="C247" s="2">
        <f>IFERROR(__xludf.DUMMYFUNCTION("""COMPUTED_VALUE"""),24.4)</f>
        <v>24.4</v>
      </c>
      <c r="D247" s="2">
        <f>IFERROR(__xludf.DUMMYFUNCTION("""COMPUTED_VALUE"""),23.84)</f>
        <v>23.84</v>
      </c>
      <c r="E247" s="2">
        <f>IFERROR(__xludf.DUMMYFUNCTION("""COMPUTED_VALUE"""),24.34)</f>
        <v>24.34</v>
      </c>
      <c r="F247" s="2">
        <f>IFERROR(__xludf.DUMMYFUNCTION("""COMPUTED_VALUE"""),204584.0)</f>
        <v>204584</v>
      </c>
    </row>
    <row r="248">
      <c r="A248" s="3">
        <f>IFERROR(__xludf.DUMMYFUNCTION("""COMPUTED_VALUE"""),42361.66666666667)</f>
        <v>42361.66667</v>
      </c>
      <c r="B248" s="2">
        <f>IFERROR(__xludf.DUMMYFUNCTION("""COMPUTED_VALUE"""),24.49)</f>
        <v>24.49</v>
      </c>
      <c r="C248" s="2">
        <f>IFERROR(__xludf.DUMMYFUNCTION("""COMPUTED_VALUE"""),24.68)</f>
        <v>24.68</v>
      </c>
      <c r="D248" s="2">
        <f>IFERROR(__xludf.DUMMYFUNCTION("""COMPUTED_VALUE"""),24.39)</f>
        <v>24.39</v>
      </c>
      <c r="E248" s="2">
        <f>IFERROR(__xludf.DUMMYFUNCTION("""COMPUTED_VALUE"""),24.51)</f>
        <v>24.51</v>
      </c>
      <c r="F248" s="2">
        <f>IFERROR(__xludf.DUMMYFUNCTION("""COMPUTED_VALUE"""),134423.0)</f>
        <v>134423</v>
      </c>
    </row>
    <row r="249">
      <c r="A249" s="3">
        <f>IFERROR(__xludf.DUMMYFUNCTION("""COMPUTED_VALUE"""),42362.66666666667)</f>
        <v>42362.66667</v>
      </c>
      <c r="B249" s="2">
        <f>IFERROR(__xludf.DUMMYFUNCTION("""COMPUTED_VALUE"""),24.38)</f>
        <v>24.38</v>
      </c>
      <c r="C249" s="2">
        <f>IFERROR(__xludf.DUMMYFUNCTION("""COMPUTED_VALUE"""),24.64)</f>
        <v>24.64</v>
      </c>
      <c r="D249" s="2">
        <f>IFERROR(__xludf.DUMMYFUNCTION("""COMPUTED_VALUE"""),24.29)</f>
        <v>24.29</v>
      </c>
      <c r="E249" s="2">
        <f>IFERROR(__xludf.DUMMYFUNCTION("""COMPUTED_VALUE"""),24.49)</f>
        <v>24.49</v>
      </c>
      <c r="F249" s="2">
        <f>IFERROR(__xludf.DUMMYFUNCTION("""COMPUTED_VALUE"""),62525.0)</f>
        <v>62525</v>
      </c>
    </row>
    <row r="250">
      <c r="A250" s="3">
        <f>IFERROR(__xludf.DUMMYFUNCTION("""COMPUTED_VALUE"""),42366.66666666667)</f>
        <v>42366.66667</v>
      </c>
      <c r="B250" s="2">
        <f>IFERROR(__xludf.DUMMYFUNCTION("""COMPUTED_VALUE"""),24.37)</f>
        <v>24.37</v>
      </c>
      <c r="C250" s="2">
        <f>IFERROR(__xludf.DUMMYFUNCTION("""COMPUTED_VALUE"""),24.38)</f>
        <v>24.38</v>
      </c>
      <c r="D250" s="2">
        <f>IFERROR(__xludf.DUMMYFUNCTION("""COMPUTED_VALUE"""),23.92)</f>
        <v>23.92</v>
      </c>
      <c r="E250" s="2">
        <f>IFERROR(__xludf.DUMMYFUNCTION("""COMPUTED_VALUE"""),24.2)</f>
        <v>24.2</v>
      </c>
      <c r="F250" s="2">
        <f>IFERROR(__xludf.DUMMYFUNCTION("""COMPUTED_VALUE"""),90379.0)</f>
        <v>90379</v>
      </c>
    </row>
    <row r="251">
      <c r="A251" s="3">
        <f>IFERROR(__xludf.DUMMYFUNCTION("""COMPUTED_VALUE"""),42367.66666666667)</f>
        <v>42367.66667</v>
      </c>
      <c r="B251" s="2">
        <f>IFERROR(__xludf.DUMMYFUNCTION("""COMPUTED_VALUE"""),24.28)</f>
        <v>24.28</v>
      </c>
      <c r="C251" s="2">
        <f>IFERROR(__xludf.DUMMYFUNCTION("""COMPUTED_VALUE"""),24.72)</f>
        <v>24.72</v>
      </c>
      <c r="D251" s="2">
        <f>IFERROR(__xludf.DUMMYFUNCTION("""COMPUTED_VALUE"""),24.28)</f>
        <v>24.28</v>
      </c>
      <c r="E251" s="2">
        <f>IFERROR(__xludf.DUMMYFUNCTION("""COMPUTED_VALUE"""),24.7)</f>
        <v>24.7</v>
      </c>
      <c r="F251" s="2">
        <f>IFERROR(__xludf.DUMMYFUNCTION("""COMPUTED_VALUE"""),155977.0)</f>
        <v>155977</v>
      </c>
    </row>
    <row r="252">
      <c r="A252" s="3">
        <f>IFERROR(__xludf.DUMMYFUNCTION("""COMPUTED_VALUE"""),42368.66666666667)</f>
        <v>42368.66667</v>
      </c>
      <c r="B252" s="2">
        <f>IFERROR(__xludf.DUMMYFUNCTION("""COMPUTED_VALUE"""),24.63)</f>
        <v>24.63</v>
      </c>
      <c r="C252" s="2">
        <f>IFERROR(__xludf.DUMMYFUNCTION("""COMPUTED_VALUE"""),24.83)</f>
        <v>24.83</v>
      </c>
      <c r="D252" s="2">
        <f>IFERROR(__xludf.DUMMYFUNCTION("""COMPUTED_VALUE"""),24.3)</f>
        <v>24.3</v>
      </c>
      <c r="E252" s="2">
        <f>IFERROR(__xludf.DUMMYFUNCTION("""COMPUTED_VALUE"""),24.34)</f>
        <v>24.34</v>
      </c>
      <c r="F252" s="2">
        <f>IFERROR(__xludf.DUMMYFUNCTION("""COMPUTED_VALUE"""),82236.0)</f>
        <v>82236</v>
      </c>
    </row>
    <row r="253">
      <c r="A253" s="3">
        <f>IFERROR(__xludf.DUMMYFUNCTION("""COMPUTED_VALUE"""),42369.66666666667)</f>
        <v>42369.66667</v>
      </c>
      <c r="B253" s="2">
        <f>IFERROR(__xludf.DUMMYFUNCTION("""COMPUTED_VALUE"""),24.26)</f>
        <v>24.26</v>
      </c>
      <c r="C253" s="2">
        <f>IFERROR(__xludf.DUMMYFUNCTION("""COMPUTED_VALUE"""),24.36)</f>
        <v>24.36</v>
      </c>
      <c r="D253" s="2">
        <f>IFERROR(__xludf.DUMMYFUNCTION("""COMPUTED_VALUE"""),23.94)</f>
        <v>23.94</v>
      </c>
      <c r="E253" s="2">
        <f>IFERROR(__xludf.DUMMYFUNCTION("""COMPUTED_VALUE"""),23.97)</f>
        <v>23.97</v>
      </c>
      <c r="F253" s="2">
        <f>IFERROR(__xludf.DUMMYFUNCTION("""COMPUTED_VALUE"""),235078.0)</f>
        <v>235078</v>
      </c>
    </row>
    <row r="254">
      <c r="A254" s="3">
        <f>IFERROR(__xludf.DUMMYFUNCTION("""COMPUTED_VALUE"""),42373.66666666667)</f>
        <v>42373.66667</v>
      </c>
      <c r="B254" s="2">
        <f>IFERROR(__xludf.DUMMYFUNCTION("""COMPUTED_VALUE"""),23.64)</f>
        <v>23.64</v>
      </c>
      <c r="C254" s="2">
        <f>IFERROR(__xludf.DUMMYFUNCTION("""COMPUTED_VALUE"""),24.03)</f>
        <v>24.03</v>
      </c>
      <c r="D254" s="2">
        <f>IFERROR(__xludf.DUMMYFUNCTION("""COMPUTED_VALUE"""),23.4)</f>
        <v>23.4</v>
      </c>
      <c r="E254" s="2">
        <f>IFERROR(__xludf.DUMMYFUNCTION("""COMPUTED_VALUE"""),23.83)</f>
        <v>23.83</v>
      </c>
      <c r="F254" s="2">
        <f>IFERROR(__xludf.DUMMYFUNCTION("""COMPUTED_VALUE"""),275549.0)</f>
        <v>275549</v>
      </c>
    </row>
    <row r="255">
      <c r="A255" s="3">
        <f>IFERROR(__xludf.DUMMYFUNCTION("""COMPUTED_VALUE"""),42374.66666666667)</f>
        <v>42374.66667</v>
      </c>
      <c r="B255" s="2">
        <f>IFERROR(__xludf.DUMMYFUNCTION("""COMPUTED_VALUE"""),23.87)</f>
        <v>23.87</v>
      </c>
      <c r="C255" s="2">
        <f>IFERROR(__xludf.DUMMYFUNCTION("""COMPUTED_VALUE"""),23.87)</f>
        <v>23.87</v>
      </c>
      <c r="D255" s="2">
        <f>IFERROR(__xludf.DUMMYFUNCTION("""COMPUTED_VALUE"""),23.54)</f>
        <v>23.54</v>
      </c>
      <c r="E255" s="2">
        <f>IFERROR(__xludf.DUMMYFUNCTION("""COMPUTED_VALUE"""),23.59)</f>
        <v>23.59</v>
      </c>
      <c r="F255" s="2">
        <f>IFERROR(__xludf.DUMMYFUNCTION("""COMPUTED_VALUE"""),139262.0)</f>
        <v>139262</v>
      </c>
    </row>
    <row r="256">
      <c r="A256" s="3">
        <f>IFERROR(__xludf.DUMMYFUNCTION("""COMPUTED_VALUE"""),42375.66666666667)</f>
        <v>42375.66667</v>
      </c>
      <c r="B256" s="2">
        <f>IFERROR(__xludf.DUMMYFUNCTION("""COMPUTED_VALUE"""),23.28)</f>
        <v>23.28</v>
      </c>
      <c r="C256" s="2">
        <f>IFERROR(__xludf.DUMMYFUNCTION("""COMPUTED_VALUE"""),23.43)</f>
        <v>23.43</v>
      </c>
      <c r="D256" s="2">
        <f>IFERROR(__xludf.DUMMYFUNCTION("""COMPUTED_VALUE"""),23.15)</f>
        <v>23.15</v>
      </c>
      <c r="E256" s="2">
        <f>IFERROR(__xludf.DUMMYFUNCTION("""COMPUTED_VALUE"""),23.38)</f>
        <v>23.38</v>
      </c>
      <c r="F256" s="2">
        <f>IFERROR(__xludf.DUMMYFUNCTION("""COMPUTED_VALUE"""),121455.0)</f>
        <v>121455</v>
      </c>
    </row>
    <row r="257">
      <c r="A257" s="3">
        <f>IFERROR(__xludf.DUMMYFUNCTION("""COMPUTED_VALUE"""),42376.66666666667)</f>
        <v>42376.66667</v>
      </c>
      <c r="B257" s="2">
        <f>IFERROR(__xludf.DUMMYFUNCTION("""COMPUTED_VALUE"""),22.97)</f>
        <v>22.97</v>
      </c>
      <c r="C257" s="2">
        <f>IFERROR(__xludf.DUMMYFUNCTION("""COMPUTED_VALUE"""),23.13)</f>
        <v>23.13</v>
      </c>
      <c r="D257" s="2">
        <f>IFERROR(__xludf.DUMMYFUNCTION("""COMPUTED_VALUE"""),22.57)</f>
        <v>22.57</v>
      </c>
      <c r="E257" s="2">
        <f>IFERROR(__xludf.DUMMYFUNCTION("""COMPUTED_VALUE"""),22.66)</f>
        <v>22.66</v>
      </c>
      <c r="F257" s="2">
        <f>IFERROR(__xludf.DUMMYFUNCTION("""COMPUTED_VALUE"""),215447.0)</f>
        <v>215447</v>
      </c>
    </row>
    <row r="258">
      <c r="A258" s="3">
        <f>IFERROR(__xludf.DUMMYFUNCTION("""COMPUTED_VALUE"""),42377.66666666667)</f>
        <v>42377.66667</v>
      </c>
      <c r="B258" s="2">
        <f>IFERROR(__xludf.DUMMYFUNCTION("""COMPUTED_VALUE"""),22.76)</f>
        <v>22.76</v>
      </c>
      <c r="C258" s="2">
        <f>IFERROR(__xludf.DUMMYFUNCTION("""COMPUTED_VALUE"""),22.97)</f>
        <v>22.97</v>
      </c>
      <c r="D258" s="2">
        <f>IFERROR(__xludf.DUMMYFUNCTION("""COMPUTED_VALUE"""),22.47)</f>
        <v>22.47</v>
      </c>
      <c r="E258" s="2">
        <f>IFERROR(__xludf.DUMMYFUNCTION("""COMPUTED_VALUE"""),22.7)</f>
        <v>22.7</v>
      </c>
      <c r="F258" s="2">
        <f>IFERROR(__xludf.DUMMYFUNCTION("""COMPUTED_VALUE"""),260752.0)</f>
        <v>260752</v>
      </c>
    </row>
    <row r="259">
      <c r="A259" s="3">
        <f>IFERROR(__xludf.DUMMYFUNCTION("""COMPUTED_VALUE"""),42380.66666666667)</f>
        <v>42380.66667</v>
      </c>
      <c r="B259" s="2">
        <f>IFERROR(__xludf.DUMMYFUNCTION("""COMPUTED_VALUE"""),22.77)</f>
        <v>22.77</v>
      </c>
      <c r="C259" s="2">
        <f>IFERROR(__xludf.DUMMYFUNCTION("""COMPUTED_VALUE"""),22.95)</f>
        <v>22.95</v>
      </c>
      <c r="D259" s="2">
        <f>IFERROR(__xludf.DUMMYFUNCTION("""COMPUTED_VALUE"""),22.41)</f>
        <v>22.41</v>
      </c>
      <c r="E259" s="2">
        <f>IFERROR(__xludf.DUMMYFUNCTION("""COMPUTED_VALUE"""),22.57)</f>
        <v>22.57</v>
      </c>
      <c r="F259" s="2">
        <f>IFERROR(__xludf.DUMMYFUNCTION("""COMPUTED_VALUE"""),236351.0)</f>
        <v>236351</v>
      </c>
    </row>
    <row r="260">
      <c r="A260" s="3">
        <f>IFERROR(__xludf.DUMMYFUNCTION("""COMPUTED_VALUE"""),42381.66666666667)</f>
        <v>42381.66667</v>
      </c>
      <c r="B260" s="2">
        <f>IFERROR(__xludf.DUMMYFUNCTION("""COMPUTED_VALUE"""),22.76)</f>
        <v>22.76</v>
      </c>
      <c r="C260" s="2">
        <f>IFERROR(__xludf.DUMMYFUNCTION("""COMPUTED_VALUE"""),23.13)</f>
        <v>23.13</v>
      </c>
      <c r="D260" s="2">
        <f>IFERROR(__xludf.DUMMYFUNCTION("""COMPUTED_VALUE"""),22.64)</f>
        <v>22.64</v>
      </c>
      <c r="E260" s="2">
        <f>IFERROR(__xludf.DUMMYFUNCTION("""COMPUTED_VALUE"""),22.82)</f>
        <v>22.82</v>
      </c>
      <c r="F260" s="2">
        <f>IFERROR(__xludf.DUMMYFUNCTION("""COMPUTED_VALUE"""),223504.0)</f>
        <v>223504</v>
      </c>
    </row>
    <row r="261">
      <c r="A261" s="3">
        <f>IFERROR(__xludf.DUMMYFUNCTION("""COMPUTED_VALUE"""),42382.66666666667)</f>
        <v>42382.66667</v>
      </c>
      <c r="B261" s="2">
        <f>IFERROR(__xludf.DUMMYFUNCTION("""COMPUTED_VALUE"""),22.82)</f>
        <v>22.82</v>
      </c>
      <c r="C261" s="2">
        <f>IFERROR(__xludf.DUMMYFUNCTION("""COMPUTED_VALUE"""),23.29)</f>
        <v>23.29</v>
      </c>
      <c r="D261" s="2">
        <f>IFERROR(__xludf.DUMMYFUNCTION("""COMPUTED_VALUE"""),22.35)</f>
        <v>22.35</v>
      </c>
      <c r="E261" s="2">
        <f>IFERROR(__xludf.DUMMYFUNCTION("""COMPUTED_VALUE"""),22.51)</f>
        <v>22.51</v>
      </c>
      <c r="F261" s="2">
        <f>IFERROR(__xludf.DUMMYFUNCTION("""COMPUTED_VALUE"""),282604.0)</f>
        <v>282604</v>
      </c>
    </row>
    <row r="262">
      <c r="A262" s="3">
        <f>IFERROR(__xludf.DUMMYFUNCTION("""COMPUTED_VALUE"""),42383.66666666667)</f>
        <v>42383.66667</v>
      </c>
      <c r="B262" s="2">
        <f>IFERROR(__xludf.DUMMYFUNCTION("""COMPUTED_VALUE"""),22.58)</f>
        <v>22.58</v>
      </c>
      <c r="C262" s="2">
        <f>IFERROR(__xludf.DUMMYFUNCTION("""COMPUTED_VALUE"""),23.13)</f>
        <v>23.13</v>
      </c>
      <c r="D262" s="2">
        <f>IFERROR(__xludf.DUMMYFUNCTION("""COMPUTED_VALUE"""),22.17)</f>
        <v>22.17</v>
      </c>
      <c r="E262" s="2">
        <f>IFERROR(__xludf.DUMMYFUNCTION("""COMPUTED_VALUE"""),22.99)</f>
        <v>22.99</v>
      </c>
      <c r="F262" s="2">
        <f>IFERROR(__xludf.DUMMYFUNCTION("""COMPUTED_VALUE"""),304601.0)</f>
        <v>304601</v>
      </c>
    </row>
    <row r="263">
      <c r="A263" s="3">
        <f>IFERROR(__xludf.DUMMYFUNCTION("""COMPUTED_VALUE"""),42384.66666666667)</f>
        <v>42384.66667</v>
      </c>
      <c r="B263" s="2">
        <f>IFERROR(__xludf.DUMMYFUNCTION("""COMPUTED_VALUE"""),22.5)</f>
        <v>22.5</v>
      </c>
      <c r="C263" s="2">
        <f>IFERROR(__xludf.DUMMYFUNCTION("""COMPUTED_VALUE"""),22.88)</f>
        <v>22.88</v>
      </c>
      <c r="D263" s="2">
        <f>IFERROR(__xludf.DUMMYFUNCTION("""COMPUTED_VALUE"""),22.34)</f>
        <v>22.34</v>
      </c>
      <c r="E263" s="2">
        <f>IFERROR(__xludf.DUMMYFUNCTION("""COMPUTED_VALUE"""),22.86)</f>
        <v>22.86</v>
      </c>
      <c r="F263" s="2">
        <f>IFERROR(__xludf.DUMMYFUNCTION("""COMPUTED_VALUE"""),265020.0)</f>
        <v>265020</v>
      </c>
    </row>
    <row r="264">
      <c r="A264" s="3">
        <f>IFERROR(__xludf.DUMMYFUNCTION("""COMPUTED_VALUE"""),42388.66666666667)</f>
        <v>42388.66667</v>
      </c>
      <c r="B264" s="2">
        <f>IFERROR(__xludf.DUMMYFUNCTION("""COMPUTED_VALUE"""),22.77)</f>
        <v>22.77</v>
      </c>
      <c r="C264" s="2">
        <f>IFERROR(__xludf.DUMMYFUNCTION("""COMPUTED_VALUE"""),23.31)</f>
        <v>23.31</v>
      </c>
      <c r="D264" s="2">
        <f>IFERROR(__xludf.DUMMYFUNCTION("""COMPUTED_VALUE"""),22.47)</f>
        <v>22.47</v>
      </c>
      <c r="E264" s="2">
        <f>IFERROR(__xludf.DUMMYFUNCTION("""COMPUTED_VALUE"""),22.83)</f>
        <v>22.83</v>
      </c>
      <c r="F264" s="2">
        <f>IFERROR(__xludf.DUMMYFUNCTION("""COMPUTED_VALUE"""),369972.0)</f>
        <v>369972</v>
      </c>
    </row>
    <row r="265">
      <c r="A265" s="3">
        <f>IFERROR(__xludf.DUMMYFUNCTION("""COMPUTED_VALUE"""),42389.66666666667)</f>
        <v>42389.66667</v>
      </c>
      <c r="B265" s="2">
        <f>IFERROR(__xludf.DUMMYFUNCTION("""COMPUTED_VALUE"""),22.45)</f>
        <v>22.45</v>
      </c>
      <c r="C265" s="2">
        <f>IFERROR(__xludf.DUMMYFUNCTION("""COMPUTED_VALUE"""),22.59)</f>
        <v>22.59</v>
      </c>
      <c r="D265" s="2">
        <f>IFERROR(__xludf.DUMMYFUNCTION("""COMPUTED_VALUE"""),21.92)</f>
        <v>21.92</v>
      </c>
      <c r="E265" s="2">
        <f>IFERROR(__xludf.DUMMYFUNCTION("""COMPUTED_VALUE"""),22.41)</f>
        <v>22.41</v>
      </c>
      <c r="F265" s="2">
        <f>IFERROR(__xludf.DUMMYFUNCTION("""COMPUTED_VALUE"""),414553.0)</f>
        <v>414553</v>
      </c>
    </row>
    <row r="266">
      <c r="A266" s="3">
        <f>IFERROR(__xludf.DUMMYFUNCTION("""COMPUTED_VALUE"""),42390.66666666667)</f>
        <v>42390.66667</v>
      </c>
      <c r="B266" s="2">
        <f>IFERROR(__xludf.DUMMYFUNCTION("""COMPUTED_VALUE"""),22.51)</f>
        <v>22.51</v>
      </c>
      <c r="C266" s="2">
        <f>IFERROR(__xludf.DUMMYFUNCTION("""COMPUTED_VALUE"""),23.1)</f>
        <v>23.1</v>
      </c>
      <c r="D266" s="2">
        <f>IFERROR(__xludf.DUMMYFUNCTION("""COMPUTED_VALUE"""),22.33)</f>
        <v>22.33</v>
      </c>
      <c r="E266" s="2">
        <f>IFERROR(__xludf.DUMMYFUNCTION("""COMPUTED_VALUE"""),22.84)</f>
        <v>22.84</v>
      </c>
      <c r="F266" s="2">
        <f>IFERROR(__xludf.DUMMYFUNCTION("""COMPUTED_VALUE"""),205498.0)</f>
        <v>205498</v>
      </c>
    </row>
    <row r="267">
      <c r="A267" s="3">
        <f>IFERROR(__xludf.DUMMYFUNCTION("""COMPUTED_VALUE"""),42391.66666666667)</f>
        <v>42391.66667</v>
      </c>
      <c r="B267" s="2">
        <f>IFERROR(__xludf.DUMMYFUNCTION("""COMPUTED_VALUE"""),23.14)</f>
        <v>23.14</v>
      </c>
      <c r="C267" s="2">
        <f>IFERROR(__xludf.DUMMYFUNCTION("""COMPUTED_VALUE"""),23.46)</f>
        <v>23.46</v>
      </c>
      <c r="D267" s="2">
        <f>IFERROR(__xludf.DUMMYFUNCTION("""COMPUTED_VALUE"""),22.99)</f>
        <v>22.99</v>
      </c>
      <c r="E267" s="2">
        <f>IFERROR(__xludf.DUMMYFUNCTION("""COMPUTED_VALUE"""),23.26)</f>
        <v>23.26</v>
      </c>
      <c r="F267" s="2">
        <f>IFERROR(__xludf.DUMMYFUNCTION("""COMPUTED_VALUE"""),307098.0)</f>
        <v>307098</v>
      </c>
    </row>
    <row r="268">
      <c r="A268" s="3">
        <f>IFERROR(__xludf.DUMMYFUNCTION("""COMPUTED_VALUE"""),42394.66666666667)</f>
        <v>42394.66667</v>
      </c>
      <c r="B268" s="2">
        <f>IFERROR(__xludf.DUMMYFUNCTION("""COMPUTED_VALUE"""),23.06)</f>
        <v>23.06</v>
      </c>
      <c r="C268" s="2">
        <f>IFERROR(__xludf.DUMMYFUNCTION("""COMPUTED_VALUE"""),23.81)</f>
        <v>23.81</v>
      </c>
      <c r="D268" s="2">
        <f>IFERROR(__xludf.DUMMYFUNCTION("""COMPUTED_VALUE"""),23.06)</f>
        <v>23.06</v>
      </c>
      <c r="E268" s="2">
        <f>IFERROR(__xludf.DUMMYFUNCTION("""COMPUTED_VALUE"""),23.36)</f>
        <v>23.36</v>
      </c>
      <c r="F268" s="2">
        <f>IFERROR(__xludf.DUMMYFUNCTION("""COMPUTED_VALUE"""),729329.0)</f>
        <v>729329</v>
      </c>
    </row>
    <row r="269">
      <c r="A269" s="3">
        <f>IFERROR(__xludf.DUMMYFUNCTION("""COMPUTED_VALUE"""),42395.66666666667)</f>
        <v>42395.66667</v>
      </c>
      <c r="B269" s="2">
        <f>IFERROR(__xludf.DUMMYFUNCTION("""COMPUTED_VALUE"""),23.48)</f>
        <v>23.48</v>
      </c>
      <c r="C269" s="2">
        <f>IFERROR(__xludf.DUMMYFUNCTION("""COMPUTED_VALUE"""),24.04)</f>
        <v>24.04</v>
      </c>
      <c r="D269" s="2">
        <f>IFERROR(__xludf.DUMMYFUNCTION("""COMPUTED_VALUE"""),23.41)</f>
        <v>23.41</v>
      </c>
      <c r="E269" s="2">
        <f>IFERROR(__xludf.DUMMYFUNCTION("""COMPUTED_VALUE"""),23.93)</f>
        <v>23.93</v>
      </c>
      <c r="F269" s="2">
        <f>IFERROR(__xludf.DUMMYFUNCTION("""COMPUTED_VALUE"""),374492.0)</f>
        <v>374492</v>
      </c>
    </row>
    <row r="270">
      <c r="A270" s="3">
        <f>IFERROR(__xludf.DUMMYFUNCTION("""COMPUTED_VALUE"""),42396.66666666667)</f>
        <v>42396.66667</v>
      </c>
      <c r="B270" s="2">
        <f>IFERROR(__xludf.DUMMYFUNCTION("""COMPUTED_VALUE"""),23.65)</f>
        <v>23.65</v>
      </c>
      <c r="C270" s="2">
        <f>IFERROR(__xludf.DUMMYFUNCTION("""COMPUTED_VALUE"""),24.45)</f>
        <v>24.45</v>
      </c>
      <c r="D270" s="2">
        <f>IFERROR(__xludf.DUMMYFUNCTION("""COMPUTED_VALUE"""),23.64)</f>
        <v>23.64</v>
      </c>
      <c r="E270" s="2">
        <f>IFERROR(__xludf.DUMMYFUNCTION("""COMPUTED_VALUE"""),24.34)</f>
        <v>24.34</v>
      </c>
      <c r="F270" s="2">
        <f>IFERROR(__xludf.DUMMYFUNCTION("""COMPUTED_VALUE"""),332218.0)</f>
        <v>332218</v>
      </c>
    </row>
    <row r="271">
      <c r="A271" s="3">
        <f>IFERROR(__xludf.DUMMYFUNCTION("""COMPUTED_VALUE"""),42397.66666666667)</f>
        <v>42397.66667</v>
      </c>
      <c r="B271" s="2">
        <f>IFERROR(__xludf.DUMMYFUNCTION("""COMPUTED_VALUE"""),24.52)</f>
        <v>24.52</v>
      </c>
      <c r="C271" s="2">
        <f>IFERROR(__xludf.DUMMYFUNCTION("""COMPUTED_VALUE"""),24.67)</f>
        <v>24.67</v>
      </c>
      <c r="D271" s="2">
        <f>IFERROR(__xludf.DUMMYFUNCTION("""COMPUTED_VALUE"""),24.18)</f>
        <v>24.18</v>
      </c>
      <c r="E271" s="2">
        <f>IFERROR(__xludf.DUMMYFUNCTION("""COMPUTED_VALUE"""),24.27)</f>
        <v>24.27</v>
      </c>
      <c r="F271" s="2">
        <f>IFERROR(__xludf.DUMMYFUNCTION("""COMPUTED_VALUE"""),294461.0)</f>
        <v>294461</v>
      </c>
    </row>
    <row r="272">
      <c r="A272" s="3">
        <f>IFERROR(__xludf.DUMMYFUNCTION("""COMPUTED_VALUE"""),42398.66666666667)</f>
        <v>42398.66667</v>
      </c>
      <c r="B272" s="2">
        <f>IFERROR(__xludf.DUMMYFUNCTION("""COMPUTED_VALUE"""),24.3)</f>
        <v>24.3</v>
      </c>
      <c r="C272" s="2">
        <f>IFERROR(__xludf.DUMMYFUNCTION("""COMPUTED_VALUE"""),24.51)</f>
        <v>24.51</v>
      </c>
      <c r="D272" s="2">
        <f>IFERROR(__xludf.DUMMYFUNCTION("""COMPUTED_VALUE"""),24.01)</f>
        <v>24.01</v>
      </c>
      <c r="E272" s="2">
        <f>IFERROR(__xludf.DUMMYFUNCTION("""COMPUTED_VALUE"""),24.43)</f>
        <v>24.43</v>
      </c>
      <c r="F272" s="2">
        <f>IFERROR(__xludf.DUMMYFUNCTION("""COMPUTED_VALUE"""),233068.0)</f>
        <v>233068</v>
      </c>
    </row>
    <row r="273">
      <c r="A273" s="3">
        <f>IFERROR(__xludf.DUMMYFUNCTION("""COMPUTED_VALUE"""),42401.66666666667)</f>
        <v>42401.66667</v>
      </c>
      <c r="B273" s="2">
        <f>IFERROR(__xludf.DUMMYFUNCTION("""COMPUTED_VALUE"""),24.2)</f>
        <v>24.2</v>
      </c>
      <c r="C273" s="2">
        <f>IFERROR(__xludf.DUMMYFUNCTION("""COMPUTED_VALUE"""),24.57)</f>
        <v>24.57</v>
      </c>
      <c r="D273" s="2">
        <f>IFERROR(__xludf.DUMMYFUNCTION("""COMPUTED_VALUE"""),24.14)</f>
        <v>24.14</v>
      </c>
      <c r="E273" s="2">
        <f>IFERROR(__xludf.DUMMYFUNCTION("""COMPUTED_VALUE"""),24.49)</f>
        <v>24.49</v>
      </c>
      <c r="F273" s="2">
        <f>IFERROR(__xludf.DUMMYFUNCTION("""COMPUTED_VALUE"""),220740.0)</f>
        <v>220740</v>
      </c>
    </row>
    <row r="274">
      <c r="A274" s="3">
        <f>IFERROR(__xludf.DUMMYFUNCTION("""COMPUTED_VALUE"""),42402.66666666667)</f>
        <v>42402.66667</v>
      </c>
      <c r="B274" s="2">
        <f>IFERROR(__xludf.DUMMYFUNCTION("""COMPUTED_VALUE"""),24.33)</f>
        <v>24.33</v>
      </c>
      <c r="C274" s="2">
        <f>IFERROR(__xludf.DUMMYFUNCTION("""COMPUTED_VALUE"""),24.33)</f>
        <v>24.33</v>
      </c>
      <c r="D274" s="2">
        <f>IFERROR(__xludf.DUMMYFUNCTION("""COMPUTED_VALUE"""),23.73)</f>
        <v>23.73</v>
      </c>
      <c r="E274" s="2">
        <f>IFERROR(__xludf.DUMMYFUNCTION("""COMPUTED_VALUE"""),23.85)</f>
        <v>23.85</v>
      </c>
      <c r="F274" s="2">
        <f>IFERROR(__xludf.DUMMYFUNCTION("""COMPUTED_VALUE"""),199440.0)</f>
        <v>199440</v>
      </c>
    </row>
    <row r="275">
      <c r="A275" s="3">
        <f>IFERROR(__xludf.DUMMYFUNCTION("""COMPUTED_VALUE"""),42403.66666666667)</f>
        <v>42403.66667</v>
      </c>
      <c r="B275" s="2">
        <f>IFERROR(__xludf.DUMMYFUNCTION("""COMPUTED_VALUE"""),24.05)</f>
        <v>24.05</v>
      </c>
      <c r="C275" s="2">
        <f>IFERROR(__xludf.DUMMYFUNCTION("""COMPUTED_VALUE"""),24.15)</f>
        <v>24.15</v>
      </c>
      <c r="D275" s="2">
        <f>IFERROR(__xludf.DUMMYFUNCTION("""COMPUTED_VALUE"""),23.51)</f>
        <v>23.51</v>
      </c>
      <c r="E275" s="2">
        <f>IFERROR(__xludf.DUMMYFUNCTION("""COMPUTED_VALUE"""),23.78)</f>
        <v>23.78</v>
      </c>
      <c r="F275" s="2">
        <f>IFERROR(__xludf.DUMMYFUNCTION("""COMPUTED_VALUE"""),318380.0)</f>
        <v>318380</v>
      </c>
    </row>
    <row r="276">
      <c r="A276" s="3">
        <f>IFERROR(__xludf.DUMMYFUNCTION("""COMPUTED_VALUE"""),42404.66666666667)</f>
        <v>42404.66667</v>
      </c>
      <c r="B276" s="2">
        <f>IFERROR(__xludf.DUMMYFUNCTION("""COMPUTED_VALUE"""),23.81)</f>
        <v>23.81</v>
      </c>
      <c r="C276" s="2">
        <f>IFERROR(__xludf.DUMMYFUNCTION("""COMPUTED_VALUE"""),23.94)</f>
        <v>23.94</v>
      </c>
      <c r="D276" s="2">
        <f>IFERROR(__xludf.DUMMYFUNCTION("""COMPUTED_VALUE"""),23.39)</f>
        <v>23.39</v>
      </c>
      <c r="E276" s="2">
        <f>IFERROR(__xludf.DUMMYFUNCTION("""COMPUTED_VALUE"""),23.6)</f>
        <v>23.6</v>
      </c>
      <c r="F276" s="2">
        <f>IFERROR(__xludf.DUMMYFUNCTION("""COMPUTED_VALUE"""),297725.0)</f>
        <v>297725</v>
      </c>
    </row>
    <row r="277">
      <c r="A277" s="3">
        <f>IFERROR(__xludf.DUMMYFUNCTION("""COMPUTED_VALUE"""),42405.66666666667)</f>
        <v>42405.66667</v>
      </c>
      <c r="B277" s="2">
        <f>IFERROR(__xludf.DUMMYFUNCTION("""COMPUTED_VALUE"""),23.55)</f>
        <v>23.55</v>
      </c>
      <c r="C277" s="2">
        <f>IFERROR(__xludf.DUMMYFUNCTION("""COMPUTED_VALUE"""),23.55)</f>
        <v>23.55</v>
      </c>
      <c r="D277" s="2">
        <f>IFERROR(__xludf.DUMMYFUNCTION("""COMPUTED_VALUE"""),22.52)</f>
        <v>22.52</v>
      </c>
      <c r="E277" s="2">
        <f>IFERROR(__xludf.DUMMYFUNCTION("""COMPUTED_VALUE"""),22.62)</f>
        <v>22.62</v>
      </c>
      <c r="F277" s="2">
        <f>IFERROR(__xludf.DUMMYFUNCTION("""COMPUTED_VALUE"""),592170.0)</f>
        <v>592170</v>
      </c>
    </row>
    <row r="278">
      <c r="A278" s="3">
        <f>IFERROR(__xludf.DUMMYFUNCTION("""COMPUTED_VALUE"""),42408.66666666667)</f>
        <v>42408.66667</v>
      </c>
      <c r="B278" s="2">
        <f>IFERROR(__xludf.DUMMYFUNCTION("""COMPUTED_VALUE"""),22.31)</f>
        <v>22.31</v>
      </c>
      <c r="C278" s="2">
        <f>IFERROR(__xludf.DUMMYFUNCTION("""COMPUTED_VALUE"""),22.35)</f>
        <v>22.35</v>
      </c>
      <c r="D278" s="2">
        <f>IFERROR(__xludf.DUMMYFUNCTION("""COMPUTED_VALUE"""),21.43)</f>
        <v>21.43</v>
      </c>
      <c r="E278" s="2">
        <f>IFERROR(__xludf.DUMMYFUNCTION("""COMPUTED_VALUE"""),21.94)</f>
        <v>21.94</v>
      </c>
      <c r="F278" s="2">
        <f>IFERROR(__xludf.DUMMYFUNCTION("""COMPUTED_VALUE"""),550787.0)</f>
        <v>550787</v>
      </c>
    </row>
    <row r="279">
      <c r="A279" s="3">
        <f>IFERROR(__xludf.DUMMYFUNCTION("""COMPUTED_VALUE"""),42409.66666666667)</f>
        <v>42409.66667</v>
      </c>
      <c r="B279" s="2">
        <f>IFERROR(__xludf.DUMMYFUNCTION("""COMPUTED_VALUE"""),21.66)</f>
        <v>21.66</v>
      </c>
      <c r="C279" s="2">
        <f>IFERROR(__xludf.DUMMYFUNCTION("""COMPUTED_VALUE"""),21.66)</f>
        <v>21.66</v>
      </c>
      <c r="D279" s="2">
        <f>IFERROR(__xludf.DUMMYFUNCTION("""COMPUTED_VALUE"""),20.97)</f>
        <v>20.97</v>
      </c>
      <c r="E279" s="2">
        <f>IFERROR(__xludf.DUMMYFUNCTION("""COMPUTED_VALUE"""),21.43)</f>
        <v>21.43</v>
      </c>
      <c r="F279" s="2">
        <f>IFERROR(__xludf.DUMMYFUNCTION("""COMPUTED_VALUE"""),755017.0)</f>
        <v>755017</v>
      </c>
    </row>
    <row r="280">
      <c r="A280" s="3">
        <f>IFERROR(__xludf.DUMMYFUNCTION("""COMPUTED_VALUE"""),42410.66666666667)</f>
        <v>42410.66667</v>
      </c>
      <c r="B280" s="2">
        <f>IFERROR(__xludf.DUMMYFUNCTION("""COMPUTED_VALUE"""),22.66)</f>
        <v>22.66</v>
      </c>
      <c r="C280" s="2">
        <f>IFERROR(__xludf.DUMMYFUNCTION("""COMPUTED_VALUE"""),24.25)</f>
        <v>24.25</v>
      </c>
      <c r="D280" s="2">
        <f>IFERROR(__xludf.DUMMYFUNCTION("""COMPUTED_VALUE"""),21.87)</f>
        <v>21.87</v>
      </c>
      <c r="E280" s="2">
        <f>IFERROR(__xludf.DUMMYFUNCTION("""COMPUTED_VALUE"""),23.51)</f>
        <v>23.51</v>
      </c>
      <c r="F280" s="2">
        <f>IFERROR(__xludf.DUMMYFUNCTION("""COMPUTED_VALUE"""),1554759.0)</f>
        <v>1554759</v>
      </c>
    </row>
    <row r="281">
      <c r="A281" s="3">
        <f>IFERROR(__xludf.DUMMYFUNCTION("""COMPUTED_VALUE"""),42411.66666666667)</f>
        <v>42411.66667</v>
      </c>
      <c r="B281" s="2">
        <f>IFERROR(__xludf.DUMMYFUNCTION("""COMPUTED_VALUE"""),23.0)</f>
        <v>23</v>
      </c>
      <c r="C281" s="2">
        <f>IFERROR(__xludf.DUMMYFUNCTION("""COMPUTED_VALUE"""),23.69)</f>
        <v>23.69</v>
      </c>
      <c r="D281" s="2">
        <f>IFERROR(__xludf.DUMMYFUNCTION("""COMPUTED_VALUE"""),22.96)</f>
        <v>22.96</v>
      </c>
      <c r="E281" s="2">
        <f>IFERROR(__xludf.DUMMYFUNCTION("""COMPUTED_VALUE"""),23.38)</f>
        <v>23.38</v>
      </c>
      <c r="F281" s="2">
        <f>IFERROR(__xludf.DUMMYFUNCTION("""COMPUTED_VALUE"""),492686.0)</f>
        <v>492686</v>
      </c>
    </row>
    <row r="282">
      <c r="A282" s="3">
        <f>IFERROR(__xludf.DUMMYFUNCTION("""COMPUTED_VALUE"""),42412.66666666667)</f>
        <v>42412.66667</v>
      </c>
      <c r="B282" s="2">
        <f>IFERROR(__xludf.DUMMYFUNCTION("""COMPUTED_VALUE"""),23.6)</f>
        <v>23.6</v>
      </c>
      <c r="C282" s="2">
        <f>IFERROR(__xludf.DUMMYFUNCTION("""COMPUTED_VALUE"""),24.16)</f>
        <v>24.16</v>
      </c>
      <c r="D282" s="2">
        <f>IFERROR(__xludf.DUMMYFUNCTION("""COMPUTED_VALUE"""),23.46)</f>
        <v>23.46</v>
      </c>
      <c r="E282" s="2">
        <f>IFERROR(__xludf.DUMMYFUNCTION("""COMPUTED_VALUE"""),23.93)</f>
        <v>23.93</v>
      </c>
      <c r="F282" s="2">
        <f>IFERROR(__xludf.DUMMYFUNCTION("""COMPUTED_VALUE"""),287267.0)</f>
        <v>287267</v>
      </c>
    </row>
    <row r="283">
      <c r="A283" s="3">
        <f>IFERROR(__xludf.DUMMYFUNCTION("""COMPUTED_VALUE"""),42416.66666666667)</f>
        <v>42416.66667</v>
      </c>
      <c r="B283" s="2">
        <f>IFERROR(__xludf.DUMMYFUNCTION("""COMPUTED_VALUE"""),24.14)</f>
        <v>24.14</v>
      </c>
      <c r="C283" s="2">
        <f>IFERROR(__xludf.DUMMYFUNCTION("""COMPUTED_VALUE"""),24.47)</f>
        <v>24.47</v>
      </c>
      <c r="D283" s="2">
        <f>IFERROR(__xludf.DUMMYFUNCTION("""COMPUTED_VALUE"""),24.01)</f>
        <v>24.01</v>
      </c>
      <c r="E283" s="2">
        <f>IFERROR(__xludf.DUMMYFUNCTION("""COMPUTED_VALUE"""),24.18)</f>
        <v>24.18</v>
      </c>
      <c r="F283" s="2">
        <f>IFERROR(__xludf.DUMMYFUNCTION("""COMPUTED_VALUE"""),215411.0)</f>
        <v>215411</v>
      </c>
    </row>
    <row r="284">
      <c r="A284" s="3">
        <f>IFERROR(__xludf.DUMMYFUNCTION("""COMPUTED_VALUE"""),42417.66666666667)</f>
        <v>42417.66667</v>
      </c>
      <c r="B284" s="2">
        <f>IFERROR(__xludf.DUMMYFUNCTION("""COMPUTED_VALUE"""),24.31)</f>
        <v>24.31</v>
      </c>
      <c r="C284" s="2">
        <f>IFERROR(__xludf.DUMMYFUNCTION("""COMPUTED_VALUE"""),25.42)</f>
        <v>25.42</v>
      </c>
      <c r="D284" s="2">
        <f>IFERROR(__xludf.DUMMYFUNCTION("""COMPUTED_VALUE"""),24.31)</f>
        <v>24.31</v>
      </c>
      <c r="E284" s="2">
        <f>IFERROR(__xludf.DUMMYFUNCTION("""COMPUTED_VALUE"""),25.27)</f>
        <v>25.27</v>
      </c>
      <c r="F284" s="2">
        <f>IFERROR(__xludf.DUMMYFUNCTION("""COMPUTED_VALUE"""),550478.0)</f>
        <v>550478</v>
      </c>
    </row>
    <row r="285">
      <c r="A285" s="3">
        <f>IFERROR(__xludf.DUMMYFUNCTION("""COMPUTED_VALUE"""),42418.66666666667)</f>
        <v>42418.66667</v>
      </c>
      <c r="B285" s="2">
        <f>IFERROR(__xludf.DUMMYFUNCTION("""COMPUTED_VALUE"""),25.32)</f>
        <v>25.32</v>
      </c>
      <c r="C285" s="2">
        <f>IFERROR(__xludf.DUMMYFUNCTION("""COMPUTED_VALUE"""),25.37)</f>
        <v>25.37</v>
      </c>
      <c r="D285" s="2">
        <f>IFERROR(__xludf.DUMMYFUNCTION("""COMPUTED_VALUE"""),24.57)</f>
        <v>24.57</v>
      </c>
      <c r="E285" s="2">
        <f>IFERROR(__xludf.DUMMYFUNCTION("""COMPUTED_VALUE"""),24.67)</f>
        <v>24.67</v>
      </c>
      <c r="F285" s="2">
        <f>IFERROR(__xludf.DUMMYFUNCTION("""COMPUTED_VALUE"""),414623.0)</f>
        <v>414623</v>
      </c>
    </row>
    <row r="286">
      <c r="A286" s="3">
        <f>IFERROR(__xludf.DUMMYFUNCTION("""COMPUTED_VALUE"""),42419.66666666667)</f>
        <v>42419.66667</v>
      </c>
      <c r="B286" s="2">
        <f>IFERROR(__xludf.DUMMYFUNCTION("""COMPUTED_VALUE"""),24.6)</f>
        <v>24.6</v>
      </c>
      <c r="C286" s="2">
        <f>IFERROR(__xludf.DUMMYFUNCTION("""COMPUTED_VALUE"""),24.94)</f>
        <v>24.94</v>
      </c>
      <c r="D286" s="2">
        <f>IFERROR(__xludf.DUMMYFUNCTION("""COMPUTED_VALUE"""),24.43)</f>
        <v>24.43</v>
      </c>
      <c r="E286" s="2">
        <f>IFERROR(__xludf.DUMMYFUNCTION("""COMPUTED_VALUE"""),24.71)</f>
        <v>24.71</v>
      </c>
      <c r="F286" s="2">
        <f>IFERROR(__xludf.DUMMYFUNCTION("""COMPUTED_VALUE"""),297191.0)</f>
        <v>297191</v>
      </c>
    </row>
    <row r="287">
      <c r="A287" s="3">
        <f>IFERROR(__xludf.DUMMYFUNCTION("""COMPUTED_VALUE"""),42422.66666666667)</f>
        <v>42422.66667</v>
      </c>
      <c r="B287" s="2">
        <f>IFERROR(__xludf.DUMMYFUNCTION("""COMPUTED_VALUE"""),25.0)</f>
        <v>25</v>
      </c>
      <c r="C287" s="2">
        <f>IFERROR(__xludf.DUMMYFUNCTION("""COMPUTED_VALUE"""),25.2)</f>
        <v>25.2</v>
      </c>
      <c r="D287" s="2">
        <f>IFERROR(__xludf.DUMMYFUNCTION("""COMPUTED_VALUE"""),24.94)</f>
        <v>24.94</v>
      </c>
      <c r="E287" s="2">
        <f>IFERROR(__xludf.DUMMYFUNCTION("""COMPUTED_VALUE"""),25.08)</f>
        <v>25.08</v>
      </c>
      <c r="F287" s="2">
        <f>IFERROR(__xludf.DUMMYFUNCTION("""COMPUTED_VALUE"""),173443.0)</f>
        <v>173443</v>
      </c>
    </row>
    <row r="288">
      <c r="A288" s="3">
        <f>IFERROR(__xludf.DUMMYFUNCTION("""COMPUTED_VALUE"""),42423.66666666667)</f>
        <v>42423.66667</v>
      </c>
      <c r="B288" s="2">
        <f>IFERROR(__xludf.DUMMYFUNCTION("""COMPUTED_VALUE"""),25.07)</f>
        <v>25.07</v>
      </c>
      <c r="C288" s="2">
        <f>IFERROR(__xludf.DUMMYFUNCTION("""COMPUTED_VALUE"""),25.07)</f>
        <v>25.07</v>
      </c>
      <c r="D288" s="2">
        <f>IFERROR(__xludf.DUMMYFUNCTION("""COMPUTED_VALUE"""),24.39)</f>
        <v>24.39</v>
      </c>
      <c r="E288" s="2">
        <f>IFERROR(__xludf.DUMMYFUNCTION("""COMPUTED_VALUE"""),24.47)</f>
        <v>24.47</v>
      </c>
      <c r="F288" s="2">
        <f>IFERROR(__xludf.DUMMYFUNCTION("""COMPUTED_VALUE"""),255885.0)</f>
        <v>255885</v>
      </c>
    </row>
    <row r="289">
      <c r="A289" s="3">
        <f>IFERROR(__xludf.DUMMYFUNCTION("""COMPUTED_VALUE"""),42424.66666666667)</f>
        <v>42424.66667</v>
      </c>
      <c r="B289" s="2">
        <f>IFERROR(__xludf.DUMMYFUNCTION("""COMPUTED_VALUE"""),24.21)</f>
        <v>24.21</v>
      </c>
      <c r="C289" s="2">
        <f>IFERROR(__xludf.DUMMYFUNCTION("""COMPUTED_VALUE"""),24.53)</f>
        <v>24.53</v>
      </c>
      <c r="D289" s="2">
        <f>IFERROR(__xludf.DUMMYFUNCTION("""COMPUTED_VALUE"""),23.94)</f>
        <v>23.94</v>
      </c>
      <c r="E289" s="2">
        <f>IFERROR(__xludf.DUMMYFUNCTION("""COMPUTED_VALUE"""),24.45)</f>
        <v>24.45</v>
      </c>
      <c r="F289" s="2">
        <f>IFERROR(__xludf.DUMMYFUNCTION("""COMPUTED_VALUE"""),333891.0)</f>
        <v>333891</v>
      </c>
    </row>
    <row r="290">
      <c r="A290" s="3">
        <f>IFERROR(__xludf.DUMMYFUNCTION("""COMPUTED_VALUE"""),42425.66666666667)</f>
        <v>42425.66667</v>
      </c>
      <c r="B290" s="2">
        <f>IFERROR(__xludf.DUMMYFUNCTION("""COMPUTED_VALUE"""),24.53)</f>
        <v>24.53</v>
      </c>
      <c r="C290" s="2">
        <f>IFERROR(__xludf.DUMMYFUNCTION("""COMPUTED_VALUE"""),24.7)</f>
        <v>24.7</v>
      </c>
      <c r="D290" s="2">
        <f>IFERROR(__xludf.DUMMYFUNCTION("""COMPUTED_VALUE"""),24.32)</f>
        <v>24.32</v>
      </c>
      <c r="E290" s="2">
        <f>IFERROR(__xludf.DUMMYFUNCTION("""COMPUTED_VALUE"""),24.69)</f>
        <v>24.69</v>
      </c>
      <c r="F290" s="2">
        <f>IFERROR(__xludf.DUMMYFUNCTION("""COMPUTED_VALUE"""),222270.0)</f>
        <v>222270</v>
      </c>
    </row>
    <row r="291">
      <c r="A291" s="3">
        <f>IFERROR(__xludf.DUMMYFUNCTION("""COMPUTED_VALUE"""),42426.66666666667)</f>
        <v>42426.66667</v>
      </c>
      <c r="B291" s="2">
        <f>IFERROR(__xludf.DUMMYFUNCTION("""COMPUTED_VALUE"""),24.76)</f>
        <v>24.76</v>
      </c>
      <c r="C291" s="2">
        <f>IFERROR(__xludf.DUMMYFUNCTION("""COMPUTED_VALUE"""),24.94)</f>
        <v>24.94</v>
      </c>
      <c r="D291" s="2">
        <f>IFERROR(__xludf.DUMMYFUNCTION("""COMPUTED_VALUE"""),24.64)</f>
        <v>24.64</v>
      </c>
      <c r="E291" s="2">
        <f>IFERROR(__xludf.DUMMYFUNCTION("""COMPUTED_VALUE"""),24.73)</f>
        <v>24.73</v>
      </c>
      <c r="F291" s="2">
        <f>IFERROR(__xludf.DUMMYFUNCTION("""COMPUTED_VALUE"""),159545.0)</f>
        <v>159545</v>
      </c>
    </row>
    <row r="292">
      <c r="A292" s="3">
        <f>IFERROR(__xludf.DUMMYFUNCTION("""COMPUTED_VALUE"""),42429.66666666667)</f>
        <v>42429.66667</v>
      </c>
      <c r="B292" s="2">
        <f>IFERROR(__xludf.DUMMYFUNCTION("""COMPUTED_VALUE"""),24.67)</f>
        <v>24.67</v>
      </c>
      <c r="C292" s="2">
        <f>IFERROR(__xludf.DUMMYFUNCTION("""COMPUTED_VALUE"""),25.22)</f>
        <v>25.22</v>
      </c>
      <c r="D292" s="2">
        <f>IFERROR(__xludf.DUMMYFUNCTION("""COMPUTED_VALUE"""),24.67)</f>
        <v>24.67</v>
      </c>
      <c r="E292" s="2">
        <f>IFERROR(__xludf.DUMMYFUNCTION("""COMPUTED_VALUE"""),24.87)</f>
        <v>24.87</v>
      </c>
      <c r="F292" s="2">
        <f>IFERROR(__xludf.DUMMYFUNCTION("""COMPUTED_VALUE"""),172535.0)</f>
        <v>172535</v>
      </c>
    </row>
    <row r="293">
      <c r="A293" s="3">
        <f>IFERROR(__xludf.DUMMYFUNCTION("""COMPUTED_VALUE"""),42430.66666666667)</f>
        <v>42430.66667</v>
      </c>
      <c r="B293" s="2">
        <f>IFERROR(__xludf.DUMMYFUNCTION("""COMPUTED_VALUE"""),24.99)</f>
        <v>24.99</v>
      </c>
      <c r="C293" s="2">
        <f>IFERROR(__xludf.DUMMYFUNCTION("""COMPUTED_VALUE"""),25.31)</f>
        <v>25.31</v>
      </c>
      <c r="D293" s="2">
        <f>IFERROR(__xludf.DUMMYFUNCTION("""COMPUTED_VALUE"""),24.87)</f>
        <v>24.87</v>
      </c>
      <c r="E293" s="2">
        <f>IFERROR(__xludf.DUMMYFUNCTION("""COMPUTED_VALUE"""),25.25)</f>
        <v>25.25</v>
      </c>
      <c r="F293" s="2">
        <f>IFERROR(__xludf.DUMMYFUNCTION("""COMPUTED_VALUE"""),180246.0)</f>
        <v>180246</v>
      </c>
    </row>
    <row r="294">
      <c r="A294" s="3">
        <f>IFERROR(__xludf.DUMMYFUNCTION("""COMPUTED_VALUE"""),42431.66666666667)</f>
        <v>42431.66667</v>
      </c>
      <c r="B294" s="2">
        <f>IFERROR(__xludf.DUMMYFUNCTION("""COMPUTED_VALUE"""),25.17)</f>
        <v>25.17</v>
      </c>
      <c r="C294" s="2">
        <f>IFERROR(__xludf.DUMMYFUNCTION("""COMPUTED_VALUE"""),25.28)</f>
        <v>25.28</v>
      </c>
      <c r="D294" s="2">
        <f>IFERROR(__xludf.DUMMYFUNCTION("""COMPUTED_VALUE"""),24.76)</f>
        <v>24.76</v>
      </c>
      <c r="E294" s="2">
        <f>IFERROR(__xludf.DUMMYFUNCTION("""COMPUTED_VALUE"""),25.28)</f>
        <v>25.28</v>
      </c>
      <c r="F294" s="2">
        <f>IFERROR(__xludf.DUMMYFUNCTION("""COMPUTED_VALUE"""),236270.0)</f>
        <v>236270</v>
      </c>
    </row>
    <row r="295">
      <c r="A295" s="3">
        <f>IFERROR(__xludf.DUMMYFUNCTION("""COMPUTED_VALUE"""),42432.66666666667)</f>
        <v>42432.66667</v>
      </c>
      <c r="B295" s="2">
        <f>IFERROR(__xludf.DUMMYFUNCTION("""COMPUTED_VALUE"""),25.33)</f>
        <v>25.33</v>
      </c>
      <c r="C295" s="2">
        <f>IFERROR(__xludf.DUMMYFUNCTION("""COMPUTED_VALUE"""),25.38)</f>
        <v>25.38</v>
      </c>
      <c r="D295" s="2">
        <f>IFERROR(__xludf.DUMMYFUNCTION("""COMPUTED_VALUE"""),25.01)</f>
        <v>25.01</v>
      </c>
      <c r="E295" s="2">
        <f>IFERROR(__xludf.DUMMYFUNCTION("""COMPUTED_VALUE"""),25.02)</f>
        <v>25.02</v>
      </c>
      <c r="F295" s="2">
        <f>IFERROR(__xludf.DUMMYFUNCTION("""COMPUTED_VALUE"""),207211.0)</f>
        <v>207211</v>
      </c>
    </row>
    <row r="296">
      <c r="A296" s="3">
        <f>IFERROR(__xludf.DUMMYFUNCTION("""COMPUTED_VALUE"""),42433.66666666667)</f>
        <v>42433.66667</v>
      </c>
      <c r="B296" s="2">
        <f>IFERROR(__xludf.DUMMYFUNCTION("""COMPUTED_VALUE"""),25.03)</f>
        <v>25.03</v>
      </c>
      <c r="C296" s="2">
        <f>IFERROR(__xludf.DUMMYFUNCTION("""COMPUTED_VALUE"""),25.09)</f>
        <v>25.09</v>
      </c>
      <c r="D296" s="2">
        <f>IFERROR(__xludf.DUMMYFUNCTION("""COMPUTED_VALUE"""),24.51)</f>
        <v>24.51</v>
      </c>
      <c r="E296" s="2">
        <f>IFERROR(__xludf.DUMMYFUNCTION("""COMPUTED_VALUE"""),24.69)</f>
        <v>24.69</v>
      </c>
      <c r="F296" s="2">
        <f>IFERROR(__xludf.DUMMYFUNCTION("""COMPUTED_VALUE"""),161263.0)</f>
        <v>161263</v>
      </c>
    </row>
    <row r="297">
      <c r="A297" s="3">
        <f>IFERROR(__xludf.DUMMYFUNCTION("""COMPUTED_VALUE"""),42436.66666666667)</f>
        <v>42436.66667</v>
      </c>
      <c r="B297" s="2">
        <f>IFERROR(__xludf.DUMMYFUNCTION("""COMPUTED_VALUE"""),24.54)</f>
        <v>24.54</v>
      </c>
      <c r="C297" s="2">
        <f>IFERROR(__xludf.DUMMYFUNCTION("""COMPUTED_VALUE"""),24.97)</f>
        <v>24.97</v>
      </c>
      <c r="D297" s="2">
        <f>IFERROR(__xludf.DUMMYFUNCTION("""COMPUTED_VALUE"""),24.54)</f>
        <v>24.54</v>
      </c>
      <c r="E297" s="2">
        <f>IFERROR(__xludf.DUMMYFUNCTION("""COMPUTED_VALUE"""),24.68)</f>
        <v>24.68</v>
      </c>
      <c r="F297" s="2">
        <f>IFERROR(__xludf.DUMMYFUNCTION("""COMPUTED_VALUE"""),122075.0)</f>
        <v>122075</v>
      </c>
    </row>
    <row r="298">
      <c r="A298" s="3">
        <f>IFERROR(__xludf.DUMMYFUNCTION("""COMPUTED_VALUE"""),42437.66666666667)</f>
        <v>42437.66667</v>
      </c>
      <c r="B298" s="2">
        <f>IFERROR(__xludf.DUMMYFUNCTION("""COMPUTED_VALUE"""),24.37)</f>
        <v>24.37</v>
      </c>
      <c r="C298" s="2">
        <f>IFERROR(__xludf.DUMMYFUNCTION("""COMPUTED_VALUE"""),24.67)</f>
        <v>24.67</v>
      </c>
      <c r="D298" s="2">
        <f>IFERROR(__xludf.DUMMYFUNCTION("""COMPUTED_VALUE"""),24.36)</f>
        <v>24.36</v>
      </c>
      <c r="E298" s="2">
        <f>IFERROR(__xludf.DUMMYFUNCTION("""COMPUTED_VALUE"""),24.55)</f>
        <v>24.55</v>
      </c>
      <c r="F298" s="2">
        <f>IFERROR(__xludf.DUMMYFUNCTION("""COMPUTED_VALUE"""),122388.0)</f>
        <v>122388</v>
      </c>
    </row>
    <row r="299">
      <c r="A299" s="3">
        <f>IFERROR(__xludf.DUMMYFUNCTION("""COMPUTED_VALUE"""),42438.66666666667)</f>
        <v>42438.66667</v>
      </c>
      <c r="B299" s="2">
        <f>IFERROR(__xludf.DUMMYFUNCTION("""COMPUTED_VALUE"""),24.6)</f>
        <v>24.6</v>
      </c>
      <c r="C299" s="2">
        <f>IFERROR(__xludf.DUMMYFUNCTION("""COMPUTED_VALUE"""),24.89)</f>
        <v>24.89</v>
      </c>
      <c r="D299" s="2">
        <f>IFERROR(__xludf.DUMMYFUNCTION("""COMPUTED_VALUE"""),24.46)</f>
        <v>24.46</v>
      </c>
      <c r="E299" s="2">
        <f>IFERROR(__xludf.DUMMYFUNCTION("""COMPUTED_VALUE"""),24.5)</f>
        <v>24.5</v>
      </c>
      <c r="F299" s="2">
        <f>IFERROR(__xludf.DUMMYFUNCTION("""COMPUTED_VALUE"""),114888.0)</f>
        <v>114888</v>
      </c>
    </row>
    <row r="300">
      <c r="A300" s="3">
        <f>IFERROR(__xludf.DUMMYFUNCTION("""COMPUTED_VALUE"""),42439.66666666667)</f>
        <v>42439.66667</v>
      </c>
      <c r="B300" s="2">
        <f>IFERROR(__xludf.DUMMYFUNCTION("""COMPUTED_VALUE"""),24.52)</f>
        <v>24.52</v>
      </c>
      <c r="C300" s="2">
        <f>IFERROR(__xludf.DUMMYFUNCTION("""COMPUTED_VALUE"""),24.55)</f>
        <v>24.55</v>
      </c>
      <c r="D300" s="2">
        <f>IFERROR(__xludf.DUMMYFUNCTION("""COMPUTED_VALUE"""),23.91)</f>
        <v>23.91</v>
      </c>
      <c r="E300" s="2">
        <f>IFERROR(__xludf.DUMMYFUNCTION("""COMPUTED_VALUE"""),24.33)</f>
        <v>24.33</v>
      </c>
      <c r="F300" s="2">
        <f>IFERROR(__xludf.DUMMYFUNCTION("""COMPUTED_VALUE"""),182690.0)</f>
        <v>182690</v>
      </c>
    </row>
    <row r="301">
      <c r="A301" s="3">
        <f>IFERROR(__xludf.DUMMYFUNCTION("""COMPUTED_VALUE"""),42440.66666666667)</f>
        <v>42440.66667</v>
      </c>
      <c r="B301" s="2">
        <f>IFERROR(__xludf.DUMMYFUNCTION("""COMPUTED_VALUE"""),24.55)</f>
        <v>24.55</v>
      </c>
      <c r="C301" s="2">
        <f>IFERROR(__xludf.DUMMYFUNCTION("""COMPUTED_VALUE"""),24.94)</f>
        <v>24.94</v>
      </c>
      <c r="D301" s="2">
        <f>IFERROR(__xludf.DUMMYFUNCTION("""COMPUTED_VALUE"""),24.55)</f>
        <v>24.55</v>
      </c>
      <c r="E301" s="2">
        <f>IFERROR(__xludf.DUMMYFUNCTION("""COMPUTED_VALUE"""),24.77)</f>
        <v>24.77</v>
      </c>
      <c r="F301" s="2">
        <f>IFERROR(__xludf.DUMMYFUNCTION("""COMPUTED_VALUE"""),127805.0)</f>
        <v>127805</v>
      </c>
    </row>
    <row r="302">
      <c r="A302" s="3">
        <f>IFERROR(__xludf.DUMMYFUNCTION("""COMPUTED_VALUE"""),42443.66666666667)</f>
        <v>42443.66667</v>
      </c>
      <c r="B302" s="2">
        <f>IFERROR(__xludf.DUMMYFUNCTION("""COMPUTED_VALUE"""),24.62)</f>
        <v>24.62</v>
      </c>
      <c r="C302" s="2">
        <f>IFERROR(__xludf.DUMMYFUNCTION("""COMPUTED_VALUE"""),24.77)</f>
        <v>24.77</v>
      </c>
      <c r="D302" s="2">
        <f>IFERROR(__xludf.DUMMYFUNCTION("""COMPUTED_VALUE"""),24.34)</f>
        <v>24.34</v>
      </c>
      <c r="E302" s="2">
        <f>IFERROR(__xludf.DUMMYFUNCTION("""COMPUTED_VALUE"""),24.5)</f>
        <v>24.5</v>
      </c>
      <c r="F302" s="2">
        <f>IFERROR(__xludf.DUMMYFUNCTION("""COMPUTED_VALUE"""),139935.0)</f>
        <v>139935</v>
      </c>
    </row>
    <row r="303">
      <c r="A303" s="3">
        <f>IFERROR(__xludf.DUMMYFUNCTION("""COMPUTED_VALUE"""),42444.66666666667)</f>
        <v>42444.66667</v>
      </c>
      <c r="B303" s="2">
        <f>IFERROR(__xludf.DUMMYFUNCTION("""COMPUTED_VALUE"""),24.34)</f>
        <v>24.34</v>
      </c>
      <c r="C303" s="2">
        <f>IFERROR(__xludf.DUMMYFUNCTION("""COMPUTED_VALUE"""),24.49)</f>
        <v>24.49</v>
      </c>
      <c r="D303" s="2">
        <f>IFERROR(__xludf.DUMMYFUNCTION("""COMPUTED_VALUE"""),24.0)</f>
        <v>24</v>
      </c>
      <c r="E303" s="2">
        <f>IFERROR(__xludf.DUMMYFUNCTION("""COMPUTED_VALUE"""),24.06)</f>
        <v>24.06</v>
      </c>
      <c r="F303" s="2">
        <f>IFERROR(__xludf.DUMMYFUNCTION("""COMPUTED_VALUE"""),228398.0)</f>
        <v>228398</v>
      </c>
    </row>
    <row r="304">
      <c r="A304" s="3">
        <f>IFERROR(__xludf.DUMMYFUNCTION("""COMPUTED_VALUE"""),42445.66666666667)</f>
        <v>42445.66667</v>
      </c>
      <c r="B304" s="2">
        <f>IFERROR(__xludf.DUMMYFUNCTION("""COMPUTED_VALUE"""),23.96)</f>
        <v>23.96</v>
      </c>
      <c r="C304" s="2">
        <f>IFERROR(__xludf.DUMMYFUNCTION("""COMPUTED_VALUE"""),25.13)</f>
        <v>25.13</v>
      </c>
      <c r="D304" s="2">
        <f>IFERROR(__xludf.DUMMYFUNCTION("""COMPUTED_VALUE"""),23.96)</f>
        <v>23.96</v>
      </c>
      <c r="E304" s="2">
        <f>IFERROR(__xludf.DUMMYFUNCTION("""COMPUTED_VALUE"""),24.95)</f>
        <v>24.95</v>
      </c>
      <c r="F304" s="2">
        <f>IFERROR(__xludf.DUMMYFUNCTION("""COMPUTED_VALUE"""),328939.0)</f>
        <v>328939</v>
      </c>
    </row>
    <row r="305">
      <c r="A305" s="3">
        <f>IFERROR(__xludf.DUMMYFUNCTION("""COMPUTED_VALUE"""),42446.66666666667)</f>
        <v>42446.66667</v>
      </c>
      <c r="B305" s="2">
        <f>IFERROR(__xludf.DUMMYFUNCTION("""COMPUTED_VALUE"""),24.98)</f>
        <v>24.98</v>
      </c>
      <c r="C305" s="2">
        <f>IFERROR(__xludf.DUMMYFUNCTION("""COMPUTED_VALUE"""),25.34)</f>
        <v>25.34</v>
      </c>
      <c r="D305" s="2">
        <f>IFERROR(__xludf.DUMMYFUNCTION("""COMPUTED_VALUE"""),24.98)</f>
        <v>24.98</v>
      </c>
      <c r="E305" s="2">
        <f>IFERROR(__xludf.DUMMYFUNCTION("""COMPUTED_VALUE"""),25.11)</f>
        <v>25.11</v>
      </c>
      <c r="F305" s="2">
        <f>IFERROR(__xludf.DUMMYFUNCTION("""COMPUTED_VALUE"""),201796.0)</f>
        <v>201796</v>
      </c>
    </row>
    <row r="306">
      <c r="A306" s="3">
        <f>IFERROR(__xludf.DUMMYFUNCTION("""COMPUTED_VALUE"""),42447.66666666667)</f>
        <v>42447.66667</v>
      </c>
      <c r="B306" s="2">
        <f>IFERROR(__xludf.DUMMYFUNCTION("""COMPUTED_VALUE"""),25.26)</f>
        <v>25.26</v>
      </c>
      <c r="C306" s="2">
        <f>IFERROR(__xludf.DUMMYFUNCTION("""COMPUTED_VALUE"""),25.26)</f>
        <v>25.26</v>
      </c>
      <c r="D306" s="2">
        <f>IFERROR(__xludf.DUMMYFUNCTION("""COMPUTED_VALUE"""),24.62)</f>
        <v>24.62</v>
      </c>
      <c r="E306" s="2">
        <f>IFERROR(__xludf.DUMMYFUNCTION("""COMPUTED_VALUE"""),24.66)</f>
        <v>24.66</v>
      </c>
      <c r="F306" s="2">
        <f>IFERROR(__xludf.DUMMYFUNCTION("""COMPUTED_VALUE"""),319928.0)</f>
        <v>319928</v>
      </c>
    </row>
    <row r="307">
      <c r="A307" s="3">
        <f>IFERROR(__xludf.DUMMYFUNCTION("""COMPUTED_VALUE"""),42450.66666666667)</f>
        <v>42450.66667</v>
      </c>
      <c r="B307" s="2">
        <f>IFERROR(__xludf.DUMMYFUNCTION("""COMPUTED_VALUE"""),24.66)</f>
        <v>24.66</v>
      </c>
      <c r="C307" s="2">
        <f>IFERROR(__xludf.DUMMYFUNCTION("""COMPUTED_VALUE"""),24.91)</f>
        <v>24.91</v>
      </c>
      <c r="D307" s="2">
        <f>IFERROR(__xludf.DUMMYFUNCTION("""COMPUTED_VALUE"""),24.61)</f>
        <v>24.61</v>
      </c>
      <c r="E307" s="2">
        <f>IFERROR(__xludf.DUMMYFUNCTION("""COMPUTED_VALUE"""),24.74)</f>
        <v>24.74</v>
      </c>
      <c r="F307" s="2">
        <f>IFERROR(__xludf.DUMMYFUNCTION("""COMPUTED_VALUE"""),136884.0)</f>
        <v>136884</v>
      </c>
    </row>
    <row r="308">
      <c r="A308" s="3">
        <f>IFERROR(__xludf.DUMMYFUNCTION("""COMPUTED_VALUE"""),42451.66666666667)</f>
        <v>42451.66667</v>
      </c>
      <c r="B308" s="2">
        <f>IFERROR(__xludf.DUMMYFUNCTION("""COMPUTED_VALUE"""),24.55)</f>
        <v>24.55</v>
      </c>
      <c r="C308" s="2">
        <f>IFERROR(__xludf.DUMMYFUNCTION("""COMPUTED_VALUE"""),24.98)</f>
        <v>24.98</v>
      </c>
      <c r="D308" s="2">
        <f>IFERROR(__xludf.DUMMYFUNCTION("""COMPUTED_VALUE"""),24.54)</f>
        <v>24.54</v>
      </c>
      <c r="E308" s="2">
        <f>IFERROR(__xludf.DUMMYFUNCTION("""COMPUTED_VALUE"""),24.92)</f>
        <v>24.92</v>
      </c>
      <c r="F308" s="2">
        <f>IFERROR(__xludf.DUMMYFUNCTION("""COMPUTED_VALUE"""),185584.0)</f>
        <v>185584</v>
      </c>
    </row>
    <row r="309">
      <c r="A309" s="3">
        <f>IFERROR(__xludf.DUMMYFUNCTION("""COMPUTED_VALUE"""),42452.66666666667)</f>
        <v>42452.66667</v>
      </c>
      <c r="B309" s="2">
        <f>IFERROR(__xludf.DUMMYFUNCTION("""COMPUTED_VALUE"""),24.89)</f>
        <v>24.89</v>
      </c>
      <c r="C309" s="2">
        <f>IFERROR(__xludf.DUMMYFUNCTION("""COMPUTED_VALUE"""),25.06)</f>
        <v>25.06</v>
      </c>
      <c r="D309" s="2">
        <f>IFERROR(__xludf.DUMMYFUNCTION("""COMPUTED_VALUE"""),24.7)</f>
        <v>24.7</v>
      </c>
      <c r="E309" s="2">
        <f>IFERROR(__xludf.DUMMYFUNCTION("""COMPUTED_VALUE"""),24.8)</f>
        <v>24.8</v>
      </c>
      <c r="F309" s="2">
        <f>IFERROR(__xludf.DUMMYFUNCTION("""COMPUTED_VALUE"""),98544.0)</f>
        <v>98544</v>
      </c>
    </row>
    <row r="310">
      <c r="A310" s="3">
        <f>IFERROR(__xludf.DUMMYFUNCTION("""COMPUTED_VALUE"""),42453.66666666667)</f>
        <v>42453.66667</v>
      </c>
      <c r="B310" s="2">
        <f>IFERROR(__xludf.DUMMYFUNCTION("""COMPUTED_VALUE"""),24.57)</f>
        <v>24.57</v>
      </c>
      <c r="C310" s="2">
        <f>IFERROR(__xludf.DUMMYFUNCTION("""COMPUTED_VALUE"""),24.9)</f>
        <v>24.9</v>
      </c>
      <c r="D310" s="2">
        <f>IFERROR(__xludf.DUMMYFUNCTION("""COMPUTED_VALUE"""),24.48)</f>
        <v>24.48</v>
      </c>
      <c r="E310" s="2">
        <f>IFERROR(__xludf.DUMMYFUNCTION("""COMPUTED_VALUE"""),24.87)</f>
        <v>24.87</v>
      </c>
      <c r="F310" s="2">
        <f>IFERROR(__xludf.DUMMYFUNCTION("""COMPUTED_VALUE"""),87345.0)</f>
        <v>87345</v>
      </c>
    </row>
    <row r="311">
      <c r="A311" s="3">
        <f>IFERROR(__xludf.DUMMYFUNCTION("""COMPUTED_VALUE"""),42457.66666666667)</f>
        <v>42457.66667</v>
      </c>
      <c r="B311" s="2">
        <f>IFERROR(__xludf.DUMMYFUNCTION("""COMPUTED_VALUE"""),24.88)</f>
        <v>24.88</v>
      </c>
      <c r="C311" s="2">
        <f>IFERROR(__xludf.DUMMYFUNCTION("""COMPUTED_VALUE"""),25.0)</f>
        <v>25</v>
      </c>
      <c r="D311" s="2">
        <f>IFERROR(__xludf.DUMMYFUNCTION("""COMPUTED_VALUE"""),24.74)</f>
        <v>24.74</v>
      </c>
      <c r="E311" s="2">
        <f>IFERROR(__xludf.DUMMYFUNCTION("""COMPUTED_VALUE"""),24.93)</f>
        <v>24.93</v>
      </c>
      <c r="F311" s="2">
        <f>IFERROR(__xludf.DUMMYFUNCTION("""COMPUTED_VALUE"""),103577.0)</f>
        <v>103577</v>
      </c>
    </row>
    <row r="312">
      <c r="A312" s="3">
        <f>IFERROR(__xludf.DUMMYFUNCTION("""COMPUTED_VALUE"""),42458.66666666667)</f>
        <v>42458.66667</v>
      </c>
      <c r="B312" s="2">
        <f>IFERROR(__xludf.DUMMYFUNCTION("""COMPUTED_VALUE"""),24.77)</f>
        <v>24.77</v>
      </c>
      <c r="C312" s="2">
        <f>IFERROR(__xludf.DUMMYFUNCTION("""COMPUTED_VALUE"""),25.75)</f>
        <v>25.75</v>
      </c>
      <c r="D312" s="2">
        <f>IFERROR(__xludf.DUMMYFUNCTION("""COMPUTED_VALUE"""),24.77)</f>
        <v>24.77</v>
      </c>
      <c r="E312" s="2">
        <f>IFERROR(__xludf.DUMMYFUNCTION("""COMPUTED_VALUE"""),25.59)</f>
        <v>25.59</v>
      </c>
      <c r="F312" s="2">
        <f>IFERROR(__xludf.DUMMYFUNCTION("""COMPUTED_VALUE"""),200848.0)</f>
        <v>200848</v>
      </c>
    </row>
    <row r="313">
      <c r="A313" s="3">
        <f>IFERROR(__xludf.DUMMYFUNCTION("""COMPUTED_VALUE"""),42459.66666666667)</f>
        <v>42459.66667</v>
      </c>
      <c r="B313" s="2">
        <f>IFERROR(__xludf.DUMMYFUNCTION("""COMPUTED_VALUE"""),25.7)</f>
        <v>25.7</v>
      </c>
      <c r="C313" s="2">
        <f>IFERROR(__xludf.DUMMYFUNCTION("""COMPUTED_VALUE"""),26.29)</f>
        <v>26.29</v>
      </c>
      <c r="D313" s="2">
        <f>IFERROR(__xludf.DUMMYFUNCTION("""COMPUTED_VALUE"""),25.7)</f>
        <v>25.7</v>
      </c>
      <c r="E313" s="2">
        <f>IFERROR(__xludf.DUMMYFUNCTION("""COMPUTED_VALUE"""),26.12)</f>
        <v>26.12</v>
      </c>
      <c r="F313" s="2">
        <f>IFERROR(__xludf.DUMMYFUNCTION("""COMPUTED_VALUE"""),307017.0)</f>
        <v>307017</v>
      </c>
    </row>
    <row r="314">
      <c r="A314" s="3">
        <f>IFERROR(__xludf.DUMMYFUNCTION("""COMPUTED_VALUE"""),42460.66666666667)</f>
        <v>42460.66667</v>
      </c>
      <c r="B314" s="2">
        <f>IFERROR(__xludf.DUMMYFUNCTION("""COMPUTED_VALUE"""),26.06)</f>
        <v>26.06</v>
      </c>
      <c r="C314" s="2">
        <f>IFERROR(__xludf.DUMMYFUNCTION("""COMPUTED_VALUE"""),26.19)</f>
        <v>26.19</v>
      </c>
      <c r="D314" s="2">
        <f>IFERROR(__xludf.DUMMYFUNCTION("""COMPUTED_VALUE"""),25.78)</f>
        <v>25.78</v>
      </c>
      <c r="E314" s="2">
        <f>IFERROR(__xludf.DUMMYFUNCTION("""COMPUTED_VALUE"""),25.9)</f>
        <v>25.9</v>
      </c>
      <c r="F314" s="2">
        <f>IFERROR(__xludf.DUMMYFUNCTION("""COMPUTED_VALUE"""),163733.0)</f>
        <v>163733</v>
      </c>
    </row>
    <row r="315">
      <c r="A315" s="3">
        <f>IFERROR(__xludf.DUMMYFUNCTION("""COMPUTED_VALUE"""),42461.66666666667)</f>
        <v>42461.66667</v>
      </c>
      <c r="B315" s="2">
        <f>IFERROR(__xludf.DUMMYFUNCTION("""COMPUTED_VALUE"""),25.63)</f>
        <v>25.63</v>
      </c>
      <c r="C315" s="2">
        <f>IFERROR(__xludf.DUMMYFUNCTION("""COMPUTED_VALUE"""),26.0)</f>
        <v>26</v>
      </c>
      <c r="D315" s="2">
        <f>IFERROR(__xludf.DUMMYFUNCTION("""COMPUTED_VALUE"""),25.48)</f>
        <v>25.48</v>
      </c>
      <c r="E315" s="2">
        <f>IFERROR(__xludf.DUMMYFUNCTION("""COMPUTED_VALUE"""),25.87)</f>
        <v>25.87</v>
      </c>
      <c r="F315" s="2">
        <f>IFERROR(__xludf.DUMMYFUNCTION("""COMPUTED_VALUE"""),151666.0)</f>
        <v>151666</v>
      </c>
    </row>
    <row r="316">
      <c r="A316" s="3">
        <f>IFERROR(__xludf.DUMMYFUNCTION("""COMPUTED_VALUE"""),42464.66666666667)</f>
        <v>42464.66667</v>
      </c>
      <c r="B316" s="2">
        <f>IFERROR(__xludf.DUMMYFUNCTION("""COMPUTED_VALUE"""),26.03)</f>
        <v>26.03</v>
      </c>
      <c r="C316" s="2">
        <f>IFERROR(__xludf.DUMMYFUNCTION("""COMPUTED_VALUE"""),26.41)</f>
        <v>26.41</v>
      </c>
      <c r="D316" s="2">
        <f>IFERROR(__xludf.DUMMYFUNCTION("""COMPUTED_VALUE"""),25.9)</f>
        <v>25.9</v>
      </c>
      <c r="E316" s="2">
        <f>IFERROR(__xludf.DUMMYFUNCTION("""COMPUTED_VALUE"""),26.27)</f>
        <v>26.27</v>
      </c>
      <c r="F316" s="2">
        <f>IFERROR(__xludf.DUMMYFUNCTION("""COMPUTED_VALUE"""),162144.0)</f>
        <v>162144</v>
      </c>
    </row>
    <row r="317">
      <c r="A317" s="3">
        <f>IFERROR(__xludf.DUMMYFUNCTION("""COMPUTED_VALUE"""),42465.66666666667)</f>
        <v>42465.66667</v>
      </c>
      <c r="B317" s="2">
        <f>IFERROR(__xludf.DUMMYFUNCTION("""COMPUTED_VALUE"""),26.05)</f>
        <v>26.05</v>
      </c>
      <c r="C317" s="2">
        <f>IFERROR(__xludf.DUMMYFUNCTION("""COMPUTED_VALUE"""),26.55)</f>
        <v>26.55</v>
      </c>
      <c r="D317" s="2">
        <f>IFERROR(__xludf.DUMMYFUNCTION("""COMPUTED_VALUE"""),25.84)</f>
        <v>25.84</v>
      </c>
      <c r="E317" s="2">
        <f>IFERROR(__xludf.DUMMYFUNCTION("""COMPUTED_VALUE"""),26.51)</f>
        <v>26.51</v>
      </c>
      <c r="F317" s="2">
        <f>IFERROR(__xludf.DUMMYFUNCTION("""COMPUTED_VALUE"""),237485.0)</f>
        <v>237485</v>
      </c>
    </row>
    <row r="318">
      <c r="A318" s="3">
        <f>IFERROR(__xludf.DUMMYFUNCTION("""COMPUTED_VALUE"""),42466.66666666667)</f>
        <v>42466.66667</v>
      </c>
      <c r="B318" s="2">
        <f>IFERROR(__xludf.DUMMYFUNCTION("""COMPUTED_VALUE"""),26.53)</f>
        <v>26.53</v>
      </c>
      <c r="C318" s="2">
        <f>IFERROR(__xludf.DUMMYFUNCTION("""COMPUTED_VALUE"""),27.13)</f>
        <v>27.13</v>
      </c>
      <c r="D318" s="2">
        <f>IFERROR(__xludf.DUMMYFUNCTION("""COMPUTED_VALUE"""),26.35)</f>
        <v>26.35</v>
      </c>
      <c r="E318" s="2">
        <f>IFERROR(__xludf.DUMMYFUNCTION("""COMPUTED_VALUE"""),27.05)</f>
        <v>27.05</v>
      </c>
      <c r="F318" s="2">
        <f>IFERROR(__xludf.DUMMYFUNCTION("""COMPUTED_VALUE"""),311089.0)</f>
        <v>311089</v>
      </c>
    </row>
    <row r="319">
      <c r="A319" s="3">
        <f>IFERROR(__xludf.DUMMYFUNCTION("""COMPUTED_VALUE"""),42467.66666666667)</f>
        <v>42467.66667</v>
      </c>
      <c r="B319" s="2">
        <f>IFERROR(__xludf.DUMMYFUNCTION("""COMPUTED_VALUE"""),26.83)</f>
        <v>26.83</v>
      </c>
      <c r="C319" s="2">
        <f>IFERROR(__xludf.DUMMYFUNCTION("""COMPUTED_VALUE"""),26.85)</f>
        <v>26.85</v>
      </c>
      <c r="D319" s="2">
        <f>IFERROR(__xludf.DUMMYFUNCTION("""COMPUTED_VALUE"""),26.13)</f>
        <v>26.13</v>
      </c>
      <c r="E319" s="2">
        <f>IFERROR(__xludf.DUMMYFUNCTION("""COMPUTED_VALUE"""),26.25)</f>
        <v>26.25</v>
      </c>
      <c r="F319" s="2">
        <f>IFERROR(__xludf.DUMMYFUNCTION("""COMPUTED_VALUE"""),422231.0)</f>
        <v>422231</v>
      </c>
    </row>
    <row r="320">
      <c r="A320" s="3">
        <f>IFERROR(__xludf.DUMMYFUNCTION("""COMPUTED_VALUE"""),42468.66666666667)</f>
        <v>42468.66667</v>
      </c>
      <c r="B320" s="2">
        <f>IFERROR(__xludf.DUMMYFUNCTION("""COMPUTED_VALUE"""),26.53)</f>
        <v>26.53</v>
      </c>
      <c r="C320" s="2">
        <f>IFERROR(__xludf.DUMMYFUNCTION("""COMPUTED_VALUE"""),26.63)</f>
        <v>26.63</v>
      </c>
      <c r="D320" s="2">
        <f>IFERROR(__xludf.DUMMYFUNCTION("""COMPUTED_VALUE"""),26.26)</f>
        <v>26.26</v>
      </c>
      <c r="E320" s="2">
        <f>IFERROR(__xludf.DUMMYFUNCTION("""COMPUTED_VALUE"""),26.38)</f>
        <v>26.38</v>
      </c>
      <c r="F320" s="2">
        <f>IFERROR(__xludf.DUMMYFUNCTION("""COMPUTED_VALUE"""),139774.0)</f>
        <v>139774</v>
      </c>
    </row>
    <row r="321">
      <c r="A321" s="3">
        <f>IFERROR(__xludf.DUMMYFUNCTION("""COMPUTED_VALUE"""),42471.66666666667)</f>
        <v>42471.66667</v>
      </c>
      <c r="B321" s="2">
        <f>IFERROR(__xludf.DUMMYFUNCTION("""COMPUTED_VALUE"""),26.58)</f>
        <v>26.58</v>
      </c>
      <c r="C321" s="2">
        <f>IFERROR(__xludf.DUMMYFUNCTION("""COMPUTED_VALUE"""),26.88)</f>
        <v>26.88</v>
      </c>
      <c r="D321" s="2">
        <f>IFERROR(__xludf.DUMMYFUNCTION("""COMPUTED_VALUE"""),26.4)</f>
        <v>26.4</v>
      </c>
      <c r="E321" s="2">
        <f>IFERROR(__xludf.DUMMYFUNCTION("""COMPUTED_VALUE"""),26.77)</f>
        <v>26.77</v>
      </c>
      <c r="F321" s="2">
        <f>IFERROR(__xludf.DUMMYFUNCTION("""COMPUTED_VALUE"""),160858.0)</f>
        <v>160858</v>
      </c>
    </row>
    <row r="322">
      <c r="A322" s="3">
        <f>IFERROR(__xludf.DUMMYFUNCTION("""COMPUTED_VALUE"""),42472.66666666667)</f>
        <v>42472.66667</v>
      </c>
      <c r="B322" s="2">
        <f>IFERROR(__xludf.DUMMYFUNCTION("""COMPUTED_VALUE"""),26.88)</f>
        <v>26.88</v>
      </c>
      <c r="C322" s="2">
        <f>IFERROR(__xludf.DUMMYFUNCTION("""COMPUTED_VALUE"""),26.88)</f>
        <v>26.88</v>
      </c>
      <c r="D322" s="2">
        <f>IFERROR(__xludf.DUMMYFUNCTION("""COMPUTED_VALUE"""),26.52)</f>
        <v>26.52</v>
      </c>
      <c r="E322" s="2">
        <f>IFERROR(__xludf.DUMMYFUNCTION("""COMPUTED_VALUE"""),26.63)</f>
        <v>26.63</v>
      </c>
      <c r="F322" s="2">
        <f>IFERROR(__xludf.DUMMYFUNCTION("""COMPUTED_VALUE"""),253779.0)</f>
        <v>253779</v>
      </c>
    </row>
    <row r="323">
      <c r="A323" s="3">
        <f>IFERROR(__xludf.DUMMYFUNCTION("""COMPUTED_VALUE"""),42473.66666666667)</f>
        <v>42473.66667</v>
      </c>
      <c r="B323" s="2">
        <f>IFERROR(__xludf.DUMMYFUNCTION("""COMPUTED_VALUE"""),26.71)</f>
        <v>26.71</v>
      </c>
      <c r="C323" s="2">
        <f>IFERROR(__xludf.DUMMYFUNCTION("""COMPUTED_VALUE"""),26.99)</f>
        <v>26.99</v>
      </c>
      <c r="D323" s="2">
        <f>IFERROR(__xludf.DUMMYFUNCTION("""COMPUTED_VALUE"""),26.65)</f>
        <v>26.65</v>
      </c>
      <c r="E323" s="2">
        <f>IFERROR(__xludf.DUMMYFUNCTION("""COMPUTED_VALUE"""),26.96)</f>
        <v>26.96</v>
      </c>
      <c r="F323" s="2">
        <f>IFERROR(__xludf.DUMMYFUNCTION("""COMPUTED_VALUE"""),192600.0)</f>
        <v>192600</v>
      </c>
    </row>
    <row r="324">
      <c r="A324" s="3">
        <f>IFERROR(__xludf.DUMMYFUNCTION("""COMPUTED_VALUE"""),42474.66666666667)</f>
        <v>42474.66667</v>
      </c>
      <c r="B324" s="2">
        <f>IFERROR(__xludf.DUMMYFUNCTION("""COMPUTED_VALUE"""),26.86)</f>
        <v>26.86</v>
      </c>
      <c r="C324" s="2">
        <f>IFERROR(__xludf.DUMMYFUNCTION("""COMPUTED_VALUE"""),27.29)</f>
        <v>27.29</v>
      </c>
      <c r="D324" s="2">
        <f>IFERROR(__xludf.DUMMYFUNCTION("""COMPUTED_VALUE"""),26.74)</f>
        <v>26.74</v>
      </c>
      <c r="E324" s="2">
        <f>IFERROR(__xludf.DUMMYFUNCTION("""COMPUTED_VALUE"""),27.14)</f>
        <v>27.14</v>
      </c>
      <c r="F324" s="2">
        <f>IFERROR(__xludf.DUMMYFUNCTION("""COMPUTED_VALUE"""),169297.0)</f>
        <v>169297</v>
      </c>
    </row>
    <row r="325">
      <c r="A325" s="3">
        <f>IFERROR(__xludf.DUMMYFUNCTION("""COMPUTED_VALUE"""),42475.66666666667)</f>
        <v>42475.66667</v>
      </c>
      <c r="B325" s="2">
        <f>IFERROR(__xludf.DUMMYFUNCTION("""COMPUTED_VALUE"""),27.06)</f>
        <v>27.06</v>
      </c>
      <c r="C325" s="2">
        <f>IFERROR(__xludf.DUMMYFUNCTION("""COMPUTED_VALUE"""),27.18)</f>
        <v>27.18</v>
      </c>
      <c r="D325" s="2">
        <f>IFERROR(__xludf.DUMMYFUNCTION("""COMPUTED_VALUE"""),26.78)</f>
        <v>26.78</v>
      </c>
      <c r="E325" s="2">
        <f>IFERROR(__xludf.DUMMYFUNCTION("""COMPUTED_VALUE"""),27.01)</f>
        <v>27.01</v>
      </c>
      <c r="F325" s="2">
        <f>IFERROR(__xludf.DUMMYFUNCTION("""COMPUTED_VALUE"""),184785.0)</f>
        <v>184785</v>
      </c>
    </row>
    <row r="326">
      <c r="A326" s="3">
        <f>IFERROR(__xludf.DUMMYFUNCTION("""COMPUTED_VALUE"""),42478.66666666667)</f>
        <v>42478.66667</v>
      </c>
      <c r="B326" s="2">
        <f>IFERROR(__xludf.DUMMYFUNCTION("""COMPUTED_VALUE"""),26.9)</f>
        <v>26.9</v>
      </c>
      <c r="C326" s="2">
        <f>IFERROR(__xludf.DUMMYFUNCTION("""COMPUTED_VALUE"""),27.36)</f>
        <v>27.36</v>
      </c>
      <c r="D326" s="2">
        <f>IFERROR(__xludf.DUMMYFUNCTION("""COMPUTED_VALUE"""),26.9)</f>
        <v>26.9</v>
      </c>
      <c r="E326" s="2">
        <f>IFERROR(__xludf.DUMMYFUNCTION("""COMPUTED_VALUE"""),27.3)</f>
        <v>27.3</v>
      </c>
      <c r="F326" s="2">
        <f>IFERROR(__xludf.DUMMYFUNCTION("""COMPUTED_VALUE"""),156909.0)</f>
        <v>156909</v>
      </c>
    </row>
    <row r="327">
      <c r="A327" s="3">
        <f>IFERROR(__xludf.DUMMYFUNCTION("""COMPUTED_VALUE"""),42479.66666666667)</f>
        <v>42479.66667</v>
      </c>
      <c r="B327" s="2">
        <f>IFERROR(__xludf.DUMMYFUNCTION("""COMPUTED_VALUE"""),27.5)</f>
        <v>27.5</v>
      </c>
      <c r="C327" s="2">
        <f>IFERROR(__xludf.DUMMYFUNCTION("""COMPUTED_VALUE"""),27.75)</f>
        <v>27.75</v>
      </c>
      <c r="D327" s="2">
        <f>IFERROR(__xludf.DUMMYFUNCTION("""COMPUTED_VALUE"""),27.3)</f>
        <v>27.3</v>
      </c>
      <c r="E327" s="2">
        <f>IFERROR(__xludf.DUMMYFUNCTION("""COMPUTED_VALUE"""),27.71)</f>
        <v>27.71</v>
      </c>
      <c r="F327" s="2">
        <f>IFERROR(__xludf.DUMMYFUNCTION("""COMPUTED_VALUE"""),259319.0)</f>
        <v>259319</v>
      </c>
    </row>
    <row r="328">
      <c r="A328" s="3">
        <f>IFERROR(__xludf.DUMMYFUNCTION("""COMPUTED_VALUE"""),42480.66666666667)</f>
        <v>42480.66667</v>
      </c>
      <c r="B328" s="2">
        <f>IFERROR(__xludf.DUMMYFUNCTION("""COMPUTED_VALUE"""),27.73)</f>
        <v>27.73</v>
      </c>
      <c r="C328" s="2">
        <f>IFERROR(__xludf.DUMMYFUNCTION("""COMPUTED_VALUE"""),27.89)</f>
        <v>27.89</v>
      </c>
      <c r="D328" s="2">
        <f>IFERROR(__xludf.DUMMYFUNCTION("""COMPUTED_VALUE"""),27.31)</f>
        <v>27.31</v>
      </c>
      <c r="E328" s="2">
        <f>IFERROR(__xludf.DUMMYFUNCTION("""COMPUTED_VALUE"""),27.78)</f>
        <v>27.78</v>
      </c>
      <c r="F328" s="2">
        <f>IFERROR(__xludf.DUMMYFUNCTION("""COMPUTED_VALUE"""),180897.0)</f>
        <v>180897</v>
      </c>
    </row>
    <row r="329">
      <c r="A329" s="3">
        <f>IFERROR(__xludf.DUMMYFUNCTION("""COMPUTED_VALUE"""),42481.66666666667)</f>
        <v>42481.66667</v>
      </c>
      <c r="B329" s="2">
        <f>IFERROR(__xludf.DUMMYFUNCTION("""COMPUTED_VALUE"""),27.9)</f>
        <v>27.9</v>
      </c>
      <c r="C329" s="2">
        <f>IFERROR(__xludf.DUMMYFUNCTION("""COMPUTED_VALUE"""),28.08)</f>
        <v>28.08</v>
      </c>
      <c r="D329" s="2">
        <f>IFERROR(__xludf.DUMMYFUNCTION("""COMPUTED_VALUE"""),27.58)</f>
        <v>27.58</v>
      </c>
      <c r="E329" s="2">
        <f>IFERROR(__xludf.DUMMYFUNCTION("""COMPUTED_VALUE"""),27.68)</f>
        <v>27.68</v>
      </c>
      <c r="F329" s="2">
        <f>IFERROR(__xludf.DUMMYFUNCTION("""COMPUTED_VALUE"""),215999.0)</f>
        <v>215999</v>
      </c>
    </row>
    <row r="330">
      <c r="A330" s="3">
        <f>IFERROR(__xludf.DUMMYFUNCTION("""COMPUTED_VALUE"""),42482.66666666667)</f>
        <v>42482.66667</v>
      </c>
      <c r="B330" s="2">
        <f>IFERROR(__xludf.DUMMYFUNCTION("""COMPUTED_VALUE"""),27.62)</f>
        <v>27.62</v>
      </c>
      <c r="C330" s="2">
        <f>IFERROR(__xludf.DUMMYFUNCTION("""COMPUTED_VALUE"""),27.83)</f>
        <v>27.83</v>
      </c>
      <c r="D330" s="2">
        <f>IFERROR(__xludf.DUMMYFUNCTION("""COMPUTED_VALUE"""),27.38)</f>
        <v>27.38</v>
      </c>
      <c r="E330" s="2">
        <f>IFERROR(__xludf.DUMMYFUNCTION("""COMPUTED_VALUE"""),27.79)</f>
        <v>27.79</v>
      </c>
      <c r="F330" s="2">
        <f>IFERROR(__xludf.DUMMYFUNCTION("""COMPUTED_VALUE"""),161035.0)</f>
        <v>161035</v>
      </c>
    </row>
    <row r="331">
      <c r="A331" s="3">
        <f>IFERROR(__xludf.DUMMYFUNCTION("""COMPUTED_VALUE"""),42485.66666666667)</f>
        <v>42485.66667</v>
      </c>
      <c r="B331" s="2">
        <f>IFERROR(__xludf.DUMMYFUNCTION("""COMPUTED_VALUE"""),27.67)</f>
        <v>27.67</v>
      </c>
      <c r="C331" s="2">
        <f>IFERROR(__xludf.DUMMYFUNCTION("""COMPUTED_VALUE"""),27.9)</f>
        <v>27.9</v>
      </c>
      <c r="D331" s="2">
        <f>IFERROR(__xludf.DUMMYFUNCTION("""COMPUTED_VALUE"""),27.15)</f>
        <v>27.15</v>
      </c>
      <c r="E331" s="2">
        <f>IFERROR(__xludf.DUMMYFUNCTION("""COMPUTED_VALUE"""),27.34)</f>
        <v>27.34</v>
      </c>
      <c r="F331" s="2">
        <f>IFERROR(__xludf.DUMMYFUNCTION("""COMPUTED_VALUE"""),349027.0)</f>
        <v>349027</v>
      </c>
    </row>
    <row r="332">
      <c r="A332" s="3">
        <f>IFERROR(__xludf.DUMMYFUNCTION("""COMPUTED_VALUE"""),42486.66666666667)</f>
        <v>42486.66667</v>
      </c>
      <c r="B332" s="2">
        <f>IFERROR(__xludf.DUMMYFUNCTION("""COMPUTED_VALUE"""),27.34)</f>
        <v>27.34</v>
      </c>
      <c r="C332" s="2">
        <f>IFERROR(__xludf.DUMMYFUNCTION("""COMPUTED_VALUE"""),27.54)</f>
        <v>27.54</v>
      </c>
      <c r="D332" s="2">
        <f>IFERROR(__xludf.DUMMYFUNCTION("""COMPUTED_VALUE"""),27.13)</f>
        <v>27.13</v>
      </c>
      <c r="E332" s="2">
        <f>IFERROR(__xludf.DUMMYFUNCTION("""COMPUTED_VALUE"""),27.21)</f>
        <v>27.21</v>
      </c>
      <c r="F332" s="2">
        <f>IFERROR(__xludf.DUMMYFUNCTION("""COMPUTED_VALUE"""),254793.0)</f>
        <v>254793</v>
      </c>
    </row>
    <row r="333">
      <c r="A333" s="3">
        <f>IFERROR(__xludf.DUMMYFUNCTION("""COMPUTED_VALUE"""),42487.66666666667)</f>
        <v>42487.66667</v>
      </c>
      <c r="B333" s="2">
        <f>IFERROR(__xludf.DUMMYFUNCTION("""COMPUTED_VALUE"""),27.22)</f>
        <v>27.22</v>
      </c>
      <c r="C333" s="2">
        <f>IFERROR(__xludf.DUMMYFUNCTION("""COMPUTED_VALUE"""),27.43)</f>
        <v>27.43</v>
      </c>
      <c r="D333" s="2">
        <f>IFERROR(__xludf.DUMMYFUNCTION("""COMPUTED_VALUE"""),26.76)</f>
        <v>26.76</v>
      </c>
      <c r="E333" s="2">
        <f>IFERROR(__xludf.DUMMYFUNCTION("""COMPUTED_VALUE"""),27.08)</f>
        <v>27.08</v>
      </c>
      <c r="F333" s="2">
        <f>IFERROR(__xludf.DUMMYFUNCTION("""COMPUTED_VALUE"""),441879.0)</f>
        <v>441879</v>
      </c>
    </row>
    <row r="334">
      <c r="A334" s="3">
        <f>IFERROR(__xludf.DUMMYFUNCTION("""COMPUTED_VALUE"""),42488.66666666667)</f>
        <v>42488.66667</v>
      </c>
      <c r="B334" s="2">
        <f>IFERROR(__xludf.DUMMYFUNCTION("""COMPUTED_VALUE"""),26.44)</f>
        <v>26.44</v>
      </c>
      <c r="C334" s="2">
        <f>IFERROR(__xludf.DUMMYFUNCTION("""COMPUTED_VALUE"""),28.69)</f>
        <v>28.69</v>
      </c>
      <c r="D334" s="2">
        <f>IFERROR(__xludf.DUMMYFUNCTION("""COMPUTED_VALUE"""),25.92)</f>
        <v>25.92</v>
      </c>
      <c r="E334" s="2">
        <f>IFERROR(__xludf.DUMMYFUNCTION("""COMPUTED_VALUE"""),28.0)</f>
        <v>28</v>
      </c>
      <c r="F334" s="2">
        <f>IFERROR(__xludf.DUMMYFUNCTION("""COMPUTED_VALUE"""),1318520.0)</f>
        <v>1318520</v>
      </c>
    </row>
    <row r="335">
      <c r="A335" s="3">
        <f>IFERROR(__xludf.DUMMYFUNCTION("""COMPUTED_VALUE"""),42489.66666666667)</f>
        <v>42489.66667</v>
      </c>
      <c r="B335" s="2">
        <f>IFERROR(__xludf.DUMMYFUNCTION("""COMPUTED_VALUE"""),27.96)</f>
        <v>27.96</v>
      </c>
      <c r="C335" s="2">
        <f>IFERROR(__xludf.DUMMYFUNCTION("""COMPUTED_VALUE"""),28.14)</f>
        <v>28.14</v>
      </c>
      <c r="D335" s="2">
        <f>IFERROR(__xludf.DUMMYFUNCTION("""COMPUTED_VALUE"""),27.81)</f>
        <v>27.81</v>
      </c>
      <c r="E335" s="2">
        <f>IFERROR(__xludf.DUMMYFUNCTION("""COMPUTED_VALUE"""),27.96)</f>
        <v>27.96</v>
      </c>
      <c r="F335" s="2">
        <f>IFERROR(__xludf.DUMMYFUNCTION("""COMPUTED_VALUE"""),300942.0)</f>
        <v>300942</v>
      </c>
    </row>
    <row r="336">
      <c r="A336" s="3">
        <f>IFERROR(__xludf.DUMMYFUNCTION("""COMPUTED_VALUE"""),42492.66666666667)</f>
        <v>42492.66667</v>
      </c>
      <c r="B336" s="2">
        <f>IFERROR(__xludf.DUMMYFUNCTION("""COMPUTED_VALUE"""),27.99)</f>
        <v>27.99</v>
      </c>
      <c r="C336" s="2">
        <f>IFERROR(__xludf.DUMMYFUNCTION("""COMPUTED_VALUE"""),28.18)</f>
        <v>28.18</v>
      </c>
      <c r="D336" s="2">
        <f>IFERROR(__xludf.DUMMYFUNCTION("""COMPUTED_VALUE"""),27.6)</f>
        <v>27.6</v>
      </c>
      <c r="E336" s="2">
        <f>IFERROR(__xludf.DUMMYFUNCTION("""COMPUTED_VALUE"""),27.86)</f>
        <v>27.86</v>
      </c>
      <c r="F336" s="2">
        <f>IFERROR(__xludf.DUMMYFUNCTION("""COMPUTED_VALUE"""),284867.0)</f>
        <v>284867</v>
      </c>
    </row>
    <row r="337">
      <c r="A337" s="3">
        <f>IFERROR(__xludf.DUMMYFUNCTION("""COMPUTED_VALUE"""),42493.66666666667)</f>
        <v>42493.66667</v>
      </c>
      <c r="B337" s="2">
        <f>IFERROR(__xludf.DUMMYFUNCTION("""COMPUTED_VALUE"""),27.78)</f>
        <v>27.78</v>
      </c>
      <c r="C337" s="2">
        <f>IFERROR(__xludf.DUMMYFUNCTION("""COMPUTED_VALUE"""),27.78)</f>
        <v>27.78</v>
      </c>
      <c r="D337" s="2">
        <f>IFERROR(__xludf.DUMMYFUNCTION("""COMPUTED_VALUE"""),26.8)</f>
        <v>26.8</v>
      </c>
      <c r="E337" s="2">
        <f>IFERROR(__xludf.DUMMYFUNCTION("""COMPUTED_VALUE"""),26.99)</f>
        <v>26.99</v>
      </c>
      <c r="F337" s="2">
        <f>IFERROR(__xludf.DUMMYFUNCTION("""COMPUTED_VALUE"""),558763.0)</f>
        <v>558763</v>
      </c>
    </row>
    <row r="338">
      <c r="A338" s="3">
        <f>IFERROR(__xludf.DUMMYFUNCTION("""COMPUTED_VALUE"""),42494.66666666667)</f>
        <v>42494.66667</v>
      </c>
      <c r="B338" s="2">
        <f>IFERROR(__xludf.DUMMYFUNCTION("""COMPUTED_VALUE"""),26.84)</f>
        <v>26.84</v>
      </c>
      <c r="C338" s="2">
        <f>IFERROR(__xludf.DUMMYFUNCTION("""COMPUTED_VALUE"""),27.22)</f>
        <v>27.22</v>
      </c>
      <c r="D338" s="2">
        <f>IFERROR(__xludf.DUMMYFUNCTION("""COMPUTED_VALUE"""),26.8)</f>
        <v>26.8</v>
      </c>
      <c r="E338" s="2">
        <f>IFERROR(__xludf.DUMMYFUNCTION("""COMPUTED_VALUE"""),27.02)</f>
        <v>27.02</v>
      </c>
      <c r="F338" s="2">
        <f>IFERROR(__xludf.DUMMYFUNCTION("""COMPUTED_VALUE"""),347897.0)</f>
        <v>347897</v>
      </c>
    </row>
    <row r="339">
      <c r="A339" s="3">
        <f>IFERROR(__xludf.DUMMYFUNCTION("""COMPUTED_VALUE"""),42495.66666666667)</f>
        <v>42495.66667</v>
      </c>
      <c r="B339" s="2">
        <f>IFERROR(__xludf.DUMMYFUNCTION("""COMPUTED_VALUE"""),27.06)</f>
        <v>27.06</v>
      </c>
      <c r="C339" s="2">
        <f>IFERROR(__xludf.DUMMYFUNCTION("""COMPUTED_VALUE"""),27.34)</f>
        <v>27.34</v>
      </c>
      <c r="D339" s="2">
        <f>IFERROR(__xludf.DUMMYFUNCTION("""COMPUTED_VALUE"""),26.98)</f>
        <v>26.98</v>
      </c>
      <c r="E339" s="2">
        <f>IFERROR(__xludf.DUMMYFUNCTION("""COMPUTED_VALUE"""),27.26)</f>
        <v>27.26</v>
      </c>
      <c r="F339" s="2">
        <f>IFERROR(__xludf.DUMMYFUNCTION("""COMPUTED_VALUE"""),361841.0)</f>
        <v>361841</v>
      </c>
    </row>
    <row r="340">
      <c r="A340" s="3">
        <f>IFERROR(__xludf.DUMMYFUNCTION("""COMPUTED_VALUE"""),42496.66666666667)</f>
        <v>42496.66667</v>
      </c>
      <c r="B340" s="2">
        <f>IFERROR(__xludf.DUMMYFUNCTION("""COMPUTED_VALUE"""),27.09)</f>
        <v>27.09</v>
      </c>
      <c r="C340" s="2">
        <f>IFERROR(__xludf.DUMMYFUNCTION("""COMPUTED_VALUE"""),27.58)</f>
        <v>27.58</v>
      </c>
      <c r="D340" s="2">
        <f>IFERROR(__xludf.DUMMYFUNCTION("""COMPUTED_VALUE"""),27.07)</f>
        <v>27.07</v>
      </c>
      <c r="E340" s="2">
        <f>IFERROR(__xludf.DUMMYFUNCTION("""COMPUTED_VALUE"""),27.26)</f>
        <v>27.26</v>
      </c>
      <c r="F340" s="2">
        <f>IFERROR(__xludf.DUMMYFUNCTION("""COMPUTED_VALUE"""),235786.0)</f>
        <v>235786</v>
      </c>
    </row>
    <row r="341">
      <c r="A341" s="3">
        <f>IFERROR(__xludf.DUMMYFUNCTION("""COMPUTED_VALUE"""),42499.66666666667)</f>
        <v>42499.66667</v>
      </c>
      <c r="B341" s="2">
        <f>IFERROR(__xludf.DUMMYFUNCTION("""COMPUTED_VALUE"""),27.25)</f>
        <v>27.25</v>
      </c>
      <c r="C341" s="2">
        <f>IFERROR(__xludf.DUMMYFUNCTION("""COMPUTED_VALUE"""),27.3)</f>
        <v>27.3</v>
      </c>
      <c r="D341" s="2">
        <f>IFERROR(__xludf.DUMMYFUNCTION("""COMPUTED_VALUE"""),27.01)</f>
        <v>27.01</v>
      </c>
      <c r="E341" s="2">
        <f>IFERROR(__xludf.DUMMYFUNCTION("""COMPUTED_VALUE"""),27.15)</f>
        <v>27.15</v>
      </c>
      <c r="F341" s="2">
        <f>IFERROR(__xludf.DUMMYFUNCTION("""COMPUTED_VALUE"""),157610.0)</f>
        <v>157610</v>
      </c>
    </row>
    <row r="342">
      <c r="A342" s="3">
        <f>IFERROR(__xludf.DUMMYFUNCTION("""COMPUTED_VALUE"""),42500.66666666667)</f>
        <v>42500.66667</v>
      </c>
      <c r="B342" s="2">
        <f>IFERROR(__xludf.DUMMYFUNCTION("""COMPUTED_VALUE"""),27.21)</f>
        <v>27.21</v>
      </c>
      <c r="C342" s="2">
        <f>IFERROR(__xludf.DUMMYFUNCTION("""COMPUTED_VALUE"""),27.75)</f>
        <v>27.75</v>
      </c>
      <c r="D342" s="2">
        <f>IFERROR(__xludf.DUMMYFUNCTION("""COMPUTED_VALUE"""),27.14)</f>
        <v>27.14</v>
      </c>
      <c r="E342" s="2">
        <f>IFERROR(__xludf.DUMMYFUNCTION("""COMPUTED_VALUE"""),27.67)</f>
        <v>27.67</v>
      </c>
      <c r="F342" s="2">
        <f>IFERROR(__xludf.DUMMYFUNCTION("""COMPUTED_VALUE"""),403470.0)</f>
        <v>403470</v>
      </c>
    </row>
    <row r="343">
      <c r="A343" s="3">
        <f>IFERROR(__xludf.DUMMYFUNCTION("""COMPUTED_VALUE"""),42501.66666666667)</f>
        <v>42501.66667</v>
      </c>
      <c r="B343" s="2">
        <f>IFERROR(__xludf.DUMMYFUNCTION("""COMPUTED_VALUE"""),27.63)</f>
        <v>27.63</v>
      </c>
      <c r="C343" s="2">
        <f>IFERROR(__xludf.DUMMYFUNCTION("""COMPUTED_VALUE"""),27.82)</f>
        <v>27.82</v>
      </c>
      <c r="D343" s="2">
        <f>IFERROR(__xludf.DUMMYFUNCTION("""COMPUTED_VALUE"""),27.48)</f>
        <v>27.48</v>
      </c>
      <c r="E343" s="2">
        <f>IFERROR(__xludf.DUMMYFUNCTION("""COMPUTED_VALUE"""),27.72)</f>
        <v>27.72</v>
      </c>
      <c r="F343" s="2">
        <f>IFERROR(__xludf.DUMMYFUNCTION("""COMPUTED_VALUE"""),318095.0)</f>
        <v>318095</v>
      </c>
    </row>
    <row r="344">
      <c r="A344" s="3">
        <f>IFERROR(__xludf.DUMMYFUNCTION("""COMPUTED_VALUE"""),42502.66666666667)</f>
        <v>42502.66667</v>
      </c>
      <c r="B344" s="2">
        <f>IFERROR(__xludf.DUMMYFUNCTION("""COMPUTED_VALUE"""),27.81)</f>
        <v>27.81</v>
      </c>
      <c r="C344" s="2">
        <f>IFERROR(__xludf.DUMMYFUNCTION("""COMPUTED_VALUE"""),28.09)</f>
        <v>28.09</v>
      </c>
      <c r="D344" s="2">
        <f>IFERROR(__xludf.DUMMYFUNCTION("""COMPUTED_VALUE"""),27.46)</f>
        <v>27.46</v>
      </c>
      <c r="E344" s="2">
        <f>IFERROR(__xludf.DUMMYFUNCTION("""COMPUTED_VALUE"""),27.94)</f>
        <v>27.94</v>
      </c>
      <c r="F344" s="2">
        <f>IFERROR(__xludf.DUMMYFUNCTION("""COMPUTED_VALUE"""),599941.0)</f>
        <v>599941</v>
      </c>
    </row>
    <row r="345">
      <c r="A345" s="3">
        <f>IFERROR(__xludf.DUMMYFUNCTION("""COMPUTED_VALUE"""),42503.66666666667)</f>
        <v>42503.66667</v>
      </c>
      <c r="B345" s="2">
        <f>IFERROR(__xludf.DUMMYFUNCTION("""COMPUTED_VALUE"""),27.83)</f>
        <v>27.83</v>
      </c>
      <c r="C345" s="2">
        <f>IFERROR(__xludf.DUMMYFUNCTION("""COMPUTED_VALUE"""),28.12)</f>
        <v>28.12</v>
      </c>
      <c r="D345" s="2">
        <f>IFERROR(__xludf.DUMMYFUNCTION("""COMPUTED_VALUE"""),27.67)</f>
        <v>27.67</v>
      </c>
      <c r="E345" s="2">
        <f>IFERROR(__xludf.DUMMYFUNCTION("""COMPUTED_VALUE"""),27.84)</f>
        <v>27.84</v>
      </c>
      <c r="F345" s="2">
        <f>IFERROR(__xludf.DUMMYFUNCTION("""COMPUTED_VALUE"""),300181.0)</f>
        <v>300181</v>
      </c>
    </row>
    <row r="346">
      <c r="A346" s="3">
        <f>IFERROR(__xludf.DUMMYFUNCTION("""COMPUTED_VALUE"""),42506.66666666667)</f>
        <v>42506.66667</v>
      </c>
      <c r="B346" s="2">
        <f>IFERROR(__xludf.DUMMYFUNCTION("""COMPUTED_VALUE"""),27.92)</f>
        <v>27.92</v>
      </c>
      <c r="C346" s="2">
        <f>IFERROR(__xludf.DUMMYFUNCTION("""COMPUTED_VALUE"""),28.29)</f>
        <v>28.29</v>
      </c>
      <c r="D346" s="2">
        <f>IFERROR(__xludf.DUMMYFUNCTION("""COMPUTED_VALUE"""),27.85)</f>
        <v>27.85</v>
      </c>
      <c r="E346" s="2">
        <f>IFERROR(__xludf.DUMMYFUNCTION("""COMPUTED_VALUE"""),28.09)</f>
        <v>28.09</v>
      </c>
      <c r="F346" s="2">
        <f>IFERROR(__xludf.DUMMYFUNCTION("""COMPUTED_VALUE"""),229471.0)</f>
        <v>229471</v>
      </c>
    </row>
    <row r="347">
      <c r="A347" s="3">
        <f>IFERROR(__xludf.DUMMYFUNCTION("""COMPUTED_VALUE"""),42507.66666666667)</f>
        <v>42507.66667</v>
      </c>
      <c r="B347" s="2">
        <f>IFERROR(__xludf.DUMMYFUNCTION("""COMPUTED_VALUE"""),28.07)</f>
        <v>28.07</v>
      </c>
      <c r="C347" s="2">
        <f>IFERROR(__xludf.DUMMYFUNCTION("""COMPUTED_VALUE"""),28.12)</f>
        <v>28.12</v>
      </c>
      <c r="D347" s="2">
        <f>IFERROR(__xludf.DUMMYFUNCTION("""COMPUTED_VALUE"""),27.65)</f>
        <v>27.65</v>
      </c>
      <c r="E347" s="2">
        <f>IFERROR(__xludf.DUMMYFUNCTION("""COMPUTED_VALUE"""),27.79)</f>
        <v>27.79</v>
      </c>
      <c r="F347" s="2">
        <f>IFERROR(__xludf.DUMMYFUNCTION("""COMPUTED_VALUE"""),294821.0)</f>
        <v>294821</v>
      </c>
    </row>
    <row r="348">
      <c r="A348" s="3">
        <f>IFERROR(__xludf.DUMMYFUNCTION("""COMPUTED_VALUE"""),42508.66666666667)</f>
        <v>42508.66667</v>
      </c>
      <c r="B348" s="2">
        <f>IFERROR(__xludf.DUMMYFUNCTION("""COMPUTED_VALUE"""),27.7)</f>
        <v>27.7</v>
      </c>
      <c r="C348" s="2">
        <f>IFERROR(__xludf.DUMMYFUNCTION("""COMPUTED_VALUE"""),28.0)</f>
        <v>28</v>
      </c>
      <c r="D348" s="2">
        <f>IFERROR(__xludf.DUMMYFUNCTION("""COMPUTED_VALUE"""),27.57)</f>
        <v>27.57</v>
      </c>
      <c r="E348" s="2">
        <f>IFERROR(__xludf.DUMMYFUNCTION("""COMPUTED_VALUE"""),27.84)</f>
        <v>27.84</v>
      </c>
      <c r="F348" s="2">
        <f>IFERROR(__xludf.DUMMYFUNCTION("""COMPUTED_VALUE"""),500251.0)</f>
        <v>500251</v>
      </c>
    </row>
    <row r="349">
      <c r="A349" s="3">
        <f>IFERROR(__xludf.DUMMYFUNCTION("""COMPUTED_VALUE"""),42509.66666666667)</f>
        <v>42509.66667</v>
      </c>
      <c r="B349" s="2">
        <f>IFERROR(__xludf.DUMMYFUNCTION("""COMPUTED_VALUE"""),27.66)</f>
        <v>27.66</v>
      </c>
      <c r="C349" s="2">
        <f>IFERROR(__xludf.DUMMYFUNCTION("""COMPUTED_VALUE"""),27.89)</f>
        <v>27.89</v>
      </c>
      <c r="D349" s="2">
        <f>IFERROR(__xludf.DUMMYFUNCTION("""COMPUTED_VALUE"""),27.43)</f>
        <v>27.43</v>
      </c>
      <c r="E349" s="2">
        <f>IFERROR(__xludf.DUMMYFUNCTION("""COMPUTED_VALUE"""),27.82)</f>
        <v>27.82</v>
      </c>
      <c r="F349" s="2">
        <f>IFERROR(__xludf.DUMMYFUNCTION("""COMPUTED_VALUE"""),291468.0)</f>
        <v>291468</v>
      </c>
    </row>
    <row r="350">
      <c r="A350" s="3">
        <f>IFERROR(__xludf.DUMMYFUNCTION("""COMPUTED_VALUE"""),42510.66666666667)</f>
        <v>42510.66667</v>
      </c>
      <c r="B350" s="2">
        <f>IFERROR(__xludf.DUMMYFUNCTION("""COMPUTED_VALUE"""),27.89)</f>
        <v>27.89</v>
      </c>
      <c r="C350" s="2">
        <f>IFERROR(__xludf.DUMMYFUNCTION("""COMPUTED_VALUE"""),28.31)</f>
        <v>28.31</v>
      </c>
      <c r="D350" s="2">
        <f>IFERROR(__xludf.DUMMYFUNCTION("""COMPUTED_VALUE"""),27.89)</f>
        <v>27.89</v>
      </c>
      <c r="E350" s="2">
        <f>IFERROR(__xludf.DUMMYFUNCTION("""COMPUTED_VALUE"""),28.2)</f>
        <v>28.2</v>
      </c>
      <c r="F350" s="2">
        <f>IFERROR(__xludf.DUMMYFUNCTION("""COMPUTED_VALUE"""),284440.0)</f>
        <v>284440</v>
      </c>
    </row>
    <row r="351">
      <c r="A351" s="3">
        <f>IFERROR(__xludf.DUMMYFUNCTION("""COMPUTED_VALUE"""),42513.66666666667)</f>
        <v>42513.66667</v>
      </c>
      <c r="B351" s="2">
        <f>IFERROR(__xludf.DUMMYFUNCTION("""COMPUTED_VALUE"""),28.12)</f>
        <v>28.12</v>
      </c>
      <c r="C351" s="2">
        <f>IFERROR(__xludf.DUMMYFUNCTION("""COMPUTED_VALUE"""),28.19)</f>
        <v>28.19</v>
      </c>
      <c r="D351" s="2">
        <f>IFERROR(__xludf.DUMMYFUNCTION("""COMPUTED_VALUE"""),27.64)</f>
        <v>27.64</v>
      </c>
      <c r="E351" s="2">
        <f>IFERROR(__xludf.DUMMYFUNCTION("""COMPUTED_VALUE"""),27.96)</f>
        <v>27.96</v>
      </c>
      <c r="F351" s="2">
        <f>IFERROR(__xludf.DUMMYFUNCTION("""COMPUTED_VALUE"""),127836.0)</f>
        <v>127836</v>
      </c>
    </row>
    <row r="352">
      <c r="A352" s="3">
        <f>IFERROR(__xludf.DUMMYFUNCTION("""COMPUTED_VALUE"""),42514.66666666667)</f>
        <v>42514.66667</v>
      </c>
      <c r="B352" s="2">
        <f>IFERROR(__xludf.DUMMYFUNCTION("""COMPUTED_VALUE"""),28.04)</f>
        <v>28.04</v>
      </c>
      <c r="C352" s="2">
        <f>IFERROR(__xludf.DUMMYFUNCTION("""COMPUTED_VALUE"""),28.49)</f>
        <v>28.49</v>
      </c>
      <c r="D352" s="2">
        <f>IFERROR(__xludf.DUMMYFUNCTION("""COMPUTED_VALUE"""),27.99)</f>
        <v>27.99</v>
      </c>
      <c r="E352" s="2">
        <f>IFERROR(__xludf.DUMMYFUNCTION("""COMPUTED_VALUE"""),28.17)</f>
        <v>28.17</v>
      </c>
      <c r="F352" s="2">
        <f>IFERROR(__xludf.DUMMYFUNCTION("""COMPUTED_VALUE"""),334625.0)</f>
        <v>334625</v>
      </c>
    </row>
    <row r="353">
      <c r="A353" s="3">
        <f>IFERROR(__xludf.DUMMYFUNCTION("""COMPUTED_VALUE"""),42515.66666666667)</f>
        <v>42515.66667</v>
      </c>
      <c r="B353" s="2">
        <f>IFERROR(__xludf.DUMMYFUNCTION("""COMPUTED_VALUE"""),28.44)</f>
        <v>28.44</v>
      </c>
      <c r="C353" s="2">
        <f>IFERROR(__xludf.DUMMYFUNCTION("""COMPUTED_VALUE"""),29.0)</f>
        <v>29</v>
      </c>
      <c r="D353" s="2">
        <f>IFERROR(__xludf.DUMMYFUNCTION("""COMPUTED_VALUE"""),28.26)</f>
        <v>28.26</v>
      </c>
      <c r="E353" s="2">
        <f>IFERROR(__xludf.DUMMYFUNCTION("""COMPUTED_VALUE"""),28.94)</f>
        <v>28.94</v>
      </c>
      <c r="F353" s="2">
        <f>IFERROR(__xludf.DUMMYFUNCTION("""COMPUTED_VALUE"""),517185.0)</f>
        <v>517185</v>
      </c>
    </row>
    <row r="354">
      <c r="A354" s="3">
        <f>IFERROR(__xludf.DUMMYFUNCTION("""COMPUTED_VALUE"""),42516.66666666667)</f>
        <v>42516.66667</v>
      </c>
      <c r="B354" s="2">
        <f>IFERROR(__xludf.DUMMYFUNCTION("""COMPUTED_VALUE"""),28.93)</f>
        <v>28.93</v>
      </c>
      <c r="C354" s="2">
        <f>IFERROR(__xludf.DUMMYFUNCTION("""COMPUTED_VALUE"""),29.23)</f>
        <v>29.23</v>
      </c>
      <c r="D354" s="2">
        <f>IFERROR(__xludf.DUMMYFUNCTION("""COMPUTED_VALUE"""),28.85)</f>
        <v>28.85</v>
      </c>
      <c r="E354" s="2">
        <f>IFERROR(__xludf.DUMMYFUNCTION("""COMPUTED_VALUE"""),29.15)</f>
        <v>29.15</v>
      </c>
      <c r="F354" s="2">
        <f>IFERROR(__xludf.DUMMYFUNCTION("""COMPUTED_VALUE"""),257021.0)</f>
        <v>257021</v>
      </c>
    </row>
    <row r="355">
      <c r="A355" s="3">
        <f>IFERROR(__xludf.DUMMYFUNCTION("""COMPUTED_VALUE"""),42517.66666666667)</f>
        <v>42517.66667</v>
      </c>
      <c r="B355" s="2">
        <f>IFERROR(__xludf.DUMMYFUNCTION("""COMPUTED_VALUE"""),29.07)</f>
        <v>29.07</v>
      </c>
      <c r="C355" s="2">
        <f>IFERROR(__xludf.DUMMYFUNCTION("""COMPUTED_VALUE"""),29.31)</f>
        <v>29.31</v>
      </c>
      <c r="D355" s="2">
        <f>IFERROR(__xludf.DUMMYFUNCTION("""COMPUTED_VALUE"""),28.97)</f>
        <v>28.97</v>
      </c>
      <c r="E355" s="2">
        <f>IFERROR(__xludf.DUMMYFUNCTION("""COMPUTED_VALUE"""),29.13)</f>
        <v>29.13</v>
      </c>
      <c r="F355" s="2">
        <f>IFERROR(__xludf.DUMMYFUNCTION("""COMPUTED_VALUE"""),208528.0)</f>
        <v>208528</v>
      </c>
    </row>
    <row r="356">
      <c r="A356" s="3">
        <f>IFERROR(__xludf.DUMMYFUNCTION("""COMPUTED_VALUE"""),42521.66666666667)</f>
        <v>42521.66667</v>
      </c>
      <c r="B356" s="2">
        <f>IFERROR(__xludf.DUMMYFUNCTION("""COMPUTED_VALUE"""),29.13)</f>
        <v>29.13</v>
      </c>
      <c r="C356" s="2">
        <f>IFERROR(__xludf.DUMMYFUNCTION("""COMPUTED_VALUE"""),29.42)</f>
        <v>29.42</v>
      </c>
      <c r="D356" s="2">
        <f>IFERROR(__xludf.DUMMYFUNCTION("""COMPUTED_VALUE"""),29.1)</f>
        <v>29.1</v>
      </c>
      <c r="E356" s="2">
        <f>IFERROR(__xludf.DUMMYFUNCTION("""COMPUTED_VALUE"""),29.34)</f>
        <v>29.34</v>
      </c>
      <c r="F356" s="2">
        <f>IFERROR(__xludf.DUMMYFUNCTION("""COMPUTED_VALUE"""),212276.0)</f>
        <v>212276</v>
      </c>
    </row>
    <row r="357">
      <c r="A357" s="3">
        <f>IFERROR(__xludf.DUMMYFUNCTION("""COMPUTED_VALUE"""),42522.66666666667)</f>
        <v>42522.66667</v>
      </c>
      <c r="B357" s="2">
        <f>IFERROR(__xludf.DUMMYFUNCTION("""COMPUTED_VALUE"""),29.27)</f>
        <v>29.27</v>
      </c>
      <c r="C357" s="2">
        <f>IFERROR(__xludf.DUMMYFUNCTION("""COMPUTED_VALUE"""),29.84)</f>
        <v>29.84</v>
      </c>
      <c r="D357" s="2">
        <f>IFERROR(__xludf.DUMMYFUNCTION("""COMPUTED_VALUE"""),29.22)</f>
        <v>29.22</v>
      </c>
      <c r="E357" s="2">
        <f>IFERROR(__xludf.DUMMYFUNCTION("""COMPUTED_VALUE"""),29.69)</f>
        <v>29.69</v>
      </c>
      <c r="F357" s="2">
        <f>IFERROR(__xludf.DUMMYFUNCTION("""COMPUTED_VALUE"""),258971.0)</f>
        <v>258971</v>
      </c>
    </row>
    <row r="358">
      <c r="A358" s="3">
        <f>IFERROR(__xludf.DUMMYFUNCTION("""COMPUTED_VALUE"""),42523.66666666667)</f>
        <v>42523.66667</v>
      </c>
      <c r="B358" s="2">
        <f>IFERROR(__xludf.DUMMYFUNCTION("""COMPUTED_VALUE"""),29.71)</f>
        <v>29.71</v>
      </c>
      <c r="C358" s="2">
        <f>IFERROR(__xludf.DUMMYFUNCTION("""COMPUTED_VALUE"""),29.93)</f>
        <v>29.93</v>
      </c>
      <c r="D358" s="2">
        <f>IFERROR(__xludf.DUMMYFUNCTION("""COMPUTED_VALUE"""),29.51)</f>
        <v>29.51</v>
      </c>
      <c r="E358" s="2">
        <f>IFERROR(__xludf.DUMMYFUNCTION("""COMPUTED_VALUE"""),29.81)</f>
        <v>29.81</v>
      </c>
      <c r="F358" s="2">
        <f>IFERROR(__xludf.DUMMYFUNCTION("""COMPUTED_VALUE"""),250979.0)</f>
        <v>250979</v>
      </c>
    </row>
    <row r="359">
      <c r="A359" s="3">
        <f>IFERROR(__xludf.DUMMYFUNCTION("""COMPUTED_VALUE"""),42524.66666666667)</f>
        <v>42524.66667</v>
      </c>
      <c r="B359" s="2">
        <f>IFERROR(__xludf.DUMMYFUNCTION("""COMPUTED_VALUE"""),30.08)</f>
        <v>30.08</v>
      </c>
      <c r="C359" s="2">
        <f>IFERROR(__xludf.DUMMYFUNCTION("""COMPUTED_VALUE"""),30.19)</f>
        <v>30.19</v>
      </c>
      <c r="D359" s="2">
        <f>IFERROR(__xludf.DUMMYFUNCTION("""COMPUTED_VALUE"""),29.73)</f>
        <v>29.73</v>
      </c>
      <c r="E359" s="2">
        <f>IFERROR(__xludf.DUMMYFUNCTION("""COMPUTED_VALUE"""),30.07)</f>
        <v>30.07</v>
      </c>
      <c r="F359" s="2">
        <f>IFERROR(__xludf.DUMMYFUNCTION("""COMPUTED_VALUE"""),399899.0)</f>
        <v>399899</v>
      </c>
    </row>
    <row r="360">
      <c r="A360" s="3">
        <f>IFERROR(__xludf.DUMMYFUNCTION("""COMPUTED_VALUE"""),42527.66666666667)</f>
        <v>42527.66667</v>
      </c>
      <c r="B360" s="2">
        <f>IFERROR(__xludf.DUMMYFUNCTION("""COMPUTED_VALUE"""),30.07)</f>
        <v>30.07</v>
      </c>
      <c r="C360" s="2">
        <f>IFERROR(__xludf.DUMMYFUNCTION("""COMPUTED_VALUE"""),30.4)</f>
        <v>30.4</v>
      </c>
      <c r="D360" s="2">
        <f>IFERROR(__xludf.DUMMYFUNCTION("""COMPUTED_VALUE"""),29.98)</f>
        <v>29.98</v>
      </c>
      <c r="E360" s="2">
        <f>IFERROR(__xludf.DUMMYFUNCTION("""COMPUTED_VALUE"""),30.21)</f>
        <v>30.21</v>
      </c>
      <c r="F360" s="2">
        <f>IFERROR(__xludf.DUMMYFUNCTION("""COMPUTED_VALUE"""),163781.0)</f>
        <v>163781</v>
      </c>
    </row>
    <row r="361">
      <c r="A361" s="3">
        <f>IFERROR(__xludf.DUMMYFUNCTION("""COMPUTED_VALUE"""),42528.66666666667)</f>
        <v>42528.66667</v>
      </c>
      <c r="B361" s="2">
        <f>IFERROR(__xludf.DUMMYFUNCTION("""COMPUTED_VALUE"""),30.2)</f>
        <v>30.2</v>
      </c>
      <c r="C361" s="2">
        <f>IFERROR(__xludf.DUMMYFUNCTION("""COMPUTED_VALUE"""),30.36)</f>
        <v>30.36</v>
      </c>
      <c r="D361" s="2">
        <f>IFERROR(__xludf.DUMMYFUNCTION("""COMPUTED_VALUE"""),30.03)</f>
        <v>30.03</v>
      </c>
      <c r="E361" s="2">
        <f>IFERROR(__xludf.DUMMYFUNCTION("""COMPUTED_VALUE"""),30.19)</f>
        <v>30.19</v>
      </c>
      <c r="F361" s="2">
        <f>IFERROR(__xludf.DUMMYFUNCTION("""COMPUTED_VALUE"""),266188.0)</f>
        <v>266188</v>
      </c>
    </row>
    <row r="362">
      <c r="A362" s="3">
        <f>IFERROR(__xludf.DUMMYFUNCTION("""COMPUTED_VALUE"""),42529.66666666667)</f>
        <v>42529.66667</v>
      </c>
      <c r="B362" s="2">
        <f>IFERROR(__xludf.DUMMYFUNCTION("""COMPUTED_VALUE"""),30.25)</f>
        <v>30.25</v>
      </c>
      <c r="C362" s="2">
        <f>IFERROR(__xludf.DUMMYFUNCTION("""COMPUTED_VALUE"""),30.52)</f>
        <v>30.52</v>
      </c>
      <c r="D362" s="2">
        <f>IFERROR(__xludf.DUMMYFUNCTION("""COMPUTED_VALUE"""),30.15)</f>
        <v>30.15</v>
      </c>
      <c r="E362" s="2">
        <f>IFERROR(__xludf.DUMMYFUNCTION("""COMPUTED_VALUE"""),30.49)</f>
        <v>30.49</v>
      </c>
      <c r="F362" s="2">
        <f>IFERROR(__xludf.DUMMYFUNCTION("""COMPUTED_VALUE"""),282576.0)</f>
        <v>282576</v>
      </c>
    </row>
    <row r="363">
      <c r="A363" s="3">
        <f>IFERROR(__xludf.DUMMYFUNCTION("""COMPUTED_VALUE"""),42530.66666666667)</f>
        <v>42530.66667</v>
      </c>
      <c r="B363" s="2">
        <f>IFERROR(__xludf.DUMMYFUNCTION("""COMPUTED_VALUE"""),30.23)</f>
        <v>30.23</v>
      </c>
      <c r="C363" s="2">
        <f>IFERROR(__xludf.DUMMYFUNCTION("""COMPUTED_VALUE"""),30.63)</f>
        <v>30.63</v>
      </c>
      <c r="D363" s="2">
        <f>IFERROR(__xludf.DUMMYFUNCTION("""COMPUTED_VALUE"""),30.12)</f>
        <v>30.12</v>
      </c>
      <c r="E363" s="2">
        <f>IFERROR(__xludf.DUMMYFUNCTION("""COMPUTED_VALUE"""),30.48)</f>
        <v>30.48</v>
      </c>
      <c r="F363" s="2">
        <f>IFERROR(__xludf.DUMMYFUNCTION("""COMPUTED_VALUE"""),289874.0)</f>
        <v>289874</v>
      </c>
    </row>
    <row r="364">
      <c r="A364" s="3">
        <f>IFERROR(__xludf.DUMMYFUNCTION("""COMPUTED_VALUE"""),42531.66666666667)</f>
        <v>42531.66667</v>
      </c>
      <c r="B364" s="2">
        <f>IFERROR(__xludf.DUMMYFUNCTION("""COMPUTED_VALUE"""),30.18)</f>
        <v>30.18</v>
      </c>
      <c r="C364" s="2">
        <f>IFERROR(__xludf.DUMMYFUNCTION("""COMPUTED_VALUE"""),30.47)</f>
        <v>30.47</v>
      </c>
      <c r="D364" s="2">
        <f>IFERROR(__xludf.DUMMYFUNCTION("""COMPUTED_VALUE"""),29.87)</f>
        <v>29.87</v>
      </c>
      <c r="E364" s="2">
        <f>IFERROR(__xludf.DUMMYFUNCTION("""COMPUTED_VALUE"""),29.98)</f>
        <v>29.98</v>
      </c>
      <c r="F364" s="2">
        <f>IFERROR(__xludf.DUMMYFUNCTION("""COMPUTED_VALUE"""),141333.0)</f>
        <v>141333</v>
      </c>
    </row>
    <row r="365">
      <c r="A365" s="3">
        <f>IFERROR(__xludf.DUMMYFUNCTION("""COMPUTED_VALUE"""),42534.66666666667)</f>
        <v>42534.66667</v>
      </c>
      <c r="B365" s="2">
        <f>IFERROR(__xludf.DUMMYFUNCTION("""COMPUTED_VALUE"""),29.89)</f>
        <v>29.89</v>
      </c>
      <c r="C365" s="2">
        <f>IFERROR(__xludf.DUMMYFUNCTION("""COMPUTED_VALUE"""),30.1)</f>
        <v>30.1</v>
      </c>
      <c r="D365" s="2">
        <f>IFERROR(__xludf.DUMMYFUNCTION("""COMPUTED_VALUE"""),29.66)</f>
        <v>29.66</v>
      </c>
      <c r="E365" s="2">
        <f>IFERROR(__xludf.DUMMYFUNCTION("""COMPUTED_VALUE"""),29.86)</f>
        <v>29.86</v>
      </c>
      <c r="F365" s="2">
        <f>IFERROR(__xludf.DUMMYFUNCTION("""COMPUTED_VALUE"""),164971.0)</f>
        <v>164971</v>
      </c>
    </row>
    <row r="366">
      <c r="A366" s="3">
        <f>IFERROR(__xludf.DUMMYFUNCTION("""COMPUTED_VALUE"""),42535.66666666667)</f>
        <v>42535.66667</v>
      </c>
      <c r="B366" s="2">
        <f>IFERROR(__xludf.DUMMYFUNCTION("""COMPUTED_VALUE"""),29.71)</f>
        <v>29.71</v>
      </c>
      <c r="C366" s="2">
        <f>IFERROR(__xludf.DUMMYFUNCTION("""COMPUTED_VALUE"""),29.97)</f>
        <v>29.97</v>
      </c>
      <c r="D366" s="2">
        <f>IFERROR(__xludf.DUMMYFUNCTION("""COMPUTED_VALUE"""),29.6)</f>
        <v>29.6</v>
      </c>
      <c r="E366" s="2">
        <f>IFERROR(__xludf.DUMMYFUNCTION("""COMPUTED_VALUE"""),29.62)</f>
        <v>29.62</v>
      </c>
      <c r="F366" s="2">
        <f>IFERROR(__xludf.DUMMYFUNCTION("""COMPUTED_VALUE"""),158807.0)</f>
        <v>158807</v>
      </c>
    </row>
    <row r="367">
      <c r="A367" s="3">
        <f>IFERROR(__xludf.DUMMYFUNCTION("""COMPUTED_VALUE"""),42536.66666666667)</f>
        <v>42536.66667</v>
      </c>
      <c r="B367" s="2">
        <f>IFERROR(__xludf.DUMMYFUNCTION("""COMPUTED_VALUE"""),29.58)</f>
        <v>29.58</v>
      </c>
      <c r="C367" s="2">
        <f>IFERROR(__xludf.DUMMYFUNCTION("""COMPUTED_VALUE"""),29.72)</f>
        <v>29.72</v>
      </c>
      <c r="D367" s="2">
        <f>IFERROR(__xludf.DUMMYFUNCTION("""COMPUTED_VALUE"""),29.39)</f>
        <v>29.39</v>
      </c>
      <c r="E367" s="2">
        <f>IFERROR(__xludf.DUMMYFUNCTION("""COMPUTED_VALUE"""),29.47)</f>
        <v>29.47</v>
      </c>
      <c r="F367" s="2">
        <f>IFERROR(__xludf.DUMMYFUNCTION("""COMPUTED_VALUE"""),192836.0)</f>
        <v>192836</v>
      </c>
    </row>
    <row r="368">
      <c r="A368" s="3">
        <f>IFERROR(__xludf.DUMMYFUNCTION("""COMPUTED_VALUE"""),42537.66666666667)</f>
        <v>42537.66667</v>
      </c>
      <c r="B368" s="2">
        <f>IFERROR(__xludf.DUMMYFUNCTION("""COMPUTED_VALUE"""),29.27)</f>
        <v>29.27</v>
      </c>
      <c r="C368" s="2">
        <f>IFERROR(__xludf.DUMMYFUNCTION("""COMPUTED_VALUE"""),29.39)</f>
        <v>29.39</v>
      </c>
      <c r="D368" s="2">
        <f>IFERROR(__xludf.DUMMYFUNCTION("""COMPUTED_VALUE"""),28.95)</f>
        <v>28.95</v>
      </c>
      <c r="E368" s="2">
        <f>IFERROR(__xludf.DUMMYFUNCTION("""COMPUTED_VALUE"""),29.29)</f>
        <v>29.29</v>
      </c>
      <c r="F368" s="2">
        <f>IFERROR(__xludf.DUMMYFUNCTION("""COMPUTED_VALUE"""),288690.0)</f>
        <v>288690</v>
      </c>
    </row>
    <row r="369">
      <c r="A369" s="3">
        <f>IFERROR(__xludf.DUMMYFUNCTION("""COMPUTED_VALUE"""),42538.66666666667)</f>
        <v>42538.66667</v>
      </c>
      <c r="B369" s="2">
        <f>IFERROR(__xludf.DUMMYFUNCTION("""COMPUTED_VALUE"""),29.3)</f>
        <v>29.3</v>
      </c>
      <c r="C369" s="2">
        <f>IFERROR(__xludf.DUMMYFUNCTION("""COMPUTED_VALUE"""),29.41)</f>
        <v>29.41</v>
      </c>
      <c r="D369" s="2">
        <f>IFERROR(__xludf.DUMMYFUNCTION("""COMPUTED_VALUE"""),29.12)</f>
        <v>29.12</v>
      </c>
      <c r="E369" s="2">
        <f>IFERROR(__xludf.DUMMYFUNCTION("""COMPUTED_VALUE"""),29.25)</f>
        <v>29.25</v>
      </c>
      <c r="F369" s="2">
        <f>IFERROR(__xludf.DUMMYFUNCTION("""COMPUTED_VALUE"""),475111.0)</f>
        <v>475111</v>
      </c>
    </row>
    <row r="370">
      <c r="A370" s="3">
        <f>IFERROR(__xludf.DUMMYFUNCTION("""COMPUTED_VALUE"""),42541.66666666667)</f>
        <v>42541.66667</v>
      </c>
      <c r="B370" s="2">
        <f>IFERROR(__xludf.DUMMYFUNCTION("""COMPUTED_VALUE"""),29.56)</f>
        <v>29.56</v>
      </c>
      <c r="C370" s="2">
        <f>IFERROR(__xludf.DUMMYFUNCTION("""COMPUTED_VALUE"""),30.26)</f>
        <v>30.26</v>
      </c>
      <c r="D370" s="2">
        <f>IFERROR(__xludf.DUMMYFUNCTION("""COMPUTED_VALUE"""),29.56)</f>
        <v>29.56</v>
      </c>
      <c r="E370" s="2">
        <f>IFERROR(__xludf.DUMMYFUNCTION("""COMPUTED_VALUE"""),30.15)</f>
        <v>30.15</v>
      </c>
      <c r="F370" s="2">
        <f>IFERROR(__xludf.DUMMYFUNCTION("""COMPUTED_VALUE"""),582120.0)</f>
        <v>582120</v>
      </c>
    </row>
    <row r="371">
      <c r="A371" s="3">
        <f>IFERROR(__xludf.DUMMYFUNCTION("""COMPUTED_VALUE"""),42542.66666666667)</f>
        <v>42542.66667</v>
      </c>
      <c r="B371" s="2">
        <f>IFERROR(__xludf.DUMMYFUNCTION("""COMPUTED_VALUE"""),30.46)</f>
        <v>30.46</v>
      </c>
      <c r="C371" s="2">
        <f>IFERROR(__xludf.DUMMYFUNCTION("""COMPUTED_VALUE"""),30.77)</f>
        <v>30.77</v>
      </c>
      <c r="D371" s="2">
        <f>IFERROR(__xludf.DUMMYFUNCTION("""COMPUTED_VALUE"""),30.08)</f>
        <v>30.08</v>
      </c>
      <c r="E371" s="2">
        <f>IFERROR(__xludf.DUMMYFUNCTION("""COMPUTED_VALUE"""),30.63)</f>
        <v>30.63</v>
      </c>
      <c r="F371" s="2">
        <f>IFERROR(__xludf.DUMMYFUNCTION("""COMPUTED_VALUE"""),396098.0)</f>
        <v>396098</v>
      </c>
    </row>
    <row r="372">
      <c r="A372" s="3">
        <f>IFERROR(__xludf.DUMMYFUNCTION("""COMPUTED_VALUE"""),42543.66666666667)</f>
        <v>42543.66667</v>
      </c>
      <c r="B372" s="2">
        <f>IFERROR(__xludf.DUMMYFUNCTION("""COMPUTED_VALUE"""),30.57)</f>
        <v>30.57</v>
      </c>
      <c r="C372" s="2">
        <f>IFERROR(__xludf.DUMMYFUNCTION("""COMPUTED_VALUE"""),30.88)</f>
        <v>30.88</v>
      </c>
      <c r="D372" s="2">
        <f>IFERROR(__xludf.DUMMYFUNCTION("""COMPUTED_VALUE"""),30.5)</f>
        <v>30.5</v>
      </c>
      <c r="E372" s="2">
        <f>IFERROR(__xludf.DUMMYFUNCTION("""COMPUTED_VALUE"""),30.58)</f>
        <v>30.58</v>
      </c>
      <c r="F372" s="2">
        <f>IFERROR(__xludf.DUMMYFUNCTION("""COMPUTED_VALUE"""),298294.0)</f>
        <v>298294</v>
      </c>
    </row>
    <row r="373">
      <c r="A373" s="3">
        <f>IFERROR(__xludf.DUMMYFUNCTION("""COMPUTED_VALUE"""),42544.66666666667)</f>
        <v>42544.66667</v>
      </c>
      <c r="B373" s="2">
        <f>IFERROR(__xludf.DUMMYFUNCTION("""COMPUTED_VALUE"""),30.9)</f>
        <v>30.9</v>
      </c>
      <c r="C373" s="2">
        <f>IFERROR(__xludf.DUMMYFUNCTION("""COMPUTED_VALUE"""),30.99)</f>
        <v>30.99</v>
      </c>
      <c r="D373" s="2">
        <f>IFERROR(__xludf.DUMMYFUNCTION("""COMPUTED_VALUE"""),30.57)</f>
        <v>30.57</v>
      </c>
      <c r="E373" s="2">
        <f>IFERROR(__xludf.DUMMYFUNCTION("""COMPUTED_VALUE"""),30.84)</f>
        <v>30.84</v>
      </c>
      <c r="F373" s="2">
        <f>IFERROR(__xludf.DUMMYFUNCTION("""COMPUTED_VALUE"""),181349.0)</f>
        <v>181349</v>
      </c>
    </row>
    <row r="374">
      <c r="A374" s="3">
        <f>IFERROR(__xludf.DUMMYFUNCTION("""COMPUTED_VALUE"""),42545.66666666667)</f>
        <v>42545.66667</v>
      </c>
      <c r="B374" s="2">
        <f>IFERROR(__xludf.DUMMYFUNCTION("""COMPUTED_VALUE"""),29.55)</f>
        <v>29.55</v>
      </c>
      <c r="C374" s="2">
        <f>IFERROR(__xludf.DUMMYFUNCTION("""COMPUTED_VALUE"""),30.24)</f>
        <v>30.24</v>
      </c>
      <c r="D374" s="2">
        <f>IFERROR(__xludf.DUMMYFUNCTION("""COMPUTED_VALUE"""),29.29)</f>
        <v>29.29</v>
      </c>
      <c r="E374" s="2">
        <f>IFERROR(__xludf.DUMMYFUNCTION("""COMPUTED_VALUE"""),29.31)</f>
        <v>29.31</v>
      </c>
      <c r="F374" s="2">
        <f>IFERROR(__xludf.DUMMYFUNCTION("""COMPUTED_VALUE"""),357249.0)</f>
        <v>357249</v>
      </c>
    </row>
    <row r="375">
      <c r="A375" s="3">
        <f>IFERROR(__xludf.DUMMYFUNCTION("""COMPUTED_VALUE"""),42548.66666666667)</f>
        <v>42548.66667</v>
      </c>
      <c r="B375" s="2">
        <f>IFERROR(__xludf.DUMMYFUNCTION("""COMPUTED_VALUE"""),28.93)</f>
        <v>28.93</v>
      </c>
      <c r="C375" s="2">
        <f>IFERROR(__xludf.DUMMYFUNCTION("""COMPUTED_VALUE"""),29.16)</f>
        <v>29.16</v>
      </c>
      <c r="D375" s="2">
        <f>IFERROR(__xludf.DUMMYFUNCTION("""COMPUTED_VALUE"""),28.3)</f>
        <v>28.3</v>
      </c>
      <c r="E375" s="2">
        <f>IFERROR(__xludf.DUMMYFUNCTION("""COMPUTED_VALUE"""),28.67)</f>
        <v>28.67</v>
      </c>
      <c r="F375" s="2">
        <f>IFERROR(__xludf.DUMMYFUNCTION("""COMPUTED_VALUE"""),316261.0)</f>
        <v>316261</v>
      </c>
    </row>
    <row r="376">
      <c r="A376" s="3">
        <f>IFERROR(__xludf.DUMMYFUNCTION("""COMPUTED_VALUE"""),42549.66666666667)</f>
        <v>42549.66667</v>
      </c>
      <c r="B376" s="2">
        <f>IFERROR(__xludf.DUMMYFUNCTION("""COMPUTED_VALUE"""),28.98)</f>
        <v>28.98</v>
      </c>
      <c r="C376" s="2">
        <f>IFERROR(__xludf.DUMMYFUNCTION("""COMPUTED_VALUE"""),29.32)</f>
        <v>29.32</v>
      </c>
      <c r="D376" s="2">
        <f>IFERROR(__xludf.DUMMYFUNCTION("""COMPUTED_VALUE"""),28.76)</f>
        <v>28.76</v>
      </c>
      <c r="E376" s="2">
        <f>IFERROR(__xludf.DUMMYFUNCTION("""COMPUTED_VALUE"""),28.98)</f>
        <v>28.98</v>
      </c>
      <c r="F376" s="2">
        <f>IFERROR(__xludf.DUMMYFUNCTION("""COMPUTED_VALUE"""),186049.0)</f>
        <v>186049</v>
      </c>
    </row>
    <row r="377">
      <c r="A377" s="3">
        <f>IFERROR(__xludf.DUMMYFUNCTION("""COMPUTED_VALUE"""),42550.66666666667)</f>
        <v>42550.66667</v>
      </c>
      <c r="B377" s="2">
        <f>IFERROR(__xludf.DUMMYFUNCTION("""COMPUTED_VALUE"""),29.28)</f>
        <v>29.28</v>
      </c>
      <c r="C377" s="2">
        <f>IFERROR(__xludf.DUMMYFUNCTION("""COMPUTED_VALUE"""),29.54)</f>
        <v>29.54</v>
      </c>
      <c r="D377" s="2">
        <f>IFERROR(__xludf.DUMMYFUNCTION("""COMPUTED_VALUE"""),29.07)</f>
        <v>29.07</v>
      </c>
      <c r="E377" s="2">
        <f>IFERROR(__xludf.DUMMYFUNCTION("""COMPUTED_VALUE"""),29.3)</f>
        <v>29.3</v>
      </c>
      <c r="F377" s="2">
        <f>IFERROR(__xludf.DUMMYFUNCTION("""COMPUTED_VALUE"""),326730.0)</f>
        <v>326730</v>
      </c>
    </row>
    <row r="378">
      <c r="A378" s="3">
        <f>IFERROR(__xludf.DUMMYFUNCTION("""COMPUTED_VALUE"""),42551.66666666667)</f>
        <v>42551.66667</v>
      </c>
      <c r="B378" s="2">
        <f>IFERROR(__xludf.DUMMYFUNCTION("""COMPUTED_VALUE"""),29.26)</f>
        <v>29.26</v>
      </c>
      <c r="C378" s="2">
        <f>IFERROR(__xludf.DUMMYFUNCTION("""COMPUTED_VALUE"""),29.61)</f>
        <v>29.61</v>
      </c>
      <c r="D378" s="2">
        <f>IFERROR(__xludf.DUMMYFUNCTION("""COMPUTED_VALUE"""),29.26)</f>
        <v>29.26</v>
      </c>
      <c r="E378" s="2">
        <f>IFERROR(__xludf.DUMMYFUNCTION("""COMPUTED_VALUE"""),29.58)</f>
        <v>29.58</v>
      </c>
      <c r="F378" s="2">
        <f>IFERROR(__xludf.DUMMYFUNCTION("""COMPUTED_VALUE"""),233083.0)</f>
        <v>233083</v>
      </c>
    </row>
    <row r="379">
      <c r="A379" s="3">
        <f>IFERROR(__xludf.DUMMYFUNCTION("""COMPUTED_VALUE"""),42552.66666666667)</f>
        <v>42552.66667</v>
      </c>
      <c r="B379" s="2">
        <f>IFERROR(__xludf.DUMMYFUNCTION("""COMPUTED_VALUE"""),29.62)</f>
        <v>29.62</v>
      </c>
      <c r="C379" s="2">
        <f>IFERROR(__xludf.DUMMYFUNCTION("""COMPUTED_VALUE"""),29.83)</f>
        <v>29.83</v>
      </c>
      <c r="D379" s="2">
        <f>IFERROR(__xludf.DUMMYFUNCTION("""COMPUTED_VALUE"""),29.41)</f>
        <v>29.41</v>
      </c>
      <c r="E379" s="2">
        <f>IFERROR(__xludf.DUMMYFUNCTION("""COMPUTED_VALUE"""),29.48)</f>
        <v>29.48</v>
      </c>
      <c r="F379" s="2">
        <f>IFERROR(__xludf.DUMMYFUNCTION("""COMPUTED_VALUE"""),93258.0)</f>
        <v>93258</v>
      </c>
    </row>
    <row r="380">
      <c r="A380" s="3">
        <f>IFERROR(__xludf.DUMMYFUNCTION("""COMPUTED_VALUE"""),42556.66666666667)</f>
        <v>42556.66667</v>
      </c>
      <c r="B380" s="2">
        <f>IFERROR(__xludf.DUMMYFUNCTION("""COMPUTED_VALUE"""),29.53)</f>
        <v>29.53</v>
      </c>
      <c r="C380" s="2">
        <f>IFERROR(__xludf.DUMMYFUNCTION("""COMPUTED_VALUE"""),29.74)</f>
        <v>29.74</v>
      </c>
      <c r="D380" s="2">
        <f>IFERROR(__xludf.DUMMYFUNCTION("""COMPUTED_VALUE"""),29.03)</f>
        <v>29.03</v>
      </c>
      <c r="E380" s="2">
        <f>IFERROR(__xludf.DUMMYFUNCTION("""COMPUTED_VALUE"""),29.15)</f>
        <v>29.15</v>
      </c>
      <c r="F380" s="2">
        <f>IFERROR(__xludf.DUMMYFUNCTION("""COMPUTED_VALUE"""),318862.0)</f>
        <v>318862</v>
      </c>
    </row>
    <row r="381">
      <c r="A381" s="3">
        <f>IFERROR(__xludf.DUMMYFUNCTION("""COMPUTED_VALUE"""),42557.66666666667)</f>
        <v>42557.66667</v>
      </c>
      <c r="B381" s="2">
        <f>IFERROR(__xludf.DUMMYFUNCTION("""COMPUTED_VALUE"""),29.03)</f>
        <v>29.03</v>
      </c>
      <c r="C381" s="2">
        <f>IFERROR(__xludf.DUMMYFUNCTION("""COMPUTED_VALUE"""),29.3)</f>
        <v>29.3</v>
      </c>
      <c r="D381" s="2">
        <f>IFERROR(__xludf.DUMMYFUNCTION("""COMPUTED_VALUE"""),28.85)</f>
        <v>28.85</v>
      </c>
      <c r="E381" s="2">
        <f>IFERROR(__xludf.DUMMYFUNCTION("""COMPUTED_VALUE"""),29.29)</f>
        <v>29.29</v>
      </c>
      <c r="F381" s="2">
        <f>IFERROR(__xludf.DUMMYFUNCTION("""COMPUTED_VALUE"""),350985.0)</f>
        <v>350985</v>
      </c>
    </row>
    <row r="382">
      <c r="A382" s="3">
        <f>IFERROR(__xludf.DUMMYFUNCTION("""COMPUTED_VALUE"""),42558.66666666667)</f>
        <v>42558.66667</v>
      </c>
      <c r="B382" s="2">
        <f>IFERROR(__xludf.DUMMYFUNCTION("""COMPUTED_VALUE"""),29.29)</f>
        <v>29.29</v>
      </c>
      <c r="C382" s="2">
        <f>IFERROR(__xludf.DUMMYFUNCTION("""COMPUTED_VALUE"""),29.53)</f>
        <v>29.53</v>
      </c>
      <c r="D382" s="2">
        <f>IFERROR(__xludf.DUMMYFUNCTION("""COMPUTED_VALUE"""),29.0)</f>
        <v>29</v>
      </c>
      <c r="E382" s="2">
        <f>IFERROR(__xludf.DUMMYFUNCTION("""COMPUTED_VALUE"""),29.15)</f>
        <v>29.15</v>
      </c>
      <c r="F382" s="2">
        <f>IFERROR(__xludf.DUMMYFUNCTION("""COMPUTED_VALUE"""),230459.0)</f>
        <v>230459</v>
      </c>
    </row>
    <row r="383">
      <c r="A383" s="3">
        <f>IFERROR(__xludf.DUMMYFUNCTION("""COMPUTED_VALUE"""),42559.66666666667)</f>
        <v>42559.66667</v>
      </c>
      <c r="B383" s="2">
        <f>IFERROR(__xludf.DUMMYFUNCTION("""COMPUTED_VALUE"""),29.36)</f>
        <v>29.36</v>
      </c>
      <c r="C383" s="2">
        <f>IFERROR(__xludf.DUMMYFUNCTION("""COMPUTED_VALUE"""),29.65)</f>
        <v>29.65</v>
      </c>
      <c r="D383" s="2">
        <f>IFERROR(__xludf.DUMMYFUNCTION("""COMPUTED_VALUE"""),29.13)</f>
        <v>29.13</v>
      </c>
      <c r="E383" s="2">
        <f>IFERROR(__xludf.DUMMYFUNCTION("""COMPUTED_VALUE"""),29.47)</f>
        <v>29.47</v>
      </c>
      <c r="F383" s="2">
        <f>IFERROR(__xludf.DUMMYFUNCTION("""COMPUTED_VALUE"""),150505.0)</f>
        <v>150505</v>
      </c>
    </row>
    <row r="384">
      <c r="A384" s="3">
        <f>IFERROR(__xludf.DUMMYFUNCTION("""COMPUTED_VALUE"""),42562.66666666667)</f>
        <v>42562.66667</v>
      </c>
      <c r="B384" s="2">
        <f>IFERROR(__xludf.DUMMYFUNCTION("""COMPUTED_VALUE"""),29.45)</f>
        <v>29.45</v>
      </c>
      <c r="C384" s="2">
        <f>IFERROR(__xludf.DUMMYFUNCTION("""COMPUTED_VALUE"""),29.72)</f>
        <v>29.72</v>
      </c>
      <c r="D384" s="2">
        <f>IFERROR(__xludf.DUMMYFUNCTION("""COMPUTED_VALUE"""),29.29)</f>
        <v>29.29</v>
      </c>
      <c r="E384" s="2">
        <f>IFERROR(__xludf.DUMMYFUNCTION("""COMPUTED_VALUE"""),29.37)</f>
        <v>29.37</v>
      </c>
      <c r="F384" s="2">
        <f>IFERROR(__xludf.DUMMYFUNCTION("""COMPUTED_VALUE"""),272774.0)</f>
        <v>272774</v>
      </c>
    </row>
    <row r="385">
      <c r="A385" s="3">
        <f>IFERROR(__xludf.DUMMYFUNCTION("""COMPUTED_VALUE"""),42563.66666666667)</f>
        <v>42563.66667</v>
      </c>
      <c r="B385" s="2">
        <f>IFERROR(__xludf.DUMMYFUNCTION("""COMPUTED_VALUE"""),29.42)</f>
        <v>29.42</v>
      </c>
      <c r="C385" s="2">
        <f>IFERROR(__xludf.DUMMYFUNCTION("""COMPUTED_VALUE"""),29.94)</f>
        <v>29.94</v>
      </c>
      <c r="D385" s="2">
        <f>IFERROR(__xludf.DUMMYFUNCTION("""COMPUTED_VALUE"""),29.42)</f>
        <v>29.42</v>
      </c>
      <c r="E385" s="2">
        <f>IFERROR(__xludf.DUMMYFUNCTION("""COMPUTED_VALUE"""),29.81)</f>
        <v>29.81</v>
      </c>
      <c r="F385" s="2">
        <f>IFERROR(__xludf.DUMMYFUNCTION("""COMPUTED_VALUE"""),231642.0)</f>
        <v>231642</v>
      </c>
    </row>
    <row r="386">
      <c r="A386" s="3">
        <f>IFERROR(__xludf.DUMMYFUNCTION("""COMPUTED_VALUE"""),42564.66666666667)</f>
        <v>42564.66667</v>
      </c>
      <c r="B386" s="2">
        <f>IFERROR(__xludf.DUMMYFUNCTION("""COMPUTED_VALUE"""),29.92)</f>
        <v>29.92</v>
      </c>
      <c r="C386" s="2">
        <f>IFERROR(__xludf.DUMMYFUNCTION("""COMPUTED_VALUE"""),30.06)</f>
        <v>30.06</v>
      </c>
      <c r="D386" s="2">
        <f>IFERROR(__xludf.DUMMYFUNCTION("""COMPUTED_VALUE"""),29.81)</f>
        <v>29.81</v>
      </c>
      <c r="E386" s="2">
        <f>IFERROR(__xludf.DUMMYFUNCTION("""COMPUTED_VALUE"""),30.0)</f>
        <v>30</v>
      </c>
      <c r="F386" s="2">
        <f>IFERROR(__xludf.DUMMYFUNCTION("""COMPUTED_VALUE"""),184294.0)</f>
        <v>184294</v>
      </c>
    </row>
    <row r="387">
      <c r="A387" s="3">
        <f>IFERROR(__xludf.DUMMYFUNCTION("""COMPUTED_VALUE"""),42565.66666666667)</f>
        <v>42565.66667</v>
      </c>
      <c r="B387" s="2">
        <f>IFERROR(__xludf.DUMMYFUNCTION("""COMPUTED_VALUE"""),30.27)</f>
        <v>30.27</v>
      </c>
      <c r="C387" s="2">
        <f>IFERROR(__xludf.DUMMYFUNCTION("""COMPUTED_VALUE"""),30.4)</f>
        <v>30.4</v>
      </c>
      <c r="D387" s="2">
        <f>IFERROR(__xludf.DUMMYFUNCTION("""COMPUTED_VALUE"""),30.03)</f>
        <v>30.03</v>
      </c>
      <c r="E387" s="2">
        <f>IFERROR(__xludf.DUMMYFUNCTION("""COMPUTED_VALUE"""),30.24)</f>
        <v>30.24</v>
      </c>
      <c r="F387" s="2">
        <f>IFERROR(__xludf.DUMMYFUNCTION("""COMPUTED_VALUE"""),249472.0)</f>
        <v>249472</v>
      </c>
    </row>
    <row r="388">
      <c r="A388" s="3">
        <f>IFERROR(__xludf.DUMMYFUNCTION("""COMPUTED_VALUE"""),42566.66666666667)</f>
        <v>42566.66667</v>
      </c>
      <c r="B388" s="2">
        <f>IFERROR(__xludf.DUMMYFUNCTION("""COMPUTED_VALUE"""),30.3)</f>
        <v>30.3</v>
      </c>
      <c r="C388" s="2">
        <f>IFERROR(__xludf.DUMMYFUNCTION("""COMPUTED_VALUE"""),30.3)</f>
        <v>30.3</v>
      </c>
      <c r="D388" s="2">
        <f>IFERROR(__xludf.DUMMYFUNCTION("""COMPUTED_VALUE"""),30.01)</f>
        <v>30.01</v>
      </c>
      <c r="E388" s="2">
        <f>IFERROR(__xludf.DUMMYFUNCTION("""COMPUTED_VALUE"""),30.04)</f>
        <v>30.04</v>
      </c>
      <c r="F388" s="2">
        <f>IFERROR(__xludf.DUMMYFUNCTION("""COMPUTED_VALUE"""),121338.0)</f>
        <v>121338</v>
      </c>
    </row>
    <row r="389">
      <c r="A389" s="3">
        <f>IFERROR(__xludf.DUMMYFUNCTION("""COMPUTED_VALUE"""),42569.66666666667)</f>
        <v>42569.66667</v>
      </c>
      <c r="B389" s="2">
        <f>IFERROR(__xludf.DUMMYFUNCTION("""COMPUTED_VALUE"""),30.18)</f>
        <v>30.18</v>
      </c>
      <c r="C389" s="2">
        <f>IFERROR(__xludf.DUMMYFUNCTION("""COMPUTED_VALUE"""),30.23)</f>
        <v>30.23</v>
      </c>
      <c r="D389" s="2">
        <f>IFERROR(__xludf.DUMMYFUNCTION("""COMPUTED_VALUE"""),29.82)</f>
        <v>29.82</v>
      </c>
      <c r="E389" s="2">
        <f>IFERROR(__xludf.DUMMYFUNCTION("""COMPUTED_VALUE"""),30.02)</f>
        <v>30.02</v>
      </c>
      <c r="F389" s="2">
        <f>IFERROR(__xludf.DUMMYFUNCTION("""COMPUTED_VALUE"""),178329.0)</f>
        <v>178329</v>
      </c>
    </row>
    <row r="390">
      <c r="A390" s="3">
        <f>IFERROR(__xludf.DUMMYFUNCTION("""COMPUTED_VALUE"""),42570.66666666667)</f>
        <v>42570.66667</v>
      </c>
      <c r="B390" s="2">
        <f>IFERROR(__xludf.DUMMYFUNCTION("""COMPUTED_VALUE"""),30.09)</f>
        <v>30.09</v>
      </c>
      <c r="C390" s="2">
        <f>IFERROR(__xludf.DUMMYFUNCTION("""COMPUTED_VALUE"""),30.9)</f>
        <v>30.9</v>
      </c>
      <c r="D390" s="2">
        <f>IFERROR(__xludf.DUMMYFUNCTION("""COMPUTED_VALUE"""),30.09)</f>
        <v>30.09</v>
      </c>
      <c r="E390" s="2">
        <f>IFERROR(__xludf.DUMMYFUNCTION("""COMPUTED_VALUE"""),30.76)</f>
        <v>30.76</v>
      </c>
      <c r="F390" s="2">
        <f>IFERROR(__xludf.DUMMYFUNCTION("""COMPUTED_VALUE"""),547389.0)</f>
        <v>547389</v>
      </c>
    </row>
    <row r="391">
      <c r="A391" s="3">
        <f>IFERROR(__xludf.DUMMYFUNCTION("""COMPUTED_VALUE"""),42571.66666666667)</f>
        <v>42571.66667</v>
      </c>
      <c r="B391" s="2">
        <f>IFERROR(__xludf.DUMMYFUNCTION("""COMPUTED_VALUE"""),31.21)</f>
        <v>31.21</v>
      </c>
      <c r="C391" s="2">
        <f>IFERROR(__xludf.DUMMYFUNCTION("""COMPUTED_VALUE"""),31.35)</f>
        <v>31.35</v>
      </c>
      <c r="D391" s="2">
        <f>IFERROR(__xludf.DUMMYFUNCTION("""COMPUTED_VALUE"""),30.64)</f>
        <v>30.64</v>
      </c>
      <c r="E391" s="2">
        <f>IFERROR(__xludf.DUMMYFUNCTION("""COMPUTED_VALUE"""),31.2)</f>
        <v>31.2</v>
      </c>
      <c r="F391" s="2">
        <f>IFERROR(__xludf.DUMMYFUNCTION("""COMPUTED_VALUE"""),463610.0)</f>
        <v>463610</v>
      </c>
    </row>
    <row r="392">
      <c r="A392" s="3">
        <f>IFERROR(__xludf.DUMMYFUNCTION("""COMPUTED_VALUE"""),42572.66666666667)</f>
        <v>42572.66667</v>
      </c>
      <c r="B392" s="2">
        <f>IFERROR(__xludf.DUMMYFUNCTION("""COMPUTED_VALUE"""),31.2)</f>
        <v>31.2</v>
      </c>
      <c r="C392" s="2">
        <f>IFERROR(__xludf.DUMMYFUNCTION("""COMPUTED_VALUE"""),31.3)</f>
        <v>31.3</v>
      </c>
      <c r="D392" s="2">
        <f>IFERROR(__xludf.DUMMYFUNCTION("""COMPUTED_VALUE"""),30.71)</f>
        <v>30.71</v>
      </c>
      <c r="E392" s="2">
        <f>IFERROR(__xludf.DUMMYFUNCTION("""COMPUTED_VALUE"""),30.75)</f>
        <v>30.75</v>
      </c>
      <c r="F392" s="2">
        <f>IFERROR(__xludf.DUMMYFUNCTION("""COMPUTED_VALUE"""),147711.0)</f>
        <v>147711</v>
      </c>
    </row>
    <row r="393">
      <c r="A393" s="3">
        <f>IFERROR(__xludf.DUMMYFUNCTION("""COMPUTED_VALUE"""),42573.66666666667)</f>
        <v>42573.66667</v>
      </c>
      <c r="B393" s="2">
        <f>IFERROR(__xludf.DUMMYFUNCTION("""COMPUTED_VALUE"""),30.88)</f>
        <v>30.88</v>
      </c>
      <c r="C393" s="2">
        <f>IFERROR(__xludf.DUMMYFUNCTION("""COMPUTED_VALUE"""),30.88)</f>
        <v>30.88</v>
      </c>
      <c r="D393" s="2">
        <f>IFERROR(__xludf.DUMMYFUNCTION("""COMPUTED_VALUE"""),30.57)</f>
        <v>30.57</v>
      </c>
      <c r="E393" s="2">
        <f>IFERROR(__xludf.DUMMYFUNCTION("""COMPUTED_VALUE"""),30.66)</f>
        <v>30.66</v>
      </c>
      <c r="F393" s="2">
        <f>IFERROR(__xludf.DUMMYFUNCTION("""COMPUTED_VALUE"""),195137.0)</f>
        <v>195137</v>
      </c>
    </row>
    <row r="394">
      <c r="A394" s="3">
        <f>IFERROR(__xludf.DUMMYFUNCTION("""COMPUTED_VALUE"""),42576.66666666667)</f>
        <v>42576.66667</v>
      </c>
      <c r="B394" s="2">
        <f>IFERROR(__xludf.DUMMYFUNCTION("""COMPUTED_VALUE"""),30.71)</f>
        <v>30.71</v>
      </c>
      <c r="C394" s="2">
        <f>IFERROR(__xludf.DUMMYFUNCTION("""COMPUTED_VALUE"""),31.23)</f>
        <v>31.23</v>
      </c>
      <c r="D394" s="2">
        <f>IFERROR(__xludf.DUMMYFUNCTION("""COMPUTED_VALUE"""),30.53)</f>
        <v>30.53</v>
      </c>
      <c r="E394" s="2">
        <f>IFERROR(__xludf.DUMMYFUNCTION("""COMPUTED_VALUE"""),31.17)</f>
        <v>31.17</v>
      </c>
      <c r="F394" s="2">
        <f>IFERROR(__xludf.DUMMYFUNCTION("""COMPUTED_VALUE"""),287662.0)</f>
        <v>287662</v>
      </c>
    </row>
    <row r="395">
      <c r="A395" s="3">
        <f>IFERROR(__xludf.DUMMYFUNCTION("""COMPUTED_VALUE"""),42577.66666666667)</f>
        <v>42577.66667</v>
      </c>
      <c r="B395" s="2">
        <f>IFERROR(__xludf.DUMMYFUNCTION("""COMPUTED_VALUE"""),31.06)</f>
        <v>31.06</v>
      </c>
      <c r="C395" s="2">
        <f>IFERROR(__xludf.DUMMYFUNCTION("""COMPUTED_VALUE"""),31.39)</f>
        <v>31.39</v>
      </c>
      <c r="D395" s="2">
        <f>IFERROR(__xludf.DUMMYFUNCTION("""COMPUTED_VALUE"""),31.0)</f>
        <v>31</v>
      </c>
      <c r="E395" s="2">
        <f>IFERROR(__xludf.DUMMYFUNCTION("""COMPUTED_VALUE"""),31.19)</f>
        <v>31.19</v>
      </c>
      <c r="F395" s="2">
        <f>IFERROR(__xludf.DUMMYFUNCTION("""COMPUTED_VALUE"""),252833.0)</f>
        <v>252833</v>
      </c>
    </row>
    <row r="396">
      <c r="A396" s="3">
        <f>IFERROR(__xludf.DUMMYFUNCTION("""COMPUTED_VALUE"""),42578.66666666667)</f>
        <v>42578.66667</v>
      </c>
      <c r="B396" s="2">
        <f>IFERROR(__xludf.DUMMYFUNCTION("""COMPUTED_VALUE"""),31.37)</f>
        <v>31.37</v>
      </c>
      <c r="C396" s="2">
        <f>IFERROR(__xludf.DUMMYFUNCTION("""COMPUTED_VALUE"""),31.63)</f>
        <v>31.63</v>
      </c>
      <c r="D396" s="2">
        <f>IFERROR(__xludf.DUMMYFUNCTION("""COMPUTED_VALUE"""),31.35)</f>
        <v>31.35</v>
      </c>
      <c r="E396" s="2">
        <f>IFERROR(__xludf.DUMMYFUNCTION("""COMPUTED_VALUE"""),31.4)</f>
        <v>31.4</v>
      </c>
      <c r="F396" s="2">
        <f>IFERROR(__xludf.DUMMYFUNCTION("""COMPUTED_VALUE"""),375852.0)</f>
        <v>375852</v>
      </c>
    </row>
    <row r="397">
      <c r="A397" s="3">
        <f>IFERROR(__xludf.DUMMYFUNCTION("""COMPUTED_VALUE"""),42579.66666666667)</f>
        <v>42579.66667</v>
      </c>
      <c r="B397" s="2">
        <f>IFERROR(__xludf.DUMMYFUNCTION("""COMPUTED_VALUE"""),29.52)</f>
        <v>29.52</v>
      </c>
      <c r="C397" s="2">
        <f>IFERROR(__xludf.DUMMYFUNCTION("""COMPUTED_VALUE"""),30.39)</f>
        <v>30.39</v>
      </c>
      <c r="D397" s="2">
        <f>IFERROR(__xludf.DUMMYFUNCTION("""COMPUTED_VALUE"""),29.25)</f>
        <v>29.25</v>
      </c>
      <c r="E397" s="2">
        <f>IFERROR(__xludf.DUMMYFUNCTION("""COMPUTED_VALUE"""),29.75)</f>
        <v>29.75</v>
      </c>
      <c r="F397" s="2">
        <f>IFERROR(__xludf.DUMMYFUNCTION("""COMPUTED_VALUE"""),869156.0)</f>
        <v>869156</v>
      </c>
    </row>
    <row r="398">
      <c r="A398" s="3">
        <f>IFERROR(__xludf.DUMMYFUNCTION("""COMPUTED_VALUE"""),42580.66666666667)</f>
        <v>42580.66667</v>
      </c>
      <c r="B398" s="2">
        <f>IFERROR(__xludf.DUMMYFUNCTION("""COMPUTED_VALUE"""),29.8)</f>
        <v>29.8</v>
      </c>
      <c r="C398" s="2">
        <f>IFERROR(__xludf.DUMMYFUNCTION("""COMPUTED_VALUE"""),30.62)</f>
        <v>30.62</v>
      </c>
      <c r="D398" s="2">
        <f>IFERROR(__xludf.DUMMYFUNCTION("""COMPUTED_VALUE"""),29.73)</f>
        <v>29.73</v>
      </c>
      <c r="E398" s="2">
        <f>IFERROR(__xludf.DUMMYFUNCTION("""COMPUTED_VALUE"""),30.47)</f>
        <v>30.47</v>
      </c>
      <c r="F398" s="2">
        <f>IFERROR(__xludf.DUMMYFUNCTION("""COMPUTED_VALUE"""),368781.0)</f>
        <v>368781</v>
      </c>
    </row>
    <row r="399">
      <c r="A399" s="3">
        <f>IFERROR(__xludf.DUMMYFUNCTION("""COMPUTED_VALUE"""),42583.66666666667)</f>
        <v>42583.66667</v>
      </c>
      <c r="B399" s="2">
        <f>IFERROR(__xludf.DUMMYFUNCTION("""COMPUTED_VALUE"""),30.39)</f>
        <v>30.39</v>
      </c>
      <c r="C399" s="2">
        <f>IFERROR(__xludf.DUMMYFUNCTION("""COMPUTED_VALUE"""),30.83)</f>
        <v>30.83</v>
      </c>
      <c r="D399" s="2">
        <f>IFERROR(__xludf.DUMMYFUNCTION("""COMPUTED_VALUE"""),30.28)</f>
        <v>30.28</v>
      </c>
      <c r="E399" s="2">
        <f>IFERROR(__xludf.DUMMYFUNCTION("""COMPUTED_VALUE"""),30.71)</f>
        <v>30.71</v>
      </c>
      <c r="F399" s="2">
        <f>IFERROR(__xludf.DUMMYFUNCTION("""COMPUTED_VALUE"""),195802.0)</f>
        <v>195802</v>
      </c>
    </row>
    <row r="400">
      <c r="A400" s="3">
        <f>IFERROR(__xludf.DUMMYFUNCTION("""COMPUTED_VALUE"""),42584.66666666667)</f>
        <v>42584.66667</v>
      </c>
      <c r="B400" s="2">
        <f>IFERROR(__xludf.DUMMYFUNCTION("""COMPUTED_VALUE"""),30.71)</f>
        <v>30.71</v>
      </c>
      <c r="C400" s="2">
        <f>IFERROR(__xludf.DUMMYFUNCTION("""COMPUTED_VALUE"""),31.26)</f>
        <v>31.26</v>
      </c>
      <c r="D400" s="2">
        <f>IFERROR(__xludf.DUMMYFUNCTION("""COMPUTED_VALUE"""),30.2)</f>
        <v>30.2</v>
      </c>
      <c r="E400" s="2">
        <f>IFERROR(__xludf.DUMMYFUNCTION("""COMPUTED_VALUE"""),30.24)</f>
        <v>30.24</v>
      </c>
      <c r="F400" s="2">
        <f>IFERROR(__xludf.DUMMYFUNCTION("""COMPUTED_VALUE"""),167013.0)</f>
        <v>167013</v>
      </c>
    </row>
    <row r="401">
      <c r="A401" s="3">
        <f>IFERROR(__xludf.DUMMYFUNCTION("""COMPUTED_VALUE"""),42585.66666666667)</f>
        <v>42585.66667</v>
      </c>
      <c r="B401" s="2">
        <f>IFERROR(__xludf.DUMMYFUNCTION("""COMPUTED_VALUE"""),30.15)</f>
        <v>30.15</v>
      </c>
      <c r="C401" s="2">
        <f>IFERROR(__xludf.DUMMYFUNCTION("""COMPUTED_VALUE"""),30.77)</f>
        <v>30.77</v>
      </c>
      <c r="D401" s="2">
        <f>IFERROR(__xludf.DUMMYFUNCTION("""COMPUTED_VALUE"""),30.12)</f>
        <v>30.12</v>
      </c>
      <c r="E401" s="2">
        <f>IFERROR(__xludf.DUMMYFUNCTION("""COMPUTED_VALUE"""),30.74)</f>
        <v>30.74</v>
      </c>
      <c r="F401" s="2">
        <f>IFERROR(__xludf.DUMMYFUNCTION("""COMPUTED_VALUE"""),160170.0)</f>
        <v>160170</v>
      </c>
    </row>
    <row r="402">
      <c r="A402" s="3">
        <f>IFERROR(__xludf.DUMMYFUNCTION("""COMPUTED_VALUE"""),42586.66666666667)</f>
        <v>42586.66667</v>
      </c>
      <c r="B402" s="2">
        <f>IFERROR(__xludf.DUMMYFUNCTION("""COMPUTED_VALUE"""),30.71)</f>
        <v>30.71</v>
      </c>
      <c r="C402" s="2">
        <f>IFERROR(__xludf.DUMMYFUNCTION("""COMPUTED_VALUE"""),30.96)</f>
        <v>30.96</v>
      </c>
      <c r="D402" s="2">
        <f>IFERROR(__xludf.DUMMYFUNCTION("""COMPUTED_VALUE"""),30.68)</f>
        <v>30.68</v>
      </c>
      <c r="E402" s="2">
        <f>IFERROR(__xludf.DUMMYFUNCTION("""COMPUTED_VALUE"""),30.92)</f>
        <v>30.92</v>
      </c>
      <c r="F402" s="2">
        <f>IFERROR(__xludf.DUMMYFUNCTION("""COMPUTED_VALUE"""),176594.0)</f>
        <v>176594</v>
      </c>
    </row>
    <row r="403">
      <c r="A403" s="3">
        <f>IFERROR(__xludf.DUMMYFUNCTION("""COMPUTED_VALUE"""),42587.66666666667)</f>
        <v>42587.66667</v>
      </c>
      <c r="B403" s="2">
        <f>IFERROR(__xludf.DUMMYFUNCTION("""COMPUTED_VALUE"""),30.92)</f>
        <v>30.92</v>
      </c>
      <c r="C403" s="2">
        <f>IFERROR(__xludf.DUMMYFUNCTION("""COMPUTED_VALUE"""),31.24)</f>
        <v>31.24</v>
      </c>
      <c r="D403" s="2">
        <f>IFERROR(__xludf.DUMMYFUNCTION("""COMPUTED_VALUE"""),30.63)</f>
        <v>30.63</v>
      </c>
      <c r="E403" s="2">
        <f>IFERROR(__xludf.DUMMYFUNCTION("""COMPUTED_VALUE"""),31.05)</f>
        <v>31.05</v>
      </c>
      <c r="F403" s="2">
        <f>IFERROR(__xludf.DUMMYFUNCTION("""COMPUTED_VALUE"""),186395.0)</f>
        <v>186395</v>
      </c>
    </row>
    <row r="404">
      <c r="A404" s="3">
        <f>IFERROR(__xludf.DUMMYFUNCTION("""COMPUTED_VALUE"""),42590.66666666667)</f>
        <v>42590.66667</v>
      </c>
      <c r="B404" s="2">
        <f>IFERROR(__xludf.DUMMYFUNCTION("""COMPUTED_VALUE"""),31.09)</f>
        <v>31.09</v>
      </c>
      <c r="C404" s="2">
        <f>IFERROR(__xludf.DUMMYFUNCTION("""COMPUTED_VALUE"""),31.31)</f>
        <v>31.31</v>
      </c>
      <c r="D404" s="2">
        <f>IFERROR(__xludf.DUMMYFUNCTION("""COMPUTED_VALUE"""),30.87)</f>
        <v>30.87</v>
      </c>
      <c r="E404" s="2">
        <f>IFERROR(__xludf.DUMMYFUNCTION("""COMPUTED_VALUE"""),31.29)</f>
        <v>31.29</v>
      </c>
      <c r="F404" s="2">
        <f>IFERROR(__xludf.DUMMYFUNCTION("""COMPUTED_VALUE"""),233861.0)</f>
        <v>233861</v>
      </c>
    </row>
    <row r="405">
      <c r="A405" s="3">
        <f>IFERROR(__xludf.DUMMYFUNCTION("""COMPUTED_VALUE"""),42591.66666666667)</f>
        <v>42591.66667</v>
      </c>
      <c r="B405" s="2">
        <f>IFERROR(__xludf.DUMMYFUNCTION("""COMPUTED_VALUE"""),31.43)</f>
        <v>31.43</v>
      </c>
      <c r="C405" s="2">
        <f>IFERROR(__xludf.DUMMYFUNCTION("""COMPUTED_VALUE"""),31.67)</f>
        <v>31.67</v>
      </c>
      <c r="D405" s="2">
        <f>IFERROR(__xludf.DUMMYFUNCTION("""COMPUTED_VALUE"""),31.25)</f>
        <v>31.25</v>
      </c>
      <c r="E405" s="2">
        <f>IFERROR(__xludf.DUMMYFUNCTION("""COMPUTED_VALUE"""),31.63)</f>
        <v>31.63</v>
      </c>
      <c r="F405" s="2">
        <f>IFERROR(__xludf.DUMMYFUNCTION("""COMPUTED_VALUE"""),264221.0)</f>
        <v>264221</v>
      </c>
    </row>
    <row r="406">
      <c r="A406" s="3">
        <f>IFERROR(__xludf.DUMMYFUNCTION("""COMPUTED_VALUE"""),42592.66666666667)</f>
        <v>42592.66667</v>
      </c>
      <c r="B406" s="2">
        <f>IFERROR(__xludf.DUMMYFUNCTION("""COMPUTED_VALUE"""),31.75)</f>
        <v>31.75</v>
      </c>
      <c r="C406" s="2">
        <f>IFERROR(__xludf.DUMMYFUNCTION("""COMPUTED_VALUE"""),31.83)</f>
        <v>31.83</v>
      </c>
      <c r="D406" s="2">
        <f>IFERROR(__xludf.DUMMYFUNCTION("""COMPUTED_VALUE"""),31.12)</f>
        <v>31.12</v>
      </c>
      <c r="E406" s="2">
        <f>IFERROR(__xludf.DUMMYFUNCTION("""COMPUTED_VALUE"""),31.27)</f>
        <v>31.27</v>
      </c>
      <c r="F406" s="2">
        <f>IFERROR(__xludf.DUMMYFUNCTION("""COMPUTED_VALUE"""),241758.0)</f>
        <v>241758</v>
      </c>
    </row>
    <row r="407">
      <c r="A407" s="3">
        <f>IFERROR(__xludf.DUMMYFUNCTION("""COMPUTED_VALUE"""),42593.66666666667)</f>
        <v>42593.66667</v>
      </c>
      <c r="B407" s="2">
        <f>IFERROR(__xludf.DUMMYFUNCTION("""COMPUTED_VALUE"""),31.34)</f>
        <v>31.34</v>
      </c>
      <c r="C407" s="2">
        <f>IFERROR(__xludf.DUMMYFUNCTION("""COMPUTED_VALUE"""),31.71)</f>
        <v>31.71</v>
      </c>
      <c r="D407" s="2">
        <f>IFERROR(__xludf.DUMMYFUNCTION("""COMPUTED_VALUE"""),31.31)</f>
        <v>31.31</v>
      </c>
      <c r="E407" s="2">
        <f>IFERROR(__xludf.DUMMYFUNCTION("""COMPUTED_VALUE"""),31.68)</f>
        <v>31.68</v>
      </c>
      <c r="F407" s="2">
        <f>IFERROR(__xludf.DUMMYFUNCTION("""COMPUTED_VALUE"""),155438.0)</f>
        <v>155438</v>
      </c>
    </row>
    <row r="408">
      <c r="A408" s="3">
        <f>IFERROR(__xludf.DUMMYFUNCTION("""COMPUTED_VALUE"""),42594.66666666667)</f>
        <v>42594.66667</v>
      </c>
      <c r="B408" s="2">
        <f>IFERROR(__xludf.DUMMYFUNCTION("""COMPUTED_VALUE"""),31.7)</f>
        <v>31.7</v>
      </c>
      <c r="C408" s="2">
        <f>IFERROR(__xludf.DUMMYFUNCTION("""COMPUTED_VALUE"""),31.77)</f>
        <v>31.77</v>
      </c>
      <c r="D408" s="2">
        <f>IFERROR(__xludf.DUMMYFUNCTION("""COMPUTED_VALUE"""),31.4)</f>
        <v>31.4</v>
      </c>
      <c r="E408" s="2">
        <f>IFERROR(__xludf.DUMMYFUNCTION("""COMPUTED_VALUE"""),31.59)</f>
        <v>31.59</v>
      </c>
      <c r="F408" s="2">
        <f>IFERROR(__xludf.DUMMYFUNCTION("""COMPUTED_VALUE"""),126188.0)</f>
        <v>126188</v>
      </c>
    </row>
    <row r="409">
      <c r="A409" s="3">
        <f>IFERROR(__xludf.DUMMYFUNCTION("""COMPUTED_VALUE"""),42597.66666666667)</f>
        <v>42597.66667</v>
      </c>
      <c r="B409" s="2">
        <f>IFERROR(__xludf.DUMMYFUNCTION("""COMPUTED_VALUE"""),31.65)</f>
        <v>31.65</v>
      </c>
      <c r="C409" s="2">
        <f>IFERROR(__xludf.DUMMYFUNCTION("""COMPUTED_VALUE"""),31.7)</f>
        <v>31.7</v>
      </c>
      <c r="D409" s="2">
        <f>IFERROR(__xludf.DUMMYFUNCTION("""COMPUTED_VALUE"""),31.35)</f>
        <v>31.35</v>
      </c>
      <c r="E409" s="2">
        <f>IFERROR(__xludf.DUMMYFUNCTION("""COMPUTED_VALUE"""),31.4)</f>
        <v>31.4</v>
      </c>
      <c r="F409" s="2">
        <f>IFERROR(__xludf.DUMMYFUNCTION("""COMPUTED_VALUE"""),115346.0)</f>
        <v>115346</v>
      </c>
    </row>
    <row r="410">
      <c r="A410" s="3">
        <f>IFERROR(__xludf.DUMMYFUNCTION("""COMPUTED_VALUE"""),42598.66666666667)</f>
        <v>42598.66667</v>
      </c>
      <c r="B410" s="2">
        <f>IFERROR(__xludf.DUMMYFUNCTION("""COMPUTED_VALUE"""),31.42)</f>
        <v>31.42</v>
      </c>
      <c r="C410" s="2">
        <f>IFERROR(__xludf.DUMMYFUNCTION("""COMPUTED_VALUE"""),31.53)</f>
        <v>31.53</v>
      </c>
      <c r="D410" s="2">
        <f>IFERROR(__xludf.DUMMYFUNCTION("""COMPUTED_VALUE"""),31.13)</f>
        <v>31.13</v>
      </c>
      <c r="E410" s="2">
        <f>IFERROR(__xludf.DUMMYFUNCTION("""COMPUTED_VALUE"""),31.36)</f>
        <v>31.36</v>
      </c>
      <c r="F410" s="2">
        <f>IFERROR(__xludf.DUMMYFUNCTION("""COMPUTED_VALUE"""),128329.0)</f>
        <v>128329</v>
      </c>
    </row>
    <row r="411">
      <c r="A411" s="3">
        <f>IFERROR(__xludf.DUMMYFUNCTION("""COMPUTED_VALUE"""),42599.66666666667)</f>
        <v>42599.66667</v>
      </c>
      <c r="B411" s="2">
        <f>IFERROR(__xludf.DUMMYFUNCTION("""COMPUTED_VALUE"""),31.37)</f>
        <v>31.37</v>
      </c>
      <c r="C411" s="2">
        <f>IFERROR(__xludf.DUMMYFUNCTION("""COMPUTED_VALUE"""),31.52)</f>
        <v>31.52</v>
      </c>
      <c r="D411" s="2">
        <f>IFERROR(__xludf.DUMMYFUNCTION("""COMPUTED_VALUE"""),30.96)</f>
        <v>30.96</v>
      </c>
      <c r="E411" s="2">
        <f>IFERROR(__xludf.DUMMYFUNCTION("""COMPUTED_VALUE"""),31.14)</f>
        <v>31.14</v>
      </c>
      <c r="F411" s="2">
        <f>IFERROR(__xludf.DUMMYFUNCTION("""COMPUTED_VALUE"""),97978.0)</f>
        <v>97978</v>
      </c>
    </row>
    <row r="412">
      <c r="A412" s="3">
        <f>IFERROR(__xludf.DUMMYFUNCTION("""COMPUTED_VALUE"""),42600.66666666667)</f>
        <v>42600.66667</v>
      </c>
      <c r="B412" s="2">
        <f>IFERROR(__xludf.DUMMYFUNCTION("""COMPUTED_VALUE"""),31.15)</f>
        <v>31.15</v>
      </c>
      <c r="C412" s="2">
        <f>IFERROR(__xludf.DUMMYFUNCTION("""COMPUTED_VALUE"""),31.37)</f>
        <v>31.37</v>
      </c>
      <c r="D412" s="2">
        <f>IFERROR(__xludf.DUMMYFUNCTION("""COMPUTED_VALUE"""),31.04)</f>
        <v>31.04</v>
      </c>
      <c r="E412" s="2">
        <f>IFERROR(__xludf.DUMMYFUNCTION("""COMPUTED_VALUE"""),31.35)</f>
        <v>31.35</v>
      </c>
      <c r="F412" s="2">
        <f>IFERROR(__xludf.DUMMYFUNCTION("""COMPUTED_VALUE"""),93487.0)</f>
        <v>93487</v>
      </c>
    </row>
    <row r="413">
      <c r="A413" s="3">
        <f>IFERROR(__xludf.DUMMYFUNCTION("""COMPUTED_VALUE"""),42601.66666666667)</f>
        <v>42601.66667</v>
      </c>
      <c r="B413" s="2">
        <f>IFERROR(__xludf.DUMMYFUNCTION("""COMPUTED_VALUE"""),31.21)</f>
        <v>31.21</v>
      </c>
      <c r="C413" s="2">
        <f>IFERROR(__xludf.DUMMYFUNCTION("""COMPUTED_VALUE"""),31.41)</f>
        <v>31.41</v>
      </c>
      <c r="D413" s="2">
        <f>IFERROR(__xludf.DUMMYFUNCTION("""COMPUTED_VALUE"""),31.14)</f>
        <v>31.14</v>
      </c>
      <c r="E413" s="2">
        <f>IFERROR(__xludf.DUMMYFUNCTION("""COMPUTED_VALUE"""),31.36)</f>
        <v>31.36</v>
      </c>
      <c r="F413" s="2">
        <f>IFERROR(__xludf.DUMMYFUNCTION("""COMPUTED_VALUE"""),137978.0)</f>
        <v>137978</v>
      </c>
    </row>
    <row r="414">
      <c r="A414" s="3">
        <f>IFERROR(__xludf.DUMMYFUNCTION("""COMPUTED_VALUE"""),42604.66666666667)</f>
        <v>42604.66667</v>
      </c>
      <c r="B414" s="2">
        <f>IFERROR(__xludf.DUMMYFUNCTION("""COMPUTED_VALUE"""),31.33)</f>
        <v>31.33</v>
      </c>
      <c r="C414" s="2">
        <f>IFERROR(__xludf.DUMMYFUNCTION("""COMPUTED_VALUE"""),31.33)</f>
        <v>31.33</v>
      </c>
      <c r="D414" s="2">
        <f>IFERROR(__xludf.DUMMYFUNCTION("""COMPUTED_VALUE"""),30.98)</f>
        <v>30.98</v>
      </c>
      <c r="E414" s="2">
        <f>IFERROR(__xludf.DUMMYFUNCTION("""COMPUTED_VALUE"""),31.19)</f>
        <v>31.19</v>
      </c>
      <c r="F414" s="2">
        <f>IFERROR(__xludf.DUMMYFUNCTION("""COMPUTED_VALUE"""),96089.0)</f>
        <v>96089</v>
      </c>
    </row>
    <row r="415">
      <c r="A415" s="3">
        <f>IFERROR(__xludf.DUMMYFUNCTION("""COMPUTED_VALUE"""),42605.66666666667)</f>
        <v>42605.66667</v>
      </c>
      <c r="B415" s="2">
        <f>IFERROR(__xludf.DUMMYFUNCTION("""COMPUTED_VALUE"""),31.42)</f>
        <v>31.42</v>
      </c>
      <c r="C415" s="2">
        <f>IFERROR(__xludf.DUMMYFUNCTION("""COMPUTED_VALUE"""),31.61)</f>
        <v>31.61</v>
      </c>
      <c r="D415" s="2">
        <f>IFERROR(__xludf.DUMMYFUNCTION("""COMPUTED_VALUE"""),31.33)</f>
        <v>31.33</v>
      </c>
      <c r="E415" s="2">
        <f>IFERROR(__xludf.DUMMYFUNCTION("""COMPUTED_VALUE"""),31.44)</f>
        <v>31.44</v>
      </c>
      <c r="F415" s="2">
        <f>IFERROR(__xludf.DUMMYFUNCTION("""COMPUTED_VALUE"""),151367.0)</f>
        <v>151367</v>
      </c>
    </row>
    <row r="416">
      <c r="A416" s="3">
        <f>IFERROR(__xludf.DUMMYFUNCTION("""COMPUTED_VALUE"""),42606.66666666667)</f>
        <v>42606.66667</v>
      </c>
      <c r="B416" s="2">
        <f>IFERROR(__xludf.DUMMYFUNCTION("""COMPUTED_VALUE"""),31.37)</f>
        <v>31.37</v>
      </c>
      <c r="C416" s="2">
        <f>IFERROR(__xludf.DUMMYFUNCTION("""COMPUTED_VALUE"""),31.37)</f>
        <v>31.37</v>
      </c>
      <c r="D416" s="2">
        <f>IFERROR(__xludf.DUMMYFUNCTION("""COMPUTED_VALUE"""),30.9)</f>
        <v>30.9</v>
      </c>
      <c r="E416" s="2">
        <f>IFERROR(__xludf.DUMMYFUNCTION("""COMPUTED_VALUE"""),31.01)</f>
        <v>31.01</v>
      </c>
      <c r="F416" s="2">
        <f>IFERROR(__xludf.DUMMYFUNCTION("""COMPUTED_VALUE"""),96586.0)</f>
        <v>96586</v>
      </c>
    </row>
    <row r="417">
      <c r="A417" s="3">
        <f>IFERROR(__xludf.DUMMYFUNCTION("""COMPUTED_VALUE"""),42607.66666666667)</f>
        <v>42607.66667</v>
      </c>
      <c r="B417" s="2">
        <f>IFERROR(__xludf.DUMMYFUNCTION("""COMPUTED_VALUE"""),31.08)</f>
        <v>31.08</v>
      </c>
      <c r="C417" s="2">
        <f>IFERROR(__xludf.DUMMYFUNCTION("""COMPUTED_VALUE"""),31.28)</f>
        <v>31.28</v>
      </c>
      <c r="D417" s="2">
        <f>IFERROR(__xludf.DUMMYFUNCTION("""COMPUTED_VALUE"""),31.0)</f>
        <v>31</v>
      </c>
      <c r="E417" s="2">
        <f>IFERROR(__xludf.DUMMYFUNCTION("""COMPUTED_VALUE"""),31.22)</f>
        <v>31.22</v>
      </c>
      <c r="F417" s="2">
        <f>IFERROR(__xludf.DUMMYFUNCTION("""COMPUTED_VALUE"""),117054.0)</f>
        <v>117054</v>
      </c>
    </row>
    <row r="418">
      <c r="A418" s="3">
        <f>IFERROR(__xludf.DUMMYFUNCTION("""COMPUTED_VALUE"""),42608.66666666667)</f>
        <v>42608.66667</v>
      </c>
      <c r="B418" s="2">
        <f>IFERROR(__xludf.DUMMYFUNCTION("""COMPUTED_VALUE"""),31.17)</f>
        <v>31.17</v>
      </c>
      <c r="C418" s="2">
        <f>IFERROR(__xludf.DUMMYFUNCTION("""COMPUTED_VALUE"""),31.72)</f>
        <v>31.72</v>
      </c>
      <c r="D418" s="2">
        <f>IFERROR(__xludf.DUMMYFUNCTION("""COMPUTED_VALUE"""),31.17)</f>
        <v>31.17</v>
      </c>
      <c r="E418" s="2">
        <f>IFERROR(__xludf.DUMMYFUNCTION("""COMPUTED_VALUE"""),31.4)</f>
        <v>31.4</v>
      </c>
      <c r="F418" s="2">
        <f>IFERROR(__xludf.DUMMYFUNCTION("""COMPUTED_VALUE"""),183141.0)</f>
        <v>183141</v>
      </c>
    </row>
    <row r="419">
      <c r="A419" s="3">
        <f>IFERROR(__xludf.DUMMYFUNCTION("""COMPUTED_VALUE"""),42611.66666666667)</f>
        <v>42611.66667</v>
      </c>
      <c r="B419" s="2">
        <f>IFERROR(__xludf.DUMMYFUNCTION("""COMPUTED_VALUE"""),31.4)</f>
        <v>31.4</v>
      </c>
      <c r="C419" s="2">
        <f>IFERROR(__xludf.DUMMYFUNCTION("""COMPUTED_VALUE"""),31.41)</f>
        <v>31.41</v>
      </c>
      <c r="D419" s="2">
        <f>IFERROR(__xludf.DUMMYFUNCTION("""COMPUTED_VALUE"""),31.19)</f>
        <v>31.19</v>
      </c>
      <c r="E419" s="2">
        <f>IFERROR(__xludf.DUMMYFUNCTION("""COMPUTED_VALUE"""),31.29)</f>
        <v>31.29</v>
      </c>
      <c r="F419" s="2">
        <f>IFERROR(__xludf.DUMMYFUNCTION("""COMPUTED_VALUE"""),58726.0)</f>
        <v>58726</v>
      </c>
    </row>
    <row r="420">
      <c r="A420" s="3">
        <f>IFERROR(__xludf.DUMMYFUNCTION("""COMPUTED_VALUE"""),42612.66666666667)</f>
        <v>42612.66667</v>
      </c>
      <c r="B420" s="2">
        <f>IFERROR(__xludf.DUMMYFUNCTION("""COMPUTED_VALUE"""),31.41)</f>
        <v>31.41</v>
      </c>
      <c r="C420" s="2">
        <f>IFERROR(__xludf.DUMMYFUNCTION("""COMPUTED_VALUE"""),31.42)</f>
        <v>31.42</v>
      </c>
      <c r="D420" s="2">
        <f>IFERROR(__xludf.DUMMYFUNCTION("""COMPUTED_VALUE"""),31.12)</f>
        <v>31.12</v>
      </c>
      <c r="E420" s="2">
        <f>IFERROR(__xludf.DUMMYFUNCTION("""COMPUTED_VALUE"""),31.2)</f>
        <v>31.2</v>
      </c>
      <c r="F420" s="2">
        <f>IFERROR(__xludf.DUMMYFUNCTION("""COMPUTED_VALUE"""),92270.0)</f>
        <v>92270</v>
      </c>
    </row>
    <row r="421">
      <c r="A421" s="3">
        <f>IFERROR(__xludf.DUMMYFUNCTION("""COMPUTED_VALUE"""),42613.66666666667)</f>
        <v>42613.66667</v>
      </c>
      <c r="B421" s="2">
        <f>IFERROR(__xludf.DUMMYFUNCTION("""COMPUTED_VALUE"""),31.25)</f>
        <v>31.25</v>
      </c>
      <c r="C421" s="2">
        <f>IFERROR(__xludf.DUMMYFUNCTION("""COMPUTED_VALUE"""),31.51)</f>
        <v>31.51</v>
      </c>
      <c r="D421" s="2">
        <f>IFERROR(__xludf.DUMMYFUNCTION("""COMPUTED_VALUE"""),31.1)</f>
        <v>31.1</v>
      </c>
      <c r="E421" s="2">
        <f>IFERROR(__xludf.DUMMYFUNCTION("""COMPUTED_VALUE"""),31.41)</f>
        <v>31.41</v>
      </c>
      <c r="F421" s="2">
        <f>IFERROR(__xludf.DUMMYFUNCTION("""COMPUTED_VALUE"""),155512.0)</f>
        <v>155512</v>
      </c>
    </row>
    <row r="422">
      <c r="A422" s="3">
        <f>IFERROR(__xludf.DUMMYFUNCTION("""COMPUTED_VALUE"""),42614.66666666667)</f>
        <v>42614.66667</v>
      </c>
      <c r="B422" s="2">
        <f>IFERROR(__xludf.DUMMYFUNCTION("""COMPUTED_VALUE"""),31.46)</f>
        <v>31.46</v>
      </c>
      <c r="C422" s="2">
        <f>IFERROR(__xludf.DUMMYFUNCTION("""COMPUTED_VALUE"""),31.65)</f>
        <v>31.65</v>
      </c>
      <c r="D422" s="2">
        <f>IFERROR(__xludf.DUMMYFUNCTION("""COMPUTED_VALUE"""),31.25)</f>
        <v>31.25</v>
      </c>
      <c r="E422" s="2">
        <f>IFERROR(__xludf.DUMMYFUNCTION("""COMPUTED_VALUE"""),31.57)</f>
        <v>31.57</v>
      </c>
      <c r="F422" s="2">
        <f>IFERROR(__xludf.DUMMYFUNCTION("""COMPUTED_VALUE"""),332360.0)</f>
        <v>332360</v>
      </c>
    </row>
    <row r="423">
      <c r="A423" s="3">
        <f>IFERROR(__xludf.DUMMYFUNCTION("""COMPUTED_VALUE"""),42615.66666666667)</f>
        <v>42615.66667</v>
      </c>
      <c r="B423" s="2">
        <f>IFERROR(__xludf.DUMMYFUNCTION("""COMPUTED_VALUE"""),31.67)</f>
        <v>31.67</v>
      </c>
      <c r="C423" s="2">
        <f>IFERROR(__xludf.DUMMYFUNCTION("""COMPUTED_VALUE"""),32.09)</f>
        <v>32.09</v>
      </c>
      <c r="D423" s="2">
        <f>IFERROR(__xludf.DUMMYFUNCTION("""COMPUTED_VALUE"""),31.64)</f>
        <v>31.64</v>
      </c>
      <c r="E423" s="2">
        <f>IFERROR(__xludf.DUMMYFUNCTION("""COMPUTED_VALUE"""),31.91)</f>
        <v>31.91</v>
      </c>
      <c r="F423" s="2">
        <f>IFERROR(__xludf.DUMMYFUNCTION("""COMPUTED_VALUE"""),109072.0)</f>
        <v>109072</v>
      </c>
    </row>
    <row r="424">
      <c r="A424" s="3">
        <f>IFERROR(__xludf.DUMMYFUNCTION("""COMPUTED_VALUE"""),42619.66666666667)</f>
        <v>42619.66667</v>
      </c>
      <c r="B424" s="2">
        <f>IFERROR(__xludf.DUMMYFUNCTION("""COMPUTED_VALUE"""),32.02)</f>
        <v>32.02</v>
      </c>
      <c r="C424" s="2">
        <f>IFERROR(__xludf.DUMMYFUNCTION("""COMPUTED_VALUE"""),32.27)</f>
        <v>32.27</v>
      </c>
      <c r="D424" s="2">
        <f>IFERROR(__xludf.DUMMYFUNCTION("""COMPUTED_VALUE"""),31.8)</f>
        <v>31.8</v>
      </c>
      <c r="E424" s="2">
        <f>IFERROR(__xludf.DUMMYFUNCTION("""COMPUTED_VALUE"""),31.84)</f>
        <v>31.84</v>
      </c>
      <c r="F424" s="2">
        <f>IFERROR(__xludf.DUMMYFUNCTION("""COMPUTED_VALUE"""),117928.0)</f>
        <v>117928</v>
      </c>
    </row>
    <row r="425">
      <c r="A425" s="3">
        <f>IFERROR(__xludf.DUMMYFUNCTION("""COMPUTED_VALUE"""),42620.66666666667)</f>
        <v>42620.66667</v>
      </c>
      <c r="B425" s="2">
        <f>IFERROR(__xludf.DUMMYFUNCTION("""COMPUTED_VALUE"""),31.87)</f>
        <v>31.87</v>
      </c>
      <c r="C425" s="2">
        <f>IFERROR(__xludf.DUMMYFUNCTION("""COMPUTED_VALUE"""),32.03)</f>
        <v>32.03</v>
      </c>
      <c r="D425" s="2">
        <f>IFERROR(__xludf.DUMMYFUNCTION("""COMPUTED_VALUE"""),31.63)</f>
        <v>31.63</v>
      </c>
      <c r="E425" s="2">
        <f>IFERROR(__xludf.DUMMYFUNCTION("""COMPUTED_VALUE"""),31.83)</f>
        <v>31.83</v>
      </c>
      <c r="F425" s="2">
        <f>IFERROR(__xludf.DUMMYFUNCTION("""COMPUTED_VALUE"""),100834.0)</f>
        <v>100834</v>
      </c>
    </row>
    <row r="426">
      <c r="A426" s="3">
        <f>IFERROR(__xludf.DUMMYFUNCTION("""COMPUTED_VALUE"""),42621.66666666667)</f>
        <v>42621.66667</v>
      </c>
      <c r="B426" s="2">
        <f>IFERROR(__xludf.DUMMYFUNCTION("""COMPUTED_VALUE"""),31.85)</f>
        <v>31.85</v>
      </c>
      <c r="C426" s="2">
        <f>IFERROR(__xludf.DUMMYFUNCTION("""COMPUTED_VALUE"""),31.99)</f>
        <v>31.99</v>
      </c>
      <c r="D426" s="2">
        <f>IFERROR(__xludf.DUMMYFUNCTION("""COMPUTED_VALUE"""),31.63)</f>
        <v>31.63</v>
      </c>
      <c r="E426" s="2">
        <f>IFERROR(__xludf.DUMMYFUNCTION("""COMPUTED_VALUE"""),31.72)</f>
        <v>31.72</v>
      </c>
      <c r="F426" s="2">
        <f>IFERROR(__xludf.DUMMYFUNCTION("""COMPUTED_VALUE"""),167685.0)</f>
        <v>167685</v>
      </c>
    </row>
    <row r="427">
      <c r="A427" s="3">
        <f>IFERROR(__xludf.DUMMYFUNCTION("""COMPUTED_VALUE"""),42622.66666666667)</f>
        <v>42622.66667</v>
      </c>
      <c r="B427" s="2">
        <f>IFERROR(__xludf.DUMMYFUNCTION("""COMPUTED_VALUE"""),31.43)</f>
        <v>31.43</v>
      </c>
      <c r="C427" s="2">
        <f>IFERROR(__xludf.DUMMYFUNCTION("""COMPUTED_VALUE"""),31.44)</f>
        <v>31.44</v>
      </c>
      <c r="D427" s="2">
        <f>IFERROR(__xludf.DUMMYFUNCTION("""COMPUTED_VALUE"""),29.86)</f>
        <v>29.86</v>
      </c>
      <c r="E427" s="2">
        <f>IFERROR(__xludf.DUMMYFUNCTION("""COMPUTED_VALUE"""),29.89)</f>
        <v>29.89</v>
      </c>
      <c r="F427" s="2">
        <f>IFERROR(__xludf.DUMMYFUNCTION("""COMPUTED_VALUE"""),604589.0)</f>
        <v>604589</v>
      </c>
    </row>
    <row r="428">
      <c r="A428" s="3">
        <f>IFERROR(__xludf.DUMMYFUNCTION("""COMPUTED_VALUE"""),42625.66666666667)</f>
        <v>42625.66667</v>
      </c>
      <c r="B428" s="2">
        <f>IFERROR(__xludf.DUMMYFUNCTION("""COMPUTED_VALUE"""),31.25)</f>
        <v>31.25</v>
      </c>
      <c r="C428" s="2">
        <f>IFERROR(__xludf.DUMMYFUNCTION("""COMPUTED_VALUE"""),32.7)</f>
        <v>32.7</v>
      </c>
      <c r="D428" s="2">
        <f>IFERROR(__xludf.DUMMYFUNCTION("""COMPUTED_VALUE"""),31.19)</f>
        <v>31.19</v>
      </c>
      <c r="E428" s="2">
        <f>IFERROR(__xludf.DUMMYFUNCTION("""COMPUTED_VALUE"""),32.58)</f>
        <v>32.58</v>
      </c>
      <c r="F428" s="2">
        <f>IFERROR(__xludf.DUMMYFUNCTION("""COMPUTED_VALUE"""),1708617.0)</f>
        <v>1708617</v>
      </c>
    </row>
    <row r="429">
      <c r="A429" s="3">
        <f>IFERROR(__xludf.DUMMYFUNCTION("""COMPUTED_VALUE"""),42626.66666666667)</f>
        <v>42626.66667</v>
      </c>
      <c r="B429" s="2">
        <f>IFERROR(__xludf.DUMMYFUNCTION("""COMPUTED_VALUE"""),32.88)</f>
        <v>32.88</v>
      </c>
      <c r="C429" s="2">
        <f>IFERROR(__xludf.DUMMYFUNCTION("""COMPUTED_VALUE"""),33.34)</f>
        <v>33.34</v>
      </c>
      <c r="D429" s="2">
        <f>IFERROR(__xludf.DUMMYFUNCTION("""COMPUTED_VALUE"""),32.05)</f>
        <v>32.05</v>
      </c>
      <c r="E429" s="2">
        <f>IFERROR(__xludf.DUMMYFUNCTION("""COMPUTED_VALUE"""),32.31)</f>
        <v>32.31</v>
      </c>
      <c r="F429" s="2">
        <f>IFERROR(__xludf.DUMMYFUNCTION("""COMPUTED_VALUE"""),740455.0)</f>
        <v>740455</v>
      </c>
    </row>
    <row r="430">
      <c r="A430" s="3">
        <f>IFERROR(__xludf.DUMMYFUNCTION("""COMPUTED_VALUE"""),42627.66666666667)</f>
        <v>42627.66667</v>
      </c>
      <c r="B430" s="2">
        <f>IFERROR(__xludf.DUMMYFUNCTION("""COMPUTED_VALUE"""),32.44)</f>
        <v>32.44</v>
      </c>
      <c r="C430" s="2">
        <f>IFERROR(__xludf.DUMMYFUNCTION("""COMPUTED_VALUE"""),32.9)</f>
        <v>32.9</v>
      </c>
      <c r="D430" s="2">
        <f>IFERROR(__xludf.DUMMYFUNCTION("""COMPUTED_VALUE"""),32.32)</f>
        <v>32.32</v>
      </c>
      <c r="E430" s="2">
        <f>IFERROR(__xludf.DUMMYFUNCTION("""COMPUTED_VALUE"""),32.65)</f>
        <v>32.65</v>
      </c>
      <c r="F430" s="2">
        <f>IFERROR(__xludf.DUMMYFUNCTION("""COMPUTED_VALUE"""),673125.0)</f>
        <v>673125</v>
      </c>
    </row>
    <row r="431">
      <c r="A431" s="3">
        <f>IFERROR(__xludf.DUMMYFUNCTION("""COMPUTED_VALUE"""),42628.66666666667)</f>
        <v>42628.66667</v>
      </c>
      <c r="B431" s="2">
        <f>IFERROR(__xludf.DUMMYFUNCTION("""COMPUTED_VALUE"""),32.82)</f>
        <v>32.82</v>
      </c>
      <c r="C431" s="2">
        <f>IFERROR(__xludf.DUMMYFUNCTION("""COMPUTED_VALUE"""),32.86)</f>
        <v>32.86</v>
      </c>
      <c r="D431" s="2">
        <f>IFERROR(__xludf.DUMMYFUNCTION("""COMPUTED_VALUE"""),32.57)</f>
        <v>32.57</v>
      </c>
      <c r="E431" s="2">
        <f>IFERROR(__xludf.DUMMYFUNCTION("""COMPUTED_VALUE"""),32.67)</f>
        <v>32.67</v>
      </c>
      <c r="F431" s="2">
        <f>IFERROR(__xludf.DUMMYFUNCTION("""COMPUTED_VALUE"""),367549.0)</f>
        <v>367549</v>
      </c>
    </row>
    <row r="432">
      <c r="A432" s="3">
        <f>IFERROR(__xludf.DUMMYFUNCTION("""COMPUTED_VALUE"""),42629.66666666667)</f>
        <v>42629.66667</v>
      </c>
      <c r="B432" s="2">
        <f>IFERROR(__xludf.DUMMYFUNCTION("""COMPUTED_VALUE"""),32.55)</f>
        <v>32.55</v>
      </c>
      <c r="C432" s="2">
        <f>IFERROR(__xludf.DUMMYFUNCTION("""COMPUTED_VALUE"""),32.55)</f>
        <v>32.55</v>
      </c>
      <c r="D432" s="2">
        <f>IFERROR(__xludf.DUMMYFUNCTION("""COMPUTED_VALUE"""),32.27)</f>
        <v>32.27</v>
      </c>
      <c r="E432" s="2">
        <f>IFERROR(__xludf.DUMMYFUNCTION("""COMPUTED_VALUE"""),32.39)</f>
        <v>32.39</v>
      </c>
      <c r="F432" s="2">
        <f>IFERROR(__xludf.DUMMYFUNCTION("""COMPUTED_VALUE"""),239940.0)</f>
        <v>239940</v>
      </c>
    </row>
    <row r="433">
      <c r="A433" s="3">
        <f>IFERROR(__xludf.DUMMYFUNCTION("""COMPUTED_VALUE"""),42632.66666666667)</f>
        <v>42632.66667</v>
      </c>
      <c r="B433" s="2">
        <f>IFERROR(__xludf.DUMMYFUNCTION("""COMPUTED_VALUE"""),32.51)</f>
        <v>32.51</v>
      </c>
      <c r="C433" s="2">
        <f>IFERROR(__xludf.DUMMYFUNCTION("""COMPUTED_VALUE"""),32.79)</f>
        <v>32.79</v>
      </c>
      <c r="D433" s="2">
        <f>IFERROR(__xludf.DUMMYFUNCTION("""COMPUTED_VALUE"""),32.48)</f>
        <v>32.48</v>
      </c>
      <c r="E433" s="2">
        <f>IFERROR(__xludf.DUMMYFUNCTION("""COMPUTED_VALUE"""),32.5)</f>
        <v>32.5</v>
      </c>
      <c r="F433" s="2">
        <f>IFERROR(__xludf.DUMMYFUNCTION("""COMPUTED_VALUE"""),168677.0)</f>
        <v>168677</v>
      </c>
    </row>
    <row r="434">
      <c r="A434" s="3">
        <f>IFERROR(__xludf.DUMMYFUNCTION("""COMPUTED_VALUE"""),42633.66666666667)</f>
        <v>42633.66667</v>
      </c>
      <c r="B434" s="2">
        <f>IFERROR(__xludf.DUMMYFUNCTION("""COMPUTED_VALUE"""),32.77)</f>
        <v>32.77</v>
      </c>
      <c r="C434" s="2">
        <f>IFERROR(__xludf.DUMMYFUNCTION("""COMPUTED_VALUE"""),33.03)</f>
        <v>33.03</v>
      </c>
      <c r="D434" s="2">
        <f>IFERROR(__xludf.DUMMYFUNCTION("""COMPUTED_VALUE"""),32.51)</f>
        <v>32.51</v>
      </c>
      <c r="E434" s="2">
        <f>IFERROR(__xludf.DUMMYFUNCTION("""COMPUTED_VALUE"""),32.71)</f>
        <v>32.71</v>
      </c>
      <c r="F434" s="2">
        <f>IFERROR(__xludf.DUMMYFUNCTION("""COMPUTED_VALUE"""),150641.0)</f>
        <v>150641</v>
      </c>
    </row>
    <row r="435">
      <c r="A435" s="3">
        <f>IFERROR(__xludf.DUMMYFUNCTION("""COMPUTED_VALUE"""),42634.66666666667)</f>
        <v>42634.66667</v>
      </c>
      <c r="B435" s="2">
        <f>IFERROR(__xludf.DUMMYFUNCTION("""COMPUTED_VALUE"""),32.85)</f>
        <v>32.85</v>
      </c>
      <c r="C435" s="2">
        <f>IFERROR(__xludf.DUMMYFUNCTION("""COMPUTED_VALUE"""),33.18)</f>
        <v>33.18</v>
      </c>
      <c r="D435" s="2">
        <f>IFERROR(__xludf.DUMMYFUNCTION("""COMPUTED_VALUE"""),32.78)</f>
        <v>32.78</v>
      </c>
      <c r="E435" s="2">
        <f>IFERROR(__xludf.DUMMYFUNCTION("""COMPUTED_VALUE"""),33.09)</f>
        <v>33.09</v>
      </c>
      <c r="F435" s="2">
        <f>IFERROR(__xludf.DUMMYFUNCTION("""COMPUTED_VALUE"""),215740.0)</f>
        <v>215740</v>
      </c>
    </row>
    <row r="436">
      <c r="A436" s="3">
        <f>IFERROR(__xludf.DUMMYFUNCTION("""COMPUTED_VALUE"""),42635.66666666667)</f>
        <v>42635.66667</v>
      </c>
      <c r="B436" s="2">
        <f>IFERROR(__xludf.DUMMYFUNCTION("""COMPUTED_VALUE"""),33.39)</f>
        <v>33.39</v>
      </c>
      <c r="C436" s="2">
        <f>IFERROR(__xludf.DUMMYFUNCTION("""COMPUTED_VALUE"""),33.42)</f>
        <v>33.42</v>
      </c>
      <c r="D436" s="2">
        <f>IFERROR(__xludf.DUMMYFUNCTION("""COMPUTED_VALUE"""),33.12)</f>
        <v>33.12</v>
      </c>
      <c r="E436" s="2">
        <f>IFERROR(__xludf.DUMMYFUNCTION("""COMPUTED_VALUE"""),33.27)</f>
        <v>33.27</v>
      </c>
      <c r="F436" s="2">
        <f>IFERROR(__xludf.DUMMYFUNCTION("""COMPUTED_VALUE"""),122574.0)</f>
        <v>122574</v>
      </c>
    </row>
    <row r="437">
      <c r="A437" s="3">
        <f>IFERROR(__xludf.DUMMYFUNCTION("""COMPUTED_VALUE"""),42636.66666666667)</f>
        <v>42636.66667</v>
      </c>
      <c r="B437" s="2">
        <f>IFERROR(__xludf.DUMMYFUNCTION("""COMPUTED_VALUE"""),33.14)</f>
        <v>33.14</v>
      </c>
      <c r="C437" s="2">
        <f>IFERROR(__xludf.DUMMYFUNCTION("""COMPUTED_VALUE"""),33.14)</f>
        <v>33.14</v>
      </c>
      <c r="D437" s="2">
        <f>IFERROR(__xludf.DUMMYFUNCTION("""COMPUTED_VALUE"""),32.76)</f>
        <v>32.76</v>
      </c>
      <c r="E437" s="2">
        <f>IFERROR(__xludf.DUMMYFUNCTION("""COMPUTED_VALUE"""),32.86)</f>
        <v>32.86</v>
      </c>
      <c r="F437" s="2">
        <f>IFERROR(__xludf.DUMMYFUNCTION("""COMPUTED_VALUE"""),220697.0)</f>
        <v>220697</v>
      </c>
    </row>
    <row r="438">
      <c r="A438" s="3">
        <f>IFERROR(__xludf.DUMMYFUNCTION("""COMPUTED_VALUE"""),42639.66666666667)</f>
        <v>42639.66667</v>
      </c>
      <c r="B438" s="2">
        <f>IFERROR(__xludf.DUMMYFUNCTION("""COMPUTED_VALUE"""),32.78)</f>
        <v>32.78</v>
      </c>
      <c r="C438" s="2">
        <f>IFERROR(__xludf.DUMMYFUNCTION("""COMPUTED_VALUE"""),32.95)</f>
        <v>32.95</v>
      </c>
      <c r="D438" s="2">
        <f>IFERROR(__xludf.DUMMYFUNCTION("""COMPUTED_VALUE"""),32.39)</f>
        <v>32.39</v>
      </c>
      <c r="E438" s="2">
        <f>IFERROR(__xludf.DUMMYFUNCTION("""COMPUTED_VALUE"""),32.63)</f>
        <v>32.63</v>
      </c>
      <c r="F438" s="2">
        <f>IFERROR(__xludf.DUMMYFUNCTION("""COMPUTED_VALUE"""),150737.0)</f>
        <v>150737</v>
      </c>
    </row>
    <row r="439">
      <c r="A439" s="3">
        <f>IFERROR(__xludf.DUMMYFUNCTION("""COMPUTED_VALUE"""),42640.66666666667)</f>
        <v>42640.66667</v>
      </c>
      <c r="B439" s="2">
        <f>IFERROR(__xludf.DUMMYFUNCTION("""COMPUTED_VALUE"""),32.74)</f>
        <v>32.74</v>
      </c>
      <c r="C439" s="2">
        <f>IFERROR(__xludf.DUMMYFUNCTION("""COMPUTED_VALUE"""),33.0)</f>
        <v>33</v>
      </c>
      <c r="D439" s="2">
        <f>IFERROR(__xludf.DUMMYFUNCTION("""COMPUTED_VALUE"""),32.43)</f>
        <v>32.43</v>
      </c>
      <c r="E439" s="2">
        <f>IFERROR(__xludf.DUMMYFUNCTION("""COMPUTED_VALUE"""),32.67)</f>
        <v>32.67</v>
      </c>
      <c r="F439" s="2">
        <f>IFERROR(__xludf.DUMMYFUNCTION("""COMPUTED_VALUE"""),309982.0)</f>
        <v>309982</v>
      </c>
    </row>
    <row r="440">
      <c r="A440" s="3">
        <f>IFERROR(__xludf.DUMMYFUNCTION("""COMPUTED_VALUE"""),42641.66666666667)</f>
        <v>42641.66667</v>
      </c>
      <c r="B440" s="2">
        <f>IFERROR(__xludf.DUMMYFUNCTION("""COMPUTED_VALUE"""),32.7)</f>
        <v>32.7</v>
      </c>
      <c r="C440" s="2">
        <f>IFERROR(__xludf.DUMMYFUNCTION("""COMPUTED_VALUE"""),32.99)</f>
        <v>32.99</v>
      </c>
      <c r="D440" s="2">
        <f>IFERROR(__xludf.DUMMYFUNCTION("""COMPUTED_VALUE"""),32.39)</f>
        <v>32.39</v>
      </c>
      <c r="E440" s="2">
        <f>IFERROR(__xludf.DUMMYFUNCTION("""COMPUTED_VALUE"""),32.5)</f>
        <v>32.5</v>
      </c>
      <c r="F440" s="2">
        <f>IFERROR(__xludf.DUMMYFUNCTION("""COMPUTED_VALUE"""),610898.0)</f>
        <v>610898</v>
      </c>
    </row>
    <row r="441">
      <c r="A441" s="3">
        <f>IFERROR(__xludf.DUMMYFUNCTION("""COMPUTED_VALUE"""),42642.66666666667)</f>
        <v>42642.66667</v>
      </c>
      <c r="B441" s="2">
        <f>IFERROR(__xludf.DUMMYFUNCTION("""COMPUTED_VALUE"""),32.42)</f>
        <v>32.42</v>
      </c>
      <c r="C441" s="2">
        <f>IFERROR(__xludf.DUMMYFUNCTION("""COMPUTED_VALUE"""),32.59)</f>
        <v>32.59</v>
      </c>
      <c r="D441" s="2">
        <f>IFERROR(__xludf.DUMMYFUNCTION("""COMPUTED_VALUE"""),32.25)</f>
        <v>32.25</v>
      </c>
      <c r="E441" s="2">
        <f>IFERROR(__xludf.DUMMYFUNCTION("""COMPUTED_VALUE"""),32.44)</f>
        <v>32.44</v>
      </c>
      <c r="F441" s="2">
        <f>IFERROR(__xludf.DUMMYFUNCTION("""COMPUTED_VALUE"""),331236.0)</f>
        <v>331236</v>
      </c>
    </row>
    <row r="442">
      <c r="A442" s="3">
        <f>IFERROR(__xludf.DUMMYFUNCTION("""COMPUTED_VALUE"""),42643.66666666667)</f>
        <v>42643.66667</v>
      </c>
      <c r="B442" s="2">
        <f>IFERROR(__xludf.DUMMYFUNCTION("""COMPUTED_VALUE"""),32.55)</f>
        <v>32.55</v>
      </c>
      <c r="C442" s="2">
        <f>IFERROR(__xludf.DUMMYFUNCTION("""COMPUTED_VALUE"""),32.77)</f>
        <v>32.77</v>
      </c>
      <c r="D442" s="2">
        <f>IFERROR(__xludf.DUMMYFUNCTION("""COMPUTED_VALUE"""),32.4)</f>
        <v>32.4</v>
      </c>
      <c r="E442" s="2">
        <f>IFERROR(__xludf.DUMMYFUNCTION("""COMPUTED_VALUE"""),32.43)</f>
        <v>32.43</v>
      </c>
      <c r="F442" s="2">
        <f>IFERROR(__xludf.DUMMYFUNCTION("""COMPUTED_VALUE"""),265164.0)</f>
        <v>265164</v>
      </c>
    </row>
    <row r="443">
      <c r="A443" s="3">
        <f>IFERROR(__xludf.DUMMYFUNCTION("""COMPUTED_VALUE"""),42646.66666666667)</f>
        <v>42646.66667</v>
      </c>
      <c r="B443" s="2">
        <f>IFERROR(__xludf.DUMMYFUNCTION("""COMPUTED_VALUE"""),32.44)</f>
        <v>32.44</v>
      </c>
      <c r="C443" s="2">
        <f>IFERROR(__xludf.DUMMYFUNCTION("""COMPUTED_VALUE"""),32.52)</f>
        <v>32.52</v>
      </c>
      <c r="D443" s="2">
        <f>IFERROR(__xludf.DUMMYFUNCTION("""COMPUTED_VALUE"""),32.28)</f>
        <v>32.28</v>
      </c>
      <c r="E443" s="2">
        <f>IFERROR(__xludf.DUMMYFUNCTION("""COMPUTED_VALUE"""),32.32)</f>
        <v>32.32</v>
      </c>
      <c r="F443" s="2">
        <f>IFERROR(__xludf.DUMMYFUNCTION("""COMPUTED_VALUE"""),183200.0)</f>
        <v>183200</v>
      </c>
    </row>
    <row r="444">
      <c r="A444" s="3">
        <f>IFERROR(__xludf.DUMMYFUNCTION("""COMPUTED_VALUE"""),42647.66666666667)</f>
        <v>42647.66667</v>
      </c>
      <c r="B444" s="2">
        <f>IFERROR(__xludf.DUMMYFUNCTION("""COMPUTED_VALUE"""),32.42)</f>
        <v>32.42</v>
      </c>
      <c r="C444" s="2">
        <f>IFERROR(__xludf.DUMMYFUNCTION("""COMPUTED_VALUE"""),32.66)</f>
        <v>32.66</v>
      </c>
      <c r="D444" s="2">
        <f>IFERROR(__xludf.DUMMYFUNCTION("""COMPUTED_VALUE"""),32.31)</f>
        <v>32.31</v>
      </c>
      <c r="E444" s="2">
        <f>IFERROR(__xludf.DUMMYFUNCTION("""COMPUTED_VALUE"""),32.44)</f>
        <v>32.44</v>
      </c>
      <c r="F444" s="2">
        <f>IFERROR(__xludf.DUMMYFUNCTION("""COMPUTED_VALUE"""),255807.0)</f>
        <v>255807</v>
      </c>
    </row>
    <row r="445">
      <c r="A445" s="3">
        <f>IFERROR(__xludf.DUMMYFUNCTION("""COMPUTED_VALUE"""),42648.66666666667)</f>
        <v>42648.66667</v>
      </c>
      <c r="B445" s="2">
        <f>IFERROR(__xludf.DUMMYFUNCTION("""COMPUTED_VALUE"""),32.56)</f>
        <v>32.56</v>
      </c>
      <c r="C445" s="2">
        <f>IFERROR(__xludf.DUMMYFUNCTION("""COMPUTED_VALUE"""),32.62)</f>
        <v>32.62</v>
      </c>
      <c r="D445" s="2">
        <f>IFERROR(__xludf.DUMMYFUNCTION("""COMPUTED_VALUE"""),32.36)</f>
        <v>32.36</v>
      </c>
      <c r="E445" s="2">
        <f>IFERROR(__xludf.DUMMYFUNCTION("""COMPUTED_VALUE"""),32.49)</f>
        <v>32.49</v>
      </c>
      <c r="F445" s="2">
        <f>IFERROR(__xludf.DUMMYFUNCTION("""COMPUTED_VALUE"""),170448.0)</f>
        <v>170448</v>
      </c>
    </row>
    <row r="446">
      <c r="A446" s="3">
        <f>IFERROR(__xludf.DUMMYFUNCTION("""COMPUTED_VALUE"""),42649.66666666667)</f>
        <v>42649.66667</v>
      </c>
      <c r="B446" s="2">
        <f>IFERROR(__xludf.DUMMYFUNCTION("""COMPUTED_VALUE"""),32.67)</f>
        <v>32.67</v>
      </c>
      <c r="C446" s="2">
        <f>IFERROR(__xludf.DUMMYFUNCTION("""COMPUTED_VALUE"""),32.79)</f>
        <v>32.79</v>
      </c>
      <c r="D446" s="2">
        <f>IFERROR(__xludf.DUMMYFUNCTION("""COMPUTED_VALUE"""),32.35)</f>
        <v>32.35</v>
      </c>
      <c r="E446" s="2">
        <f>IFERROR(__xludf.DUMMYFUNCTION("""COMPUTED_VALUE"""),32.57)</f>
        <v>32.57</v>
      </c>
      <c r="F446" s="2">
        <f>IFERROR(__xludf.DUMMYFUNCTION("""COMPUTED_VALUE"""),394216.0)</f>
        <v>394216</v>
      </c>
    </row>
    <row r="447">
      <c r="A447" s="3">
        <f>IFERROR(__xludf.DUMMYFUNCTION("""COMPUTED_VALUE"""),42650.66666666667)</f>
        <v>42650.66667</v>
      </c>
      <c r="B447" s="2">
        <f>IFERROR(__xludf.DUMMYFUNCTION("""COMPUTED_VALUE"""),32.51)</f>
        <v>32.51</v>
      </c>
      <c r="C447" s="2">
        <f>IFERROR(__xludf.DUMMYFUNCTION("""COMPUTED_VALUE"""),32.63)</f>
        <v>32.63</v>
      </c>
      <c r="D447" s="2">
        <f>IFERROR(__xludf.DUMMYFUNCTION("""COMPUTED_VALUE"""),32.2)</f>
        <v>32.2</v>
      </c>
      <c r="E447" s="2">
        <f>IFERROR(__xludf.DUMMYFUNCTION("""COMPUTED_VALUE"""),32.31)</f>
        <v>32.31</v>
      </c>
      <c r="F447" s="2">
        <f>IFERROR(__xludf.DUMMYFUNCTION("""COMPUTED_VALUE"""),150879.0)</f>
        <v>150879</v>
      </c>
    </row>
    <row r="448">
      <c r="A448" s="3">
        <f>IFERROR(__xludf.DUMMYFUNCTION("""COMPUTED_VALUE"""),42653.66666666667)</f>
        <v>42653.66667</v>
      </c>
      <c r="B448" s="2">
        <f>IFERROR(__xludf.DUMMYFUNCTION("""COMPUTED_VALUE"""),32.42)</f>
        <v>32.42</v>
      </c>
      <c r="C448" s="2">
        <f>IFERROR(__xludf.DUMMYFUNCTION("""COMPUTED_VALUE"""),32.61)</f>
        <v>32.61</v>
      </c>
      <c r="D448" s="2">
        <f>IFERROR(__xludf.DUMMYFUNCTION("""COMPUTED_VALUE"""),32.19)</f>
        <v>32.19</v>
      </c>
      <c r="E448" s="2">
        <f>IFERROR(__xludf.DUMMYFUNCTION("""COMPUTED_VALUE"""),32.23)</f>
        <v>32.23</v>
      </c>
      <c r="F448" s="2">
        <f>IFERROR(__xludf.DUMMYFUNCTION("""COMPUTED_VALUE"""),75489.0)</f>
        <v>75489</v>
      </c>
    </row>
    <row r="449">
      <c r="A449" s="3">
        <f>IFERROR(__xludf.DUMMYFUNCTION("""COMPUTED_VALUE"""),42654.66666666667)</f>
        <v>42654.66667</v>
      </c>
      <c r="B449" s="2">
        <f>IFERROR(__xludf.DUMMYFUNCTION("""COMPUTED_VALUE"""),32.17)</f>
        <v>32.17</v>
      </c>
      <c r="C449" s="2">
        <f>IFERROR(__xludf.DUMMYFUNCTION("""COMPUTED_VALUE"""),32.49)</f>
        <v>32.49</v>
      </c>
      <c r="D449" s="2">
        <f>IFERROR(__xludf.DUMMYFUNCTION("""COMPUTED_VALUE"""),31.79)</f>
        <v>31.79</v>
      </c>
      <c r="E449" s="2">
        <f>IFERROR(__xludf.DUMMYFUNCTION("""COMPUTED_VALUE"""),31.9)</f>
        <v>31.9</v>
      </c>
      <c r="F449" s="2">
        <f>IFERROR(__xludf.DUMMYFUNCTION("""COMPUTED_VALUE"""),231452.0)</f>
        <v>231452</v>
      </c>
    </row>
    <row r="450">
      <c r="A450" s="3">
        <f>IFERROR(__xludf.DUMMYFUNCTION("""COMPUTED_VALUE"""),42655.66666666667)</f>
        <v>42655.66667</v>
      </c>
      <c r="B450" s="2">
        <f>IFERROR(__xludf.DUMMYFUNCTION("""COMPUTED_VALUE"""),31.94)</f>
        <v>31.94</v>
      </c>
      <c r="C450" s="2">
        <f>IFERROR(__xludf.DUMMYFUNCTION("""COMPUTED_VALUE"""),32.1)</f>
        <v>32.1</v>
      </c>
      <c r="D450" s="2">
        <f>IFERROR(__xludf.DUMMYFUNCTION("""COMPUTED_VALUE"""),31.68)</f>
        <v>31.68</v>
      </c>
      <c r="E450" s="2">
        <f>IFERROR(__xludf.DUMMYFUNCTION("""COMPUTED_VALUE"""),31.91)</f>
        <v>31.91</v>
      </c>
      <c r="F450" s="2">
        <f>IFERROR(__xludf.DUMMYFUNCTION("""COMPUTED_VALUE"""),152463.0)</f>
        <v>152463</v>
      </c>
    </row>
    <row r="451">
      <c r="A451" s="3">
        <f>IFERROR(__xludf.DUMMYFUNCTION("""COMPUTED_VALUE"""),42656.66666666667)</f>
        <v>42656.66667</v>
      </c>
      <c r="B451" s="2">
        <f>IFERROR(__xludf.DUMMYFUNCTION("""COMPUTED_VALUE"""),31.88)</f>
        <v>31.88</v>
      </c>
      <c r="C451" s="2">
        <f>IFERROR(__xludf.DUMMYFUNCTION("""COMPUTED_VALUE"""),32.04)</f>
        <v>32.04</v>
      </c>
      <c r="D451" s="2">
        <f>IFERROR(__xludf.DUMMYFUNCTION("""COMPUTED_VALUE"""),31.74)</f>
        <v>31.74</v>
      </c>
      <c r="E451" s="2">
        <f>IFERROR(__xludf.DUMMYFUNCTION("""COMPUTED_VALUE"""),31.9)</f>
        <v>31.9</v>
      </c>
      <c r="F451" s="2">
        <f>IFERROR(__xludf.DUMMYFUNCTION("""COMPUTED_VALUE"""),206494.0)</f>
        <v>206494</v>
      </c>
    </row>
    <row r="452">
      <c r="A452" s="3">
        <f>IFERROR(__xludf.DUMMYFUNCTION("""COMPUTED_VALUE"""),42657.66666666667)</f>
        <v>42657.66667</v>
      </c>
      <c r="B452" s="2">
        <f>IFERROR(__xludf.DUMMYFUNCTION("""COMPUTED_VALUE"""),31.94)</f>
        <v>31.94</v>
      </c>
      <c r="C452" s="2">
        <f>IFERROR(__xludf.DUMMYFUNCTION("""COMPUTED_VALUE"""),32.27)</f>
        <v>32.27</v>
      </c>
      <c r="D452" s="2">
        <f>IFERROR(__xludf.DUMMYFUNCTION("""COMPUTED_VALUE"""),31.93)</f>
        <v>31.93</v>
      </c>
      <c r="E452" s="2">
        <f>IFERROR(__xludf.DUMMYFUNCTION("""COMPUTED_VALUE"""),32.08)</f>
        <v>32.08</v>
      </c>
      <c r="F452" s="2">
        <f>IFERROR(__xludf.DUMMYFUNCTION("""COMPUTED_VALUE"""),163315.0)</f>
        <v>163315</v>
      </c>
    </row>
    <row r="453">
      <c r="A453" s="3">
        <f>IFERROR(__xludf.DUMMYFUNCTION("""COMPUTED_VALUE"""),42660.66666666667)</f>
        <v>42660.66667</v>
      </c>
      <c r="B453" s="2">
        <f>IFERROR(__xludf.DUMMYFUNCTION("""COMPUTED_VALUE"""),32.03)</f>
        <v>32.03</v>
      </c>
      <c r="C453" s="2">
        <f>IFERROR(__xludf.DUMMYFUNCTION("""COMPUTED_VALUE"""),32.26)</f>
        <v>32.26</v>
      </c>
      <c r="D453" s="2">
        <f>IFERROR(__xludf.DUMMYFUNCTION("""COMPUTED_VALUE"""),32.0)</f>
        <v>32</v>
      </c>
      <c r="E453" s="2">
        <f>IFERROR(__xludf.DUMMYFUNCTION("""COMPUTED_VALUE"""),32.08)</f>
        <v>32.08</v>
      </c>
      <c r="F453" s="2">
        <f>IFERROR(__xludf.DUMMYFUNCTION("""COMPUTED_VALUE"""),92260.0)</f>
        <v>92260</v>
      </c>
    </row>
    <row r="454">
      <c r="A454" s="3">
        <f>IFERROR(__xludf.DUMMYFUNCTION("""COMPUTED_VALUE"""),42661.66666666667)</f>
        <v>42661.66667</v>
      </c>
      <c r="B454" s="2">
        <f>IFERROR(__xludf.DUMMYFUNCTION("""COMPUTED_VALUE"""),32.42)</f>
        <v>32.42</v>
      </c>
      <c r="C454" s="2">
        <f>IFERROR(__xludf.DUMMYFUNCTION("""COMPUTED_VALUE"""),32.59)</f>
        <v>32.59</v>
      </c>
      <c r="D454" s="2">
        <f>IFERROR(__xludf.DUMMYFUNCTION("""COMPUTED_VALUE"""),32.17)</f>
        <v>32.17</v>
      </c>
      <c r="E454" s="2">
        <f>IFERROR(__xludf.DUMMYFUNCTION("""COMPUTED_VALUE"""),32.2)</f>
        <v>32.2</v>
      </c>
      <c r="F454" s="2">
        <f>IFERROR(__xludf.DUMMYFUNCTION("""COMPUTED_VALUE"""),135233.0)</f>
        <v>135233</v>
      </c>
    </row>
    <row r="455">
      <c r="A455" s="3">
        <f>IFERROR(__xludf.DUMMYFUNCTION("""COMPUTED_VALUE"""),42662.66666666667)</f>
        <v>42662.66667</v>
      </c>
      <c r="B455" s="2">
        <f>IFERROR(__xludf.DUMMYFUNCTION("""COMPUTED_VALUE"""),32.25)</f>
        <v>32.25</v>
      </c>
      <c r="C455" s="2">
        <f>IFERROR(__xludf.DUMMYFUNCTION("""COMPUTED_VALUE"""),32.41)</f>
        <v>32.41</v>
      </c>
      <c r="D455" s="2">
        <f>IFERROR(__xludf.DUMMYFUNCTION("""COMPUTED_VALUE"""),32.13)</f>
        <v>32.13</v>
      </c>
      <c r="E455" s="2">
        <f>IFERROR(__xludf.DUMMYFUNCTION("""COMPUTED_VALUE"""),32.23)</f>
        <v>32.23</v>
      </c>
      <c r="F455" s="2">
        <f>IFERROR(__xludf.DUMMYFUNCTION("""COMPUTED_VALUE"""),110351.0)</f>
        <v>110351</v>
      </c>
    </row>
    <row r="456">
      <c r="A456" s="3">
        <f>IFERROR(__xludf.DUMMYFUNCTION("""COMPUTED_VALUE"""),42663.66666666667)</f>
        <v>42663.66667</v>
      </c>
      <c r="B456" s="2">
        <f>IFERROR(__xludf.DUMMYFUNCTION("""COMPUTED_VALUE"""),32.1)</f>
        <v>32.1</v>
      </c>
      <c r="C456" s="2">
        <f>IFERROR(__xludf.DUMMYFUNCTION("""COMPUTED_VALUE"""),32.24)</f>
        <v>32.24</v>
      </c>
      <c r="D456" s="2">
        <f>IFERROR(__xludf.DUMMYFUNCTION("""COMPUTED_VALUE"""),31.98)</f>
        <v>31.98</v>
      </c>
      <c r="E456" s="2">
        <f>IFERROR(__xludf.DUMMYFUNCTION("""COMPUTED_VALUE"""),32.2)</f>
        <v>32.2</v>
      </c>
      <c r="F456" s="2">
        <f>IFERROR(__xludf.DUMMYFUNCTION("""COMPUTED_VALUE"""),224285.0)</f>
        <v>224285</v>
      </c>
    </row>
    <row r="457">
      <c r="A457" s="3">
        <f>IFERROR(__xludf.DUMMYFUNCTION("""COMPUTED_VALUE"""),42664.66666666667)</f>
        <v>42664.66667</v>
      </c>
      <c r="B457" s="2">
        <f>IFERROR(__xludf.DUMMYFUNCTION("""COMPUTED_VALUE"""),32.48)</f>
        <v>32.48</v>
      </c>
      <c r="C457" s="2">
        <f>IFERROR(__xludf.DUMMYFUNCTION("""COMPUTED_VALUE"""),32.72)</f>
        <v>32.72</v>
      </c>
      <c r="D457" s="2">
        <f>IFERROR(__xludf.DUMMYFUNCTION("""COMPUTED_VALUE"""),31.98)</f>
        <v>31.98</v>
      </c>
      <c r="E457" s="2">
        <f>IFERROR(__xludf.DUMMYFUNCTION("""COMPUTED_VALUE"""),32.17)</f>
        <v>32.17</v>
      </c>
      <c r="F457" s="2">
        <f>IFERROR(__xludf.DUMMYFUNCTION("""COMPUTED_VALUE"""),338904.0)</f>
        <v>338904</v>
      </c>
    </row>
    <row r="458">
      <c r="A458" s="3">
        <f>IFERROR(__xludf.DUMMYFUNCTION("""COMPUTED_VALUE"""),42667.66666666667)</f>
        <v>42667.66667</v>
      </c>
      <c r="B458" s="2">
        <f>IFERROR(__xludf.DUMMYFUNCTION("""COMPUTED_VALUE"""),32.29)</f>
        <v>32.29</v>
      </c>
      <c r="C458" s="2">
        <f>IFERROR(__xludf.DUMMYFUNCTION("""COMPUTED_VALUE"""),32.33)</f>
        <v>32.33</v>
      </c>
      <c r="D458" s="2">
        <f>IFERROR(__xludf.DUMMYFUNCTION("""COMPUTED_VALUE"""),32.01)</f>
        <v>32.01</v>
      </c>
      <c r="E458" s="2">
        <f>IFERROR(__xludf.DUMMYFUNCTION("""COMPUTED_VALUE"""),32.26)</f>
        <v>32.26</v>
      </c>
      <c r="F458" s="2">
        <f>IFERROR(__xludf.DUMMYFUNCTION("""COMPUTED_VALUE"""),136267.0)</f>
        <v>136267</v>
      </c>
    </row>
    <row r="459">
      <c r="A459" s="3">
        <f>IFERROR(__xludf.DUMMYFUNCTION("""COMPUTED_VALUE"""),42668.66666666667)</f>
        <v>42668.66667</v>
      </c>
      <c r="B459" s="2">
        <f>IFERROR(__xludf.DUMMYFUNCTION("""COMPUTED_VALUE"""),32.23)</f>
        <v>32.23</v>
      </c>
      <c r="C459" s="2">
        <f>IFERROR(__xludf.DUMMYFUNCTION("""COMPUTED_VALUE"""),32.39)</f>
        <v>32.39</v>
      </c>
      <c r="D459" s="2">
        <f>IFERROR(__xludf.DUMMYFUNCTION("""COMPUTED_VALUE"""),31.69)</f>
        <v>31.69</v>
      </c>
      <c r="E459" s="2">
        <f>IFERROR(__xludf.DUMMYFUNCTION("""COMPUTED_VALUE"""),31.76)</f>
        <v>31.76</v>
      </c>
      <c r="F459" s="2">
        <f>IFERROR(__xludf.DUMMYFUNCTION("""COMPUTED_VALUE"""),141414.0)</f>
        <v>141414</v>
      </c>
    </row>
    <row r="460">
      <c r="A460" s="3">
        <f>IFERROR(__xludf.DUMMYFUNCTION("""COMPUTED_VALUE"""),42669.66666666667)</f>
        <v>42669.66667</v>
      </c>
      <c r="B460" s="2">
        <f>IFERROR(__xludf.DUMMYFUNCTION("""COMPUTED_VALUE"""),31.54)</f>
        <v>31.54</v>
      </c>
      <c r="C460" s="2">
        <f>IFERROR(__xludf.DUMMYFUNCTION("""COMPUTED_VALUE"""),31.64)</f>
        <v>31.64</v>
      </c>
      <c r="D460" s="2">
        <f>IFERROR(__xludf.DUMMYFUNCTION("""COMPUTED_VALUE"""),31.08)</f>
        <v>31.08</v>
      </c>
      <c r="E460" s="2">
        <f>IFERROR(__xludf.DUMMYFUNCTION("""COMPUTED_VALUE"""),31.1)</f>
        <v>31.1</v>
      </c>
      <c r="F460" s="2">
        <f>IFERROR(__xludf.DUMMYFUNCTION("""COMPUTED_VALUE"""),240710.0)</f>
        <v>240710</v>
      </c>
    </row>
    <row r="461">
      <c r="A461" s="3">
        <f>IFERROR(__xludf.DUMMYFUNCTION("""COMPUTED_VALUE"""),42670.66666666667)</f>
        <v>42670.66667</v>
      </c>
      <c r="B461" s="2">
        <f>IFERROR(__xludf.DUMMYFUNCTION("""COMPUTED_VALUE"""),31.3)</f>
        <v>31.3</v>
      </c>
      <c r="C461" s="2">
        <f>IFERROR(__xludf.DUMMYFUNCTION("""COMPUTED_VALUE"""),31.37)</f>
        <v>31.37</v>
      </c>
      <c r="D461" s="2">
        <f>IFERROR(__xludf.DUMMYFUNCTION("""COMPUTED_VALUE"""),30.78)</f>
        <v>30.78</v>
      </c>
      <c r="E461" s="2">
        <f>IFERROR(__xludf.DUMMYFUNCTION("""COMPUTED_VALUE"""),30.91)</f>
        <v>30.91</v>
      </c>
      <c r="F461" s="2">
        <f>IFERROR(__xludf.DUMMYFUNCTION("""COMPUTED_VALUE"""),153064.0)</f>
        <v>153064</v>
      </c>
    </row>
    <row r="462">
      <c r="A462" s="3">
        <f>IFERROR(__xludf.DUMMYFUNCTION("""COMPUTED_VALUE"""),42671.66666666667)</f>
        <v>42671.66667</v>
      </c>
      <c r="B462" s="2">
        <f>IFERROR(__xludf.DUMMYFUNCTION("""COMPUTED_VALUE"""),30.9)</f>
        <v>30.9</v>
      </c>
      <c r="C462" s="2">
        <f>IFERROR(__xludf.DUMMYFUNCTION("""COMPUTED_VALUE"""),31.03)</f>
        <v>31.03</v>
      </c>
      <c r="D462" s="2">
        <f>IFERROR(__xludf.DUMMYFUNCTION("""COMPUTED_VALUE"""),30.74)</f>
        <v>30.74</v>
      </c>
      <c r="E462" s="2">
        <f>IFERROR(__xludf.DUMMYFUNCTION("""COMPUTED_VALUE"""),30.87)</f>
        <v>30.87</v>
      </c>
      <c r="F462" s="2">
        <f>IFERROR(__xludf.DUMMYFUNCTION("""COMPUTED_VALUE"""),145208.0)</f>
        <v>145208</v>
      </c>
    </row>
    <row r="463">
      <c r="A463" s="3">
        <f>IFERROR(__xludf.DUMMYFUNCTION("""COMPUTED_VALUE"""),42674.66666666667)</f>
        <v>42674.66667</v>
      </c>
      <c r="B463" s="2">
        <f>IFERROR(__xludf.DUMMYFUNCTION("""COMPUTED_VALUE"""),30.99)</f>
        <v>30.99</v>
      </c>
      <c r="C463" s="2">
        <f>IFERROR(__xludf.DUMMYFUNCTION("""COMPUTED_VALUE"""),31.09)</f>
        <v>31.09</v>
      </c>
      <c r="D463" s="2">
        <f>IFERROR(__xludf.DUMMYFUNCTION("""COMPUTED_VALUE"""),30.64)</f>
        <v>30.64</v>
      </c>
      <c r="E463" s="2">
        <f>IFERROR(__xludf.DUMMYFUNCTION("""COMPUTED_VALUE"""),31.04)</f>
        <v>31.04</v>
      </c>
      <c r="F463" s="2">
        <f>IFERROR(__xludf.DUMMYFUNCTION("""COMPUTED_VALUE"""),168112.0)</f>
        <v>168112</v>
      </c>
    </row>
    <row r="464">
      <c r="A464" s="3">
        <f>IFERROR(__xludf.DUMMYFUNCTION("""COMPUTED_VALUE"""),42675.66666666667)</f>
        <v>42675.66667</v>
      </c>
      <c r="B464" s="2">
        <f>IFERROR(__xludf.DUMMYFUNCTION("""COMPUTED_VALUE"""),31.03)</f>
        <v>31.03</v>
      </c>
      <c r="C464" s="2">
        <f>IFERROR(__xludf.DUMMYFUNCTION("""COMPUTED_VALUE"""),31.22)</f>
        <v>31.22</v>
      </c>
      <c r="D464" s="2">
        <f>IFERROR(__xludf.DUMMYFUNCTION("""COMPUTED_VALUE"""),30.38)</f>
        <v>30.38</v>
      </c>
      <c r="E464" s="2">
        <f>IFERROR(__xludf.DUMMYFUNCTION("""COMPUTED_VALUE"""),30.67)</f>
        <v>30.67</v>
      </c>
      <c r="F464" s="2">
        <f>IFERROR(__xludf.DUMMYFUNCTION("""COMPUTED_VALUE"""),159788.0)</f>
        <v>159788</v>
      </c>
    </row>
    <row r="465">
      <c r="A465" s="3">
        <f>IFERROR(__xludf.DUMMYFUNCTION("""COMPUTED_VALUE"""),42676.66666666667)</f>
        <v>42676.66667</v>
      </c>
      <c r="B465" s="2">
        <f>IFERROR(__xludf.DUMMYFUNCTION("""COMPUTED_VALUE"""),30.55)</f>
        <v>30.55</v>
      </c>
      <c r="C465" s="2">
        <f>IFERROR(__xludf.DUMMYFUNCTION("""COMPUTED_VALUE"""),30.61)</f>
        <v>30.61</v>
      </c>
      <c r="D465" s="2">
        <f>IFERROR(__xludf.DUMMYFUNCTION("""COMPUTED_VALUE"""),29.93)</f>
        <v>29.93</v>
      </c>
      <c r="E465" s="2">
        <f>IFERROR(__xludf.DUMMYFUNCTION("""COMPUTED_VALUE"""),30.22)</f>
        <v>30.22</v>
      </c>
      <c r="F465" s="2">
        <f>IFERROR(__xludf.DUMMYFUNCTION("""COMPUTED_VALUE"""),279184.0)</f>
        <v>279184</v>
      </c>
    </row>
    <row r="466">
      <c r="A466" s="3">
        <f>IFERROR(__xludf.DUMMYFUNCTION("""COMPUTED_VALUE"""),42677.66666666667)</f>
        <v>42677.66667</v>
      </c>
      <c r="B466" s="2">
        <f>IFERROR(__xludf.DUMMYFUNCTION("""COMPUTED_VALUE"""),30.1)</f>
        <v>30.1</v>
      </c>
      <c r="C466" s="2">
        <f>IFERROR(__xludf.DUMMYFUNCTION("""COMPUTED_VALUE"""),30.68)</f>
        <v>30.68</v>
      </c>
      <c r="D466" s="2">
        <f>IFERROR(__xludf.DUMMYFUNCTION("""COMPUTED_VALUE"""),30.1)</f>
        <v>30.1</v>
      </c>
      <c r="E466" s="2">
        <f>IFERROR(__xludf.DUMMYFUNCTION("""COMPUTED_VALUE"""),30.36)</f>
        <v>30.36</v>
      </c>
      <c r="F466" s="2">
        <f>IFERROR(__xludf.DUMMYFUNCTION("""COMPUTED_VALUE"""),147362.0)</f>
        <v>147362</v>
      </c>
    </row>
    <row r="467">
      <c r="A467" s="3">
        <f>IFERROR(__xludf.DUMMYFUNCTION("""COMPUTED_VALUE"""),42678.66666666667)</f>
        <v>42678.66667</v>
      </c>
      <c r="B467" s="2">
        <f>IFERROR(__xludf.DUMMYFUNCTION("""COMPUTED_VALUE"""),30.09)</f>
        <v>30.09</v>
      </c>
      <c r="C467" s="2">
        <f>IFERROR(__xludf.DUMMYFUNCTION("""COMPUTED_VALUE"""),30.87)</f>
        <v>30.87</v>
      </c>
      <c r="D467" s="2">
        <f>IFERROR(__xludf.DUMMYFUNCTION("""COMPUTED_VALUE"""),29.75)</f>
        <v>29.75</v>
      </c>
      <c r="E467" s="2">
        <f>IFERROR(__xludf.DUMMYFUNCTION("""COMPUTED_VALUE"""),30.37)</f>
        <v>30.37</v>
      </c>
      <c r="F467" s="2">
        <f>IFERROR(__xludf.DUMMYFUNCTION("""COMPUTED_VALUE"""),408951.0)</f>
        <v>408951</v>
      </c>
    </row>
    <row r="468">
      <c r="A468" s="3">
        <f>IFERROR(__xludf.DUMMYFUNCTION("""COMPUTED_VALUE"""),42681.66666666667)</f>
        <v>42681.66667</v>
      </c>
      <c r="B468" s="2">
        <f>IFERROR(__xludf.DUMMYFUNCTION("""COMPUTED_VALUE"""),30.7)</f>
        <v>30.7</v>
      </c>
      <c r="C468" s="2">
        <f>IFERROR(__xludf.DUMMYFUNCTION("""COMPUTED_VALUE"""),31.05)</f>
        <v>31.05</v>
      </c>
      <c r="D468" s="2">
        <f>IFERROR(__xludf.DUMMYFUNCTION("""COMPUTED_VALUE"""),30.59)</f>
        <v>30.59</v>
      </c>
      <c r="E468" s="2">
        <f>IFERROR(__xludf.DUMMYFUNCTION("""COMPUTED_VALUE"""),30.74)</f>
        <v>30.74</v>
      </c>
      <c r="F468" s="2">
        <f>IFERROR(__xludf.DUMMYFUNCTION("""COMPUTED_VALUE"""),244326.0)</f>
        <v>244326</v>
      </c>
    </row>
    <row r="469">
      <c r="A469" s="3">
        <f>IFERROR(__xludf.DUMMYFUNCTION("""COMPUTED_VALUE"""),42682.66666666667)</f>
        <v>42682.66667</v>
      </c>
      <c r="B469" s="2">
        <f>IFERROR(__xludf.DUMMYFUNCTION("""COMPUTED_VALUE"""),30.73)</f>
        <v>30.73</v>
      </c>
      <c r="C469" s="2">
        <f>IFERROR(__xludf.DUMMYFUNCTION("""COMPUTED_VALUE"""),31.46)</f>
        <v>31.46</v>
      </c>
      <c r="D469" s="2">
        <f>IFERROR(__xludf.DUMMYFUNCTION("""COMPUTED_VALUE"""),30.59)</f>
        <v>30.59</v>
      </c>
      <c r="E469" s="2">
        <f>IFERROR(__xludf.DUMMYFUNCTION("""COMPUTED_VALUE"""),31.44)</f>
        <v>31.44</v>
      </c>
      <c r="F469" s="2">
        <f>IFERROR(__xludf.DUMMYFUNCTION("""COMPUTED_VALUE"""),355338.0)</f>
        <v>355338</v>
      </c>
    </row>
    <row r="470">
      <c r="A470" s="3">
        <f>IFERROR(__xludf.DUMMYFUNCTION("""COMPUTED_VALUE"""),42683.66666666667)</f>
        <v>42683.66667</v>
      </c>
      <c r="B470" s="2">
        <f>IFERROR(__xludf.DUMMYFUNCTION("""COMPUTED_VALUE"""),30.76)</f>
        <v>30.76</v>
      </c>
      <c r="C470" s="2">
        <f>IFERROR(__xludf.DUMMYFUNCTION("""COMPUTED_VALUE"""),31.09)</f>
        <v>31.09</v>
      </c>
      <c r="D470" s="2">
        <f>IFERROR(__xludf.DUMMYFUNCTION("""COMPUTED_VALUE"""),30.29)</f>
        <v>30.29</v>
      </c>
      <c r="E470" s="2">
        <f>IFERROR(__xludf.DUMMYFUNCTION("""COMPUTED_VALUE"""),31.06)</f>
        <v>31.06</v>
      </c>
      <c r="F470" s="2">
        <f>IFERROR(__xludf.DUMMYFUNCTION("""COMPUTED_VALUE"""),262149.0)</f>
        <v>262149</v>
      </c>
    </row>
    <row r="471">
      <c r="A471" s="3">
        <f>IFERROR(__xludf.DUMMYFUNCTION("""COMPUTED_VALUE"""),42684.66666666667)</f>
        <v>42684.66667</v>
      </c>
      <c r="B471" s="2">
        <f>IFERROR(__xludf.DUMMYFUNCTION("""COMPUTED_VALUE"""),31.08)</f>
        <v>31.08</v>
      </c>
      <c r="C471" s="2">
        <f>IFERROR(__xludf.DUMMYFUNCTION("""COMPUTED_VALUE"""),31.26)</f>
        <v>31.26</v>
      </c>
      <c r="D471" s="2">
        <f>IFERROR(__xludf.DUMMYFUNCTION("""COMPUTED_VALUE"""),30.62)</f>
        <v>30.62</v>
      </c>
      <c r="E471" s="2">
        <f>IFERROR(__xludf.DUMMYFUNCTION("""COMPUTED_VALUE"""),30.82)</f>
        <v>30.82</v>
      </c>
      <c r="F471" s="2">
        <f>IFERROR(__xludf.DUMMYFUNCTION("""COMPUTED_VALUE"""),316277.0)</f>
        <v>316277</v>
      </c>
    </row>
    <row r="472">
      <c r="A472" s="3">
        <f>IFERROR(__xludf.DUMMYFUNCTION("""COMPUTED_VALUE"""),42685.66666666667)</f>
        <v>42685.66667</v>
      </c>
      <c r="B472" s="2">
        <f>IFERROR(__xludf.DUMMYFUNCTION("""COMPUTED_VALUE"""),30.76)</f>
        <v>30.76</v>
      </c>
      <c r="C472" s="2">
        <f>IFERROR(__xludf.DUMMYFUNCTION("""COMPUTED_VALUE"""),30.76)</f>
        <v>30.76</v>
      </c>
      <c r="D472" s="2">
        <f>IFERROR(__xludf.DUMMYFUNCTION("""COMPUTED_VALUE"""),30.3)</f>
        <v>30.3</v>
      </c>
      <c r="E472" s="2">
        <f>IFERROR(__xludf.DUMMYFUNCTION("""COMPUTED_VALUE"""),30.39)</f>
        <v>30.39</v>
      </c>
      <c r="F472" s="2">
        <f>IFERROR(__xludf.DUMMYFUNCTION("""COMPUTED_VALUE"""),227047.0)</f>
        <v>227047</v>
      </c>
    </row>
    <row r="473">
      <c r="A473" s="3">
        <f>IFERROR(__xludf.DUMMYFUNCTION("""COMPUTED_VALUE"""),42688.66666666667)</f>
        <v>42688.66667</v>
      </c>
      <c r="B473" s="2">
        <f>IFERROR(__xludf.DUMMYFUNCTION("""COMPUTED_VALUE"""),30.42)</f>
        <v>30.42</v>
      </c>
      <c r="C473" s="2">
        <f>IFERROR(__xludf.DUMMYFUNCTION("""COMPUTED_VALUE"""),30.42)</f>
        <v>30.42</v>
      </c>
      <c r="D473" s="2">
        <f>IFERROR(__xludf.DUMMYFUNCTION("""COMPUTED_VALUE"""),29.3)</f>
        <v>29.3</v>
      </c>
      <c r="E473" s="2">
        <f>IFERROR(__xludf.DUMMYFUNCTION("""COMPUTED_VALUE"""),29.52)</f>
        <v>29.52</v>
      </c>
      <c r="F473" s="2">
        <f>IFERROR(__xludf.DUMMYFUNCTION("""COMPUTED_VALUE"""),329111.0)</f>
        <v>329111</v>
      </c>
    </row>
    <row r="474">
      <c r="A474" s="3">
        <f>IFERROR(__xludf.DUMMYFUNCTION("""COMPUTED_VALUE"""),42689.66666666667)</f>
        <v>42689.66667</v>
      </c>
      <c r="B474" s="2">
        <f>IFERROR(__xludf.DUMMYFUNCTION("""COMPUTED_VALUE"""),29.6)</f>
        <v>29.6</v>
      </c>
      <c r="C474" s="2">
        <f>IFERROR(__xludf.DUMMYFUNCTION("""COMPUTED_VALUE"""),30.13)</f>
        <v>30.13</v>
      </c>
      <c r="D474" s="2">
        <f>IFERROR(__xludf.DUMMYFUNCTION("""COMPUTED_VALUE"""),29.49)</f>
        <v>29.49</v>
      </c>
      <c r="E474" s="2">
        <f>IFERROR(__xludf.DUMMYFUNCTION("""COMPUTED_VALUE"""),30.02)</f>
        <v>30.02</v>
      </c>
      <c r="F474" s="2">
        <f>IFERROR(__xludf.DUMMYFUNCTION("""COMPUTED_VALUE"""),259518.0)</f>
        <v>259518</v>
      </c>
    </row>
    <row r="475">
      <c r="A475" s="3">
        <f>IFERROR(__xludf.DUMMYFUNCTION("""COMPUTED_VALUE"""),42690.66666666667)</f>
        <v>42690.66667</v>
      </c>
      <c r="B475" s="2">
        <f>IFERROR(__xludf.DUMMYFUNCTION("""COMPUTED_VALUE"""),29.92)</f>
        <v>29.92</v>
      </c>
      <c r="C475" s="2">
        <f>IFERROR(__xludf.DUMMYFUNCTION("""COMPUTED_VALUE"""),30.55)</f>
        <v>30.55</v>
      </c>
      <c r="D475" s="2">
        <f>IFERROR(__xludf.DUMMYFUNCTION("""COMPUTED_VALUE"""),29.87)</f>
        <v>29.87</v>
      </c>
      <c r="E475" s="2">
        <f>IFERROR(__xludf.DUMMYFUNCTION("""COMPUTED_VALUE"""),30.53)</f>
        <v>30.53</v>
      </c>
      <c r="F475" s="2">
        <f>IFERROR(__xludf.DUMMYFUNCTION("""COMPUTED_VALUE"""),267528.0)</f>
        <v>267528</v>
      </c>
    </row>
    <row r="476">
      <c r="A476" s="3">
        <f>IFERROR(__xludf.DUMMYFUNCTION("""COMPUTED_VALUE"""),42691.66666666667)</f>
        <v>42691.66667</v>
      </c>
      <c r="B476" s="2">
        <f>IFERROR(__xludf.DUMMYFUNCTION("""COMPUTED_VALUE"""),30.53)</f>
        <v>30.53</v>
      </c>
      <c r="C476" s="2">
        <f>IFERROR(__xludf.DUMMYFUNCTION("""COMPUTED_VALUE"""),30.81)</f>
        <v>30.81</v>
      </c>
      <c r="D476" s="2">
        <f>IFERROR(__xludf.DUMMYFUNCTION("""COMPUTED_VALUE"""),30.48)</f>
        <v>30.48</v>
      </c>
      <c r="E476" s="2">
        <f>IFERROR(__xludf.DUMMYFUNCTION("""COMPUTED_VALUE"""),30.81)</f>
        <v>30.81</v>
      </c>
      <c r="F476" s="2">
        <f>IFERROR(__xludf.DUMMYFUNCTION("""COMPUTED_VALUE"""),191164.0)</f>
        <v>191164</v>
      </c>
    </row>
    <row r="477">
      <c r="A477" s="3">
        <f>IFERROR(__xludf.DUMMYFUNCTION("""COMPUTED_VALUE"""),42692.66666666667)</f>
        <v>42692.66667</v>
      </c>
      <c r="B477" s="2">
        <f>IFERROR(__xludf.DUMMYFUNCTION("""COMPUTED_VALUE"""),30.8)</f>
        <v>30.8</v>
      </c>
      <c r="C477" s="2">
        <f>IFERROR(__xludf.DUMMYFUNCTION("""COMPUTED_VALUE"""),30.9)</f>
        <v>30.9</v>
      </c>
      <c r="D477" s="2">
        <f>IFERROR(__xludf.DUMMYFUNCTION("""COMPUTED_VALUE"""),30.39)</f>
        <v>30.39</v>
      </c>
      <c r="E477" s="2">
        <f>IFERROR(__xludf.DUMMYFUNCTION("""COMPUTED_VALUE"""),30.74)</f>
        <v>30.74</v>
      </c>
      <c r="F477" s="2">
        <f>IFERROR(__xludf.DUMMYFUNCTION("""COMPUTED_VALUE"""),209189.0)</f>
        <v>209189</v>
      </c>
    </row>
    <row r="478">
      <c r="A478" s="3">
        <f>IFERROR(__xludf.DUMMYFUNCTION("""COMPUTED_VALUE"""),42695.66666666667)</f>
        <v>42695.66667</v>
      </c>
      <c r="B478" s="2">
        <f>IFERROR(__xludf.DUMMYFUNCTION("""COMPUTED_VALUE"""),30.85)</f>
        <v>30.85</v>
      </c>
      <c r="C478" s="2">
        <f>IFERROR(__xludf.DUMMYFUNCTION("""COMPUTED_VALUE"""),30.99)</f>
        <v>30.99</v>
      </c>
      <c r="D478" s="2">
        <f>IFERROR(__xludf.DUMMYFUNCTION("""COMPUTED_VALUE"""),30.31)</f>
        <v>30.31</v>
      </c>
      <c r="E478" s="2">
        <f>IFERROR(__xludf.DUMMYFUNCTION("""COMPUTED_VALUE"""),30.58)</f>
        <v>30.58</v>
      </c>
      <c r="F478" s="2">
        <f>IFERROR(__xludf.DUMMYFUNCTION("""COMPUTED_VALUE"""),160498.0)</f>
        <v>160498</v>
      </c>
    </row>
    <row r="479">
      <c r="A479" s="3">
        <f>IFERROR(__xludf.DUMMYFUNCTION("""COMPUTED_VALUE"""),42696.66666666667)</f>
        <v>42696.66667</v>
      </c>
      <c r="B479" s="2">
        <f>IFERROR(__xludf.DUMMYFUNCTION("""COMPUTED_VALUE"""),30.7)</f>
        <v>30.7</v>
      </c>
      <c r="C479" s="2">
        <f>IFERROR(__xludf.DUMMYFUNCTION("""COMPUTED_VALUE"""),30.96)</f>
        <v>30.96</v>
      </c>
      <c r="D479" s="2">
        <f>IFERROR(__xludf.DUMMYFUNCTION("""COMPUTED_VALUE"""),30.49)</f>
        <v>30.49</v>
      </c>
      <c r="E479" s="2">
        <f>IFERROR(__xludf.DUMMYFUNCTION("""COMPUTED_VALUE"""),30.93)</f>
        <v>30.93</v>
      </c>
      <c r="F479" s="2">
        <f>IFERROR(__xludf.DUMMYFUNCTION("""COMPUTED_VALUE"""),236295.0)</f>
        <v>236295</v>
      </c>
    </row>
    <row r="480">
      <c r="A480" s="3">
        <f>IFERROR(__xludf.DUMMYFUNCTION("""COMPUTED_VALUE"""),42697.66666666667)</f>
        <v>42697.66667</v>
      </c>
      <c r="B480" s="2">
        <f>IFERROR(__xludf.DUMMYFUNCTION("""COMPUTED_VALUE"""),30.77)</f>
        <v>30.77</v>
      </c>
      <c r="C480" s="2">
        <f>IFERROR(__xludf.DUMMYFUNCTION("""COMPUTED_VALUE"""),31.48)</f>
        <v>31.48</v>
      </c>
      <c r="D480" s="2">
        <f>IFERROR(__xludf.DUMMYFUNCTION("""COMPUTED_VALUE"""),30.77)</f>
        <v>30.77</v>
      </c>
      <c r="E480" s="2">
        <f>IFERROR(__xludf.DUMMYFUNCTION("""COMPUTED_VALUE"""),31.46)</f>
        <v>31.46</v>
      </c>
      <c r="F480" s="2">
        <f>IFERROR(__xludf.DUMMYFUNCTION("""COMPUTED_VALUE"""),195354.0)</f>
        <v>195354</v>
      </c>
    </row>
    <row r="481">
      <c r="A481" s="3">
        <f>IFERROR(__xludf.DUMMYFUNCTION("""COMPUTED_VALUE"""),42699.66666666667)</f>
        <v>42699.66667</v>
      </c>
      <c r="B481" s="2">
        <f>IFERROR(__xludf.DUMMYFUNCTION("""COMPUTED_VALUE"""),31.33)</f>
        <v>31.33</v>
      </c>
      <c r="C481" s="2">
        <f>IFERROR(__xludf.DUMMYFUNCTION("""COMPUTED_VALUE"""),31.49)</f>
        <v>31.49</v>
      </c>
      <c r="D481" s="2">
        <f>IFERROR(__xludf.DUMMYFUNCTION("""COMPUTED_VALUE"""),31.08)</f>
        <v>31.08</v>
      </c>
      <c r="E481" s="2">
        <f>IFERROR(__xludf.DUMMYFUNCTION("""COMPUTED_VALUE"""),31.17)</f>
        <v>31.17</v>
      </c>
      <c r="F481" s="2">
        <f>IFERROR(__xludf.DUMMYFUNCTION("""COMPUTED_VALUE"""),93260.0)</f>
        <v>93260</v>
      </c>
    </row>
    <row r="482">
      <c r="A482" s="3">
        <f>IFERROR(__xludf.DUMMYFUNCTION("""COMPUTED_VALUE"""),42702.66666666667)</f>
        <v>42702.66667</v>
      </c>
      <c r="B482" s="2">
        <f>IFERROR(__xludf.DUMMYFUNCTION("""COMPUTED_VALUE"""),31.17)</f>
        <v>31.17</v>
      </c>
      <c r="C482" s="2">
        <f>IFERROR(__xludf.DUMMYFUNCTION("""COMPUTED_VALUE"""),31.71)</f>
        <v>31.71</v>
      </c>
      <c r="D482" s="2">
        <f>IFERROR(__xludf.DUMMYFUNCTION("""COMPUTED_VALUE"""),31.17)</f>
        <v>31.17</v>
      </c>
      <c r="E482" s="2">
        <f>IFERROR(__xludf.DUMMYFUNCTION("""COMPUTED_VALUE"""),31.34)</f>
        <v>31.34</v>
      </c>
      <c r="F482" s="2">
        <f>IFERROR(__xludf.DUMMYFUNCTION("""COMPUTED_VALUE"""),202419.0)</f>
        <v>202419</v>
      </c>
    </row>
    <row r="483">
      <c r="A483" s="3">
        <f>IFERROR(__xludf.DUMMYFUNCTION("""COMPUTED_VALUE"""),42703.66666666667)</f>
        <v>42703.66667</v>
      </c>
      <c r="B483" s="2">
        <f>IFERROR(__xludf.DUMMYFUNCTION("""COMPUTED_VALUE"""),31.33)</f>
        <v>31.33</v>
      </c>
      <c r="C483" s="2">
        <f>IFERROR(__xludf.DUMMYFUNCTION("""COMPUTED_VALUE"""),31.88)</f>
        <v>31.88</v>
      </c>
      <c r="D483" s="2">
        <f>IFERROR(__xludf.DUMMYFUNCTION("""COMPUTED_VALUE"""),31.09)</f>
        <v>31.09</v>
      </c>
      <c r="E483" s="2">
        <f>IFERROR(__xludf.DUMMYFUNCTION("""COMPUTED_VALUE"""),31.71)</f>
        <v>31.71</v>
      </c>
      <c r="F483" s="2">
        <f>IFERROR(__xludf.DUMMYFUNCTION("""COMPUTED_VALUE"""),219493.0)</f>
        <v>219493</v>
      </c>
    </row>
    <row r="484">
      <c r="A484" s="3">
        <f>IFERROR(__xludf.DUMMYFUNCTION("""COMPUTED_VALUE"""),42704.66666666667)</f>
        <v>42704.66667</v>
      </c>
      <c r="B484" s="2">
        <f>IFERROR(__xludf.DUMMYFUNCTION("""COMPUTED_VALUE"""),31.82)</f>
        <v>31.82</v>
      </c>
      <c r="C484" s="2">
        <f>IFERROR(__xludf.DUMMYFUNCTION("""COMPUTED_VALUE"""),32.06)</f>
        <v>32.06</v>
      </c>
      <c r="D484" s="2">
        <f>IFERROR(__xludf.DUMMYFUNCTION("""COMPUTED_VALUE"""),31.75)</f>
        <v>31.75</v>
      </c>
      <c r="E484" s="2">
        <f>IFERROR(__xludf.DUMMYFUNCTION("""COMPUTED_VALUE"""),31.78)</f>
        <v>31.78</v>
      </c>
      <c r="F484" s="2">
        <f>IFERROR(__xludf.DUMMYFUNCTION("""COMPUTED_VALUE"""),281790.0)</f>
        <v>281790</v>
      </c>
    </row>
    <row r="485">
      <c r="A485" s="3">
        <f>IFERROR(__xludf.DUMMYFUNCTION("""COMPUTED_VALUE"""),42705.66666666667)</f>
        <v>42705.66667</v>
      </c>
      <c r="B485" s="2">
        <f>IFERROR(__xludf.DUMMYFUNCTION("""COMPUTED_VALUE"""),31.81)</f>
        <v>31.81</v>
      </c>
      <c r="C485" s="2">
        <f>IFERROR(__xludf.DUMMYFUNCTION("""COMPUTED_VALUE"""),32.17)</f>
        <v>32.17</v>
      </c>
      <c r="D485" s="2">
        <f>IFERROR(__xludf.DUMMYFUNCTION("""COMPUTED_VALUE"""),30.95)</f>
        <v>30.95</v>
      </c>
      <c r="E485" s="2">
        <f>IFERROR(__xludf.DUMMYFUNCTION("""COMPUTED_VALUE"""),31.16)</f>
        <v>31.16</v>
      </c>
      <c r="F485" s="2">
        <f>IFERROR(__xludf.DUMMYFUNCTION("""COMPUTED_VALUE"""),334597.0)</f>
        <v>334597</v>
      </c>
    </row>
    <row r="486">
      <c r="A486" s="3">
        <f>IFERROR(__xludf.DUMMYFUNCTION("""COMPUTED_VALUE"""),42706.66666666667)</f>
        <v>42706.66667</v>
      </c>
      <c r="B486" s="2">
        <f>IFERROR(__xludf.DUMMYFUNCTION("""COMPUTED_VALUE"""),31.09)</f>
        <v>31.09</v>
      </c>
      <c r="C486" s="2">
        <f>IFERROR(__xludf.DUMMYFUNCTION("""COMPUTED_VALUE"""),31.27)</f>
        <v>31.27</v>
      </c>
      <c r="D486" s="2">
        <f>IFERROR(__xludf.DUMMYFUNCTION("""COMPUTED_VALUE"""),31.0)</f>
        <v>31</v>
      </c>
      <c r="E486" s="2">
        <f>IFERROR(__xludf.DUMMYFUNCTION("""COMPUTED_VALUE"""),31.17)</f>
        <v>31.17</v>
      </c>
      <c r="F486" s="2">
        <f>IFERROR(__xludf.DUMMYFUNCTION("""COMPUTED_VALUE"""),243534.0)</f>
        <v>243534</v>
      </c>
    </row>
    <row r="487">
      <c r="A487" s="3">
        <f>IFERROR(__xludf.DUMMYFUNCTION("""COMPUTED_VALUE"""),42709.66666666667)</f>
        <v>42709.66667</v>
      </c>
      <c r="B487" s="2">
        <f>IFERROR(__xludf.DUMMYFUNCTION("""COMPUTED_VALUE"""),31.23)</f>
        <v>31.23</v>
      </c>
      <c r="C487" s="2">
        <f>IFERROR(__xludf.DUMMYFUNCTION("""COMPUTED_VALUE"""),31.37)</f>
        <v>31.37</v>
      </c>
      <c r="D487" s="2">
        <f>IFERROR(__xludf.DUMMYFUNCTION("""COMPUTED_VALUE"""),30.89)</f>
        <v>30.89</v>
      </c>
      <c r="E487" s="2">
        <f>IFERROR(__xludf.DUMMYFUNCTION("""COMPUTED_VALUE"""),30.97)</f>
        <v>30.97</v>
      </c>
      <c r="F487" s="2">
        <f>IFERROR(__xludf.DUMMYFUNCTION("""COMPUTED_VALUE"""),204776.0)</f>
        <v>204776</v>
      </c>
    </row>
    <row r="488">
      <c r="A488" s="3">
        <f>IFERROR(__xludf.DUMMYFUNCTION("""COMPUTED_VALUE"""),42710.66666666667)</f>
        <v>42710.66667</v>
      </c>
      <c r="B488" s="2">
        <f>IFERROR(__xludf.DUMMYFUNCTION("""COMPUTED_VALUE"""),31.0)</f>
        <v>31</v>
      </c>
      <c r="C488" s="2">
        <f>IFERROR(__xludf.DUMMYFUNCTION("""COMPUTED_VALUE"""),31.0)</f>
        <v>31</v>
      </c>
      <c r="D488" s="2">
        <f>IFERROR(__xludf.DUMMYFUNCTION("""COMPUTED_VALUE"""),30.17)</f>
        <v>30.17</v>
      </c>
      <c r="E488" s="2">
        <f>IFERROR(__xludf.DUMMYFUNCTION("""COMPUTED_VALUE"""),30.67)</f>
        <v>30.67</v>
      </c>
      <c r="F488" s="2">
        <f>IFERROR(__xludf.DUMMYFUNCTION("""COMPUTED_VALUE"""),263163.0)</f>
        <v>263163</v>
      </c>
    </row>
    <row r="489">
      <c r="A489" s="3">
        <f>IFERROR(__xludf.DUMMYFUNCTION("""COMPUTED_VALUE"""),42711.66666666667)</f>
        <v>42711.66667</v>
      </c>
      <c r="B489" s="2">
        <f>IFERROR(__xludf.DUMMYFUNCTION("""COMPUTED_VALUE"""),30.58)</f>
        <v>30.58</v>
      </c>
      <c r="C489" s="2">
        <f>IFERROR(__xludf.DUMMYFUNCTION("""COMPUTED_VALUE"""),30.86)</f>
        <v>30.86</v>
      </c>
      <c r="D489" s="2">
        <f>IFERROR(__xludf.DUMMYFUNCTION("""COMPUTED_VALUE"""),30.32)</f>
        <v>30.32</v>
      </c>
      <c r="E489" s="2">
        <f>IFERROR(__xludf.DUMMYFUNCTION("""COMPUTED_VALUE"""),30.86)</f>
        <v>30.86</v>
      </c>
      <c r="F489" s="2">
        <f>IFERROR(__xludf.DUMMYFUNCTION("""COMPUTED_VALUE"""),249254.0)</f>
        <v>249254</v>
      </c>
    </row>
    <row r="490">
      <c r="A490" s="3">
        <f>IFERROR(__xludf.DUMMYFUNCTION("""COMPUTED_VALUE"""),42712.66666666667)</f>
        <v>42712.66667</v>
      </c>
      <c r="B490" s="2">
        <f>IFERROR(__xludf.DUMMYFUNCTION("""COMPUTED_VALUE"""),30.89)</f>
        <v>30.89</v>
      </c>
      <c r="C490" s="2">
        <f>IFERROR(__xludf.DUMMYFUNCTION("""COMPUTED_VALUE"""),30.89)</f>
        <v>30.89</v>
      </c>
      <c r="D490" s="2">
        <f>IFERROR(__xludf.DUMMYFUNCTION("""COMPUTED_VALUE"""),30.59)</f>
        <v>30.59</v>
      </c>
      <c r="E490" s="2">
        <f>IFERROR(__xludf.DUMMYFUNCTION("""COMPUTED_VALUE"""),30.72)</f>
        <v>30.72</v>
      </c>
      <c r="F490" s="2">
        <f>IFERROR(__xludf.DUMMYFUNCTION("""COMPUTED_VALUE"""),289440.0)</f>
        <v>289440</v>
      </c>
    </row>
    <row r="491">
      <c r="A491" s="3">
        <f>IFERROR(__xludf.DUMMYFUNCTION("""COMPUTED_VALUE"""),42713.66666666667)</f>
        <v>42713.66667</v>
      </c>
      <c r="B491" s="2">
        <f>IFERROR(__xludf.DUMMYFUNCTION("""COMPUTED_VALUE"""),30.87)</f>
        <v>30.87</v>
      </c>
      <c r="C491" s="2">
        <f>IFERROR(__xludf.DUMMYFUNCTION("""COMPUTED_VALUE"""),30.87)</f>
        <v>30.87</v>
      </c>
      <c r="D491" s="2">
        <f>IFERROR(__xludf.DUMMYFUNCTION("""COMPUTED_VALUE"""),30.57)</f>
        <v>30.57</v>
      </c>
      <c r="E491" s="2">
        <f>IFERROR(__xludf.DUMMYFUNCTION("""COMPUTED_VALUE"""),30.57)</f>
        <v>30.57</v>
      </c>
      <c r="F491" s="2">
        <f>IFERROR(__xludf.DUMMYFUNCTION("""COMPUTED_VALUE"""),147033.0)</f>
        <v>147033</v>
      </c>
    </row>
    <row r="492">
      <c r="A492" s="3">
        <f>IFERROR(__xludf.DUMMYFUNCTION("""COMPUTED_VALUE"""),42716.66666666667)</f>
        <v>42716.66667</v>
      </c>
      <c r="B492" s="2">
        <f>IFERROR(__xludf.DUMMYFUNCTION("""COMPUTED_VALUE"""),29.58)</f>
        <v>29.58</v>
      </c>
      <c r="C492" s="2">
        <f>IFERROR(__xludf.DUMMYFUNCTION("""COMPUTED_VALUE"""),30.66)</f>
        <v>30.66</v>
      </c>
      <c r="D492" s="2">
        <f>IFERROR(__xludf.DUMMYFUNCTION("""COMPUTED_VALUE"""),29.58)</f>
        <v>29.58</v>
      </c>
      <c r="E492" s="2">
        <f>IFERROR(__xludf.DUMMYFUNCTION("""COMPUTED_VALUE"""),30.64)</f>
        <v>30.64</v>
      </c>
      <c r="F492" s="2">
        <f>IFERROR(__xludf.DUMMYFUNCTION("""COMPUTED_VALUE"""),336347.0)</f>
        <v>336347</v>
      </c>
    </row>
    <row r="493">
      <c r="A493" s="3">
        <f>IFERROR(__xludf.DUMMYFUNCTION("""COMPUTED_VALUE"""),42717.66666666667)</f>
        <v>42717.66667</v>
      </c>
      <c r="B493" s="2">
        <f>IFERROR(__xludf.DUMMYFUNCTION("""COMPUTED_VALUE"""),30.6)</f>
        <v>30.6</v>
      </c>
      <c r="C493" s="2">
        <f>IFERROR(__xludf.DUMMYFUNCTION("""COMPUTED_VALUE"""),31.59)</f>
        <v>31.59</v>
      </c>
      <c r="D493" s="2">
        <f>IFERROR(__xludf.DUMMYFUNCTION("""COMPUTED_VALUE"""),30.6)</f>
        <v>30.6</v>
      </c>
      <c r="E493" s="2">
        <f>IFERROR(__xludf.DUMMYFUNCTION("""COMPUTED_VALUE"""),31.03)</f>
        <v>31.03</v>
      </c>
      <c r="F493" s="2">
        <f>IFERROR(__xludf.DUMMYFUNCTION("""COMPUTED_VALUE"""),705409.0)</f>
        <v>705409</v>
      </c>
    </row>
    <row r="494">
      <c r="A494" s="3">
        <f>IFERROR(__xludf.DUMMYFUNCTION("""COMPUTED_VALUE"""),42718.66666666667)</f>
        <v>42718.66667</v>
      </c>
      <c r="B494" s="2">
        <f>IFERROR(__xludf.DUMMYFUNCTION("""COMPUTED_VALUE"""),30.71)</f>
        <v>30.71</v>
      </c>
      <c r="C494" s="2">
        <f>IFERROR(__xludf.DUMMYFUNCTION("""COMPUTED_VALUE"""),30.85)</f>
        <v>30.85</v>
      </c>
      <c r="D494" s="2">
        <f>IFERROR(__xludf.DUMMYFUNCTION("""COMPUTED_VALUE"""),30.5)</f>
        <v>30.5</v>
      </c>
      <c r="E494" s="2">
        <f>IFERROR(__xludf.DUMMYFUNCTION("""COMPUTED_VALUE"""),30.51)</f>
        <v>30.51</v>
      </c>
      <c r="F494" s="2">
        <f>IFERROR(__xludf.DUMMYFUNCTION("""COMPUTED_VALUE"""),4630807.0)</f>
        <v>4630807</v>
      </c>
    </row>
    <row r="495">
      <c r="A495" s="3">
        <f>IFERROR(__xludf.DUMMYFUNCTION("""COMPUTED_VALUE"""),42719.66666666667)</f>
        <v>42719.66667</v>
      </c>
      <c r="B495" s="2">
        <f>IFERROR(__xludf.DUMMYFUNCTION("""COMPUTED_VALUE"""),30.5)</f>
        <v>30.5</v>
      </c>
      <c r="C495" s="2">
        <f>IFERROR(__xludf.DUMMYFUNCTION("""COMPUTED_VALUE"""),30.71)</f>
        <v>30.71</v>
      </c>
      <c r="D495" s="2">
        <f>IFERROR(__xludf.DUMMYFUNCTION("""COMPUTED_VALUE"""),30.25)</f>
        <v>30.25</v>
      </c>
      <c r="E495" s="2">
        <f>IFERROR(__xludf.DUMMYFUNCTION("""COMPUTED_VALUE"""),30.36)</f>
        <v>30.36</v>
      </c>
      <c r="F495" s="2">
        <f>IFERROR(__xludf.DUMMYFUNCTION("""COMPUTED_VALUE"""),773808.0)</f>
        <v>773808</v>
      </c>
    </row>
    <row r="496">
      <c r="A496" s="3">
        <f>IFERROR(__xludf.DUMMYFUNCTION("""COMPUTED_VALUE"""),42720.66666666667)</f>
        <v>42720.66667</v>
      </c>
      <c r="B496" s="2">
        <f>IFERROR(__xludf.DUMMYFUNCTION("""COMPUTED_VALUE"""),30.49)</f>
        <v>30.49</v>
      </c>
      <c r="C496" s="2">
        <f>IFERROR(__xludf.DUMMYFUNCTION("""COMPUTED_VALUE"""),30.49)</f>
        <v>30.49</v>
      </c>
      <c r="D496" s="2">
        <f>IFERROR(__xludf.DUMMYFUNCTION("""COMPUTED_VALUE"""),30.25)</f>
        <v>30.25</v>
      </c>
      <c r="E496" s="2">
        <f>IFERROR(__xludf.DUMMYFUNCTION("""COMPUTED_VALUE"""),30.25)</f>
        <v>30.25</v>
      </c>
      <c r="F496" s="2">
        <f>IFERROR(__xludf.DUMMYFUNCTION("""COMPUTED_VALUE"""),537855.0)</f>
        <v>537855</v>
      </c>
    </row>
    <row r="497">
      <c r="A497" s="3">
        <f>IFERROR(__xludf.DUMMYFUNCTION("""COMPUTED_VALUE"""),42723.66666666667)</f>
        <v>42723.66667</v>
      </c>
      <c r="B497" s="2">
        <f>IFERROR(__xludf.DUMMYFUNCTION("""COMPUTED_VALUE"""),30.25)</f>
        <v>30.25</v>
      </c>
      <c r="C497" s="2">
        <f>IFERROR(__xludf.DUMMYFUNCTION("""COMPUTED_VALUE"""),30.68)</f>
        <v>30.68</v>
      </c>
      <c r="D497" s="2">
        <f>IFERROR(__xludf.DUMMYFUNCTION("""COMPUTED_VALUE"""),30.14)</f>
        <v>30.14</v>
      </c>
      <c r="E497" s="2">
        <f>IFERROR(__xludf.DUMMYFUNCTION("""COMPUTED_VALUE"""),30.64)</f>
        <v>30.64</v>
      </c>
      <c r="F497" s="2">
        <f>IFERROR(__xludf.DUMMYFUNCTION("""COMPUTED_VALUE"""),362779.0)</f>
        <v>362779</v>
      </c>
    </row>
    <row r="498">
      <c r="A498" s="3">
        <f>IFERROR(__xludf.DUMMYFUNCTION("""COMPUTED_VALUE"""),42724.66666666667)</f>
        <v>42724.66667</v>
      </c>
      <c r="B498" s="2">
        <f>IFERROR(__xludf.DUMMYFUNCTION("""COMPUTED_VALUE"""),30.68)</f>
        <v>30.68</v>
      </c>
      <c r="C498" s="2">
        <f>IFERROR(__xludf.DUMMYFUNCTION("""COMPUTED_VALUE"""),31.15)</f>
        <v>31.15</v>
      </c>
      <c r="D498" s="2">
        <f>IFERROR(__xludf.DUMMYFUNCTION("""COMPUTED_VALUE"""),30.67)</f>
        <v>30.67</v>
      </c>
      <c r="E498" s="2">
        <f>IFERROR(__xludf.DUMMYFUNCTION("""COMPUTED_VALUE"""),30.93)</f>
        <v>30.93</v>
      </c>
      <c r="F498" s="2">
        <f>IFERROR(__xludf.DUMMYFUNCTION("""COMPUTED_VALUE"""),355389.0)</f>
        <v>355389</v>
      </c>
    </row>
    <row r="499">
      <c r="A499" s="3">
        <f>IFERROR(__xludf.DUMMYFUNCTION("""COMPUTED_VALUE"""),42725.66666666667)</f>
        <v>42725.66667</v>
      </c>
      <c r="B499" s="2">
        <f>IFERROR(__xludf.DUMMYFUNCTION("""COMPUTED_VALUE"""),31.0)</f>
        <v>31</v>
      </c>
      <c r="C499" s="2">
        <f>IFERROR(__xludf.DUMMYFUNCTION("""COMPUTED_VALUE"""),31.1)</f>
        <v>31.1</v>
      </c>
      <c r="D499" s="2">
        <f>IFERROR(__xludf.DUMMYFUNCTION("""COMPUTED_VALUE"""),30.77)</f>
        <v>30.77</v>
      </c>
      <c r="E499" s="2">
        <f>IFERROR(__xludf.DUMMYFUNCTION("""COMPUTED_VALUE"""),31.02)</f>
        <v>31.02</v>
      </c>
      <c r="F499" s="2">
        <f>IFERROR(__xludf.DUMMYFUNCTION("""COMPUTED_VALUE"""),225102.0)</f>
        <v>225102</v>
      </c>
    </row>
    <row r="500">
      <c r="A500" s="3">
        <f>IFERROR(__xludf.DUMMYFUNCTION("""COMPUTED_VALUE"""),42726.66666666667)</f>
        <v>42726.66667</v>
      </c>
      <c r="B500" s="2">
        <f>IFERROR(__xludf.DUMMYFUNCTION("""COMPUTED_VALUE"""),31.11)</f>
        <v>31.11</v>
      </c>
      <c r="C500" s="2">
        <f>IFERROR(__xludf.DUMMYFUNCTION("""COMPUTED_VALUE"""),31.11)</f>
        <v>31.11</v>
      </c>
      <c r="D500" s="2">
        <f>IFERROR(__xludf.DUMMYFUNCTION("""COMPUTED_VALUE"""),30.6)</f>
        <v>30.6</v>
      </c>
      <c r="E500" s="2">
        <f>IFERROR(__xludf.DUMMYFUNCTION("""COMPUTED_VALUE"""),30.68)</f>
        <v>30.68</v>
      </c>
      <c r="F500" s="2">
        <f>IFERROR(__xludf.DUMMYFUNCTION("""COMPUTED_VALUE"""),207243.0)</f>
        <v>207243</v>
      </c>
    </row>
    <row r="501">
      <c r="A501" s="3">
        <f>IFERROR(__xludf.DUMMYFUNCTION("""COMPUTED_VALUE"""),42727.66666666667)</f>
        <v>42727.66667</v>
      </c>
      <c r="B501" s="2">
        <f>IFERROR(__xludf.DUMMYFUNCTION("""COMPUTED_VALUE"""),30.61)</f>
        <v>30.61</v>
      </c>
      <c r="C501" s="2">
        <f>IFERROR(__xludf.DUMMYFUNCTION("""COMPUTED_VALUE"""),30.81)</f>
        <v>30.81</v>
      </c>
      <c r="D501" s="2">
        <f>IFERROR(__xludf.DUMMYFUNCTION("""COMPUTED_VALUE"""),30.61)</f>
        <v>30.61</v>
      </c>
      <c r="E501" s="2">
        <f>IFERROR(__xludf.DUMMYFUNCTION("""COMPUTED_VALUE"""),30.73)</f>
        <v>30.73</v>
      </c>
      <c r="F501" s="2">
        <f>IFERROR(__xludf.DUMMYFUNCTION("""COMPUTED_VALUE"""),88528.0)</f>
        <v>88528</v>
      </c>
    </row>
    <row r="502">
      <c r="A502" s="3">
        <f>IFERROR(__xludf.DUMMYFUNCTION("""COMPUTED_VALUE"""),42731.66666666667)</f>
        <v>42731.66667</v>
      </c>
      <c r="B502" s="2">
        <f>IFERROR(__xludf.DUMMYFUNCTION("""COMPUTED_VALUE"""),30.8)</f>
        <v>30.8</v>
      </c>
      <c r="C502" s="2">
        <f>IFERROR(__xludf.DUMMYFUNCTION("""COMPUTED_VALUE"""),30.85)</f>
        <v>30.85</v>
      </c>
      <c r="D502" s="2">
        <f>IFERROR(__xludf.DUMMYFUNCTION("""COMPUTED_VALUE"""),30.64)</f>
        <v>30.64</v>
      </c>
      <c r="E502" s="2">
        <f>IFERROR(__xludf.DUMMYFUNCTION("""COMPUTED_VALUE"""),30.76)</f>
        <v>30.76</v>
      </c>
      <c r="F502" s="2">
        <f>IFERROR(__xludf.DUMMYFUNCTION("""COMPUTED_VALUE"""),108244.0)</f>
        <v>108244</v>
      </c>
    </row>
    <row r="503">
      <c r="A503" s="3">
        <f>IFERROR(__xludf.DUMMYFUNCTION("""COMPUTED_VALUE"""),42732.66666666667)</f>
        <v>42732.66667</v>
      </c>
      <c r="B503" s="2">
        <f>IFERROR(__xludf.DUMMYFUNCTION("""COMPUTED_VALUE"""),30.82)</f>
        <v>30.82</v>
      </c>
      <c r="C503" s="2">
        <f>IFERROR(__xludf.DUMMYFUNCTION("""COMPUTED_VALUE"""),31.17)</f>
        <v>31.17</v>
      </c>
      <c r="D503" s="2">
        <f>IFERROR(__xludf.DUMMYFUNCTION("""COMPUTED_VALUE"""),30.74)</f>
        <v>30.74</v>
      </c>
      <c r="E503" s="2">
        <f>IFERROR(__xludf.DUMMYFUNCTION("""COMPUTED_VALUE"""),30.76)</f>
        <v>30.76</v>
      </c>
      <c r="F503" s="2">
        <f>IFERROR(__xludf.DUMMYFUNCTION("""COMPUTED_VALUE"""),266669.0)</f>
        <v>266669</v>
      </c>
    </row>
    <row r="504">
      <c r="A504" s="3">
        <f>IFERROR(__xludf.DUMMYFUNCTION("""COMPUTED_VALUE"""),42733.66666666667)</f>
        <v>42733.66667</v>
      </c>
      <c r="B504" s="2">
        <f>IFERROR(__xludf.DUMMYFUNCTION("""COMPUTED_VALUE"""),30.76)</f>
        <v>30.76</v>
      </c>
      <c r="C504" s="2">
        <f>IFERROR(__xludf.DUMMYFUNCTION("""COMPUTED_VALUE"""),31.13)</f>
        <v>31.13</v>
      </c>
      <c r="D504" s="2">
        <f>IFERROR(__xludf.DUMMYFUNCTION("""COMPUTED_VALUE"""),30.76)</f>
        <v>30.76</v>
      </c>
      <c r="E504" s="2">
        <f>IFERROR(__xludf.DUMMYFUNCTION("""COMPUTED_VALUE"""),31.03)</f>
        <v>31.03</v>
      </c>
      <c r="F504" s="2">
        <f>IFERROR(__xludf.DUMMYFUNCTION("""COMPUTED_VALUE"""),149895.0)</f>
        <v>149895</v>
      </c>
    </row>
    <row r="505">
      <c r="A505" s="3">
        <f>IFERROR(__xludf.DUMMYFUNCTION("""COMPUTED_VALUE"""),42734.66666666667)</f>
        <v>42734.66667</v>
      </c>
      <c r="B505" s="2">
        <f>IFERROR(__xludf.DUMMYFUNCTION("""COMPUTED_VALUE"""),31.09)</f>
        <v>31.09</v>
      </c>
      <c r="C505" s="2">
        <f>IFERROR(__xludf.DUMMYFUNCTION("""COMPUTED_VALUE"""),31.24)</f>
        <v>31.24</v>
      </c>
      <c r="D505" s="2">
        <f>IFERROR(__xludf.DUMMYFUNCTION("""COMPUTED_VALUE"""),30.81)</f>
        <v>30.81</v>
      </c>
      <c r="E505" s="2">
        <f>IFERROR(__xludf.DUMMYFUNCTION("""COMPUTED_VALUE"""),30.91)</f>
        <v>30.91</v>
      </c>
      <c r="F505" s="2">
        <f>IFERROR(__xludf.DUMMYFUNCTION("""COMPUTED_VALUE"""),155607.0)</f>
        <v>155607</v>
      </c>
    </row>
    <row r="506">
      <c r="A506" s="3">
        <f>IFERROR(__xludf.DUMMYFUNCTION("""COMPUTED_VALUE"""),42738.66666666667)</f>
        <v>42738.66667</v>
      </c>
      <c r="B506" s="2">
        <f>IFERROR(__xludf.DUMMYFUNCTION("""COMPUTED_VALUE"""),31.02)</f>
        <v>31.02</v>
      </c>
      <c r="C506" s="2">
        <f>IFERROR(__xludf.DUMMYFUNCTION("""COMPUTED_VALUE"""),31.02)</f>
        <v>31.02</v>
      </c>
      <c r="D506" s="2">
        <f>IFERROR(__xludf.DUMMYFUNCTION("""COMPUTED_VALUE"""),30.58)</f>
        <v>30.58</v>
      </c>
      <c r="E506" s="2">
        <f>IFERROR(__xludf.DUMMYFUNCTION("""COMPUTED_VALUE"""),30.76)</f>
        <v>30.76</v>
      </c>
      <c r="F506" s="2">
        <f>IFERROR(__xludf.DUMMYFUNCTION("""COMPUTED_VALUE"""),163912.0)</f>
        <v>163912</v>
      </c>
    </row>
    <row r="507">
      <c r="A507" s="3">
        <f>IFERROR(__xludf.DUMMYFUNCTION("""COMPUTED_VALUE"""),42739.66666666667)</f>
        <v>42739.66667</v>
      </c>
      <c r="B507" s="2">
        <f>IFERROR(__xludf.DUMMYFUNCTION("""COMPUTED_VALUE"""),30.99)</f>
        <v>30.99</v>
      </c>
      <c r="C507" s="2">
        <f>IFERROR(__xludf.DUMMYFUNCTION("""COMPUTED_VALUE"""),31.32)</f>
        <v>31.32</v>
      </c>
      <c r="D507" s="2">
        <f>IFERROR(__xludf.DUMMYFUNCTION("""COMPUTED_VALUE"""),30.81)</f>
        <v>30.81</v>
      </c>
      <c r="E507" s="2">
        <f>IFERROR(__xludf.DUMMYFUNCTION("""COMPUTED_VALUE"""),31.27)</f>
        <v>31.27</v>
      </c>
      <c r="F507" s="2">
        <f>IFERROR(__xludf.DUMMYFUNCTION("""COMPUTED_VALUE"""),346250.0)</f>
        <v>346250</v>
      </c>
    </row>
    <row r="508">
      <c r="A508" s="3">
        <f>IFERROR(__xludf.DUMMYFUNCTION("""COMPUTED_VALUE"""),42740.66666666667)</f>
        <v>42740.66667</v>
      </c>
      <c r="B508" s="2">
        <f>IFERROR(__xludf.DUMMYFUNCTION("""COMPUTED_VALUE"""),31.27)</f>
        <v>31.27</v>
      </c>
      <c r="C508" s="2">
        <f>IFERROR(__xludf.DUMMYFUNCTION("""COMPUTED_VALUE"""),31.58)</f>
        <v>31.58</v>
      </c>
      <c r="D508" s="2">
        <f>IFERROR(__xludf.DUMMYFUNCTION("""COMPUTED_VALUE"""),31.2)</f>
        <v>31.2</v>
      </c>
      <c r="E508" s="2">
        <f>IFERROR(__xludf.DUMMYFUNCTION("""COMPUTED_VALUE"""),31.42)</f>
        <v>31.42</v>
      </c>
      <c r="F508" s="2">
        <f>IFERROR(__xludf.DUMMYFUNCTION("""COMPUTED_VALUE"""),182002.0)</f>
        <v>182002</v>
      </c>
    </row>
    <row r="509">
      <c r="A509" s="3">
        <f>IFERROR(__xludf.DUMMYFUNCTION("""COMPUTED_VALUE"""),42741.66666666667)</f>
        <v>42741.66667</v>
      </c>
      <c r="B509" s="2">
        <f>IFERROR(__xludf.DUMMYFUNCTION("""COMPUTED_VALUE"""),31.44)</f>
        <v>31.44</v>
      </c>
      <c r="C509" s="2">
        <f>IFERROR(__xludf.DUMMYFUNCTION("""COMPUTED_VALUE"""),31.46)</f>
        <v>31.46</v>
      </c>
      <c r="D509" s="2">
        <f>IFERROR(__xludf.DUMMYFUNCTION("""COMPUTED_VALUE"""),31.19)</f>
        <v>31.19</v>
      </c>
      <c r="E509" s="2">
        <f>IFERROR(__xludf.DUMMYFUNCTION("""COMPUTED_VALUE"""),31.3)</f>
        <v>31.3</v>
      </c>
      <c r="F509" s="2">
        <f>IFERROR(__xludf.DUMMYFUNCTION("""COMPUTED_VALUE"""),118212.0)</f>
        <v>118212</v>
      </c>
    </row>
    <row r="510">
      <c r="A510" s="3">
        <f>IFERROR(__xludf.DUMMYFUNCTION("""COMPUTED_VALUE"""),42744.66666666667)</f>
        <v>42744.66667</v>
      </c>
      <c r="B510" s="2">
        <f>IFERROR(__xludf.DUMMYFUNCTION("""COMPUTED_VALUE"""),31.3)</f>
        <v>31.3</v>
      </c>
      <c r="C510" s="2">
        <f>IFERROR(__xludf.DUMMYFUNCTION("""COMPUTED_VALUE"""),31.34)</f>
        <v>31.34</v>
      </c>
      <c r="D510" s="2">
        <f>IFERROR(__xludf.DUMMYFUNCTION("""COMPUTED_VALUE"""),31.1)</f>
        <v>31.1</v>
      </c>
      <c r="E510" s="2">
        <f>IFERROR(__xludf.DUMMYFUNCTION("""COMPUTED_VALUE"""),31.11)</f>
        <v>31.11</v>
      </c>
      <c r="F510" s="2">
        <f>IFERROR(__xludf.DUMMYFUNCTION("""COMPUTED_VALUE"""),101184.0)</f>
        <v>101184</v>
      </c>
    </row>
    <row r="511">
      <c r="A511" s="3">
        <f>IFERROR(__xludf.DUMMYFUNCTION("""COMPUTED_VALUE"""),42745.66666666667)</f>
        <v>42745.66667</v>
      </c>
      <c r="B511" s="2">
        <f>IFERROR(__xludf.DUMMYFUNCTION("""COMPUTED_VALUE"""),31.14)</f>
        <v>31.14</v>
      </c>
      <c r="C511" s="2">
        <f>IFERROR(__xludf.DUMMYFUNCTION("""COMPUTED_VALUE"""),31.77)</f>
        <v>31.77</v>
      </c>
      <c r="D511" s="2">
        <f>IFERROR(__xludf.DUMMYFUNCTION("""COMPUTED_VALUE"""),31.11)</f>
        <v>31.11</v>
      </c>
      <c r="E511" s="2">
        <f>IFERROR(__xludf.DUMMYFUNCTION("""COMPUTED_VALUE"""),31.55)</f>
        <v>31.55</v>
      </c>
      <c r="F511" s="2">
        <f>IFERROR(__xludf.DUMMYFUNCTION("""COMPUTED_VALUE"""),187975.0)</f>
        <v>187975</v>
      </c>
    </row>
    <row r="512">
      <c r="A512" s="3">
        <f>IFERROR(__xludf.DUMMYFUNCTION("""COMPUTED_VALUE"""),42746.66666666667)</f>
        <v>42746.66667</v>
      </c>
      <c r="B512" s="2">
        <f>IFERROR(__xludf.DUMMYFUNCTION("""COMPUTED_VALUE"""),31.38)</f>
        <v>31.38</v>
      </c>
      <c r="C512" s="2">
        <f>IFERROR(__xludf.DUMMYFUNCTION("""COMPUTED_VALUE"""),32.02)</f>
        <v>32.02</v>
      </c>
      <c r="D512" s="2">
        <f>IFERROR(__xludf.DUMMYFUNCTION("""COMPUTED_VALUE"""),31.38)</f>
        <v>31.38</v>
      </c>
      <c r="E512" s="2">
        <f>IFERROR(__xludf.DUMMYFUNCTION("""COMPUTED_VALUE"""),31.91)</f>
        <v>31.91</v>
      </c>
      <c r="F512" s="2">
        <f>IFERROR(__xludf.DUMMYFUNCTION("""COMPUTED_VALUE"""),181617.0)</f>
        <v>181617</v>
      </c>
    </row>
    <row r="513">
      <c r="A513" s="3">
        <f>IFERROR(__xludf.DUMMYFUNCTION("""COMPUTED_VALUE"""),42747.66666666667)</f>
        <v>42747.66667</v>
      </c>
      <c r="B513" s="2">
        <f>IFERROR(__xludf.DUMMYFUNCTION("""COMPUTED_VALUE"""),31.88)</f>
        <v>31.88</v>
      </c>
      <c r="C513" s="2">
        <f>IFERROR(__xludf.DUMMYFUNCTION("""COMPUTED_VALUE"""),32.24)</f>
        <v>32.24</v>
      </c>
      <c r="D513" s="2">
        <f>IFERROR(__xludf.DUMMYFUNCTION("""COMPUTED_VALUE"""),31.58)</f>
        <v>31.58</v>
      </c>
      <c r="E513" s="2">
        <f>IFERROR(__xludf.DUMMYFUNCTION("""COMPUTED_VALUE"""),32.08)</f>
        <v>32.08</v>
      </c>
      <c r="F513" s="2">
        <f>IFERROR(__xludf.DUMMYFUNCTION("""COMPUTED_VALUE"""),142016.0)</f>
        <v>142016</v>
      </c>
    </row>
    <row r="514">
      <c r="A514" s="3">
        <f>IFERROR(__xludf.DUMMYFUNCTION("""COMPUTED_VALUE"""),42748.66666666667)</f>
        <v>42748.66667</v>
      </c>
      <c r="B514" s="2">
        <f>IFERROR(__xludf.DUMMYFUNCTION("""COMPUTED_VALUE"""),32.12)</f>
        <v>32.12</v>
      </c>
      <c r="C514" s="2">
        <f>IFERROR(__xludf.DUMMYFUNCTION("""COMPUTED_VALUE"""),32.17)</f>
        <v>32.17</v>
      </c>
      <c r="D514" s="2">
        <f>IFERROR(__xludf.DUMMYFUNCTION("""COMPUTED_VALUE"""),31.97)</f>
        <v>31.97</v>
      </c>
      <c r="E514" s="2">
        <f>IFERROR(__xludf.DUMMYFUNCTION("""COMPUTED_VALUE"""),32.1)</f>
        <v>32.1</v>
      </c>
      <c r="F514" s="2">
        <f>IFERROR(__xludf.DUMMYFUNCTION("""COMPUTED_VALUE"""),102752.0)</f>
        <v>102752</v>
      </c>
    </row>
    <row r="515">
      <c r="A515" s="3">
        <f>IFERROR(__xludf.DUMMYFUNCTION("""COMPUTED_VALUE"""),42752.66666666667)</f>
        <v>42752.66667</v>
      </c>
      <c r="B515" s="2">
        <f>IFERROR(__xludf.DUMMYFUNCTION("""COMPUTED_VALUE"""),32.12)</f>
        <v>32.12</v>
      </c>
      <c r="C515" s="2">
        <f>IFERROR(__xludf.DUMMYFUNCTION("""COMPUTED_VALUE"""),32.42)</f>
        <v>32.42</v>
      </c>
      <c r="D515" s="2">
        <f>IFERROR(__xludf.DUMMYFUNCTION("""COMPUTED_VALUE"""),32.01)</f>
        <v>32.01</v>
      </c>
      <c r="E515" s="2">
        <f>IFERROR(__xludf.DUMMYFUNCTION("""COMPUTED_VALUE"""),32.17)</f>
        <v>32.17</v>
      </c>
      <c r="F515" s="2">
        <f>IFERROR(__xludf.DUMMYFUNCTION("""COMPUTED_VALUE"""),159525.0)</f>
        <v>159525</v>
      </c>
    </row>
    <row r="516">
      <c r="A516" s="3">
        <f>IFERROR(__xludf.DUMMYFUNCTION("""COMPUTED_VALUE"""),42753.66666666667)</f>
        <v>42753.66667</v>
      </c>
      <c r="B516" s="2">
        <f>IFERROR(__xludf.DUMMYFUNCTION("""COMPUTED_VALUE"""),32.17)</f>
        <v>32.17</v>
      </c>
      <c r="C516" s="2">
        <f>IFERROR(__xludf.DUMMYFUNCTION("""COMPUTED_VALUE"""),32.19)</f>
        <v>32.19</v>
      </c>
      <c r="D516" s="2">
        <f>IFERROR(__xludf.DUMMYFUNCTION("""COMPUTED_VALUE"""),31.65)</f>
        <v>31.65</v>
      </c>
      <c r="E516" s="2">
        <f>IFERROR(__xludf.DUMMYFUNCTION("""COMPUTED_VALUE"""),31.66)</f>
        <v>31.66</v>
      </c>
      <c r="F516" s="2">
        <f>IFERROR(__xludf.DUMMYFUNCTION("""COMPUTED_VALUE"""),140008.0)</f>
        <v>140008</v>
      </c>
    </row>
    <row r="517">
      <c r="A517" s="3">
        <f>IFERROR(__xludf.DUMMYFUNCTION("""COMPUTED_VALUE"""),42754.66666666667)</f>
        <v>42754.66667</v>
      </c>
      <c r="B517" s="2">
        <f>IFERROR(__xludf.DUMMYFUNCTION("""COMPUTED_VALUE"""),31.7)</f>
        <v>31.7</v>
      </c>
      <c r="C517" s="2">
        <f>IFERROR(__xludf.DUMMYFUNCTION("""COMPUTED_VALUE"""),31.74)</f>
        <v>31.74</v>
      </c>
      <c r="D517" s="2">
        <f>IFERROR(__xludf.DUMMYFUNCTION("""COMPUTED_VALUE"""),31.22)</f>
        <v>31.22</v>
      </c>
      <c r="E517" s="2">
        <f>IFERROR(__xludf.DUMMYFUNCTION("""COMPUTED_VALUE"""),31.27)</f>
        <v>31.27</v>
      </c>
      <c r="F517" s="2">
        <f>IFERROR(__xludf.DUMMYFUNCTION("""COMPUTED_VALUE"""),213175.0)</f>
        <v>213175</v>
      </c>
    </row>
    <row r="518">
      <c r="A518" s="3">
        <f>IFERROR(__xludf.DUMMYFUNCTION("""COMPUTED_VALUE"""),42755.66666666667)</f>
        <v>42755.66667</v>
      </c>
      <c r="B518" s="2">
        <f>IFERROR(__xludf.DUMMYFUNCTION("""COMPUTED_VALUE"""),31.35)</f>
        <v>31.35</v>
      </c>
      <c r="C518" s="2">
        <f>IFERROR(__xludf.DUMMYFUNCTION("""COMPUTED_VALUE"""),31.81)</f>
        <v>31.81</v>
      </c>
      <c r="D518" s="2">
        <f>IFERROR(__xludf.DUMMYFUNCTION("""COMPUTED_VALUE"""),31.35)</f>
        <v>31.35</v>
      </c>
      <c r="E518" s="2">
        <f>IFERROR(__xludf.DUMMYFUNCTION("""COMPUTED_VALUE"""),31.7)</f>
        <v>31.7</v>
      </c>
      <c r="F518" s="2">
        <f>IFERROR(__xludf.DUMMYFUNCTION("""COMPUTED_VALUE"""),192010.0)</f>
        <v>192010</v>
      </c>
    </row>
    <row r="519">
      <c r="A519" s="3">
        <f>IFERROR(__xludf.DUMMYFUNCTION("""COMPUTED_VALUE"""),42758.66666666667)</f>
        <v>42758.66667</v>
      </c>
      <c r="B519" s="2">
        <f>IFERROR(__xludf.DUMMYFUNCTION("""COMPUTED_VALUE"""),31.78)</f>
        <v>31.78</v>
      </c>
      <c r="C519" s="2">
        <f>IFERROR(__xludf.DUMMYFUNCTION("""COMPUTED_VALUE"""),31.93)</f>
        <v>31.93</v>
      </c>
      <c r="D519" s="2">
        <f>IFERROR(__xludf.DUMMYFUNCTION("""COMPUTED_VALUE"""),31.48)</f>
        <v>31.48</v>
      </c>
      <c r="E519" s="2">
        <f>IFERROR(__xludf.DUMMYFUNCTION("""COMPUTED_VALUE"""),31.81)</f>
        <v>31.81</v>
      </c>
      <c r="F519" s="2">
        <f>IFERROR(__xludf.DUMMYFUNCTION("""COMPUTED_VALUE"""),276116.0)</f>
        <v>276116</v>
      </c>
    </row>
    <row r="520">
      <c r="A520" s="3">
        <f>IFERROR(__xludf.DUMMYFUNCTION("""COMPUTED_VALUE"""),42759.66666666667)</f>
        <v>42759.66667</v>
      </c>
      <c r="B520" s="2">
        <f>IFERROR(__xludf.DUMMYFUNCTION("""COMPUTED_VALUE"""),32.17)</f>
        <v>32.17</v>
      </c>
      <c r="C520" s="2">
        <f>IFERROR(__xludf.DUMMYFUNCTION("""COMPUTED_VALUE"""),33.17)</f>
        <v>33.17</v>
      </c>
      <c r="D520" s="2">
        <f>IFERROR(__xludf.DUMMYFUNCTION("""COMPUTED_VALUE"""),32.09)</f>
        <v>32.09</v>
      </c>
      <c r="E520" s="2">
        <f>IFERROR(__xludf.DUMMYFUNCTION("""COMPUTED_VALUE"""),33.02)</f>
        <v>33.02</v>
      </c>
      <c r="F520" s="2">
        <f>IFERROR(__xludf.DUMMYFUNCTION("""COMPUTED_VALUE"""),319877.0)</f>
        <v>319877</v>
      </c>
    </row>
    <row r="521">
      <c r="A521" s="3">
        <f>IFERROR(__xludf.DUMMYFUNCTION("""COMPUTED_VALUE"""),42760.66666666667)</f>
        <v>42760.66667</v>
      </c>
      <c r="B521" s="2">
        <f>IFERROR(__xludf.DUMMYFUNCTION("""COMPUTED_VALUE"""),33.49)</f>
        <v>33.49</v>
      </c>
      <c r="C521" s="2">
        <f>IFERROR(__xludf.DUMMYFUNCTION("""COMPUTED_VALUE"""),35.07)</f>
        <v>35.07</v>
      </c>
      <c r="D521" s="2">
        <f>IFERROR(__xludf.DUMMYFUNCTION("""COMPUTED_VALUE"""),33.16)</f>
        <v>33.16</v>
      </c>
      <c r="E521" s="2">
        <f>IFERROR(__xludf.DUMMYFUNCTION("""COMPUTED_VALUE"""),34.27)</f>
        <v>34.27</v>
      </c>
      <c r="F521" s="2">
        <f>IFERROR(__xludf.DUMMYFUNCTION("""COMPUTED_VALUE"""),624478.0)</f>
        <v>624478</v>
      </c>
    </row>
    <row r="522">
      <c r="A522" s="3">
        <f>IFERROR(__xludf.DUMMYFUNCTION("""COMPUTED_VALUE"""),42761.66666666667)</f>
        <v>42761.66667</v>
      </c>
      <c r="B522" s="2">
        <f>IFERROR(__xludf.DUMMYFUNCTION("""COMPUTED_VALUE"""),34.51)</f>
        <v>34.51</v>
      </c>
      <c r="C522" s="2">
        <f>IFERROR(__xludf.DUMMYFUNCTION("""COMPUTED_VALUE"""),34.85)</f>
        <v>34.85</v>
      </c>
      <c r="D522" s="2">
        <f>IFERROR(__xludf.DUMMYFUNCTION("""COMPUTED_VALUE"""),34.27)</f>
        <v>34.27</v>
      </c>
      <c r="E522" s="2">
        <f>IFERROR(__xludf.DUMMYFUNCTION("""COMPUTED_VALUE"""),34.78)</f>
        <v>34.78</v>
      </c>
      <c r="F522" s="2">
        <f>IFERROR(__xludf.DUMMYFUNCTION("""COMPUTED_VALUE"""),507562.0)</f>
        <v>507562</v>
      </c>
    </row>
    <row r="523">
      <c r="A523" s="3">
        <f>IFERROR(__xludf.DUMMYFUNCTION("""COMPUTED_VALUE"""),42762.66666666667)</f>
        <v>42762.66667</v>
      </c>
      <c r="B523" s="2">
        <f>IFERROR(__xludf.DUMMYFUNCTION("""COMPUTED_VALUE"""),34.9)</f>
        <v>34.9</v>
      </c>
      <c r="C523" s="2">
        <f>IFERROR(__xludf.DUMMYFUNCTION("""COMPUTED_VALUE"""),34.9)</f>
        <v>34.9</v>
      </c>
      <c r="D523" s="2">
        <f>IFERROR(__xludf.DUMMYFUNCTION("""COMPUTED_VALUE"""),34.52)</f>
        <v>34.52</v>
      </c>
      <c r="E523" s="2">
        <f>IFERROR(__xludf.DUMMYFUNCTION("""COMPUTED_VALUE"""),34.79)</f>
        <v>34.79</v>
      </c>
      <c r="F523" s="2">
        <f>IFERROR(__xludf.DUMMYFUNCTION("""COMPUTED_VALUE"""),534520.0)</f>
        <v>534520</v>
      </c>
    </row>
    <row r="524">
      <c r="A524" s="3">
        <f>IFERROR(__xludf.DUMMYFUNCTION("""COMPUTED_VALUE"""),42765.66666666667)</f>
        <v>42765.66667</v>
      </c>
      <c r="B524" s="2">
        <f>IFERROR(__xludf.DUMMYFUNCTION("""COMPUTED_VALUE"""),34.78)</f>
        <v>34.78</v>
      </c>
      <c r="C524" s="2">
        <f>IFERROR(__xludf.DUMMYFUNCTION("""COMPUTED_VALUE"""),34.97)</f>
        <v>34.97</v>
      </c>
      <c r="D524" s="2">
        <f>IFERROR(__xludf.DUMMYFUNCTION("""COMPUTED_VALUE"""),33.96)</f>
        <v>33.96</v>
      </c>
      <c r="E524" s="2">
        <f>IFERROR(__xludf.DUMMYFUNCTION("""COMPUTED_VALUE"""),34.07)</f>
        <v>34.07</v>
      </c>
      <c r="F524" s="2">
        <f>IFERROR(__xludf.DUMMYFUNCTION("""COMPUTED_VALUE"""),426837.0)</f>
        <v>426837</v>
      </c>
    </row>
    <row r="525">
      <c r="A525" s="3">
        <f>IFERROR(__xludf.DUMMYFUNCTION("""COMPUTED_VALUE"""),42766.66666666667)</f>
        <v>42766.66667</v>
      </c>
      <c r="B525" s="2">
        <f>IFERROR(__xludf.DUMMYFUNCTION("""COMPUTED_VALUE"""),34.05)</f>
        <v>34.05</v>
      </c>
      <c r="C525" s="2">
        <f>IFERROR(__xludf.DUMMYFUNCTION("""COMPUTED_VALUE"""),34.33)</f>
        <v>34.33</v>
      </c>
      <c r="D525" s="2">
        <f>IFERROR(__xludf.DUMMYFUNCTION("""COMPUTED_VALUE"""),33.96)</f>
        <v>33.96</v>
      </c>
      <c r="E525" s="2">
        <f>IFERROR(__xludf.DUMMYFUNCTION("""COMPUTED_VALUE"""),34.27)</f>
        <v>34.27</v>
      </c>
      <c r="F525" s="2">
        <f>IFERROR(__xludf.DUMMYFUNCTION("""COMPUTED_VALUE"""),364298.0)</f>
        <v>364298</v>
      </c>
    </row>
    <row r="526">
      <c r="A526" s="3">
        <f>IFERROR(__xludf.DUMMYFUNCTION("""COMPUTED_VALUE"""),42767.66666666667)</f>
        <v>42767.66667</v>
      </c>
      <c r="B526" s="2">
        <f>IFERROR(__xludf.DUMMYFUNCTION("""COMPUTED_VALUE"""),34.49)</f>
        <v>34.49</v>
      </c>
      <c r="C526" s="2">
        <f>IFERROR(__xludf.DUMMYFUNCTION("""COMPUTED_VALUE"""),34.49)</f>
        <v>34.49</v>
      </c>
      <c r="D526" s="2">
        <f>IFERROR(__xludf.DUMMYFUNCTION("""COMPUTED_VALUE"""),33.63)</f>
        <v>33.63</v>
      </c>
      <c r="E526" s="2">
        <f>IFERROR(__xludf.DUMMYFUNCTION("""COMPUTED_VALUE"""),33.75)</f>
        <v>33.75</v>
      </c>
      <c r="F526" s="2">
        <f>IFERROR(__xludf.DUMMYFUNCTION("""COMPUTED_VALUE"""),502667.0)</f>
        <v>502667</v>
      </c>
    </row>
    <row r="527">
      <c r="A527" s="3">
        <f>IFERROR(__xludf.DUMMYFUNCTION("""COMPUTED_VALUE"""),42768.66666666667)</f>
        <v>42768.66667</v>
      </c>
      <c r="B527" s="2">
        <f>IFERROR(__xludf.DUMMYFUNCTION("""COMPUTED_VALUE"""),33.72)</f>
        <v>33.72</v>
      </c>
      <c r="C527" s="2">
        <f>IFERROR(__xludf.DUMMYFUNCTION("""COMPUTED_VALUE"""),33.99)</f>
        <v>33.99</v>
      </c>
      <c r="D527" s="2">
        <f>IFERROR(__xludf.DUMMYFUNCTION("""COMPUTED_VALUE"""),33.13)</f>
        <v>33.13</v>
      </c>
      <c r="E527" s="2">
        <f>IFERROR(__xludf.DUMMYFUNCTION("""COMPUTED_VALUE"""),33.3)</f>
        <v>33.3</v>
      </c>
      <c r="F527" s="2">
        <f>IFERROR(__xludf.DUMMYFUNCTION("""COMPUTED_VALUE"""),787104.0)</f>
        <v>787104</v>
      </c>
    </row>
    <row r="528">
      <c r="A528" s="3">
        <f>IFERROR(__xludf.DUMMYFUNCTION("""COMPUTED_VALUE"""),42769.66666666667)</f>
        <v>42769.66667</v>
      </c>
      <c r="B528" s="2">
        <f>IFERROR(__xludf.DUMMYFUNCTION("""COMPUTED_VALUE"""),34.1)</f>
        <v>34.1</v>
      </c>
      <c r="C528" s="2">
        <f>IFERROR(__xludf.DUMMYFUNCTION("""COMPUTED_VALUE"""),34.9)</f>
        <v>34.9</v>
      </c>
      <c r="D528" s="2">
        <f>IFERROR(__xludf.DUMMYFUNCTION("""COMPUTED_VALUE"""),32.66)</f>
        <v>32.66</v>
      </c>
      <c r="E528" s="2">
        <f>IFERROR(__xludf.DUMMYFUNCTION("""COMPUTED_VALUE"""),33.42)</f>
        <v>33.42</v>
      </c>
      <c r="F528" s="2">
        <f>IFERROR(__xludf.DUMMYFUNCTION("""COMPUTED_VALUE"""),1265353.0)</f>
        <v>1265353</v>
      </c>
    </row>
    <row r="529">
      <c r="A529" s="3">
        <f>IFERROR(__xludf.DUMMYFUNCTION("""COMPUTED_VALUE"""),42772.66666666667)</f>
        <v>42772.66667</v>
      </c>
      <c r="B529" s="2">
        <f>IFERROR(__xludf.DUMMYFUNCTION("""COMPUTED_VALUE"""),33.3)</f>
        <v>33.3</v>
      </c>
      <c r="C529" s="2">
        <f>IFERROR(__xludf.DUMMYFUNCTION("""COMPUTED_VALUE"""),33.31)</f>
        <v>33.31</v>
      </c>
      <c r="D529" s="2">
        <f>IFERROR(__xludf.DUMMYFUNCTION("""COMPUTED_VALUE"""),32.82)</f>
        <v>32.82</v>
      </c>
      <c r="E529" s="2">
        <f>IFERROR(__xludf.DUMMYFUNCTION("""COMPUTED_VALUE"""),33.3)</f>
        <v>33.3</v>
      </c>
      <c r="F529" s="2">
        <f>IFERROR(__xludf.DUMMYFUNCTION("""COMPUTED_VALUE"""),612019.0)</f>
        <v>612019</v>
      </c>
    </row>
    <row r="530">
      <c r="A530" s="3">
        <f>IFERROR(__xludf.DUMMYFUNCTION("""COMPUTED_VALUE"""),42773.66666666667)</f>
        <v>42773.66667</v>
      </c>
      <c r="B530" s="2">
        <f>IFERROR(__xludf.DUMMYFUNCTION("""COMPUTED_VALUE"""),33.15)</f>
        <v>33.15</v>
      </c>
      <c r="C530" s="2">
        <f>IFERROR(__xludf.DUMMYFUNCTION("""COMPUTED_VALUE"""),33.38)</f>
        <v>33.38</v>
      </c>
      <c r="D530" s="2">
        <f>IFERROR(__xludf.DUMMYFUNCTION("""COMPUTED_VALUE"""),32.9)</f>
        <v>32.9</v>
      </c>
      <c r="E530" s="2">
        <f>IFERROR(__xludf.DUMMYFUNCTION("""COMPUTED_VALUE"""),33.03)</f>
        <v>33.03</v>
      </c>
      <c r="F530" s="2">
        <f>IFERROR(__xludf.DUMMYFUNCTION("""COMPUTED_VALUE"""),462980.0)</f>
        <v>462980</v>
      </c>
    </row>
    <row r="531">
      <c r="A531" s="3">
        <f>IFERROR(__xludf.DUMMYFUNCTION("""COMPUTED_VALUE"""),42774.66666666667)</f>
        <v>42774.66667</v>
      </c>
      <c r="B531" s="2">
        <f>IFERROR(__xludf.DUMMYFUNCTION("""COMPUTED_VALUE"""),33.12)</f>
        <v>33.12</v>
      </c>
      <c r="C531" s="2">
        <f>IFERROR(__xludf.DUMMYFUNCTION("""COMPUTED_VALUE"""),33.12)</f>
        <v>33.12</v>
      </c>
      <c r="D531" s="2">
        <f>IFERROR(__xludf.DUMMYFUNCTION("""COMPUTED_VALUE"""),32.59)</f>
        <v>32.59</v>
      </c>
      <c r="E531" s="2">
        <f>IFERROR(__xludf.DUMMYFUNCTION("""COMPUTED_VALUE"""),32.96)</f>
        <v>32.96</v>
      </c>
      <c r="F531" s="2">
        <f>IFERROR(__xludf.DUMMYFUNCTION("""COMPUTED_VALUE"""),429543.0)</f>
        <v>429543</v>
      </c>
    </row>
    <row r="532">
      <c r="A532" s="3">
        <f>IFERROR(__xludf.DUMMYFUNCTION("""COMPUTED_VALUE"""),42775.66666666667)</f>
        <v>42775.66667</v>
      </c>
      <c r="B532" s="2">
        <f>IFERROR(__xludf.DUMMYFUNCTION("""COMPUTED_VALUE"""),32.88)</f>
        <v>32.88</v>
      </c>
      <c r="C532" s="2">
        <f>IFERROR(__xludf.DUMMYFUNCTION("""COMPUTED_VALUE"""),33.26)</f>
        <v>33.26</v>
      </c>
      <c r="D532" s="2">
        <f>IFERROR(__xludf.DUMMYFUNCTION("""COMPUTED_VALUE"""),32.88)</f>
        <v>32.88</v>
      </c>
      <c r="E532" s="2">
        <f>IFERROR(__xludf.DUMMYFUNCTION("""COMPUTED_VALUE"""),33.13)</f>
        <v>33.13</v>
      </c>
      <c r="F532" s="2">
        <f>IFERROR(__xludf.DUMMYFUNCTION("""COMPUTED_VALUE"""),524353.0)</f>
        <v>524353</v>
      </c>
    </row>
    <row r="533">
      <c r="A533" s="3">
        <f>IFERROR(__xludf.DUMMYFUNCTION("""COMPUTED_VALUE"""),42776.66666666667)</f>
        <v>42776.66667</v>
      </c>
      <c r="B533" s="2">
        <f>IFERROR(__xludf.DUMMYFUNCTION("""COMPUTED_VALUE"""),33.14)</f>
        <v>33.14</v>
      </c>
      <c r="C533" s="2">
        <f>IFERROR(__xludf.DUMMYFUNCTION("""COMPUTED_VALUE"""),33.63)</f>
        <v>33.63</v>
      </c>
      <c r="D533" s="2">
        <f>IFERROR(__xludf.DUMMYFUNCTION("""COMPUTED_VALUE"""),33.14)</f>
        <v>33.14</v>
      </c>
      <c r="E533" s="2">
        <f>IFERROR(__xludf.DUMMYFUNCTION("""COMPUTED_VALUE"""),33.55)</f>
        <v>33.55</v>
      </c>
      <c r="F533" s="2">
        <f>IFERROR(__xludf.DUMMYFUNCTION("""COMPUTED_VALUE"""),378891.0)</f>
        <v>378891</v>
      </c>
    </row>
    <row r="534">
      <c r="A534" s="3">
        <f>IFERROR(__xludf.DUMMYFUNCTION("""COMPUTED_VALUE"""),42779.66666666667)</f>
        <v>42779.66667</v>
      </c>
      <c r="B534" s="2">
        <f>IFERROR(__xludf.DUMMYFUNCTION("""COMPUTED_VALUE"""),33.72)</f>
        <v>33.72</v>
      </c>
      <c r="C534" s="2">
        <f>IFERROR(__xludf.DUMMYFUNCTION("""COMPUTED_VALUE"""),33.81)</f>
        <v>33.81</v>
      </c>
      <c r="D534" s="2">
        <f>IFERROR(__xludf.DUMMYFUNCTION("""COMPUTED_VALUE"""),33.4)</f>
        <v>33.4</v>
      </c>
      <c r="E534" s="2">
        <f>IFERROR(__xludf.DUMMYFUNCTION("""COMPUTED_VALUE"""),33.67)</f>
        <v>33.67</v>
      </c>
      <c r="F534" s="2">
        <f>IFERROR(__xludf.DUMMYFUNCTION("""COMPUTED_VALUE"""),378017.0)</f>
        <v>378017</v>
      </c>
    </row>
    <row r="535">
      <c r="A535" s="3">
        <f>IFERROR(__xludf.DUMMYFUNCTION("""COMPUTED_VALUE"""),42780.66666666667)</f>
        <v>42780.66667</v>
      </c>
      <c r="B535" s="2">
        <f>IFERROR(__xludf.DUMMYFUNCTION("""COMPUTED_VALUE"""),33.85)</f>
        <v>33.85</v>
      </c>
      <c r="C535" s="2">
        <f>IFERROR(__xludf.DUMMYFUNCTION("""COMPUTED_VALUE"""),33.94)</f>
        <v>33.94</v>
      </c>
      <c r="D535" s="2">
        <f>IFERROR(__xludf.DUMMYFUNCTION("""COMPUTED_VALUE"""),33.57)</f>
        <v>33.57</v>
      </c>
      <c r="E535" s="2">
        <f>IFERROR(__xludf.DUMMYFUNCTION("""COMPUTED_VALUE"""),33.78)</f>
        <v>33.78</v>
      </c>
      <c r="F535" s="2">
        <f>IFERROR(__xludf.DUMMYFUNCTION("""COMPUTED_VALUE"""),417039.0)</f>
        <v>417039</v>
      </c>
    </row>
    <row r="536">
      <c r="A536" s="3">
        <f>IFERROR(__xludf.DUMMYFUNCTION("""COMPUTED_VALUE"""),42781.66666666667)</f>
        <v>42781.66667</v>
      </c>
      <c r="B536" s="2">
        <f>IFERROR(__xludf.DUMMYFUNCTION("""COMPUTED_VALUE"""),33.76)</f>
        <v>33.76</v>
      </c>
      <c r="C536" s="2">
        <f>IFERROR(__xludf.DUMMYFUNCTION("""COMPUTED_VALUE"""),34.09)</f>
        <v>34.09</v>
      </c>
      <c r="D536" s="2">
        <f>IFERROR(__xludf.DUMMYFUNCTION("""COMPUTED_VALUE"""),33.65)</f>
        <v>33.65</v>
      </c>
      <c r="E536" s="2">
        <f>IFERROR(__xludf.DUMMYFUNCTION("""COMPUTED_VALUE"""),34.02)</f>
        <v>34.02</v>
      </c>
      <c r="F536" s="2">
        <f>IFERROR(__xludf.DUMMYFUNCTION("""COMPUTED_VALUE"""),414315.0)</f>
        <v>414315</v>
      </c>
    </row>
    <row r="537">
      <c r="A537" s="3">
        <f>IFERROR(__xludf.DUMMYFUNCTION("""COMPUTED_VALUE"""),42782.66666666667)</f>
        <v>42782.66667</v>
      </c>
      <c r="B537" s="2">
        <f>IFERROR(__xludf.DUMMYFUNCTION("""COMPUTED_VALUE"""),34.1)</f>
        <v>34.1</v>
      </c>
      <c r="C537" s="2">
        <f>IFERROR(__xludf.DUMMYFUNCTION("""COMPUTED_VALUE"""),34.25)</f>
        <v>34.25</v>
      </c>
      <c r="D537" s="2">
        <f>IFERROR(__xludf.DUMMYFUNCTION("""COMPUTED_VALUE"""),33.71)</f>
        <v>33.71</v>
      </c>
      <c r="E537" s="2">
        <f>IFERROR(__xludf.DUMMYFUNCTION("""COMPUTED_VALUE"""),33.96)</f>
        <v>33.96</v>
      </c>
      <c r="F537" s="2">
        <f>IFERROR(__xludf.DUMMYFUNCTION("""COMPUTED_VALUE"""),569322.0)</f>
        <v>569322</v>
      </c>
    </row>
    <row r="538">
      <c r="A538" s="3">
        <f>IFERROR(__xludf.DUMMYFUNCTION("""COMPUTED_VALUE"""),42783.66666666667)</f>
        <v>42783.66667</v>
      </c>
      <c r="B538" s="2">
        <f>IFERROR(__xludf.DUMMYFUNCTION("""COMPUTED_VALUE"""),33.74)</f>
        <v>33.74</v>
      </c>
      <c r="C538" s="2">
        <f>IFERROR(__xludf.DUMMYFUNCTION("""COMPUTED_VALUE"""),33.88)</f>
        <v>33.88</v>
      </c>
      <c r="D538" s="2">
        <f>IFERROR(__xludf.DUMMYFUNCTION("""COMPUTED_VALUE"""),33.5)</f>
        <v>33.5</v>
      </c>
      <c r="E538" s="2">
        <f>IFERROR(__xludf.DUMMYFUNCTION("""COMPUTED_VALUE"""),33.54)</f>
        <v>33.54</v>
      </c>
      <c r="F538" s="2">
        <f>IFERROR(__xludf.DUMMYFUNCTION("""COMPUTED_VALUE"""),639745.0)</f>
        <v>639745</v>
      </c>
    </row>
    <row r="539">
      <c r="A539" s="3">
        <f>IFERROR(__xludf.DUMMYFUNCTION("""COMPUTED_VALUE"""),42787.66666666667)</f>
        <v>42787.66667</v>
      </c>
      <c r="B539" s="2">
        <f>IFERROR(__xludf.DUMMYFUNCTION("""COMPUTED_VALUE"""),33.65)</f>
        <v>33.65</v>
      </c>
      <c r="C539" s="2">
        <f>IFERROR(__xludf.DUMMYFUNCTION("""COMPUTED_VALUE"""),33.75)</f>
        <v>33.75</v>
      </c>
      <c r="D539" s="2">
        <f>IFERROR(__xludf.DUMMYFUNCTION("""COMPUTED_VALUE"""),33.46)</f>
        <v>33.46</v>
      </c>
      <c r="E539" s="2">
        <f>IFERROR(__xludf.DUMMYFUNCTION("""COMPUTED_VALUE"""),33.65)</f>
        <v>33.65</v>
      </c>
      <c r="F539" s="2">
        <f>IFERROR(__xludf.DUMMYFUNCTION("""COMPUTED_VALUE"""),981822.0)</f>
        <v>981822</v>
      </c>
    </row>
    <row r="540">
      <c r="A540" s="3">
        <f>IFERROR(__xludf.DUMMYFUNCTION("""COMPUTED_VALUE"""),42788.66666666667)</f>
        <v>42788.66667</v>
      </c>
      <c r="B540" s="2">
        <f>IFERROR(__xludf.DUMMYFUNCTION("""COMPUTED_VALUE"""),33.74)</f>
        <v>33.74</v>
      </c>
      <c r="C540" s="2">
        <f>IFERROR(__xludf.DUMMYFUNCTION("""COMPUTED_VALUE"""),33.87)</f>
        <v>33.87</v>
      </c>
      <c r="D540" s="2">
        <f>IFERROR(__xludf.DUMMYFUNCTION("""COMPUTED_VALUE"""),33.55)</f>
        <v>33.55</v>
      </c>
      <c r="E540" s="2">
        <f>IFERROR(__xludf.DUMMYFUNCTION("""COMPUTED_VALUE"""),33.83)</f>
        <v>33.83</v>
      </c>
      <c r="F540" s="2">
        <f>IFERROR(__xludf.DUMMYFUNCTION("""COMPUTED_VALUE"""),286917.0)</f>
        <v>286917</v>
      </c>
    </row>
    <row r="541">
      <c r="A541" s="3">
        <f>IFERROR(__xludf.DUMMYFUNCTION("""COMPUTED_VALUE"""),42789.66666666667)</f>
        <v>42789.66667</v>
      </c>
      <c r="B541" s="2">
        <f>IFERROR(__xludf.DUMMYFUNCTION("""COMPUTED_VALUE"""),33.81)</f>
        <v>33.81</v>
      </c>
      <c r="C541" s="2">
        <f>IFERROR(__xludf.DUMMYFUNCTION("""COMPUTED_VALUE"""),34.02)</f>
        <v>34.02</v>
      </c>
      <c r="D541" s="2">
        <f>IFERROR(__xludf.DUMMYFUNCTION("""COMPUTED_VALUE"""),33.36)</f>
        <v>33.36</v>
      </c>
      <c r="E541" s="2">
        <f>IFERROR(__xludf.DUMMYFUNCTION("""COMPUTED_VALUE"""),33.76)</f>
        <v>33.76</v>
      </c>
      <c r="F541" s="2">
        <f>IFERROR(__xludf.DUMMYFUNCTION("""COMPUTED_VALUE"""),440763.0)</f>
        <v>440763</v>
      </c>
    </row>
    <row r="542">
      <c r="A542" s="3">
        <f>IFERROR(__xludf.DUMMYFUNCTION("""COMPUTED_VALUE"""),42790.66666666667)</f>
        <v>42790.66667</v>
      </c>
      <c r="B542" s="2">
        <f>IFERROR(__xludf.DUMMYFUNCTION("""COMPUTED_VALUE"""),33.74)</f>
        <v>33.74</v>
      </c>
      <c r="C542" s="2">
        <f>IFERROR(__xludf.DUMMYFUNCTION("""COMPUTED_VALUE"""),33.8)</f>
        <v>33.8</v>
      </c>
      <c r="D542" s="2">
        <f>IFERROR(__xludf.DUMMYFUNCTION("""COMPUTED_VALUE"""),33.3)</f>
        <v>33.3</v>
      </c>
      <c r="E542" s="2">
        <f>IFERROR(__xludf.DUMMYFUNCTION("""COMPUTED_VALUE"""),33.48)</f>
        <v>33.48</v>
      </c>
      <c r="F542" s="2">
        <f>IFERROR(__xludf.DUMMYFUNCTION("""COMPUTED_VALUE"""),503131.0)</f>
        <v>503131</v>
      </c>
    </row>
    <row r="543">
      <c r="A543" s="3">
        <f>IFERROR(__xludf.DUMMYFUNCTION("""COMPUTED_VALUE"""),42793.66666666667)</f>
        <v>42793.66667</v>
      </c>
      <c r="B543" s="2">
        <f>IFERROR(__xludf.DUMMYFUNCTION("""COMPUTED_VALUE"""),33.43)</f>
        <v>33.43</v>
      </c>
      <c r="C543" s="2">
        <f>IFERROR(__xludf.DUMMYFUNCTION("""COMPUTED_VALUE"""),33.57)</f>
        <v>33.57</v>
      </c>
      <c r="D543" s="2">
        <f>IFERROR(__xludf.DUMMYFUNCTION("""COMPUTED_VALUE"""),33.18)</f>
        <v>33.18</v>
      </c>
      <c r="E543" s="2">
        <f>IFERROR(__xludf.DUMMYFUNCTION("""COMPUTED_VALUE"""),33.5)</f>
        <v>33.5</v>
      </c>
      <c r="F543" s="2">
        <f>IFERROR(__xludf.DUMMYFUNCTION("""COMPUTED_VALUE"""),382235.0)</f>
        <v>382235</v>
      </c>
    </row>
    <row r="544">
      <c r="A544" s="3">
        <f>IFERROR(__xludf.DUMMYFUNCTION("""COMPUTED_VALUE"""),42794.66666666667)</f>
        <v>42794.66667</v>
      </c>
      <c r="B544" s="2">
        <f>IFERROR(__xludf.DUMMYFUNCTION("""COMPUTED_VALUE"""),33.5)</f>
        <v>33.5</v>
      </c>
      <c r="C544" s="2">
        <f>IFERROR(__xludf.DUMMYFUNCTION("""COMPUTED_VALUE"""),33.58)</f>
        <v>33.58</v>
      </c>
      <c r="D544" s="2">
        <f>IFERROR(__xludf.DUMMYFUNCTION("""COMPUTED_VALUE"""),32.95)</f>
        <v>32.95</v>
      </c>
      <c r="E544" s="2">
        <f>IFERROR(__xludf.DUMMYFUNCTION("""COMPUTED_VALUE"""),32.98)</f>
        <v>32.98</v>
      </c>
      <c r="F544" s="2">
        <f>IFERROR(__xludf.DUMMYFUNCTION("""COMPUTED_VALUE"""),858593.0)</f>
        <v>858593</v>
      </c>
    </row>
    <row r="545">
      <c r="A545" s="3">
        <f>IFERROR(__xludf.DUMMYFUNCTION("""COMPUTED_VALUE"""),42795.66666666667)</f>
        <v>42795.66667</v>
      </c>
      <c r="B545" s="2">
        <f>IFERROR(__xludf.DUMMYFUNCTION("""COMPUTED_VALUE"""),33.09)</f>
        <v>33.09</v>
      </c>
      <c r="C545" s="2">
        <f>IFERROR(__xludf.DUMMYFUNCTION("""COMPUTED_VALUE"""),33.24)</f>
        <v>33.24</v>
      </c>
      <c r="D545" s="2">
        <f>IFERROR(__xludf.DUMMYFUNCTION("""COMPUTED_VALUE"""),32.75)</f>
        <v>32.75</v>
      </c>
      <c r="E545" s="2">
        <f>IFERROR(__xludf.DUMMYFUNCTION("""COMPUTED_VALUE"""),33.17)</f>
        <v>33.17</v>
      </c>
      <c r="F545" s="2">
        <f>IFERROR(__xludf.DUMMYFUNCTION("""COMPUTED_VALUE"""),616624.0)</f>
        <v>616624</v>
      </c>
    </row>
    <row r="546">
      <c r="A546" s="3">
        <f>IFERROR(__xludf.DUMMYFUNCTION("""COMPUTED_VALUE"""),42796.66666666667)</f>
        <v>42796.66667</v>
      </c>
      <c r="B546" s="2">
        <f>IFERROR(__xludf.DUMMYFUNCTION("""COMPUTED_VALUE"""),33.1)</f>
        <v>33.1</v>
      </c>
      <c r="C546" s="2">
        <f>IFERROR(__xludf.DUMMYFUNCTION("""COMPUTED_VALUE"""),33.44)</f>
        <v>33.44</v>
      </c>
      <c r="D546" s="2">
        <f>IFERROR(__xludf.DUMMYFUNCTION("""COMPUTED_VALUE"""),33.03)</f>
        <v>33.03</v>
      </c>
      <c r="E546" s="2">
        <f>IFERROR(__xludf.DUMMYFUNCTION("""COMPUTED_VALUE"""),33.22)</f>
        <v>33.22</v>
      </c>
      <c r="F546" s="2">
        <f>IFERROR(__xludf.DUMMYFUNCTION("""COMPUTED_VALUE"""),460524.0)</f>
        <v>460524</v>
      </c>
    </row>
    <row r="547">
      <c r="A547" s="3">
        <f>IFERROR(__xludf.DUMMYFUNCTION("""COMPUTED_VALUE"""),42797.66666666667)</f>
        <v>42797.66667</v>
      </c>
      <c r="B547" s="2">
        <f>IFERROR(__xludf.DUMMYFUNCTION("""COMPUTED_VALUE"""),33.22)</f>
        <v>33.22</v>
      </c>
      <c r="C547" s="2">
        <f>IFERROR(__xludf.DUMMYFUNCTION("""COMPUTED_VALUE"""),33.36)</f>
        <v>33.36</v>
      </c>
      <c r="D547" s="2">
        <f>IFERROR(__xludf.DUMMYFUNCTION("""COMPUTED_VALUE"""),32.93)</f>
        <v>32.93</v>
      </c>
      <c r="E547" s="2">
        <f>IFERROR(__xludf.DUMMYFUNCTION("""COMPUTED_VALUE"""),33.2)</f>
        <v>33.2</v>
      </c>
      <c r="F547" s="2">
        <f>IFERROR(__xludf.DUMMYFUNCTION("""COMPUTED_VALUE"""),317305.0)</f>
        <v>317305</v>
      </c>
    </row>
    <row r="548">
      <c r="A548" s="3">
        <f>IFERROR(__xludf.DUMMYFUNCTION("""COMPUTED_VALUE"""),42800.66666666667)</f>
        <v>42800.66667</v>
      </c>
      <c r="B548" s="2">
        <f>IFERROR(__xludf.DUMMYFUNCTION("""COMPUTED_VALUE"""),33.1)</f>
        <v>33.1</v>
      </c>
      <c r="C548" s="2">
        <f>IFERROR(__xludf.DUMMYFUNCTION("""COMPUTED_VALUE"""),33.4)</f>
        <v>33.4</v>
      </c>
      <c r="D548" s="2">
        <f>IFERROR(__xludf.DUMMYFUNCTION("""COMPUTED_VALUE"""),32.78)</f>
        <v>32.78</v>
      </c>
      <c r="E548" s="2">
        <f>IFERROR(__xludf.DUMMYFUNCTION("""COMPUTED_VALUE"""),33.35)</f>
        <v>33.35</v>
      </c>
      <c r="F548" s="2">
        <f>IFERROR(__xludf.DUMMYFUNCTION("""COMPUTED_VALUE"""),536569.0)</f>
        <v>536569</v>
      </c>
    </row>
    <row r="549">
      <c r="A549" s="3">
        <f>IFERROR(__xludf.DUMMYFUNCTION("""COMPUTED_VALUE"""),42801.66666666667)</f>
        <v>42801.66667</v>
      </c>
      <c r="B549" s="2">
        <f>IFERROR(__xludf.DUMMYFUNCTION("""COMPUTED_VALUE"""),33.23)</f>
        <v>33.23</v>
      </c>
      <c r="C549" s="2">
        <f>IFERROR(__xludf.DUMMYFUNCTION("""COMPUTED_VALUE"""),33.34)</f>
        <v>33.34</v>
      </c>
      <c r="D549" s="2">
        <f>IFERROR(__xludf.DUMMYFUNCTION("""COMPUTED_VALUE"""),33.05)</f>
        <v>33.05</v>
      </c>
      <c r="E549" s="2">
        <f>IFERROR(__xludf.DUMMYFUNCTION("""COMPUTED_VALUE"""),33.25)</f>
        <v>33.25</v>
      </c>
      <c r="F549" s="2">
        <f>IFERROR(__xludf.DUMMYFUNCTION("""COMPUTED_VALUE"""),435623.0)</f>
        <v>435623</v>
      </c>
    </row>
    <row r="550">
      <c r="A550" s="3">
        <f>IFERROR(__xludf.DUMMYFUNCTION("""COMPUTED_VALUE"""),42802.66666666667)</f>
        <v>42802.66667</v>
      </c>
      <c r="B550" s="2">
        <f>IFERROR(__xludf.DUMMYFUNCTION("""COMPUTED_VALUE"""),33.22)</f>
        <v>33.22</v>
      </c>
      <c r="C550" s="2">
        <f>IFERROR(__xludf.DUMMYFUNCTION("""COMPUTED_VALUE"""),33.3)</f>
        <v>33.3</v>
      </c>
      <c r="D550" s="2">
        <f>IFERROR(__xludf.DUMMYFUNCTION("""COMPUTED_VALUE"""),32.88)</f>
        <v>32.88</v>
      </c>
      <c r="E550" s="2">
        <f>IFERROR(__xludf.DUMMYFUNCTION("""COMPUTED_VALUE"""),33.12)</f>
        <v>33.12</v>
      </c>
      <c r="F550" s="2">
        <f>IFERROR(__xludf.DUMMYFUNCTION("""COMPUTED_VALUE"""),455837.0)</f>
        <v>455837</v>
      </c>
    </row>
    <row r="551">
      <c r="A551" s="3">
        <f>IFERROR(__xludf.DUMMYFUNCTION("""COMPUTED_VALUE"""),42803.66666666667)</f>
        <v>42803.66667</v>
      </c>
      <c r="B551" s="2">
        <f>IFERROR(__xludf.DUMMYFUNCTION("""COMPUTED_VALUE"""),33.17)</f>
        <v>33.17</v>
      </c>
      <c r="C551" s="2">
        <f>IFERROR(__xludf.DUMMYFUNCTION("""COMPUTED_VALUE"""),33.55)</f>
        <v>33.55</v>
      </c>
      <c r="D551" s="2">
        <f>IFERROR(__xludf.DUMMYFUNCTION("""COMPUTED_VALUE"""),33.17)</f>
        <v>33.17</v>
      </c>
      <c r="E551" s="2">
        <f>IFERROR(__xludf.DUMMYFUNCTION("""COMPUTED_VALUE"""),33.32)</f>
        <v>33.32</v>
      </c>
      <c r="F551" s="2">
        <f>IFERROR(__xludf.DUMMYFUNCTION("""COMPUTED_VALUE"""),297386.0)</f>
        <v>297386</v>
      </c>
    </row>
    <row r="552">
      <c r="A552" s="3">
        <f>IFERROR(__xludf.DUMMYFUNCTION("""COMPUTED_VALUE"""),42804.66666666667)</f>
        <v>42804.66667</v>
      </c>
      <c r="B552" s="2">
        <f>IFERROR(__xludf.DUMMYFUNCTION("""COMPUTED_VALUE"""),33.51)</f>
        <v>33.51</v>
      </c>
      <c r="C552" s="2">
        <f>IFERROR(__xludf.DUMMYFUNCTION("""COMPUTED_VALUE"""),33.73)</f>
        <v>33.73</v>
      </c>
      <c r="D552" s="2">
        <f>IFERROR(__xludf.DUMMYFUNCTION("""COMPUTED_VALUE"""),33.35)</f>
        <v>33.35</v>
      </c>
      <c r="E552" s="2">
        <f>IFERROR(__xludf.DUMMYFUNCTION("""COMPUTED_VALUE"""),33.61)</f>
        <v>33.61</v>
      </c>
      <c r="F552" s="2">
        <f>IFERROR(__xludf.DUMMYFUNCTION("""COMPUTED_VALUE"""),419025.0)</f>
        <v>419025</v>
      </c>
    </row>
    <row r="553">
      <c r="A553" s="3">
        <f>IFERROR(__xludf.DUMMYFUNCTION("""COMPUTED_VALUE"""),42807.66666666667)</f>
        <v>42807.66667</v>
      </c>
      <c r="B553" s="2">
        <f>IFERROR(__xludf.DUMMYFUNCTION("""COMPUTED_VALUE"""),33.72)</f>
        <v>33.72</v>
      </c>
      <c r="C553" s="2">
        <f>IFERROR(__xludf.DUMMYFUNCTION("""COMPUTED_VALUE"""),34.12)</f>
        <v>34.12</v>
      </c>
      <c r="D553" s="2">
        <f>IFERROR(__xludf.DUMMYFUNCTION("""COMPUTED_VALUE"""),33.7)</f>
        <v>33.7</v>
      </c>
      <c r="E553" s="2">
        <f>IFERROR(__xludf.DUMMYFUNCTION("""COMPUTED_VALUE"""),34.06)</f>
        <v>34.06</v>
      </c>
      <c r="F553" s="2">
        <f>IFERROR(__xludf.DUMMYFUNCTION("""COMPUTED_VALUE"""),763760.0)</f>
        <v>763760</v>
      </c>
    </row>
    <row r="554">
      <c r="A554" s="3">
        <f>IFERROR(__xludf.DUMMYFUNCTION("""COMPUTED_VALUE"""),42808.66666666667)</f>
        <v>42808.66667</v>
      </c>
      <c r="B554" s="2">
        <f>IFERROR(__xludf.DUMMYFUNCTION("""COMPUTED_VALUE"""),33.93)</f>
        <v>33.93</v>
      </c>
      <c r="C554" s="2">
        <f>IFERROR(__xludf.DUMMYFUNCTION("""COMPUTED_VALUE"""),34.15)</f>
        <v>34.15</v>
      </c>
      <c r="D554" s="2">
        <f>IFERROR(__xludf.DUMMYFUNCTION("""COMPUTED_VALUE"""),33.82)</f>
        <v>33.82</v>
      </c>
      <c r="E554" s="2">
        <f>IFERROR(__xludf.DUMMYFUNCTION("""COMPUTED_VALUE"""),33.94)</f>
        <v>33.94</v>
      </c>
      <c r="F554" s="2">
        <f>IFERROR(__xludf.DUMMYFUNCTION("""COMPUTED_VALUE"""),674922.0)</f>
        <v>674922</v>
      </c>
    </row>
    <row r="555">
      <c r="A555" s="3">
        <f>IFERROR(__xludf.DUMMYFUNCTION("""COMPUTED_VALUE"""),42809.66666666667)</f>
        <v>42809.66667</v>
      </c>
      <c r="B555" s="2">
        <f>IFERROR(__xludf.DUMMYFUNCTION("""COMPUTED_VALUE"""),34.14)</f>
        <v>34.14</v>
      </c>
      <c r="C555" s="2">
        <f>IFERROR(__xludf.DUMMYFUNCTION("""COMPUTED_VALUE"""),34.69)</f>
        <v>34.69</v>
      </c>
      <c r="D555" s="2">
        <f>IFERROR(__xludf.DUMMYFUNCTION("""COMPUTED_VALUE"""),34.03)</f>
        <v>34.03</v>
      </c>
      <c r="E555" s="2">
        <f>IFERROR(__xludf.DUMMYFUNCTION("""COMPUTED_VALUE"""),34.6)</f>
        <v>34.6</v>
      </c>
      <c r="F555" s="2">
        <f>IFERROR(__xludf.DUMMYFUNCTION("""COMPUTED_VALUE"""),660772.0)</f>
        <v>660772</v>
      </c>
    </row>
    <row r="556">
      <c r="A556" s="3">
        <f>IFERROR(__xludf.DUMMYFUNCTION("""COMPUTED_VALUE"""),42810.66666666667)</f>
        <v>42810.66667</v>
      </c>
      <c r="B556" s="2">
        <f>IFERROR(__xludf.DUMMYFUNCTION("""COMPUTED_VALUE"""),34.77)</f>
        <v>34.77</v>
      </c>
      <c r="C556" s="2">
        <f>IFERROR(__xludf.DUMMYFUNCTION("""COMPUTED_VALUE"""),34.79)</f>
        <v>34.79</v>
      </c>
      <c r="D556" s="2">
        <f>IFERROR(__xludf.DUMMYFUNCTION("""COMPUTED_VALUE"""),34.49)</f>
        <v>34.49</v>
      </c>
      <c r="E556" s="2">
        <f>IFERROR(__xludf.DUMMYFUNCTION("""COMPUTED_VALUE"""),34.56)</f>
        <v>34.56</v>
      </c>
      <c r="F556" s="2">
        <f>IFERROR(__xludf.DUMMYFUNCTION("""COMPUTED_VALUE"""),422291.0)</f>
        <v>422291</v>
      </c>
    </row>
    <row r="557">
      <c r="A557" s="3">
        <f>IFERROR(__xludf.DUMMYFUNCTION("""COMPUTED_VALUE"""),42811.66666666667)</f>
        <v>42811.66667</v>
      </c>
      <c r="B557" s="2">
        <f>IFERROR(__xludf.DUMMYFUNCTION("""COMPUTED_VALUE"""),34.77)</f>
        <v>34.77</v>
      </c>
      <c r="C557" s="2">
        <f>IFERROR(__xludf.DUMMYFUNCTION("""COMPUTED_VALUE"""),34.86)</f>
        <v>34.86</v>
      </c>
      <c r="D557" s="2">
        <f>IFERROR(__xludf.DUMMYFUNCTION("""COMPUTED_VALUE"""),34.4)</f>
        <v>34.4</v>
      </c>
      <c r="E557" s="2">
        <f>IFERROR(__xludf.DUMMYFUNCTION("""COMPUTED_VALUE"""),34.47)</f>
        <v>34.47</v>
      </c>
      <c r="F557" s="2">
        <f>IFERROR(__xludf.DUMMYFUNCTION("""COMPUTED_VALUE"""),482513.0)</f>
        <v>482513</v>
      </c>
    </row>
    <row r="558">
      <c r="A558" s="3">
        <f>IFERROR(__xludf.DUMMYFUNCTION("""COMPUTED_VALUE"""),42814.66666666667)</f>
        <v>42814.66667</v>
      </c>
      <c r="B558" s="2">
        <f>IFERROR(__xludf.DUMMYFUNCTION("""COMPUTED_VALUE"""),34.51)</f>
        <v>34.51</v>
      </c>
      <c r="C558" s="2">
        <f>IFERROR(__xludf.DUMMYFUNCTION("""COMPUTED_VALUE"""),34.63)</f>
        <v>34.63</v>
      </c>
      <c r="D558" s="2">
        <f>IFERROR(__xludf.DUMMYFUNCTION("""COMPUTED_VALUE"""),33.86)</f>
        <v>33.86</v>
      </c>
      <c r="E558" s="2">
        <f>IFERROR(__xludf.DUMMYFUNCTION("""COMPUTED_VALUE"""),34.08)</f>
        <v>34.08</v>
      </c>
      <c r="F558" s="2">
        <f>IFERROR(__xludf.DUMMYFUNCTION("""COMPUTED_VALUE"""),414741.0)</f>
        <v>414741</v>
      </c>
    </row>
    <row r="559">
      <c r="A559" s="3">
        <f>IFERROR(__xludf.DUMMYFUNCTION("""COMPUTED_VALUE"""),42815.66666666667)</f>
        <v>42815.66667</v>
      </c>
      <c r="B559" s="2">
        <f>IFERROR(__xludf.DUMMYFUNCTION("""COMPUTED_VALUE"""),34.2)</f>
        <v>34.2</v>
      </c>
      <c r="C559" s="2">
        <f>IFERROR(__xludf.DUMMYFUNCTION("""COMPUTED_VALUE"""),34.45)</f>
        <v>34.45</v>
      </c>
      <c r="D559" s="2">
        <f>IFERROR(__xludf.DUMMYFUNCTION("""COMPUTED_VALUE"""),33.55)</f>
        <v>33.55</v>
      </c>
      <c r="E559" s="2">
        <f>IFERROR(__xludf.DUMMYFUNCTION("""COMPUTED_VALUE"""),33.62)</f>
        <v>33.62</v>
      </c>
      <c r="F559" s="2">
        <f>IFERROR(__xludf.DUMMYFUNCTION("""COMPUTED_VALUE"""),354096.0)</f>
        <v>354096</v>
      </c>
    </row>
    <row r="560">
      <c r="A560" s="3">
        <f>IFERROR(__xludf.DUMMYFUNCTION("""COMPUTED_VALUE"""),42816.66666666667)</f>
        <v>42816.66667</v>
      </c>
      <c r="B560" s="2">
        <f>IFERROR(__xludf.DUMMYFUNCTION("""COMPUTED_VALUE"""),33.64)</f>
        <v>33.64</v>
      </c>
      <c r="C560" s="2">
        <f>IFERROR(__xludf.DUMMYFUNCTION("""COMPUTED_VALUE"""),33.87)</f>
        <v>33.87</v>
      </c>
      <c r="D560" s="2">
        <f>IFERROR(__xludf.DUMMYFUNCTION("""COMPUTED_VALUE"""),33.31)</f>
        <v>33.31</v>
      </c>
      <c r="E560" s="2">
        <f>IFERROR(__xludf.DUMMYFUNCTION("""COMPUTED_VALUE"""),33.78)</f>
        <v>33.78</v>
      </c>
      <c r="F560" s="2">
        <f>IFERROR(__xludf.DUMMYFUNCTION("""COMPUTED_VALUE"""),305911.0)</f>
        <v>305911</v>
      </c>
    </row>
    <row r="561">
      <c r="A561" s="3">
        <f>IFERROR(__xludf.DUMMYFUNCTION("""COMPUTED_VALUE"""),42817.66666666667)</f>
        <v>42817.66667</v>
      </c>
      <c r="B561" s="2">
        <f>IFERROR(__xludf.DUMMYFUNCTION("""COMPUTED_VALUE"""),33.83)</f>
        <v>33.83</v>
      </c>
      <c r="C561" s="2">
        <f>IFERROR(__xludf.DUMMYFUNCTION("""COMPUTED_VALUE"""),34.17)</f>
        <v>34.17</v>
      </c>
      <c r="D561" s="2">
        <f>IFERROR(__xludf.DUMMYFUNCTION("""COMPUTED_VALUE"""),33.73)</f>
        <v>33.73</v>
      </c>
      <c r="E561" s="2">
        <f>IFERROR(__xludf.DUMMYFUNCTION("""COMPUTED_VALUE"""),33.9)</f>
        <v>33.9</v>
      </c>
      <c r="F561" s="2">
        <f>IFERROR(__xludf.DUMMYFUNCTION("""COMPUTED_VALUE"""),507609.0)</f>
        <v>507609</v>
      </c>
    </row>
    <row r="562">
      <c r="A562" s="3">
        <f>IFERROR(__xludf.DUMMYFUNCTION("""COMPUTED_VALUE"""),42818.66666666667)</f>
        <v>42818.66667</v>
      </c>
      <c r="B562" s="2">
        <f>IFERROR(__xludf.DUMMYFUNCTION("""COMPUTED_VALUE"""),34.03)</f>
        <v>34.03</v>
      </c>
      <c r="C562" s="2">
        <f>IFERROR(__xludf.DUMMYFUNCTION("""COMPUTED_VALUE"""),34.25)</f>
        <v>34.25</v>
      </c>
      <c r="D562" s="2">
        <f>IFERROR(__xludf.DUMMYFUNCTION("""COMPUTED_VALUE"""),33.79)</f>
        <v>33.79</v>
      </c>
      <c r="E562" s="2">
        <f>IFERROR(__xludf.DUMMYFUNCTION("""COMPUTED_VALUE"""),34.0)</f>
        <v>34</v>
      </c>
      <c r="F562" s="2">
        <f>IFERROR(__xludf.DUMMYFUNCTION("""COMPUTED_VALUE"""),359011.0)</f>
        <v>359011</v>
      </c>
    </row>
    <row r="563">
      <c r="A563" s="3">
        <f>IFERROR(__xludf.DUMMYFUNCTION("""COMPUTED_VALUE"""),42821.66666666667)</f>
        <v>42821.66667</v>
      </c>
      <c r="B563" s="2">
        <f>IFERROR(__xludf.DUMMYFUNCTION("""COMPUTED_VALUE"""),33.87)</f>
        <v>33.87</v>
      </c>
      <c r="C563" s="2">
        <f>IFERROR(__xludf.DUMMYFUNCTION("""COMPUTED_VALUE"""),34.02)</f>
        <v>34.02</v>
      </c>
      <c r="D563" s="2">
        <f>IFERROR(__xludf.DUMMYFUNCTION("""COMPUTED_VALUE"""),33.65)</f>
        <v>33.65</v>
      </c>
      <c r="E563" s="2">
        <f>IFERROR(__xludf.DUMMYFUNCTION("""COMPUTED_VALUE"""),33.93)</f>
        <v>33.93</v>
      </c>
      <c r="F563" s="2">
        <f>IFERROR(__xludf.DUMMYFUNCTION("""COMPUTED_VALUE"""),532519.0)</f>
        <v>532519</v>
      </c>
    </row>
    <row r="564">
      <c r="A564" s="3">
        <f>IFERROR(__xludf.DUMMYFUNCTION("""COMPUTED_VALUE"""),42822.66666666667)</f>
        <v>42822.66667</v>
      </c>
      <c r="B564" s="2">
        <f>IFERROR(__xludf.DUMMYFUNCTION("""COMPUTED_VALUE"""),33.95)</f>
        <v>33.95</v>
      </c>
      <c r="C564" s="2">
        <f>IFERROR(__xludf.DUMMYFUNCTION("""COMPUTED_VALUE"""),34.12)</f>
        <v>34.12</v>
      </c>
      <c r="D564" s="2">
        <f>IFERROR(__xludf.DUMMYFUNCTION("""COMPUTED_VALUE"""),33.81)</f>
        <v>33.81</v>
      </c>
      <c r="E564" s="2">
        <f>IFERROR(__xludf.DUMMYFUNCTION("""COMPUTED_VALUE"""),34.0)</f>
        <v>34</v>
      </c>
      <c r="F564" s="2">
        <f>IFERROR(__xludf.DUMMYFUNCTION("""COMPUTED_VALUE"""),635956.0)</f>
        <v>635956</v>
      </c>
    </row>
    <row r="565">
      <c r="A565" s="3">
        <f>IFERROR(__xludf.DUMMYFUNCTION("""COMPUTED_VALUE"""),42823.66666666667)</f>
        <v>42823.66667</v>
      </c>
      <c r="B565" s="2">
        <f>IFERROR(__xludf.DUMMYFUNCTION("""COMPUTED_VALUE"""),34.02)</f>
        <v>34.02</v>
      </c>
      <c r="C565" s="2">
        <f>IFERROR(__xludf.DUMMYFUNCTION("""COMPUTED_VALUE"""),34.14)</f>
        <v>34.14</v>
      </c>
      <c r="D565" s="2">
        <f>IFERROR(__xludf.DUMMYFUNCTION("""COMPUTED_VALUE"""),33.76)</f>
        <v>33.76</v>
      </c>
      <c r="E565" s="2">
        <f>IFERROR(__xludf.DUMMYFUNCTION("""COMPUTED_VALUE"""),34.0)</f>
        <v>34</v>
      </c>
      <c r="F565" s="2">
        <f>IFERROR(__xludf.DUMMYFUNCTION("""COMPUTED_VALUE"""),515432.0)</f>
        <v>515432</v>
      </c>
    </row>
    <row r="566">
      <c r="A566" s="3">
        <f>IFERROR(__xludf.DUMMYFUNCTION("""COMPUTED_VALUE"""),42824.66666666667)</f>
        <v>42824.66667</v>
      </c>
      <c r="B566" s="2">
        <f>IFERROR(__xludf.DUMMYFUNCTION("""COMPUTED_VALUE"""),34.07)</f>
        <v>34.07</v>
      </c>
      <c r="C566" s="2">
        <f>IFERROR(__xludf.DUMMYFUNCTION("""COMPUTED_VALUE"""),34.25)</f>
        <v>34.25</v>
      </c>
      <c r="D566" s="2">
        <f>IFERROR(__xludf.DUMMYFUNCTION("""COMPUTED_VALUE"""),33.85)</f>
        <v>33.85</v>
      </c>
      <c r="E566" s="2">
        <f>IFERROR(__xludf.DUMMYFUNCTION("""COMPUTED_VALUE"""),34.06)</f>
        <v>34.06</v>
      </c>
      <c r="F566" s="2">
        <f>IFERROR(__xludf.DUMMYFUNCTION("""COMPUTED_VALUE"""),573862.0)</f>
        <v>573862</v>
      </c>
    </row>
    <row r="567">
      <c r="A567" s="3">
        <f>IFERROR(__xludf.DUMMYFUNCTION("""COMPUTED_VALUE"""),42825.66666666667)</f>
        <v>42825.66667</v>
      </c>
      <c r="B567" s="2">
        <f>IFERROR(__xludf.DUMMYFUNCTION("""COMPUTED_VALUE"""),34.0)</f>
        <v>34</v>
      </c>
      <c r="C567" s="2">
        <f>IFERROR(__xludf.DUMMYFUNCTION("""COMPUTED_VALUE"""),34.12)</f>
        <v>34.12</v>
      </c>
      <c r="D567" s="2">
        <f>IFERROR(__xludf.DUMMYFUNCTION("""COMPUTED_VALUE"""),33.93)</f>
        <v>33.93</v>
      </c>
      <c r="E567" s="2">
        <f>IFERROR(__xludf.DUMMYFUNCTION("""COMPUTED_VALUE"""),34.01)</f>
        <v>34.01</v>
      </c>
      <c r="F567" s="2">
        <f>IFERROR(__xludf.DUMMYFUNCTION("""COMPUTED_VALUE"""),642697.0)</f>
        <v>642697</v>
      </c>
    </row>
    <row r="568">
      <c r="A568" s="3">
        <f>IFERROR(__xludf.DUMMYFUNCTION("""COMPUTED_VALUE"""),42828.66666666667)</f>
        <v>42828.66667</v>
      </c>
      <c r="B568" s="2">
        <f>IFERROR(__xludf.DUMMYFUNCTION("""COMPUTED_VALUE"""),34.04)</f>
        <v>34.04</v>
      </c>
      <c r="C568" s="2">
        <f>IFERROR(__xludf.DUMMYFUNCTION("""COMPUTED_VALUE"""),34.12)</f>
        <v>34.12</v>
      </c>
      <c r="D568" s="2">
        <f>IFERROR(__xludf.DUMMYFUNCTION("""COMPUTED_VALUE"""),33.7)</f>
        <v>33.7</v>
      </c>
      <c r="E568" s="2">
        <f>IFERROR(__xludf.DUMMYFUNCTION("""COMPUTED_VALUE"""),34.09)</f>
        <v>34.09</v>
      </c>
      <c r="F568" s="2">
        <f>IFERROR(__xludf.DUMMYFUNCTION("""COMPUTED_VALUE"""),607434.0)</f>
        <v>607434</v>
      </c>
    </row>
    <row r="569">
      <c r="A569" s="3">
        <f>IFERROR(__xludf.DUMMYFUNCTION("""COMPUTED_VALUE"""),42829.66666666667)</f>
        <v>42829.66667</v>
      </c>
      <c r="B569" s="2">
        <f>IFERROR(__xludf.DUMMYFUNCTION("""COMPUTED_VALUE"""),33.87)</f>
        <v>33.87</v>
      </c>
      <c r="C569" s="2">
        <f>IFERROR(__xludf.DUMMYFUNCTION("""COMPUTED_VALUE"""),34.05)</f>
        <v>34.05</v>
      </c>
      <c r="D569" s="2">
        <f>IFERROR(__xludf.DUMMYFUNCTION("""COMPUTED_VALUE"""),33.76)</f>
        <v>33.76</v>
      </c>
      <c r="E569" s="2">
        <f>IFERROR(__xludf.DUMMYFUNCTION("""COMPUTED_VALUE"""),33.89)</f>
        <v>33.89</v>
      </c>
      <c r="F569" s="2">
        <f>IFERROR(__xludf.DUMMYFUNCTION("""COMPUTED_VALUE"""),442394.0)</f>
        <v>442394</v>
      </c>
    </row>
    <row r="570">
      <c r="A570" s="3">
        <f>IFERROR(__xludf.DUMMYFUNCTION("""COMPUTED_VALUE"""),42830.66666666667)</f>
        <v>42830.66667</v>
      </c>
      <c r="B570" s="2">
        <f>IFERROR(__xludf.DUMMYFUNCTION("""COMPUTED_VALUE"""),34.01)</f>
        <v>34.01</v>
      </c>
      <c r="C570" s="2">
        <f>IFERROR(__xludf.DUMMYFUNCTION("""COMPUTED_VALUE"""),34.01)</f>
        <v>34.01</v>
      </c>
      <c r="D570" s="2">
        <f>IFERROR(__xludf.DUMMYFUNCTION("""COMPUTED_VALUE"""),33.12)</f>
        <v>33.12</v>
      </c>
      <c r="E570" s="2">
        <f>IFERROR(__xludf.DUMMYFUNCTION("""COMPUTED_VALUE"""),33.21)</f>
        <v>33.21</v>
      </c>
      <c r="F570" s="2">
        <f>IFERROR(__xludf.DUMMYFUNCTION("""COMPUTED_VALUE"""),928311.0)</f>
        <v>928311</v>
      </c>
    </row>
    <row r="571">
      <c r="A571" s="3">
        <f>IFERROR(__xludf.DUMMYFUNCTION("""COMPUTED_VALUE"""),42831.66666666667)</f>
        <v>42831.66667</v>
      </c>
      <c r="B571" s="2">
        <f>IFERROR(__xludf.DUMMYFUNCTION("""COMPUTED_VALUE"""),33.26)</f>
        <v>33.26</v>
      </c>
      <c r="C571" s="2">
        <f>IFERROR(__xludf.DUMMYFUNCTION("""COMPUTED_VALUE"""),33.36)</f>
        <v>33.36</v>
      </c>
      <c r="D571" s="2">
        <f>IFERROR(__xludf.DUMMYFUNCTION("""COMPUTED_VALUE"""),32.94)</f>
        <v>32.94</v>
      </c>
      <c r="E571" s="2">
        <f>IFERROR(__xludf.DUMMYFUNCTION("""COMPUTED_VALUE"""),33.29)</f>
        <v>33.29</v>
      </c>
      <c r="F571" s="2">
        <f>IFERROR(__xludf.DUMMYFUNCTION("""COMPUTED_VALUE"""),603386.0)</f>
        <v>603386</v>
      </c>
    </row>
    <row r="572">
      <c r="A572" s="3">
        <f>IFERROR(__xludf.DUMMYFUNCTION("""COMPUTED_VALUE"""),42832.66666666667)</f>
        <v>42832.66667</v>
      </c>
      <c r="B572" s="2">
        <f>IFERROR(__xludf.DUMMYFUNCTION("""COMPUTED_VALUE"""),33.36)</f>
        <v>33.36</v>
      </c>
      <c r="C572" s="2">
        <f>IFERROR(__xludf.DUMMYFUNCTION("""COMPUTED_VALUE"""),33.42)</f>
        <v>33.42</v>
      </c>
      <c r="D572" s="2">
        <f>IFERROR(__xludf.DUMMYFUNCTION("""COMPUTED_VALUE"""),32.8)</f>
        <v>32.8</v>
      </c>
      <c r="E572" s="2">
        <f>IFERROR(__xludf.DUMMYFUNCTION("""COMPUTED_VALUE"""),33.0)</f>
        <v>33</v>
      </c>
      <c r="F572" s="2">
        <f>IFERROR(__xludf.DUMMYFUNCTION("""COMPUTED_VALUE"""),747439.0)</f>
        <v>747439</v>
      </c>
    </row>
    <row r="573">
      <c r="A573" s="3">
        <f>IFERROR(__xludf.DUMMYFUNCTION("""COMPUTED_VALUE"""),42835.66666666667)</f>
        <v>42835.66667</v>
      </c>
      <c r="B573" s="2">
        <f>IFERROR(__xludf.DUMMYFUNCTION("""COMPUTED_VALUE"""),33.05)</f>
        <v>33.05</v>
      </c>
      <c r="C573" s="2">
        <f>IFERROR(__xludf.DUMMYFUNCTION("""COMPUTED_VALUE"""),33.45)</f>
        <v>33.45</v>
      </c>
      <c r="D573" s="2">
        <f>IFERROR(__xludf.DUMMYFUNCTION("""COMPUTED_VALUE"""),33.03)</f>
        <v>33.03</v>
      </c>
      <c r="E573" s="2">
        <f>IFERROR(__xludf.DUMMYFUNCTION("""COMPUTED_VALUE"""),33.39)</f>
        <v>33.39</v>
      </c>
      <c r="F573" s="2">
        <f>IFERROR(__xludf.DUMMYFUNCTION("""COMPUTED_VALUE"""),485825.0)</f>
        <v>485825</v>
      </c>
    </row>
    <row r="574">
      <c r="A574" s="3">
        <f>IFERROR(__xludf.DUMMYFUNCTION("""COMPUTED_VALUE"""),42836.66666666667)</f>
        <v>42836.66667</v>
      </c>
      <c r="B574" s="2">
        <f>IFERROR(__xludf.DUMMYFUNCTION("""COMPUTED_VALUE"""),33.31)</f>
        <v>33.31</v>
      </c>
      <c r="C574" s="2">
        <f>IFERROR(__xludf.DUMMYFUNCTION("""COMPUTED_VALUE"""),33.63)</f>
        <v>33.63</v>
      </c>
      <c r="D574" s="2">
        <f>IFERROR(__xludf.DUMMYFUNCTION("""COMPUTED_VALUE"""),33.21)</f>
        <v>33.21</v>
      </c>
      <c r="E574" s="2">
        <f>IFERROR(__xludf.DUMMYFUNCTION("""COMPUTED_VALUE"""),33.37)</f>
        <v>33.37</v>
      </c>
      <c r="F574" s="2">
        <f>IFERROR(__xludf.DUMMYFUNCTION("""COMPUTED_VALUE"""),507772.0)</f>
        <v>507772</v>
      </c>
    </row>
    <row r="575">
      <c r="A575" s="3">
        <f>IFERROR(__xludf.DUMMYFUNCTION("""COMPUTED_VALUE"""),42837.66666666667)</f>
        <v>42837.66667</v>
      </c>
      <c r="B575" s="2">
        <f>IFERROR(__xludf.DUMMYFUNCTION("""COMPUTED_VALUE"""),33.35)</f>
        <v>33.35</v>
      </c>
      <c r="C575" s="2">
        <f>IFERROR(__xludf.DUMMYFUNCTION("""COMPUTED_VALUE"""),33.65)</f>
        <v>33.65</v>
      </c>
      <c r="D575" s="2">
        <f>IFERROR(__xludf.DUMMYFUNCTION("""COMPUTED_VALUE"""),33.35)</f>
        <v>33.35</v>
      </c>
      <c r="E575" s="2">
        <f>IFERROR(__xludf.DUMMYFUNCTION("""COMPUTED_VALUE"""),33.55)</f>
        <v>33.55</v>
      </c>
      <c r="F575" s="2">
        <f>IFERROR(__xludf.DUMMYFUNCTION("""COMPUTED_VALUE"""),442056.0)</f>
        <v>442056</v>
      </c>
    </row>
    <row r="576">
      <c r="A576" s="3">
        <f>IFERROR(__xludf.DUMMYFUNCTION("""COMPUTED_VALUE"""),42838.66666666667)</f>
        <v>42838.66667</v>
      </c>
      <c r="B576" s="2">
        <f>IFERROR(__xludf.DUMMYFUNCTION("""COMPUTED_VALUE"""),33.44)</f>
        <v>33.44</v>
      </c>
      <c r="C576" s="2">
        <f>IFERROR(__xludf.DUMMYFUNCTION("""COMPUTED_VALUE"""),33.78)</f>
        <v>33.78</v>
      </c>
      <c r="D576" s="2">
        <f>IFERROR(__xludf.DUMMYFUNCTION("""COMPUTED_VALUE"""),33.29)</f>
        <v>33.29</v>
      </c>
      <c r="E576" s="2">
        <f>IFERROR(__xludf.DUMMYFUNCTION("""COMPUTED_VALUE"""),33.31)</f>
        <v>33.31</v>
      </c>
      <c r="F576" s="2">
        <f>IFERROR(__xludf.DUMMYFUNCTION("""COMPUTED_VALUE"""),314861.0)</f>
        <v>314861</v>
      </c>
    </row>
    <row r="577">
      <c r="A577" s="3">
        <f>IFERROR(__xludf.DUMMYFUNCTION("""COMPUTED_VALUE"""),42842.66666666667)</f>
        <v>42842.66667</v>
      </c>
      <c r="B577" s="2">
        <f>IFERROR(__xludf.DUMMYFUNCTION("""COMPUTED_VALUE"""),33.24)</f>
        <v>33.24</v>
      </c>
      <c r="C577" s="2">
        <f>IFERROR(__xludf.DUMMYFUNCTION("""COMPUTED_VALUE"""),33.92)</f>
        <v>33.92</v>
      </c>
      <c r="D577" s="2">
        <f>IFERROR(__xludf.DUMMYFUNCTION("""COMPUTED_VALUE"""),33.24)</f>
        <v>33.24</v>
      </c>
      <c r="E577" s="2">
        <f>IFERROR(__xludf.DUMMYFUNCTION("""COMPUTED_VALUE"""),33.76)</f>
        <v>33.76</v>
      </c>
      <c r="F577" s="2">
        <f>IFERROR(__xludf.DUMMYFUNCTION("""COMPUTED_VALUE"""),340776.0)</f>
        <v>340776</v>
      </c>
    </row>
    <row r="578">
      <c r="A578" s="3">
        <f>IFERROR(__xludf.DUMMYFUNCTION("""COMPUTED_VALUE"""),42843.66666666667)</f>
        <v>42843.66667</v>
      </c>
      <c r="B578" s="2">
        <f>IFERROR(__xludf.DUMMYFUNCTION("""COMPUTED_VALUE"""),33.76)</f>
        <v>33.76</v>
      </c>
      <c r="C578" s="2">
        <f>IFERROR(__xludf.DUMMYFUNCTION("""COMPUTED_VALUE"""),33.78)</f>
        <v>33.78</v>
      </c>
      <c r="D578" s="2">
        <f>IFERROR(__xludf.DUMMYFUNCTION("""COMPUTED_VALUE"""),33.43)</f>
        <v>33.43</v>
      </c>
      <c r="E578" s="2">
        <f>IFERROR(__xludf.DUMMYFUNCTION("""COMPUTED_VALUE"""),33.73)</f>
        <v>33.73</v>
      </c>
      <c r="F578" s="2">
        <f>IFERROR(__xludf.DUMMYFUNCTION("""COMPUTED_VALUE"""),410732.0)</f>
        <v>410732</v>
      </c>
    </row>
    <row r="579">
      <c r="A579" s="3">
        <f>IFERROR(__xludf.DUMMYFUNCTION("""COMPUTED_VALUE"""),42844.66666666667)</f>
        <v>42844.66667</v>
      </c>
      <c r="B579" s="2">
        <f>IFERROR(__xludf.DUMMYFUNCTION("""COMPUTED_VALUE"""),33.81)</f>
        <v>33.81</v>
      </c>
      <c r="C579" s="2">
        <f>IFERROR(__xludf.DUMMYFUNCTION("""COMPUTED_VALUE"""),33.9)</f>
        <v>33.9</v>
      </c>
      <c r="D579" s="2">
        <f>IFERROR(__xludf.DUMMYFUNCTION("""COMPUTED_VALUE"""),33.67)</f>
        <v>33.67</v>
      </c>
      <c r="E579" s="2">
        <f>IFERROR(__xludf.DUMMYFUNCTION("""COMPUTED_VALUE"""),33.81)</f>
        <v>33.81</v>
      </c>
      <c r="F579" s="2">
        <f>IFERROR(__xludf.DUMMYFUNCTION("""COMPUTED_VALUE"""),257336.0)</f>
        <v>257336</v>
      </c>
    </row>
    <row r="580">
      <c r="A580" s="3">
        <f>IFERROR(__xludf.DUMMYFUNCTION("""COMPUTED_VALUE"""),42845.66666666667)</f>
        <v>42845.66667</v>
      </c>
      <c r="B580" s="2">
        <f>IFERROR(__xludf.DUMMYFUNCTION("""COMPUTED_VALUE"""),33.81)</f>
        <v>33.81</v>
      </c>
      <c r="C580" s="2">
        <f>IFERROR(__xludf.DUMMYFUNCTION("""COMPUTED_VALUE"""),34.11)</f>
        <v>34.11</v>
      </c>
      <c r="D580" s="2">
        <f>IFERROR(__xludf.DUMMYFUNCTION("""COMPUTED_VALUE"""),33.81)</f>
        <v>33.81</v>
      </c>
      <c r="E580" s="2">
        <f>IFERROR(__xludf.DUMMYFUNCTION("""COMPUTED_VALUE"""),34.07)</f>
        <v>34.07</v>
      </c>
      <c r="F580" s="2">
        <f>IFERROR(__xludf.DUMMYFUNCTION("""COMPUTED_VALUE"""),298427.0)</f>
        <v>298427</v>
      </c>
    </row>
    <row r="581">
      <c r="A581" s="3">
        <f>IFERROR(__xludf.DUMMYFUNCTION("""COMPUTED_VALUE"""),42846.66666666667)</f>
        <v>42846.66667</v>
      </c>
      <c r="B581" s="2">
        <f>IFERROR(__xludf.DUMMYFUNCTION("""COMPUTED_VALUE"""),33.93)</f>
        <v>33.93</v>
      </c>
      <c r="C581" s="2">
        <f>IFERROR(__xludf.DUMMYFUNCTION("""COMPUTED_VALUE"""),34.18)</f>
        <v>34.18</v>
      </c>
      <c r="D581" s="2">
        <f>IFERROR(__xludf.DUMMYFUNCTION("""COMPUTED_VALUE"""),33.92)</f>
        <v>33.92</v>
      </c>
      <c r="E581" s="2">
        <f>IFERROR(__xludf.DUMMYFUNCTION("""COMPUTED_VALUE"""),33.96)</f>
        <v>33.96</v>
      </c>
      <c r="F581" s="2">
        <f>IFERROR(__xludf.DUMMYFUNCTION("""COMPUTED_VALUE"""),273391.0)</f>
        <v>273391</v>
      </c>
    </row>
    <row r="582">
      <c r="A582" s="3">
        <f>IFERROR(__xludf.DUMMYFUNCTION("""COMPUTED_VALUE"""),42849.66666666667)</f>
        <v>42849.66667</v>
      </c>
      <c r="B582" s="2">
        <f>IFERROR(__xludf.DUMMYFUNCTION("""COMPUTED_VALUE"""),34.29)</f>
        <v>34.29</v>
      </c>
      <c r="C582" s="2">
        <f>IFERROR(__xludf.DUMMYFUNCTION("""COMPUTED_VALUE"""),34.49)</f>
        <v>34.49</v>
      </c>
      <c r="D582" s="2">
        <f>IFERROR(__xludf.DUMMYFUNCTION("""COMPUTED_VALUE"""),34.19)</f>
        <v>34.19</v>
      </c>
      <c r="E582" s="2">
        <f>IFERROR(__xludf.DUMMYFUNCTION("""COMPUTED_VALUE"""),34.39)</f>
        <v>34.39</v>
      </c>
      <c r="F582" s="2">
        <f>IFERROR(__xludf.DUMMYFUNCTION("""COMPUTED_VALUE"""),415282.0)</f>
        <v>415282</v>
      </c>
    </row>
    <row r="583">
      <c r="A583" s="3">
        <f>IFERROR(__xludf.DUMMYFUNCTION("""COMPUTED_VALUE"""),42850.66666666667)</f>
        <v>42850.66667</v>
      </c>
      <c r="B583" s="2">
        <f>IFERROR(__xludf.DUMMYFUNCTION("""COMPUTED_VALUE"""),34.8)</f>
        <v>34.8</v>
      </c>
      <c r="C583" s="2">
        <f>IFERROR(__xludf.DUMMYFUNCTION("""COMPUTED_VALUE"""),35.21)</f>
        <v>35.21</v>
      </c>
      <c r="D583" s="2">
        <f>IFERROR(__xludf.DUMMYFUNCTION("""COMPUTED_VALUE"""),34.3)</f>
        <v>34.3</v>
      </c>
      <c r="E583" s="2">
        <f>IFERROR(__xludf.DUMMYFUNCTION("""COMPUTED_VALUE"""),34.89)</f>
        <v>34.89</v>
      </c>
      <c r="F583" s="2">
        <f>IFERROR(__xludf.DUMMYFUNCTION("""COMPUTED_VALUE"""),492301.0)</f>
        <v>492301</v>
      </c>
    </row>
    <row r="584">
      <c r="A584" s="3">
        <f>IFERROR(__xludf.DUMMYFUNCTION("""COMPUTED_VALUE"""),42851.66666666667)</f>
        <v>42851.66667</v>
      </c>
      <c r="B584" s="2">
        <f>IFERROR(__xludf.DUMMYFUNCTION("""COMPUTED_VALUE"""),34.87)</f>
        <v>34.87</v>
      </c>
      <c r="C584" s="2">
        <f>IFERROR(__xludf.DUMMYFUNCTION("""COMPUTED_VALUE"""),34.87)</f>
        <v>34.87</v>
      </c>
      <c r="D584" s="2">
        <f>IFERROR(__xludf.DUMMYFUNCTION("""COMPUTED_VALUE"""),34.44)</f>
        <v>34.44</v>
      </c>
      <c r="E584" s="2">
        <f>IFERROR(__xludf.DUMMYFUNCTION("""COMPUTED_VALUE"""),34.51)</f>
        <v>34.51</v>
      </c>
      <c r="F584" s="2">
        <f>IFERROR(__xludf.DUMMYFUNCTION("""COMPUTED_VALUE"""),426128.0)</f>
        <v>426128</v>
      </c>
    </row>
    <row r="585">
      <c r="A585" s="3">
        <f>IFERROR(__xludf.DUMMYFUNCTION("""COMPUTED_VALUE"""),42852.66666666667)</f>
        <v>42852.66667</v>
      </c>
      <c r="B585" s="2">
        <f>IFERROR(__xludf.DUMMYFUNCTION("""COMPUTED_VALUE"""),34.59)</f>
        <v>34.59</v>
      </c>
      <c r="C585" s="2">
        <f>IFERROR(__xludf.DUMMYFUNCTION("""COMPUTED_VALUE"""),34.68)</f>
        <v>34.68</v>
      </c>
      <c r="D585" s="2">
        <f>IFERROR(__xludf.DUMMYFUNCTION("""COMPUTED_VALUE"""),34.34)</f>
        <v>34.34</v>
      </c>
      <c r="E585" s="2">
        <f>IFERROR(__xludf.DUMMYFUNCTION("""COMPUTED_VALUE"""),34.58)</f>
        <v>34.58</v>
      </c>
      <c r="F585" s="2">
        <f>IFERROR(__xludf.DUMMYFUNCTION("""COMPUTED_VALUE"""),369433.0)</f>
        <v>369433</v>
      </c>
    </row>
    <row r="586">
      <c r="A586" s="3">
        <f>IFERROR(__xludf.DUMMYFUNCTION("""COMPUTED_VALUE"""),42853.66666666667)</f>
        <v>42853.66667</v>
      </c>
      <c r="B586" s="2">
        <f>IFERROR(__xludf.DUMMYFUNCTION("""COMPUTED_VALUE"""),34.69)</f>
        <v>34.69</v>
      </c>
      <c r="C586" s="2">
        <f>IFERROR(__xludf.DUMMYFUNCTION("""COMPUTED_VALUE"""),34.71)</f>
        <v>34.71</v>
      </c>
      <c r="D586" s="2">
        <f>IFERROR(__xludf.DUMMYFUNCTION("""COMPUTED_VALUE"""),34.27)</f>
        <v>34.27</v>
      </c>
      <c r="E586" s="2">
        <f>IFERROR(__xludf.DUMMYFUNCTION("""COMPUTED_VALUE"""),34.68)</f>
        <v>34.68</v>
      </c>
      <c r="F586" s="2">
        <f>IFERROR(__xludf.DUMMYFUNCTION("""COMPUTED_VALUE"""),261339.0)</f>
        <v>261339</v>
      </c>
    </row>
    <row r="587">
      <c r="A587" s="3">
        <f>IFERROR(__xludf.DUMMYFUNCTION("""COMPUTED_VALUE"""),42856.66666666667)</f>
        <v>42856.66667</v>
      </c>
      <c r="B587" s="2">
        <f>IFERROR(__xludf.DUMMYFUNCTION("""COMPUTED_VALUE"""),34.75)</f>
        <v>34.75</v>
      </c>
      <c r="C587" s="2">
        <f>IFERROR(__xludf.DUMMYFUNCTION("""COMPUTED_VALUE"""),34.98)</f>
        <v>34.98</v>
      </c>
      <c r="D587" s="2">
        <f>IFERROR(__xludf.DUMMYFUNCTION("""COMPUTED_VALUE"""),34.61)</f>
        <v>34.61</v>
      </c>
      <c r="E587" s="2">
        <f>IFERROR(__xludf.DUMMYFUNCTION("""COMPUTED_VALUE"""),34.77)</f>
        <v>34.77</v>
      </c>
      <c r="F587" s="2">
        <f>IFERROR(__xludf.DUMMYFUNCTION("""COMPUTED_VALUE"""),310432.0)</f>
        <v>310432</v>
      </c>
    </row>
    <row r="588">
      <c r="A588" s="3">
        <f>IFERROR(__xludf.DUMMYFUNCTION("""COMPUTED_VALUE"""),42857.66666666667)</f>
        <v>42857.66667</v>
      </c>
      <c r="B588" s="2">
        <f>IFERROR(__xludf.DUMMYFUNCTION("""COMPUTED_VALUE"""),34.89)</f>
        <v>34.89</v>
      </c>
      <c r="C588" s="2">
        <f>IFERROR(__xludf.DUMMYFUNCTION("""COMPUTED_VALUE"""),35.15)</f>
        <v>35.15</v>
      </c>
      <c r="D588" s="2">
        <f>IFERROR(__xludf.DUMMYFUNCTION("""COMPUTED_VALUE"""),34.63)</f>
        <v>34.63</v>
      </c>
      <c r="E588" s="2">
        <f>IFERROR(__xludf.DUMMYFUNCTION("""COMPUTED_VALUE"""),34.74)</f>
        <v>34.74</v>
      </c>
      <c r="F588" s="2">
        <f>IFERROR(__xludf.DUMMYFUNCTION("""COMPUTED_VALUE"""),428321.0)</f>
        <v>428321</v>
      </c>
    </row>
    <row r="589">
      <c r="A589" s="3">
        <f>IFERROR(__xludf.DUMMYFUNCTION("""COMPUTED_VALUE"""),42858.66666666667)</f>
        <v>42858.66667</v>
      </c>
      <c r="B589" s="2">
        <f>IFERROR(__xludf.DUMMYFUNCTION("""COMPUTED_VALUE"""),34.81)</f>
        <v>34.81</v>
      </c>
      <c r="C589" s="2">
        <f>IFERROR(__xludf.DUMMYFUNCTION("""COMPUTED_VALUE"""),34.83)</f>
        <v>34.83</v>
      </c>
      <c r="D589" s="2">
        <f>IFERROR(__xludf.DUMMYFUNCTION("""COMPUTED_VALUE"""),34.5)</f>
        <v>34.5</v>
      </c>
      <c r="E589" s="2">
        <f>IFERROR(__xludf.DUMMYFUNCTION("""COMPUTED_VALUE"""),34.56)</f>
        <v>34.56</v>
      </c>
      <c r="F589" s="2">
        <f>IFERROR(__xludf.DUMMYFUNCTION("""COMPUTED_VALUE"""),344910.0)</f>
        <v>344910</v>
      </c>
    </row>
    <row r="590">
      <c r="A590" s="3">
        <f>IFERROR(__xludf.DUMMYFUNCTION("""COMPUTED_VALUE"""),42859.66666666667)</f>
        <v>42859.66667</v>
      </c>
      <c r="B590" s="2">
        <f>IFERROR(__xludf.DUMMYFUNCTION("""COMPUTED_VALUE"""),34.62)</f>
        <v>34.62</v>
      </c>
      <c r="C590" s="2">
        <f>IFERROR(__xludf.DUMMYFUNCTION("""COMPUTED_VALUE"""),34.69)</f>
        <v>34.69</v>
      </c>
      <c r="D590" s="2">
        <f>IFERROR(__xludf.DUMMYFUNCTION("""COMPUTED_VALUE"""),34.35)</f>
        <v>34.35</v>
      </c>
      <c r="E590" s="2">
        <f>IFERROR(__xludf.DUMMYFUNCTION("""COMPUTED_VALUE"""),34.5)</f>
        <v>34.5</v>
      </c>
      <c r="F590" s="2">
        <f>IFERROR(__xludf.DUMMYFUNCTION("""COMPUTED_VALUE"""),380507.0)</f>
        <v>380507</v>
      </c>
    </row>
    <row r="591">
      <c r="A591" s="3">
        <f>IFERROR(__xludf.DUMMYFUNCTION("""COMPUTED_VALUE"""),42860.66666666667)</f>
        <v>42860.66667</v>
      </c>
      <c r="B591" s="2">
        <f>IFERROR(__xludf.DUMMYFUNCTION("""COMPUTED_VALUE"""),34.65)</f>
        <v>34.65</v>
      </c>
      <c r="C591" s="2">
        <f>IFERROR(__xludf.DUMMYFUNCTION("""COMPUTED_VALUE"""),34.89)</f>
        <v>34.89</v>
      </c>
      <c r="D591" s="2">
        <f>IFERROR(__xludf.DUMMYFUNCTION("""COMPUTED_VALUE"""),34.48)</f>
        <v>34.48</v>
      </c>
      <c r="E591" s="2">
        <f>IFERROR(__xludf.DUMMYFUNCTION("""COMPUTED_VALUE"""),34.82)</f>
        <v>34.82</v>
      </c>
      <c r="F591" s="2">
        <f>IFERROR(__xludf.DUMMYFUNCTION("""COMPUTED_VALUE"""),396818.0)</f>
        <v>396818</v>
      </c>
    </row>
    <row r="592">
      <c r="A592" s="3">
        <f>IFERROR(__xludf.DUMMYFUNCTION("""COMPUTED_VALUE"""),42863.66666666667)</f>
        <v>42863.66667</v>
      </c>
      <c r="B592" s="2">
        <f>IFERROR(__xludf.DUMMYFUNCTION("""COMPUTED_VALUE"""),34.8)</f>
        <v>34.8</v>
      </c>
      <c r="C592" s="2">
        <f>IFERROR(__xludf.DUMMYFUNCTION("""COMPUTED_VALUE"""),35.02)</f>
        <v>35.02</v>
      </c>
      <c r="D592" s="2">
        <f>IFERROR(__xludf.DUMMYFUNCTION("""COMPUTED_VALUE"""),34.6)</f>
        <v>34.6</v>
      </c>
      <c r="E592" s="2">
        <f>IFERROR(__xludf.DUMMYFUNCTION("""COMPUTED_VALUE"""),34.83)</f>
        <v>34.83</v>
      </c>
      <c r="F592" s="2">
        <f>IFERROR(__xludf.DUMMYFUNCTION("""COMPUTED_VALUE"""),417603.0)</f>
        <v>417603</v>
      </c>
    </row>
    <row r="593">
      <c r="A593" s="3">
        <f>IFERROR(__xludf.DUMMYFUNCTION("""COMPUTED_VALUE"""),42864.66666666667)</f>
        <v>42864.66667</v>
      </c>
      <c r="B593" s="2">
        <f>IFERROR(__xludf.DUMMYFUNCTION("""COMPUTED_VALUE"""),33.5)</f>
        <v>33.5</v>
      </c>
      <c r="C593" s="2">
        <f>IFERROR(__xludf.DUMMYFUNCTION("""COMPUTED_VALUE"""),33.5)</f>
        <v>33.5</v>
      </c>
      <c r="D593" s="2">
        <f>IFERROR(__xludf.DUMMYFUNCTION("""COMPUTED_VALUE"""),32.05)</f>
        <v>32.05</v>
      </c>
      <c r="E593" s="2">
        <f>IFERROR(__xludf.DUMMYFUNCTION("""COMPUTED_VALUE"""),32.86)</f>
        <v>32.86</v>
      </c>
      <c r="F593" s="2">
        <f>IFERROR(__xludf.DUMMYFUNCTION("""COMPUTED_VALUE"""),2239363.0)</f>
        <v>2239363</v>
      </c>
    </row>
    <row r="594">
      <c r="A594" s="3">
        <f>IFERROR(__xludf.DUMMYFUNCTION("""COMPUTED_VALUE"""),42865.66666666667)</f>
        <v>42865.66667</v>
      </c>
      <c r="B594" s="2">
        <f>IFERROR(__xludf.DUMMYFUNCTION("""COMPUTED_VALUE"""),32.75)</f>
        <v>32.75</v>
      </c>
      <c r="C594" s="2">
        <f>IFERROR(__xludf.DUMMYFUNCTION("""COMPUTED_VALUE"""),33.05)</f>
        <v>33.05</v>
      </c>
      <c r="D594" s="2">
        <f>IFERROR(__xludf.DUMMYFUNCTION("""COMPUTED_VALUE"""),32.61)</f>
        <v>32.61</v>
      </c>
      <c r="E594" s="2">
        <f>IFERROR(__xludf.DUMMYFUNCTION("""COMPUTED_VALUE"""),32.86)</f>
        <v>32.86</v>
      </c>
      <c r="F594" s="2">
        <f>IFERROR(__xludf.DUMMYFUNCTION("""COMPUTED_VALUE"""),792733.0)</f>
        <v>792733</v>
      </c>
    </row>
    <row r="595">
      <c r="A595" s="3">
        <f>IFERROR(__xludf.DUMMYFUNCTION("""COMPUTED_VALUE"""),42866.66666666667)</f>
        <v>42866.66667</v>
      </c>
      <c r="B595" s="2">
        <f>IFERROR(__xludf.DUMMYFUNCTION("""COMPUTED_VALUE"""),32.8)</f>
        <v>32.8</v>
      </c>
      <c r="C595" s="2">
        <f>IFERROR(__xludf.DUMMYFUNCTION("""COMPUTED_VALUE"""),32.97)</f>
        <v>32.97</v>
      </c>
      <c r="D595" s="2">
        <f>IFERROR(__xludf.DUMMYFUNCTION("""COMPUTED_VALUE"""),32.5)</f>
        <v>32.5</v>
      </c>
      <c r="E595" s="2">
        <f>IFERROR(__xludf.DUMMYFUNCTION("""COMPUTED_VALUE"""),32.71)</f>
        <v>32.71</v>
      </c>
      <c r="F595" s="2">
        <f>IFERROR(__xludf.DUMMYFUNCTION("""COMPUTED_VALUE"""),949936.0)</f>
        <v>949936</v>
      </c>
    </row>
    <row r="596">
      <c r="A596" s="3">
        <f>IFERROR(__xludf.DUMMYFUNCTION("""COMPUTED_VALUE"""),42867.66666666667)</f>
        <v>42867.66667</v>
      </c>
      <c r="B596" s="2">
        <f>IFERROR(__xludf.DUMMYFUNCTION("""COMPUTED_VALUE"""),32.72)</f>
        <v>32.72</v>
      </c>
      <c r="C596" s="2">
        <f>IFERROR(__xludf.DUMMYFUNCTION("""COMPUTED_VALUE"""),32.79)</f>
        <v>32.79</v>
      </c>
      <c r="D596" s="2">
        <f>IFERROR(__xludf.DUMMYFUNCTION("""COMPUTED_VALUE"""),32.04)</f>
        <v>32.04</v>
      </c>
      <c r="E596" s="2">
        <f>IFERROR(__xludf.DUMMYFUNCTION("""COMPUTED_VALUE"""),32.16)</f>
        <v>32.16</v>
      </c>
      <c r="F596" s="2">
        <f>IFERROR(__xludf.DUMMYFUNCTION("""COMPUTED_VALUE"""),1281296.0)</f>
        <v>1281296</v>
      </c>
    </row>
    <row r="597">
      <c r="A597" s="3">
        <f>IFERROR(__xludf.DUMMYFUNCTION("""COMPUTED_VALUE"""),42870.66666666667)</f>
        <v>42870.66667</v>
      </c>
      <c r="B597" s="2">
        <f>IFERROR(__xludf.DUMMYFUNCTION("""COMPUTED_VALUE"""),32.24)</f>
        <v>32.24</v>
      </c>
      <c r="C597" s="2">
        <f>IFERROR(__xludf.DUMMYFUNCTION("""COMPUTED_VALUE"""),32.7)</f>
        <v>32.7</v>
      </c>
      <c r="D597" s="2">
        <f>IFERROR(__xludf.DUMMYFUNCTION("""COMPUTED_VALUE"""),32.24)</f>
        <v>32.24</v>
      </c>
      <c r="E597" s="2">
        <f>IFERROR(__xludf.DUMMYFUNCTION("""COMPUTED_VALUE"""),32.48)</f>
        <v>32.48</v>
      </c>
      <c r="F597" s="2">
        <f>IFERROR(__xludf.DUMMYFUNCTION("""COMPUTED_VALUE"""),995331.0)</f>
        <v>995331</v>
      </c>
    </row>
    <row r="598">
      <c r="A598" s="3">
        <f>IFERROR(__xludf.DUMMYFUNCTION("""COMPUTED_VALUE"""),42871.66666666667)</f>
        <v>42871.66667</v>
      </c>
      <c r="B598" s="2">
        <f>IFERROR(__xludf.DUMMYFUNCTION("""COMPUTED_VALUE"""),32.65)</f>
        <v>32.65</v>
      </c>
      <c r="C598" s="2">
        <f>IFERROR(__xludf.DUMMYFUNCTION("""COMPUTED_VALUE"""),32.65)</f>
        <v>32.65</v>
      </c>
      <c r="D598" s="2">
        <f>IFERROR(__xludf.DUMMYFUNCTION("""COMPUTED_VALUE"""),32.3)</f>
        <v>32.3</v>
      </c>
      <c r="E598" s="2">
        <f>IFERROR(__xludf.DUMMYFUNCTION("""COMPUTED_VALUE"""),32.51)</f>
        <v>32.51</v>
      </c>
      <c r="F598" s="2">
        <f>IFERROR(__xludf.DUMMYFUNCTION("""COMPUTED_VALUE"""),803597.0)</f>
        <v>803597</v>
      </c>
    </row>
    <row r="599">
      <c r="A599" s="3">
        <f>IFERROR(__xludf.DUMMYFUNCTION("""COMPUTED_VALUE"""),42872.66666666667)</f>
        <v>42872.66667</v>
      </c>
      <c r="B599" s="2">
        <f>IFERROR(__xludf.DUMMYFUNCTION("""COMPUTED_VALUE"""),32.34)</f>
        <v>32.34</v>
      </c>
      <c r="C599" s="2">
        <f>IFERROR(__xludf.DUMMYFUNCTION("""COMPUTED_VALUE"""),32.41)</f>
        <v>32.41</v>
      </c>
      <c r="D599" s="2">
        <f>IFERROR(__xludf.DUMMYFUNCTION("""COMPUTED_VALUE"""),31.66)</f>
        <v>31.66</v>
      </c>
      <c r="E599" s="2">
        <f>IFERROR(__xludf.DUMMYFUNCTION("""COMPUTED_VALUE"""),31.73)</f>
        <v>31.73</v>
      </c>
      <c r="F599" s="2">
        <f>IFERROR(__xludf.DUMMYFUNCTION("""COMPUTED_VALUE"""),769398.0)</f>
        <v>769398</v>
      </c>
    </row>
    <row r="600">
      <c r="A600" s="3">
        <f>IFERROR(__xludf.DUMMYFUNCTION("""COMPUTED_VALUE"""),42873.66666666667)</f>
        <v>42873.66667</v>
      </c>
      <c r="B600" s="2">
        <f>IFERROR(__xludf.DUMMYFUNCTION("""COMPUTED_VALUE"""),31.69)</f>
        <v>31.69</v>
      </c>
      <c r="C600" s="2">
        <f>IFERROR(__xludf.DUMMYFUNCTION("""COMPUTED_VALUE"""),31.85)</f>
        <v>31.85</v>
      </c>
      <c r="D600" s="2">
        <f>IFERROR(__xludf.DUMMYFUNCTION("""COMPUTED_VALUE"""),31.46)</f>
        <v>31.46</v>
      </c>
      <c r="E600" s="2">
        <f>IFERROR(__xludf.DUMMYFUNCTION("""COMPUTED_VALUE"""),31.77)</f>
        <v>31.77</v>
      </c>
      <c r="F600" s="2">
        <f>IFERROR(__xludf.DUMMYFUNCTION("""COMPUTED_VALUE"""),663418.0)</f>
        <v>663418</v>
      </c>
    </row>
    <row r="601">
      <c r="A601" s="3">
        <f>IFERROR(__xludf.DUMMYFUNCTION("""COMPUTED_VALUE"""),42874.66666666667)</f>
        <v>42874.66667</v>
      </c>
      <c r="B601" s="2">
        <f>IFERROR(__xludf.DUMMYFUNCTION("""COMPUTED_VALUE"""),32.0)</f>
        <v>32</v>
      </c>
      <c r="C601" s="2">
        <f>IFERROR(__xludf.DUMMYFUNCTION("""COMPUTED_VALUE"""),32.28)</f>
        <v>32.28</v>
      </c>
      <c r="D601" s="2">
        <f>IFERROR(__xludf.DUMMYFUNCTION("""COMPUTED_VALUE"""),31.84)</f>
        <v>31.84</v>
      </c>
      <c r="E601" s="2">
        <f>IFERROR(__xludf.DUMMYFUNCTION("""COMPUTED_VALUE"""),32.25)</f>
        <v>32.25</v>
      </c>
      <c r="F601" s="2">
        <f>IFERROR(__xludf.DUMMYFUNCTION("""COMPUTED_VALUE"""),393979.0)</f>
        <v>393979</v>
      </c>
    </row>
    <row r="602">
      <c r="A602" s="3">
        <f>IFERROR(__xludf.DUMMYFUNCTION("""COMPUTED_VALUE"""),42877.66666666667)</f>
        <v>42877.66667</v>
      </c>
      <c r="B602" s="2">
        <f>IFERROR(__xludf.DUMMYFUNCTION("""COMPUTED_VALUE"""),32.4)</f>
        <v>32.4</v>
      </c>
      <c r="C602" s="2">
        <f>IFERROR(__xludf.DUMMYFUNCTION("""COMPUTED_VALUE"""),32.58)</f>
        <v>32.58</v>
      </c>
      <c r="D602" s="2">
        <f>IFERROR(__xludf.DUMMYFUNCTION("""COMPUTED_VALUE"""),32.32)</f>
        <v>32.32</v>
      </c>
      <c r="E602" s="2">
        <f>IFERROR(__xludf.DUMMYFUNCTION("""COMPUTED_VALUE"""),32.53)</f>
        <v>32.53</v>
      </c>
      <c r="F602" s="2">
        <f>IFERROR(__xludf.DUMMYFUNCTION("""COMPUTED_VALUE"""),357439.0)</f>
        <v>357439</v>
      </c>
    </row>
    <row r="603">
      <c r="A603" s="3">
        <f>IFERROR(__xludf.DUMMYFUNCTION("""COMPUTED_VALUE"""),42878.66666666667)</f>
        <v>42878.66667</v>
      </c>
      <c r="B603" s="2">
        <f>IFERROR(__xludf.DUMMYFUNCTION("""COMPUTED_VALUE"""),32.69)</f>
        <v>32.69</v>
      </c>
      <c r="C603" s="2">
        <f>IFERROR(__xludf.DUMMYFUNCTION("""COMPUTED_VALUE"""),32.69)</f>
        <v>32.69</v>
      </c>
      <c r="D603" s="2">
        <f>IFERROR(__xludf.DUMMYFUNCTION("""COMPUTED_VALUE"""),32.23)</f>
        <v>32.23</v>
      </c>
      <c r="E603" s="2">
        <f>IFERROR(__xludf.DUMMYFUNCTION("""COMPUTED_VALUE"""),32.34)</f>
        <v>32.34</v>
      </c>
      <c r="F603" s="2">
        <f>IFERROR(__xludf.DUMMYFUNCTION("""COMPUTED_VALUE"""),639429.0)</f>
        <v>639429</v>
      </c>
    </row>
    <row r="604">
      <c r="A604" s="3">
        <f>IFERROR(__xludf.DUMMYFUNCTION("""COMPUTED_VALUE"""),42879.66666666667)</f>
        <v>42879.66667</v>
      </c>
      <c r="B604" s="2">
        <f>IFERROR(__xludf.DUMMYFUNCTION("""COMPUTED_VALUE"""),32.34)</f>
        <v>32.34</v>
      </c>
      <c r="C604" s="2">
        <f>IFERROR(__xludf.DUMMYFUNCTION("""COMPUTED_VALUE"""),32.49)</f>
        <v>32.49</v>
      </c>
      <c r="D604" s="2">
        <f>IFERROR(__xludf.DUMMYFUNCTION("""COMPUTED_VALUE"""),32.11)</f>
        <v>32.11</v>
      </c>
      <c r="E604" s="2">
        <f>IFERROR(__xludf.DUMMYFUNCTION("""COMPUTED_VALUE"""),32.42)</f>
        <v>32.42</v>
      </c>
      <c r="F604" s="2">
        <f>IFERROR(__xludf.DUMMYFUNCTION("""COMPUTED_VALUE"""),657657.0)</f>
        <v>657657</v>
      </c>
    </row>
    <row r="605">
      <c r="A605" s="3">
        <f>IFERROR(__xludf.DUMMYFUNCTION("""COMPUTED_VALUE"""),42880.66666666667)</f>
        <v>42880.66667</v>
      </c>
      <c r="B605" s="2">
        <f>IFERROR(__xludf.DUMMYFUNCTION("""COMPUTED_VALUE"""),32.62)</f>
        <v>32.62</v>
      </c>
      <c r="C605" s="2">
        <f>IFERROR(__xludf.DUMMYFUNCTION("""COMPUTED_VALUE"""),32.67)</f>
        <v>32.67</v>
      </c>
      <c r="D605" s="2">
        <f>IFERROR(__xludf.DUMMYFUNCTION("""COMPUTED_VALUE"""),32.37)</f>
        <v>32.37</v>
      </c>
      <c r="E605" s="2">
        <f>IFERROR(__xludf.DUMMYFUNCTION("""COMPUTED_VALUE"""),32.51)</f>
        <v>32.51</v>
      </c>
      <c r="F605" s="2">
        <f>IFERROR(__xludf.DUMMYFUNCTION("""COMPUTED_VALUE"""),362671.0)</f>
        <v>362671</v>
      </c>
    </row>
    <row r="606">
      <c r="A606" s="3">
        <f>IFERROR(__xludf.DUMMYFUNCTION("""COMPUTED_VALUE"""),42881.66666666667)</f>
        <v>42881.66667</v>
      </c>
      <c r="B606" s="2">
        <f>IFERROR(__xludf.DUMMYFUNCTION("""COMPUTED_VALUE"""),32.57)</f>
        <v>32.57</v>
      </c>
      <c r="C606" s="2">
        <f>IFERROR(__xludf.DUMMYFUNCTION("""COMPUTED_VALUE"""),32.7)</f>
        <v>32.7</v>
      </c>
      <c r="D606" s="2">
        <f>IFERROR(__xludf.DUMMYFUNCTION("""COMPUTED_VALUE"""),32.49)</f>
        <v>32.49</v>
      </c>
      <c r="E606" s="2">
        <f>IFERROR(__xludf.DUMMYFUNCTION("""COMPUTED_VALUE"""),32.55)</f>
        <v>32.55</v>
      </c>
      <c r="F606" s="2">
        <f>IFERROR(__xludf.DUMMYFUNCTION("""COMPUTED_VALUE"""),383675.0)</f>
        <v>383675</v>
      </c>
    </row>
    <row r="607">
      <c r="A607" s="3">
        <f>IFERROR(__xludf.DUMMYFUNCTION("""COMPUTED_VALUE"""),42885.66666666667)</f>
        <v>42885.66667</v>
      </c>
      <c r="B607" s="2">
        <f>IFERROR(__xludf.DUMMYFUNCTION("""COMPUTED_VALUE"""),32.54)</f>
        <v>32.54</v>
      </c>
      <c r="C607" s="2">
        <f>IFERROR(__xludf.DUMMYFUNCTION("""COMPUTED_VALUE"""),32.58)</f>
        <v>32.58</v>
      </c>
      <c r="D607" s="2">
        <f>IFERROR(__xludf.DUMMYFUNCTION("""COMPUTED_VALUE"""),32.22)</f>
        <v>32.22</v>
      </c>
      <c r="E607" s="2">
        <f>IFERROR(__xludf.DUMMYFUNCTION("""COMPUTED_VALUE"""),32.27)</f>
        <v>32.27</v>
      </c>
      <c r="F607" s="2">
        <f>IFERROR(__xludf.DUMMYFUNCTION("""COMPUTED_VALUE"""),765698.0)</f>
        <v>765698</v>
      </c>
    </row>
    <row r="608">
      <c r="A608" s="3">
        <f>IFERROR(__xludf.DUMMYFUNCTION("""COMPUTED_VALUE"""),42886.66666666667)</f>
        <v>42886.66667</v>
      </c>
      <c r="B608" s="2">
        <f>IFERROR(__xludf.DUMMYFUNCTION("""COMPUTED_VALUE"""),32.42)</f>
        <v>32.42</v>
      </c>
      <c r="C608" s="2">
        <f>IFERROR(__xludf.DUMMYFUNCTION("""COMPUTED_VALUE"""),32.68)</f>
        <v>32.68</v>
      </c>
      <c r="D608" s="2">
        <f>IFERROR(__xludf.DUMMYFUNCTION("""COMPUTED_VALUE"""),32.08)</f>
        <v>32.08</v>
      </c>
      <c r="E608" s="2">
        <f>IFERROR(__xludf.DUMMYFUNCTION("""COMPUTED_VALUE"""),32.63)</f>
        <v>32.63</v>
      </c>
      <c r="F608" s="2">
        <f>IFERROR(__xludf.DUMMYFUNCTION("""COMPUTED_VALUE"""),799239.0)</f>
        <v>799239</v>
      </c>
    </row>
    <row r="609">
      <c r="A609" s="3">
        <f>IFERROR(__xludf.DUMMYFUNCTION("""COMPUTED_VALUE"""),42887.66666666667)</f>
        <v>42887.66667</v>
      </c>
      <c r="B609" s="2">
        <f>IFERROR(__xludf.DUMMYFUNCTION("""COMPUTED_VALUE"""),32.71)</f>
        <v>32.71</v>
      </c>
      <c r="C609" s="2">
        <f>IFERROR(__xludf.DUMMYFUNCTION("""COMPUTED_VALUE"""),32.86)</f>
        <v>32.86</v>
      </c>
      <c r="D609" s="2">
        <f>IFERROR(__xludf.DUMMYFUNCTION("""COMPUTED_VALUE"""),32.52)</f>
        <v>32.52</v>
      </c>
      <c r="E609" s="2">
        <f>IFERROR(__xludf.DUMMYFUNCTION("""COMPUTED_VALUE"""),32.76)</f>
        <v>32.76</v>
      </c>
      <c r="F609" s="2">
        <f>IFERROR(__xludf.DUMMYFUNCTION("""COMPUTED_VALUE"""),417229.0)</f>
        <v>417229</v>
      </c>
    </row>
    <row r="610">
      <c r="A610" s="3">
        <f>IFERROR(__xludf.DUMMYFUNCTION("""COMPUTED_VALUE"""),42888.66666666667)</f>
        <v>42888.66667</v>
      </c>
      <c r="B610" s="2">
        <f>IFERROR(__xludf.DUMMYFUNCTION("""COMPUTED_VALUE"""),32.81)</f>
        <v>32.81</v>
      </c>
      <c r="C610" s="2">
        <f>IFERROR(__xludf.DUMMYFUNCTION("""COMPUTED_VALUE"""),32.98)</f>
        <v>32.98</v>
      </c>
      <c r="D610" s="2">
        <f>IFERROR(__xludf.DUMMYFUNCTION("""COMPUTED_VALUE"""),32.52)</f>
        <v>32.52</v>
      </c>
      <c r="E610" s="2">
        <f>IFERROR(__xludf.DUMMYFUNCTION("""COMPUTED_VALUE"""),32.75)</f>
        <v>32.75</v>
      </c>
      <c r="F610" s="2">
        <f>IFERROR(__xludf.DUMMYFUNCTION("""COMPUTED_VALUE"""),347086.0)</f>
        <v>347086</v>
      </c>
    </row>
    <row r="611">
      <c r="A611" s="3">
        <f>IFERROR(__xludf.DUMMYFUNCTION("""COMPUTED_VALUE"""),42891.66666666667)</f>
        <v>42891.66667</v>
      </c>
      <c r="B611" s="2">
        <f>IFERROR(__xludf.DUMMYFUNCTION("""COMPUTED_VALUE"""),32.8)</f>
        <v>32.8</v>
      </c>
      <c r="C611" s="2">
        <f>IFERROR(__xludf.DUMMYFUNCTION("""COMPUTED_VALUE"""),32.97)</f>
        <v>32.97</v>
      </c>
      <c r="D611" s="2">
        <f>IFERROR(__xludf.DUMMYFUNCTION("""COMPUTED_VALUE"""),32.62)</f>
        <v>32.62</v>
      </c>
      <c r="E611" s="2">
        <f>IFERROR(__xludf.DUMMYFUNCTION("""COMPUTED_VALUE"""),32.79)</f>
        <v>32.79</v>
      </c>
      <c r="F611" s="2">
        <f>IFERROR(__xludf.DUMMYFUNCTION("""COMPUTED_VALUE"""),286810.0)</f>
        <v>286810</v>
      </c>
    </row>
    <row r="612">
      <c r="A612" s="3">
        <f>IFERROR(__xludf.DUMMYFUNCTION("""COMPUTED_VALUE"""),42892.66666666667)</f>
        <v>42892.66667</v>
      </c>
      <c r="B612" s="2">
        <f>IFERROR(__xludf.DUMMYFUNCTION("""COMPUTED_VALUE"""),32.91)</f>
        <v>32.91</v>
      </c>
      <c r="C612" s="2">
        <f>IFERROR(__xludf.DUMMYFUNCTION("""COMPUTED_VALUE"""),33.0)</f>
        <v>33</v>
      </c>
      <c r="D612" s="2">
        <f>IFERROR(__xludf.DUMMYFUNCTION("""COMPUTED_VALUE"""),32.59)</f>
        <v>32.59</v>
      </c>
      <c r="E612" s="2">
        <f>IFERROR(__xludf.DUMMYFUNCTION("""COMPUTED_VALUE"""),32.7)</f>
        <v>32.7</v>
      </c>
      <c r="F612" s="2">
        <f>IFERROR(__xludf.DUMMYFUNCTION("""COMPUTED_VALUE"""),423139.0)</f>
        <v>423139</v>
      </c>
    </row>
    <row r="613">
      <c r="A613" s="3">
        <f>IFERROR(__xludf.DUMMYFUNCTION("""COMPUTED_VALUE"""),42893.66666666667)</f>
        <v>42893.66667</v>
      </c>
      <c r="B613" s="2">
        <f>IFERROR(__xludf.DUMMYFUNCTION("""COMPUTED_VALUE"""),32.73)</f>
        <v>32.73</v>
      </c>
      <c r="C613" s="2">
        <f>IFERROR(__xludf.DUMMYFUNCTION("""COMPUTED_VALUE"""),32.73)</f>
        <v>32.73</v>
      </c>
      <c r="D613" s="2">
        <f>IFERROR(__xludf.DUMMYFUNCTION("""COMPUTED_VALUE"""),32.42)</f>
        <v>32.42</v>
      </c>
      <c r="E613" s="2">
        <f>IFERROR(__xludf.DUMMYFUNCTION("""COMPUTED_VALUE"""),32.48)</f>
        <v>32.48</v>
      </c>
      <c r="F613" s="2">
        <f>IFERROR(__xludf.DUMMYFUNCTION("""COMPUTED_VALUE"""),696939.0)</f>
        <v>696939</v>
      </c>
    </row>
    <row r="614">
      <c r="A614" s="3">
        <f>IFERROR(__xludf.DUMMYFUNCTION("""COMPUTED_VALUE"""),42894.66666666667)</f>
        <v>42894.66667</v>
      </c>
      <c r="B614" s="2">
        <f>IFERROR(__xludf.DUMMYFUNCTION("""COMPUTED_VALUE"""),32.54)</f>
        <v>32.54</v>
      </c>
      <c r="C614" s="2">
        <f>IFERROR(__xludf.DUMMYFUNCTION("""COMPUTED_VALUE"""),32.96)</f>
        <v>32.96</v>
      </c>
      <c r="D614" s="2">
        <f>IFERROR(__xludf.DUMMYFUNCTION("""COMPUTED_VALUE"""),32.44)</f>
        <v>32.44</v>
      </c>
      <c r="E614" s="2">
        <f>IFERROR(__xludf.DUMMYFUNCTION("""COMPUTED_VALUE"""),32.88)</f>
        <v>32.88</v>
      </c>
      <c r="F614" s="2">
        <f>IFERROR(__xludf.DUMMYFUNCTION("""COMPUTED_VALUE"""),463335.0)</f>
        <v>463335</v>
      </c>
    </row>
    <row r="615">
      <c r="A615" s="3">
        <f>IFERROR(__xludf.DUMMYFUNCTION("""COMPUTED_VALUE"""),42895.66666666667)</f>
        <v>42895.66667</v>
      </c>
      <c r="B615" s="2">
        <f>IFERROR(__xludf.DUMMYFUNCTION("""COMPUTED_VALUE"""),32.94)</f>
        <v>32.94</v>
      </c>
      <c r="C615" s="2">
        <f>IFERROR(__xludf.DUMMYFUNCTION("""COMPUTED_VALUE"""),33.29)</f>
        <v>33.29</v>
      </c>
      <c r="D615" s="2">
        <f>IFERROR(__xludf.DUMMYFUNCTION("""COMPUTED_VALUE"""),32.4)</f>
        <v>32.4</v>
      </c>
      <c r="E615" s="2">
        <f>IFERROR(__xludf.DUMMYFUNCTION("""COMPUTED_VALUE"""),32.69)</f>
        <v>32.69</v>
      </c>
      <c r="F615" s="2">
        <f>IFERROR(__xludf.DUMMYFUNCTION("""COMPUTED_VALUE"""),665878.0)</f>
        <v>665878</v>
      </c>
    </row>
    <row r="616">
      <c r="A616" s="3">
        <f>IFERROR(__xludf.DUMMYFUNCTION("""COMPUTED_VALUE"""),42898.66666666667)</f>
        <v>42898.66667</v>
      </c>
      <c r="B616" s="2">
        <f>IFERROR(__xludf.DUMMYFUNCTION("""COMPUTED_VALUE"""),32.57)</f>
        <v>32.57</v>
      </c>
      <c r="C616" s="2">
        <f>IFERROR(__xludf.DUMMYFUNCTION("""COMPUTED_VALUE"""),32.64)</f>
        <v>32.64</v>
      </c>
      <c r="D616" s="2">
        <f>IFERROR(__xludf.DUMMYFUNCTION("""COMPUTED_VALUE"""),32.02)</f>
        <v>32.02</v>
      </c>
      <c r="E616" s="2">
        <f>IFERROR(__xludf.DUMMYFUNCTION("""COMPUTED_VALUE"""),32.42)</f>
        <v>32.42</v>
      </c>
      <c r="F616" s="2">
        <f>IFERROR(__xludf.DUMMYFUNCTION("""COMPUTED_VALUE"""),427745.0)</f>
        <v>427745</v>
      </c>
    </row>
    <row r="617">
      <c r="A617" s="3">
        <f>IFERROR(__xludf.DUMMYFUNCTION("""COMPUTED_VALUE"""),42899.66666666667)</f>
        <v>42899.66667</v>
      </c>
      <c r="B617" s="2">
        <f>IFERROR(__xludf.DUMMYFUNCTION("""COMPUTED_VALUE"""),32.56)</f>
        <v>32.56</v>
      </c>
      <c r="C617" s="2">
        <f>IFERROR(__xludf.DUMMYFUNCTION("""COMPUTED_VALUE"""),32.77)</f>
        <v>32.77</v>
      </c>
      <c r="D617" s="2">
        <f>IFERROR(__xludf.DUMMYFUNCTION("""COMPUTED_VALUE"""),32.33)</f>
        <v>32.33</v>
      </c>
      <c r="E617" s="2">
        <f>IFERROR(__xludf.DUMMYFUNCTION("""COMPUTED_VALUE"""),32.54)</f>
        <v>32.54</v>
      </c>
      <c r="F617" s="2">
        <f>IFERROR(__xludf.DUMMYFUNCTION("""COMPUTED_VALUE"""),429470.0)</f>
        <v>429470</v>
      </c>
    </row>
    <row r="618">
      <c r="A618" s="3">
        <f>IFERROR(__xludf.DUMMYFUNCTION("""COMPUTED_VALUE"""),42900.66666666667)</f>
        <v>42900.66667</v>
      </c>
      <c r="B618" s="2">
        <f>IFERROR(__xludf.DUMMYFUNCTION("""COMPUTED_VALUE"""),32.62)</f>
        <v>32.62</v>
      </c>
      <c r="C618" s="2">
        <f>IFERROR(__xludf.DUMMYFUNCTION("""COMPUTED_VALUE"""),32.76)</f>
        <v>32.76</v>
      </c>
      <c r="D618" s="2">
        <f>IFERROR(__xludf.DUMMYFUNCTION("""COMPUTED_VALUE"""),31.88)</f>
        <v>31.88</v>
      </c>
      <c r="E618" s="2">
        <f>IFERROR(__xludf.DUMMYFUNCTION("""COMPUTED_VALUE"""),32.08)</f>
        <v>32.08</v>
      </c>
      <c r="F618" s="2">
        <f>IFERROR(__xludf.DUMMYFUNCTION("""COMPUTED_VALUE"""),433192.0)</f>
        <v>433192</v>
      </c>
    </row>
    <row r="619">
      <c r="A619" s="3">
        <f>IFERROR(__xludf.DUMMYFUNCTION("""COMPUTED_VALUE"""),42901.66666666667)</f>
        <v>42901.66667</v>
      </c>
      <c r="B619" s="2">
        <f>IFERROR(__xludf.DUMMYFUNCTION("""COMPUTED_VALUE"""),31.83)</f>
        <v>31.83</v>
      </c>
      <c r="C619" s="2">
        <f>IFERROR(__xludf.DUMMYFUNCTION("""COMPUTED_VALUE"""),31.86)</f>
        <v>31.86</v>
      </c>
      <c r="D619" s="2">
        <f>IFERROR(__xludf.DUMMYFUNCTION("""COMPUTED_VALUE"""),31.12)</f>
        <v>31.12</v>
      </c>
      <c r="E619" s="2">
        <f>IFERROR(__xludf.DUMMYFUNCTION("""COMPUTED_VALUE"""),31.49)</f>
        <v>31.49</v>
      </c>
      <c r="F619" s="2">
        <f>IFERROR(__xludf.DUMMYFUNCTION("""COMPUTED_VALUE"""),630764.0)</f>
        <v>630764</v>
      </c>
    </row>
    <row r="620">
      <c r="A620" s="3">
        <f>IFERROR(__xludf.DUMMYFUNCTION("""COMPUTED_VALUE"""),42902.66666666667)</f>
        <v>42902.66667</v>
      </c>
      <c r="B620" s="2">
        <f>IFERROR(__xludf.DUMMYFUNCTION("""COMPUTED_VALUE"""),31.44)</f>
        <v>31.44</v>
      </c>
      <c r="C620" s="2">
        <f>IFERROR(__xludf.DUMMYFUNCTION("""COMPUTED_VALUE"""),31.55)</f>
        <v>31.55</v>
      </c>
      <c r="D620" s="2">
        <f>IFERROR(__xludf.DUMMYFUNCTION("""COMPUTED_VALUE"""),31.13)</f>
        <v>31.13</v>
      </c>
      <c r="E620" s="2">
        <f>IFERROR(__xludf.DUMMYFUNCTION("""COMPUTED_VALUE"""),31.37)</f>
        <v>31.37</v>
      </c>
      <c r="F620" s="2">
        <f>IFERROR(__xludf.DUMMYFUNCTION("""COMPUTED_VALUE"""),870268.0)</f>
        <v>870268</v>
      </c>
    </row>
    <row r="621">
      <c r="A621" s="3">
        <f>IFERROR(__xludf.DUMMYFUNCTION("""COMPUTED_VALUE"""),42905.66666666667)</f>
        <v>42905.66667</v>
      </c>
      <c r="B621" s="2">
        <f>IFERROR(__xludf.DUMMYFUNCTION("""COMPUTED_VALUE"""),31.49)</f>
        <v>31.49</v>
      </c>
      <c r="C621" s="2">
        <f>IFERROR(__xludf.DUMMYFUNCTION("""COMPUTED_VALUE"""),32.56)</f>
        <v>32.56</v>
      </c>
      <c r="D621" s="2">
        <f>IFERROR(__xludf.DUMMYFUNCTION("""COMPUTED_VALUE"""),31.21)</f>
        <v>31.21</v>
      </c>
      <c r="E621" s="2">
        <f>IFERROR(__xludf.DUMMYFUNCTION("""COMPUTED_VALUE"""),32.4)</f>
        <v>32.4</v>
      </c>
      <c r="F621" s="2">
        <f>IFERROR(__xludf.DUMMYFUNCTION("""COMPUTED_VALUE"""),603755.0)</f>
        <v>603755</v>
      </c>
    </row>
    <row r="622">
      <c r="A622" s="3">
        <f>IFERROR(__xludf.DUMMYFUNCTION("""COMPUTED_VALUE"""),42906.66666666667)</f>
        <v>42906.66667</v>
      </c>
      <c r="B622" s="2">
        <f>IFERROR(__xludf.DUMMYFUNCTION("""COMPUTED_VALUE"""),32.28)</f>
        <v>32.28</v>
      </c>
      <c r="C622" s="2">
        <f>IFERROR(__xludf.DUMMYFUNCTION("""COMPUTED_VALUE"""),32.5)</f>
        <v>32.5</v>
      </c>
      <c r="D622" s="2">
        <f>IFERROR(__xludf.DUMMYFUNCTION("""COMPUTED_VALUE"""),32.13)</f>
        <v>32.13</v>
      </c>
      <c r="E622" s="2">
        <f>IFERROR(__xludf.DUMMYFUNCTION("""COMPUTED_VALUE"""),32.22)</f>
        <v>32.22</v>
      </c>
      <c r="F622" s="2">
        <f>IFERROR(__xludf.DUMMYFUNCTION("""COMPUTED_VALUE"""),561320.0)</f>
        <v>561320</v>
      </c>
    </row>
    <row r="623">
      <c r="A623" s="3">
        <f>IFERROR(__xludf.DUMMYFUNCTION("""COMPUTED_VALUE"""),42907.66666666667)</f>
        <v>42907.66667</v>
      </c>
      <c r="B623" s="2">
        <f>IFERROR(__xludf.DUMMYFUNCTION("""COMPUTED_VALUE"""),32.3)</f>
        <v>32.3</v>
      </c>
      <c r="C623" s="2">
        <f>IFERROR(__xludf.DUMMYFUNCTION("""COMPUTED_VALUE"""),32.76)</f>
        <v>32.76</v>
      </c>
      <c r="D623" s="2">
        <f>IFERROR(__xludf.DUMMYFUNCTION("""COMPUTED_VALUE"""),31.97)</f>
        <v>31.97</v>
      </c>
      <c r="E623" s="2">
        <f>IFERROR(__xludf.DUMMYFUNCTION("""COMPUTED_VALUE"""),32.14)</f>
        <v>32.14</v>
      </c>
      <c r="F623" s="2">
        <f>IFERROR(__xludf.DUMMYFUNCTION("""COMPUTED_VALUE"""),832666.0)</f>
        <v>832666</v>
      </c>
    </row>
    <row r="624">
      <c r="A624" s="3">
        <f>IFERROR(__xludf.DUMMYFUNCTION("""COMPUTED_VALUE"""),42908.66666666667)</f>
        <v>42908.66667</v>
      </c>
      <c r="B624" s="2">
        <f>IFERROR(__xludf.DUMMYFUNCTION("""COMPUTED_VALUE"""),32.25)</f>
        <v>32.25</v>
      </c>
      <c r="C624" s="2">
        <f>IFERROR(__xludf.DUMMYFUNCTION("""COMPUTED_VALUE"""),32.75)</f>
        <v>32.75</v>
      </c>
      <c r="D624" s="2">
        <f>IFERROR(__xludf.DUMMYFUNCTION("""COMPUTED_VALUE"""),32.13)</f>
        <v>32.13</v>
      </c>
      <c r="E624" s="2">
        <f>IFERROR(__xludf.DUMMYFUNCTION("""COMPUTED_VALUE"""),32.4)</f>
        <v>32.4</v>
      </c>
      <c r="F624" s="2">
        <f>IFERROR(__xludf.DUMMYFUNCTION("""COMPUTED_VALUE"""),415050.0)</f>
        <v>415050</v>
      </c>
    </row>
    <row r="625">
      <c r="A625" s="3">
        <f>IFERROR(__xludf.DUMMYFUNCTION("""COMPUTED_VALUE"""),42909.66666666667)</f>
        <v>42909.66667</v>
      </c>
      <c r="B625" s="2">
        <f>IFERROR(__xludf.DUMMYFUNCTION("""COMPUTED_VALUE"""),32.42)</f>
        <v>32.42</v>
      </c>
      <c r="C625" s="2">
        <f>IFERROR(__xludf.DUMMYFUNCTION("""COMPUTED_VALUE"""),32.45)</f>
        <v>32.45</v>
      </c>
      <c r="D625" s="2">
        <f>IFERROR(__xludf.DUMMYFUNCTION("""COMPUTED_VALUE"""),32.03)</f>
        <v>32.03</v>
      </c>
      <c r="E625" s="2">
        <f>IFERROR(__xludf.DUMMYFUNCTION("""COMPUTED_VALUE"""),32.06)</f>
        <v>32.06</v>
      </c>
      <c r="F625" s="2">
        <f>IFERROR(__xludf.DUMMYFUNCTION("""COMPUTED_VALUE"""),556653.0)</f>
        <v>556653</v>
      </c>
    </row>
    <row r="626">
      <c r="A626" s="3">
        <f>IFERROR(__xludf.DUMMYFUNCTION("""COMPUTED_VALUE"""),42912.66666666667)</f>
        <v>42912.66667</v>
      </c>
      <c r="B626" s="2">
        <f>IFERROR(__xludf.DUMMYFUNCTION("""COMPUTED_VALUE"""),32.14)</f>
        <v>32.14</v>
      </c>
      <c r="C626" s="2">
        <f>IFERROR(__xludf.DUMMYFUNCTION("""COMPUTED_VALUE"""),32.47)</f>
        <v>32.47</v>
      </c>
      <c r="D626" s="2">
        <f>IFERROR(__xludf.DUMMYFUNCTION("""COMPUTED_VALUE"""),31.66)</f>
        <v>31.66</v>
      </c>
      <c r="E626" s="2">
        <f>IFERROR(__xludf.DUMMYFUNCTION("""COMPUTED_VALUE"""),31.7)</f>
        <v>31.7</v>
      </c>
      <c r="F626" s="2">
        <f>IFERROR(__xludf.DUMMYFUNCTION("""COMPUTED_VALUE"""),555941.0)</f>
        <v>555941</v>
      </c>
    </row>
    <row r="627">
      <c r="A627" s="3">
        <f>IFERROR(__xludf.DUMMYFUNCTION("""COMPUTED_VALUE"""),42913.66666666667)</f>
        <v>42913.66667</v>
      </c>
      <c r="B627" s="2">
        <f>IFERROR(__xludf.DUMMYFUNCTION("""COMPUTED_VALUE"""),31.64)</f>
        <v>31.64</v>
      </c>
      <c r="C627" s="2">
        <f>IFERROR(__xludf.DUMMYFUNCTION("""COMPUTED_VALUE"""),31.81)</f>
        <v>31.81</v>
      </c>
      <c r="D627" s="2">
        <f>IFERROR(__xludf.DUMMYFUNCTION("""COMPUTED_VALUE"""),31.23)</f>
        <v>31.23</v>
      </c>
      <c r="E627" s="2">
        <f>IFERROR(__xludf.DUMMYFUNCTION("""COMPUTED_VALUE"""),31.32)</f>
        <v>31.32</v>
      </c>
      <c r="F627" s="2">
        <f>IFERROR(__xludf.DUMMYFUNCTION("""COMPUTED_VALUE"""),423604.0)</f>
        <v>423604</v>
      </c>
    </row>
    <row r="628">
      <c r="A628" s="3">
        <f>IFERROR(__xludf.DUMMYFUNCTION("""COMPUTED_VALUE"""),42914.66666666667)</f>
        <v>42914.66667</v>
      </c>
      <c r="B628" s="2">
        <f>IFERROR(__xludf.DUMMYFUNCTION("""COMPUTED_VALUE"""),31.44)</f>
        <v>31.44</v>
      </c>
      <c r="C628" s="2">
        <f>IFERROR(__xludf.DUMMYFUNCTION("""COMPUTED_VALUE"""),31.65)</f>
        <v>31.65</v>
      </c>
      <c r="D628" s="2">
        <f>IFERROR(__xludf.DUMMYFUNCTION("""COMPUTED_VALUE"""),31.21)</f>
        <v>31.21</v>
      </c>
      <c r="E628" s="2">
        <f>IFERROR(__xludf.DUMMYFUNCTION("""COMPUTED_VALUE"""),31.42)</f>
        <v>31.42</v>
      </c>
      <c r="F628" s="2">
        <f>IFERROR(__xludf.DUMMYFUNCTION("""COMPUTED_VALUE"""),568152.0)</f>
        <v>568152</v>
      </c>
    </row>
    <row r="629">
      <c r="A629" s="3">
        <f>IFERROR(__xludf.DUMMYFUNCTION("""COMPUTED_VALUE"""),42915.66666666667)</f>
        <v>42915.66667</v>
      </c>
      <c r="B629" s="2">
        <f>IFERROR(__xludf.DUMMYFUNCTION("""COMPUTED_VALUE"""),31.35)</f>
        <v>31.35</v>
      </c>
      <c r="C629" s="2">
        <f>IFERROR(__xludf.DUMMYFUNCTION("""COMPUTED_VALUE"""),31.42)</f>
        <v>31.42</v>
      </c>
      <c r="D629" s="2">
        <f>IFERROR(__xludf.DUMMYFUNCTION("""COMPUTED_VALUE"""),30.88)</f>
        <v>30.88</v>
      </c>
      <c r="E629" s="2">
        <f>IFERROR(__xludf.DUMMYFUNCTION("""COMPUTED_VALUE"""),31.1)</f>
        <v>31.1</v>
      </c>
      <c r="F629" s="2">
        <f>IFERROR(__xludf.DUMMYFUNCTION("""COMPUTED_VALUE"""),608054.0)</f>
        <v>608054</v>
      </c>
    </row>
    <row r="630">
      <c r="A630" s="3">
        <f>IFERROR(__xludf.DUMMYFUNCTION("""COMPUTED_VALUE"""),42916.66666666667)</f>
        <v>42916.66667</v>
      </c>
      <c r="B630" s="2">
        <f>IFERROR(__xludf.DUMMYFUNCTION("""COMPUTED_VALUE"""),31.21)</f>
        <v>31.21</v>
      </c>
      <c r="C630" s="2">
        <f>IFERROR(__xludf.DUMMYFUNCTION("""COMPUTED_VALUE"""),31.64)</f>
        <v>31.64</v>
      </c>
      <c r="D630" s="2">
        <f>IFERROR(__xludf.DUMMYFUNCTION("""COMPUTED_VALUE"""),31.18)</f>
        <v>31.18</v>
      </c>
      <c r="E630" s="2">
        <f>IFERROR(__xludf.DUMMYFUNCTION("""COMPUTED_VALUE"""),31.54)</f>
        <v>31.54</v>
      </c>
      <c r="F630" s="2">
        <f>IFERROR(__xludf.DUMMYFUNCTION("""COMPUTED_VALUE"""),441427.0)</f>
        <v>441427</v>
      </c>
    </row>
    <row r="631">
      <c r="A631" s="3">
        <f>IFERROR(__xludf.DUMMYFUNCTION("""COMPUTED_VALUE"""),42919.66666666667)</f>
        <v>42919.66667</v>
      </c>
      <c r="B631" s="2">
        <f>IFERROR(__xludf.DUMMYFUNCTION("""COMPUTED_VALUE"""),31.77)</f>
        <v>31.77</v>
      </c>
      <c r="C631" s="2">
        <f>IFERROR(__xludf.DUMMYFUNCTION("""COMPUTED_VALUE"""),33.19)</f>
        <v>33.19</v>
      </c>
      <c r="D631" s="2">
        <f>IFERROR(__xludf.DUMMYFUNCTION("""COMPUTED_VALUE"""),31.06)</f>
        <v>31.06</v>
      </c>
      <c r="E631" s="2">
        <f>IFERROR(__xludf.DUMMYFUNCTION("""COMPUTED_VALUE"""),31.08)</f>
        <v>31.08</v>
      </c>
      <c r="F631" s="2">
        <f>IFERROR(__xludf.DUMMYFUNCTION("""COMPUTED_VALUE"""),152939.0)</f>
        <v>152939</v>
      </c>
    </row>
    <row r="632">
      <c r="A632" s="3">
        <f>IFERROR(__xludf.DUMMYFUNCTION("""COMPUTED_VALUE"""),42921.66666666667)</f>
        <v>42921.66667</v>
      </c>
      <c r="B632" s="2">
        <f>IFERROR(__xludf.DUMMYFUNCTION("""COMPUTED_VALUE"""),31.25)</f>
        <v>31.25</v>
      </c>
      <c r="C632" s="2">
        <f>IFERROR(__xludf.DUMMYFUNCTION("""COMPUTED_VALUE"""),31.45)</f>
        <v>31.45</v>
      </c>
      <c r="D632" s="2">
        <f>IFERROR(__xludf.DUMMYFUNCTION("""COMPUTED_VALUE"""),30.92)</f>
        <v>30.92</v>
      </c>
      <c r="E632" s="2">
        <f>IFERROR(__xludf.DUMMYFUNCTION("""COMPUTED_VALUE"""),31.15)</f>
        <v>31.15</v>
      </c>
      <c r="F632" s="2">
        <f>IFERROR(__xludf.DUMMYFUNCTION("""COMPUTED_VALUE"""),459550.0)</f>
        <v>459550</v>
      </c>
    </row>
    <row r="633">
      <c r="A633" s="3">
        <f>IFERROR(__xludf.DUMMYFUNCTION("""COMPUTED_VALUE"""),42922.66666666667)</f>
        <v>42922.66667</v>
      </c>
      <c r="B633" s="2">
        <f>IFERROR(__xludf.DUMMYFUNCTION("""COMPUTED_VALUE"""),31.15)</f>
        <v>31.15</v>
      </c>
      <c r="C633" s="2">
        <f>IFERROR(__xludf.DUMMYFUNCTION("""COMPUTED_VALUE"""),31.23)</f>
        <v>31.23</v>
      </c>
      <c r="D633" s="2">
        <f>IFERROR(__xludf.DUMMYFUNCTION("""COMPUTED_VALUE"""),30.95)</f>
        <v>30.95</v>
      </c>
      <c r="E633" s="2">
        <f>IFERROR(__xludf.DUMMYFUNCTION("""COMPUTED_VALUE"""),31.02)</f>
        <v>31.02</v>
      </c>
      <c r="F633" s="2">
        <f>IFERROR(__xludf.DUMMYFUNCTION("""COMPUTED_VALUE"""),550914.0)</f>
        <v>550914</v>
      </c>
    </row>
    <row r="634">
      <c r="A634" s="3">
        <f>IFERROR(__xludf.DUMMYFUNCTION("""COMPUTED_VALUE"""),42923.66666666667)</f>
        <v>42923.66667</v>
      </c>
      <c r="B634" s="2">
        <f>IFERROR(__xludf.DUMMYFUNCTION("""COMPUTED_VALUE"""),31.11)</f>
        <v>31.11</v>
      </c>
      <c r="C634" s="2">
        <f>IFERROR(__xludf.DUMMYFUNCTION("""COMPUTED_VALUE"""),31.42)</f>
        <v>31.42</v>
      </c>
      <c r="D634" s="2">
        <f>IFERROR(__xludf.DUMMYFUNCTION("""COMPUTED_VALUE"""),31.09)</f>
        <v>31.09</v>
      </c>
      <c r="E634" s="2">
        <f>IFERROR(__xludf.DUMMYFUNCTION("""COMPUTED_VALUE"""),31.38)</f>
        <v>31.38</v>
      </c>
      <c r="F634" s="2">
        <f>IFERROR(__xludf.DUMMYFUNCTION("""COMPUTED_VALUE"""),363071.0)</f>
        <v>363071</v>
      </c>
    </row>
    <row r="635">
      <c r="A635" s="3">
        <f>IFERROR(__xludf.DUMMYFUNCTION("""COMPUTED_VALUE"""),42926.66666666667)</f>
        <v>42926.66667</v>
      </c>
      <c r="B635" s="2">
        <f>IFERROR(__xludf.DUMMYFUNCTION("""COMPUTED_VALUE"""),31.33)</f>
        <v>31.33</v>
      </c>
      <c r="C635" s="2">
        <f>IFERROR(__xludf.DUMMYFUNCTION("""COMPUTED_VALUE"""),31.59)</f>
        <v>31.59</v>
      </c>
      <c r="D635" s="2">
        <f>IFERROR(__xludf.DUMMYFUNCTION("""COMPUTED_VALUE"""),31.28)</f>
        <v>31.28</v>
      </c>
      <c r="E635" s="2">
        <f>IFERROR(__xludf.DUMMYFUNCTION("""COMPUTED_VALUE"""),31.46)</f>
        <v>31.46</v>
      </c>
      <c r="F635" s="2">
        <f>IFERROR(__xludf.DUMMYFUNCTION("""COMPUTED_VALUE"""),206457.0)</f>
        <v>206457</v>
      </c>
    </row>
    <row r="636">
      <c r="A636" s="3">
        <f>IFERROR(__xludf.DUMMYFUNCTION("""COMPUTED_VALUE"""),42927.66666666667)</f>
        <v>42927.66667</v>
      </c>
      <c r="B636" s="2">
        <f>IFERROR(__xludf.DUMMYFUNCTION("""COMPUTED_VALUE"""),31.41)</f>
        <v>31.41</v>
      </c>
      <c r="C636" s="2">
        <f>IFERROR(__xludf.DUMMYFUNCTION("""COMPUTED_VALUE"""),31.74)</f>
        <v>31.74</v>
      </c>
      <c r="D636" s="2">
        <f>IFERROR(__xludf.DUMMYFUNCTION("""COMPUTED_VALUE"""),31.41)</f>
        <v>31.41</v>
      </c>
      <c r="E636" s="2">
        <f>IFERROR(__xludf.DUMMYFUNCTION("""COMPUTED_VALUE"""),31.57)</f>
        <v>31.57</v>
      </c>
      <c r="F636" s="2">
        <f>IFERROR(__xludf.DUMMYFUNCTION("""COMPUTED_VALUE"""),339173.0)</f>
        <v>339173</v>
      </c>
    </row>
    <row r="637">
      <c r="A637" s="3">
        <f>IFERROR(__xludf.DUMMYFUNCTION("""COMPUTED_VALUE"""),42928.66666666667)</f>
        <v>42928.66667</v>
      </c>
      <c r="B637" s="2">
        <f>IFERROR(__xludf.DUMMYFUNCTION("""COMPUTED_VALUE"""),32.0)</f>
        <v>32</v>
      </c>
      <c r="C637" s="2">
        <f>IFERROR(__xludf.DUMMYFUNCTION("""COMPUTED_VALUE"""),32.37)</f>
        <v>32.37</v>
      </c>
      <c r="D637" s="2">
        <f>IFERROR(__xludf.DUMMYFUNCTION("""COMPUTED_VALUE"""),31.92)</f>
        <v>31.92</v>
      </c>
      <c r="E637" s="2">
        <f>IFERROR(__xludf.DUMMYFUNCTION("""COMPUTED_VALUE"""),32.2)</f>
        <v>32.2</v>
      </c>
      <c r="F637" s="2">
        <f>IFERROR(__xludf.DUMMYFUNCTION("""COMPUTED_VALUE"""),437014.0)</f>
        <v>437014</v>
      </c>
    </row>
    <row r="638">
      <c r="A638" s="3">
        <f>IFERROR(__xludf.DUMMYFUNCTION("""COMPUTED_VALUE"""),42929.66666666667)</f>
        <v>42929.66667</v>
      </c>
      <c r="B638" s="2">
        <f>IFERROR(__xludf.DUMMYFUNCTION("""COMPUTED_VALUE"""),32.29)</f>
        <v>32.29</v>
      </c>
      <c r="C638" s="2">
        <f>IFERROR(__xludf.DUMMYFUNCTION("""COMPUTED_VALUE"""),33.07)</f>
        <v>33.07</v>
      </c>
      <c r="D638" s="2">
        <f>IFERROR(__xludf.DUMMYFUNCTION("""COMPUTED_VALUE"""),32.26)</f>
        <v>32.26</v>
      </c>
      <c r="E638" s="2">
        <f>IFERROR(__xludf.DUMMYFUNCTION("""COMPUTED_VALUE"""),32.98)</f>
        <v>32.98</v>
      </c>
      <c r="F638" s="2">
        <f>IFERROR(__xludf.DUMMYFUNCTION("""COMPUTED_VALUE"""),531861.0)</f>
        <v>531861</v>
      </c>
    </row>
    <row r="639">
      <c r="A639" s="3">
        <f>IFERROR(__xludf.DUMMYFUNCTION("""COMPUTED_VALUE"""),42930.66666666667)</f>
        <v>42930.66667</v>
      </c>
      <c r="B639" s="2">
        <f>IFERROR(__xludf.DUMMYFUNCTION("""COMPUTED_VALUE"""),33.11)</f>
        <v>33.11</v>
      </c>
      <c r="C639" s="2">
        <f>IFERROR(__xludf.DUMMYFUNCTION("""COMPUTED_VALUE"""),33.62)</f>
        <v>33.62</v>
      </c>
      <c r="D639" s="2">
        <f>IFERROR(__xludf.DUMMYFUNCTION("""COMPUTED_VALUE"""),32.88)</f>
        <v>32.88</v>
      </c>
      <c r="E639" s="2">
        <f>IFERROR(__xludf.DUMMYFUNCTION("""COMPUTED_VALUE"""),32.97)</f>
        <v>32.97</v>
      </c>
      <c r="F639" s="2">
        <f>IFERROR(__xludf.DUMMYFUNCTION("""COMPUTED_VALUE"""),538737.0)</f>
        <v>538737</v>
      </c>
    </row>
    <row r="640">
      <c r="A640" s="3">
        <f>IFERROR(__xludf.DUMMYFUNCTION("""COMPUTED_VALUE"""),42933.66666666667)</f>
        <v>42933.66667</v>
      </c>
      <c r="B640" s="2">
        <f>IFERROR(__xludf.DUMMYFUNCTION("""COMPUTED_VALUE"""),32.87)</f>
        <v>32.87</v>
      </c>
      <c r="C640" s="2">
        <f>IFERROR(__xludf.DUMMYFUNCTION("""COMPUTED_VALUE"""),33.04)</f>
        <v>33.04</v>
      </c>
      <c r="D640" s="2">
        <f>IFERROR(__xludf.DUMMYFUNCTION("""COMPUTED_VALUE"""),32.6)</f>
        <v>32.6</v>
      </c>
      <c r="E640" s="2">
        <f>IFERROR(__xludf.DUMMYFUNCTION("""COMPUTED_VALUE"""),32.82)</f>
        <v>32.82</v>
      </c>
      <c r="F640" s="2">
        <f>IFERROR(__xludf.DUMMYFUNCTION("""COMPUTED_VALUE"""),516646.0)</f>
        <v>516646</v>
      </c>
    </row>
    <row r="641">
      <c r="A641" s="3">
        <f>IFERROR(__xludf.DUMMYFUNCTION("""COMPUTED_VALUE"""),42934.66666666667)</f>
        <v>42934.66667</v>
      </c>
      <c r="B641" s="2">
        <f>IFERROR(__xludf.DUMMYFUNCTION("""COMPUTED_VALUE"""),32.71)</f>
        <v>32.71</v>
      </c>
      <c r="C641" s="2">
        <f>IFERROR(__xludf.DUMMYFUNCTION("""COMPUTED_VALUE"""),32.98)</f>
        <v>32.98</v>
      </c>
      <c r="D641" s="2">
        <f>IFERROR(__xludf.DUMMYFUNCTION("""COMPUTED_VALUE"""),32.68)</f>
        <v>32.68</v>
      </c>
      <c r="E641" s="2">
        <f>IFERROR(__xludf.DUMMYFUNCTION("""COMPUTED_VALUE"""),32.82)</f>
        <v>32.82</v>
      </c>
      <c r="F641" s="2">
        <f>IFERROR(__xludf.DUMMYFUNCTION("""COMPUTED_VALUE"""),479365.0)</f>
        <v>479365</v>
      </c>
    </row>
    <row r="642">
      <c r="A642" s="3">
        <f>IFERROR(__xludf.DUMMYFUNCTION("""COMPUTED_VALUE"""),42935.66666666667)</f>
        <v>42935.66667</v>
      </c>
      <c r="B642" s="2">
        <f>IFERROR(__xludf.DUMMYFUNCTION("""COMPUTED_VALUE"""),32.97)</f>
        <v>32.97</v>
      </c>
      <c r="C642" s="2">
        <f>IFERROR(__xludf.DUMMYFUNCTION("""COMPUTED_VALUE"""),33.04)</f>
        <v>33.04</v>
      </c>
      <c r="D642" s="2">
        <f>IFERROR(__xludf.DUMMYFUNCTION("""COMPUTED_VALUE"""),32.77)</f>
        <v>32.77</v>
      </c>
      <c r="E642" s="2">
        <f>IFERROR(__xludf.DUMMYFUNCTION("""COMPUTED_VALUE"""),32.98)</f>
        <v>32.98</v>
      </c>
      <c r="F642" s="2">
        <f>IFERROR(__xludf.DUMMYFUNCTION("""COMPUTED_VALUE"""),391862.0)</f>
        <v>391862</v>
      </c>
    </row>
    <row r="643">
      <c r="A643" s="3">
        <f>IFERROR(__xludf.DUMMYFUNCTION("""COMPUTED_VALUE"""),42936.66666666667)</f>
        <v>42936.66667</v>
      </c>
      <c r="B643" s="2">
        <f>IFERROR(__xludf.DUMMYFUNCTION("""COMPUTED_VALUE"""),33.19)</f>
        <v>33.19</v>
      </c>
      <c r="C643" s="2">
        <f>IFERROR(__xludf.DUMMYFUNCTION("""COMPUTED_VALUE"""),33.31)</f>
        <v>33.31</v>
      </c>
      <c r="D643" s="2">
        <f>IFERROR(__xludf.DUMMYFUNCTION("""COMPUTED_VALUE"""),32.89)</f>
        <v>32.89</v>
      </c>
      <c r="E643" s="2">
        <f>IFERROR(__xludf.DUMMYFUNCTION("""COMPUTED_VALUE"""),33.08)</f>
        <v>33.08</v>
      </c>
      <c r="F643" s="2">
        <f>IFERROR(__xludf.DUMMYFUNCTION("""COMPUTED_VALUE"""),578119.0)</f>
        <v>578119</v>
      </c>
    </row>
    <row r="644">
      <c r="A644" s="3">
        <f>IFERROR(__xludf.DUMMYFUNCTION("""COMPUTED_VALUE"""),42937.66666666667)</f>
        <v>42937.66667</v>
      </c>
      <c r="B644" s="2">
        <f>IFERROR(__xludf.DUMMYFUNCTION("""COMPUTED_VALUE"""),33.06)</f>
        <v>33.06</v>
      </c>
      <c r="C644" s="2">
        <f>IFERROR(__xludf.DUMMYFUNCTION("""COMPUTED_VALUE"""),33.12)</f>
        <v>33.12</v>
      </c>
      <c r="D644" s="2">
        <f>IFERROR(__xludf.DUMMYFUNCTION("""COMPUTED_VALUE"""),32.86)</f>
        <v>32.86</v>
      </c>
      <c r="E644" s="2">
        <f>IFERROR(__xludf.DUMMYFUNCTION("""COMPUTED_VALUE"""),33.06)</f>
        <v>33.06</v>
      </c>
      <c r="F644" s="2">
        <f>IFERROR(__xludf.DUMMYFUNCTION("""COMPUTED_VALUE"""),285983.0)</f>
        <v>285983</v>
      </c>
    </row>
    <row r="645">
      <c r="A645" s="3">
        <f>IFERROR(__xludf.DUMMYFUNCTION("""COMPUTED_VALUE"""),42940.66666666667)</f>
        <v>42940.66667</v>
      </c>
      <c r="B645" s="2">
        <f>IFERROR(__xludf.DUMMYFUNCTION("""COMPUTED_VALUE"""),33.07)</f>
        <v>33.07</v>
      </c>
      <c r="C645" s="2">
        <f>IFERROR(__xludf.DUMMYFUNCTION("""COMPUTED_VALUE"""),33.17)</f>
        <v>33.17</v>
      </c>
      <c r="D645" s="2">
        <f>IFERROR(__xludf.DUMMYFUNCTION("""COMPUTED_VALUE"""),32.77)</f>
        <v>32.77</v>
      </c>
      <c r="E645" s="2">
        <f>IFERROR(__xludf.DUMMYFUNCTION("""COMPUTED_VALUE"""),33.16)</f>
        <v>33.16</v>
      </c>
      <c r="F645" s="2">
        <f>IFERROR(__xludf.DUMMYFUNCTION("""COMPUTED_VALUE"""),367326.0)</f>
        <v>367326</v>
      </c>
    </row>
    <row r="646">
      <c r="A646" s="3">
        <f>IFERROR(__xludf.DUMMYFUNCTION("""COMPUTED_VALUE"""),42941.66666666667)</f>
        <v>42941.66667</v>
      </c>
      <c r="B646" s="2">
        <f>IFERROR(__xludf.DUMMYFUNCTION("""COMPUTED_VALUE"""),33.31)</f>
        <v>33.31</v>
      </c>
      <c r="C646" s="2">
        <f>IFERROR(__xludf.DUMMYFUNCTION("""COMPUTED_VALUE"""),33.4)</f>
        <v>33.4</v>
      </c>
      <c r="D646" s="2">
        <f>IFERROR(__xludf.DUMMYFUNCTION("""COMPUTED_VALUE"""),33.14)</f>
        <v>33.14</v>
      </c>
      <c r="E646" s="2">
        <f>IFERROR(__xludf.DUMMYFUNCTION("""COMPUTED_VALUE"""),33.34)</f>
        <v>33.34</v>
      </c>
      <c r="F646" s="2">
        <f>IFERROR(__xludf.DUMMYFUNCTION("""COMPUTED_VALUE"""),277035.0)</f>
        <v>277035</v>
      </c>
    </row>
    <row r="647">
      <c r="A647" s="3">
        <f>IFERROR(__xludf.DUMMYFUNCTION("""COMPUTED_VALUE"""),42942.66666666667)</f>
        <v>42942.66667</v>
      </c>
      <c r="B647" s="2">
        <f>IFERROR(__xludf.DUMMYFUNCTION("""COMPUTED_VALUE"""),33.4)</f>
        <v>33.4</v>
      </c>
      <c r="C647" s="2">
        <f>IFERROR(__xludf.DUMMYFUNCTION("""COMPUTED_VALUE"""),34.5)</f>
        <v>34.5</v>
      </c>
      <c r="D647" s="2">
        <f>IFERROR(__xludf.DUMMYFUNCTION("""COMPUTED_VALUE"""),33.39)</f>
        <v>33.39</v>
      </c>
      <c r="E647" s="2">
        <f>IFERROR(__xludf.DUMMYFUNCTION("""COMPUTED_VALUE"""),34.42)</f>
        <v>34.42</v>
      </c>
      <c r="F647" s="2">
        <f>IFERROR(__xludf.DUMMYFUNCTION("""COMPUTED_VALUE"""),612791.0)</f>
        <v>612791</v>
      </c>
    </row>
    <row r="648">
      <c r="A648" s="3">
        <f>IFERROR(__xludf.DUMMYFUNCTION("""COMPUTED_VALUE"""),42943.66666666667)</f>
        <v>42943.66667</v>
      </c>
      <c r="B648" s="2">
        <f>IFERROR(__xludf.DUMMYFUNCTION("""COMPUTED_VALUE"""),34.51)</f>
        <v>34.51</v>
      </c>
      <c r="C648" s="2">
        <f>IFERROR(__xludf.DUMMYFUNCTION("""COMPUTED_VALUE"""),34.57)</f>
        <v>34.57</v>
      </c>
      <c r="D648" s="2">
        <f>IFERROR(__xludf.DUMMYFUNCTION("""COMPUTED_VALUE"""),33.64)</f>
        <v>33.64</v>
      </c>
      <c r="E648" s="2">
        <f>IFERROR(__xludf.DUMMYFUNCTION("""COMPUTED_VALUE"""),33.89)</f>
        <v>33.89</v>
      </c>
      <c r="F648" s="2">
        <f>IFERROR(__xludf.DUMMYFUNCTION("""COMPUTED_VALUE"""),480292.0)</f>
        <v>480292</v>
      </c>
    </row>
    <row r="649">
      <c r="A649" s="3">
        <f>IFERROR(__xludf.DUMMYFUNCTION("""COMPUTED_VALUE"""),42944.66666666667)</f>
        <v>42944.66667</v>
      </c>
      <c r="B649" s="2">
        <f>IFERROR(__xludf.DUMMYFUNCTION("""COMPUTED_VALUE"""),33.85)</f>
        <v>33.85</v>
      </c>
      <c r="C649" s="2">
        <f>IFERROR(__xludf.DUMMYFUNCTION("""COMPUTED_VALUE"""),34.09)</f>
        <v>34.09</v>
      </c>
      <c r="D649" s="2">
        <f>IFERROR(__xludf.DUMMYFUNCTION("""COMPUTED_VALUE"""),33.68)</f>
        <v>33.68</v>
      </c>
      <c r="E649" s="2">
        <f>IFERROR(__xludf.DUMMYFUNCTION("""COMPUTED_VALUE"""),33.72)</f>
        <v>33.72</v>
      </c>
      <c r="F649" s="2">
        <f>IFERROR(__xludf.DUMMYFUNCTION("""COMPUTED_VALUE"""),284629.0)</f>
        <v>284629</v>
      </c>
    </row>
    <row r="650">
      <c r="A650" s="3">
        <f>IFERROR(__xludf.DUMMYFUNCTION("""COMPUTED_VALUE"""),42947.66666666667)</f>
        <v>42947.66667</v>
      </c>
      <c r="B650" s="2">
        <f>IFERROR(__xludf.DUMMYFUNCTION("""COMPUTED_VALUE"""),33.76)</f>
        <v>33.76</v>
      </c>
      <c r="C650" s="2">
        <f>IFERROR(__xludf.DUMMYFUNCTION("""COMPUTED_VALUE"""),33.77)</f>
        <v>33.77</v>
      </c>
      <c r="D650" s="2">
        <f>IFERROR(__xludf.DUMMYFUNCTION("""COMPUTED_VALUE"""),33.32)</f>
        <v>33.32</v>
      </c>
      <c r="E650" s="2">
        <f>IFERROR(__xludf.DUMMYFUNCTION("""COMPUTED_VALUE"""),33.5)</f>
        <v>33.5</v>
      </c>
      <c r="F650" s="2">
        <f>IFERROR(__xludf.DUMMYFUNCTION("""COMPUTED_VALUE"""),481719.0)</f>
        <v>481719</v>
      </c>
    </row>
    <row r="651">
      <c r="A651" s="3">
        <f>IFERROR(__xludf.DUMMYFUNCTION("""COMPUTED_VALUE"""),42948.66666666667)</f>
        <v>42948.66667</v>
      </c>
      <c r="B651" s="2">
        <f>IFERROR(__xludf.DUMMYFUNCTION("""COMPUTED_VALUE"""),33.61)</f>
        <v>33.61</v>
      </c>
      <c r="C651" s="2">
        <f>IFERROR(__xludf.DUMMYFUNCTION("""COMPUTED_VALUE"""),33.85)</f>
        <v>33.85</v>
      </c>
      <c r="D651" s="2">
        <f>IFERROR(__xludf.DUMMYFUNCTION("""COMPUTED_VALUE"""),33.43)</f>
        <v>33.43</v>
      </c>
      <c r="E651" s="2">
        <f>IFERROR(__xludf.DUMMYFUNCTION("""COMPUTED_VALUE"""),33.8)</f>
        <v>33.8</v>
      </c>
      <c r="F651" s="2">
        <f>IFERROR(__xludf.DUMMYFUNCTION("""COMPUTED_VALUE"""),202850.0)</f>
        <v>202850</v>
      </c>
    </row>
    <row r="652">
      <c r="A652" s="3">
        <f>IFERROR(__xludf.DUMMYFUNCTION("""COMPUTED_VALUE"""),42949.66666666667)</f>
        <v>42949.66667</v>
      </c>
      <c r="B652" s="2">
        <f>IFERROR(__xludf.DUMMYFUNCTION("""COMPUTED_VALUE"""),33.85)</f>
        <v>33.85</v>
      </c>
      <c r="C652" s="2">
        <f>IFERROR(__xludf.DUMMYFUNCTION("""COMPUTED_VALUE"""),33.85)</f>
        <v>33.85</v>
      </c>
      <c r="D652" s="2">
        <f>IFERROR(__xludf.DUMMYFUNCTION("""COMPUTED_VALUE"""),33.31)</f>
        <v>33.31</v>
      </c>
      <c r="E652" s="2">
        <f>IFERROR(__xludf.DUMMYFUNCTION("""COMPUTED_VALUE"""),33.46)</f>
        <v>33.46</v>
      </c>
      <c r="F652" s="2">
        <f>IFERROR(__xludf.DUMMYFUNCTION("""COMPUTED_VALUE"""),310190.0)</f>
        <v>310190</v>
      </c>
    </row>
    <row r="653">
      <c r="A653" s="3">
        <f>IFERROR(__xludf.DUMMYFUNCTION("""COMPUTED_VALUE"""),42950.66666666667)</f>
        <v>42950.66667</v>
      </c>
      <c r="B653" s="2">
        <f>IFERROR(__xludf.DUMMYFUNCTION("""COMPUTED_VALUE"""),33.55)</f>
        <v>33.55</v>
      </c>
      <c r="C653" s="2">
        <f>IFERROR(__xludf.DUMMYFUNCTION("""COMPUTED_VALUE"""),33.71)</f>
        <v>33.71</v>
      </c>
      <c r="D653" s="2">
        <f>IFERROR(__xludf.DUMMYFUNCTION("""COMPUTED_VALUE"""),33.16)</f>
        <v>33.16</v>
      </c>
      <c r="E653" s="2">
        <f>IFERROR(__xludf.DUMMYFUNCTION("""COMPUTED_VALUE"""),33.38)</f>
        <v>33.38</v>
      </c>
      <c r="F653" s="2">
        <f>IFERROR(__xludf.DUMMYFUNCTION("""COMPUTED_VALUE"""),638175.0)</f>
        <v>638175</v>
      </c>
    </row>
    <row r="654">
      <c r="A654" s="3">
        <f>IFERROR(__xludf.DUMMYFUNCTION("""COMPUTED_VALUE"""),42951.66666666667)</f>
        <v>42951.66667</v>
      </c>
      <c r="B654" s="2">
        <f>IFERROR(__xludf.DUMMYFUNCTION("""COMPUTED_VALUE"""),34.9)</f>
        <v>34.9</v>
      </c>
      <c r="C654" s="2">
        <f>IFERROR(__xludf.DUMMYFUNCTION("""COMPUTED_VALUE"""),34.98)</f>
        <v>34.98</v>
      </c>
      <c r="D654" s="2">
        <f>IFERROR(__xludf.DUMMYFUNCTION("""COMPUTED_VALUE"""),34.3)</f>
        <v>34.3</v>
      </c>
      <c r="E654" s="2">
        <f>IFERROR(__xludf.DUMMYFUNCTION("""COMPUTED_VALUE"""),34.49)</f>
        <v>34.49</v>
      </c>
      <c r="F654" s="2">
        <f>IFERROR(__xludf.DUMMYFUNCTION("""COMPUTED_VALUE"""),818565.0)</f>
        <v>818565</v>
      </c>
    </row>
    <row r="655">
      <c r="A655" s="3">
        <f>IFERROR(__xludf.DUMMYFUNCTION("""COMPUTED_VALUE"""),42954.66666666667)</f>
        <v>42954.66667</v>
      </c>
      <c r="B655" s="2">
        <f>IFERROR(__xludf.DUMMYFUNCTION("""COMPUTED_VALUE"""),34.53)</f>
        <v>34.53</v>
      </c>
      <c r="C655" s="2">
        <f>IFERROR(__xludf.DUMMYFUNCTION("""COMPUTED_VALUE"""),34.53)</f>
        <v>34.53</v>
      </c>
      <c r="D655" s="2">
        <f>IFERROR(__xludf.DUMMYFUNCTION("""COMPUTED_VALUE"""),33.68)</f>
        <v>33.68</v>
      </c>
      <c r="E655" s="2">
        <f>IFERROR(__xludf.DUMMYFUNCTION("""COMPUTED_VALUE"""),33.72)</f>
        <v>33.72</v>
      </c>
      <c r="F655" s="2">
        <f>IFERROR(__xludf.DUMMYFUNCTION("""COMPUTED_VALUE"""),362207.0)</f>
        <v>362207</v>
      </c>
    </row>
    <row r="656">
      <c r="A656" s="3">
        <f>IFERROR(__xludf.DUMMYFUNCTION("""COMPUTED_VALUE"""),42955.66666666667)</f>
        <v>42955.66667</v>
      </c>
      <c r="B656" s="2">
        <f>IFERROR(__xludf.DUMMYFUNCTION("""COMPUTED_VALUE"""),33.7)</f>
        <v>33.7</v>
      </c>
      <c r="C656" s="2">
        <f>IFERROR(__xludf.DUMMYFUNCTION("""COMPUTED_VALUE"""),33.83)</f>
        <v>33.83</v>
      </c>
      <c r="D656" s="2">
        <f>IFERROR(__xludf.DUMMYFUNCTION("""COMPUTED_VALUE"""),32.77)</f>
        <v>32.77</v>
      </c>
      <c r="E656" s="2">
        <f>IFERROR(__xludf.DUMMYFUNCTION("""COMPUTED_VALUE"""),32.82)</f>
        <v>32.82</v>
      </c>
      <c r="F656" s="2">
        <f>IFERROR(__xludf.DUMMYFUNCTION("""COMPUTED_VALUE"""),1327590.0)</f>
        <v>1327590</v>
      </c>
    </row>
    <row r="657">
      <c r="A657" s="3">
        <f>IFERROR(__xludf.DUMMYFUNCTION("""COMPUTED_VALUE"""),42956.66666666667)</f>
        <v>42956.66667</v>
      </c>
      <c r="B657" s="2">
        <f>IFERROR(__xludf.DUMMYFUNCTION("""COMPUTED_VALUE"""),32.64)</f>
        <v>32.64</v>
      </c>
      <c r="C657" s="2">
        <f>IFERROR(__xludf.DUMMYFUNCTION("""COMPUTED_VALUE"""),32.68)</f>
        <v>32.68</v>
      </c>
      <c r="D657" s="2">
        <f>IFERROR(__xludf.DUMMYFUNCTION("""COMPUTED_VALUE"""),31.0)</f>
        <v>31</v>
      </c>
      <c r="E657" s="2">
        <f>IFERROR(__xludf.DUMMYFUNCTION("""COMPUTED_VALUE"""),32.33)</f>
        <v>32.33</v>
      </c>
      <c r="F657" s="2">
        <f>IFERROR(__xludf.DUMMYFUNCTION("""COMPUTED_VALUE"""),1210066.0)</f>
        <v>1210066</v>
      </c>
    </row>
    <row r="658">
      <c r="A658" s="3">
        <f>IFERROR(__xludf.DUMMYFUNCTION("""COMPUTED_VALUE"""),42957.66666666667)</f>
        <v>42957.66667</v>
      </c>
      <c r="B658" s="2">
        <f>IFERROR(__xludf.DUMMYFUNCTION("""COMPUTED_VALUE"""),32.27)</f>
        <v>32.27</v>
      </c>
      <c r="C658" s="2">
        <f>IFERROR(__xludf.DUMMYFUNCTION("""COMPUTED_VALUE"""),32.31)</f>
        <v>32.31</v>
      </c>
      <c r="D658" s="2">
        <f>IFERROR(__xludf.DUMMYFUNCTION("""COMPUTED_VALUE"""),31.77)</f>
        <v>31.77</v>
      </c>
      <c r="E658" s="2">
        <f>IFERROR(__xludf.DUMMYFUNCTION("""COMPUTED_VALUE"""),31.77)</f>
        <v>31.77</v>
      </c>
      <c r="F658" s="2">
        <f>IFERROR(__xludf.DUMMYFUNCTION("""COMPUTED_VALUE"""),465855.0)</f>
        <v>465855</v>
      </c>
    </row>
    <row r="659">
      <c r="A659" s="3">
        <f>IFERROR(__xludf.DUMMYFUNCTION("""COMPUTED_VALUE"""),42958.66666666667)</f>
        <v>42958.66667</v>
      </c>
      <c r="B659" s="2">
        <f>IFERROR(__xludf.DUMMYFUNCTION("""COMPUTED_VALUE"""),31.77)</f>
        <v>31.77</v>
      </c>
      <c r="C659" s="2">
        <f>IFERROR(__xludf.DUMMYFUNCTION("""COMPUTED_VALUE"""),31.99)</f>
        <v>31.99</v>
      </c>
      <c r="D659" s="2">
        <f>IFERROR(__xludf.DUMMYFUNCTION("""COMPUTED_VALUE"""),31.61)</f>
        <v>31.61</v>
      </c>
      <c r="E659" s="2">
        <f>IFERROR(__xludf.DUMMYFUNCTION("""COMPUTED_VALUE"""),31.91)</f>
        <v>31.91</v>
      </c>
      <c r="F659" s="2">
        <f>IFERROR(__xludf.DUMMYFUNCTION("""COMPUTED_VALUE"""),412817.0)</f>
        <v>412817</v>
      </c>
    </row>
    <row r="660">
      <c r="A660" s="3">
        <f>IFERROR(__xludf.DUMMYFUNCTION("""COMPUTED_VALUE"""),42961.66666666667)</f>
        <v>42961.66667</v>
      </c>
      <c r="B660" s="2">
        <f>IFERROR(__xludf.DUMMYFUNCTION("""COMPUTED_VALUE"""),32.17)</f>
        <v>32.17</v>
      </c>
      <c r="C660" s="2">
        <f>IFERROR(__xludf.DUMMYFUNCTION("""COMPUTED_VALUE"""),32.42)</f>
        <v>32.42</v>
      </c>
      <c r="D660" s="2">
        <f>IFERROR(__xludf.DUMMYFUNCTION("""COMPUTED_VALUE"""),31.93)</f>
        <v>31.93</v>
      </c>
      <c r="E660" s="2">
        <f>IFERROR(__xludf.DUMMYFUNCTION("""COMPUTED_VALUE"""),31.97)</f>
        <v>31.97</v>
      </c>
      <c r="F660" s="2">
        <f>IFERROR(__xludf.DUMMYFUNCTION("""COMPUTED_VALUE"""),740833.0)</f>
        <v>740833</v>
      </c>
    </row>
    <row r="661">
      <c r="A661" s="3">
        <f>IFERROR(__xludf.DUMMYFUNCTION("""COMPUTED_VALUE"""),42962.66666666667)</f>
        <v>42962.66667</v>
      </c>
      <c r="B661" s="2">
        <f>IFERROR(__xludf.DUMMYFUNCTION("""COMPUTED_VALUE"""),31.95)</f>
        <v>31.95</v>
      </c>
      <c r="C661" s="2">
        <f>IFERROR(__xludf.DUMMYFUNCTION("""COMPUTED_VALUE"""),32.22)</f>
        <v>32.22</v>
      </c>
      <c r="D661" s="2">
        <f>IFERROR(__xludf.DUMMYFUNCTION("""COMPUTED_VALUE"""),31.82)</f>
        <v>31.82</v>
      </c>
      <c r="E661" s="2">
        <f>IFERROR(__xludf.DUMMYFUNCTION("""COMPUTED_VALUE"""),32.07)</f>
        <v>32.07</v>
      </c>
      <c r="F661" s="2">
        <f>IFERROR(__xludf.DUMMYFUNCTION("""COMPUTED_VALUE"""),418711.0)</f>
        <v>418711</v>
      </c>
    </row>
    <row r="662">
      <c r="A662" s="3">
        <f>IFERROR(__xludf.DUMMYFUNCTION("""COMPUTED_VALUE"""),42963.66666666667)</f>
        <v>42963.66667</v>
      </c>
      <c r="B662" s="2">
        <f>IFERROR(__xludf.DUMMYFUNCTION("""COMPUTED_VALUE"""),32.08)</f>
        <v>32.08</v>
      </c>
      <c r="C662" s="2">
        <f>IFERROR(__xludf.DUMMYFUNCTION("""COMPUTED_VALUE"""),32.5)</f>
        <v>32.5</v>
      </c>
      <c r="D662" s="2">
        <f>IFERROR(__xludf.DUMMYFUNCTION("""COMPUTED_VALUE"""),32.08)</f>
        <v>32.08</v>
      </c>
      <c r="E662" s="2">
        <f>IFERROR(__xludf.DUMMYFUNCTION("""COMPUTED_VALUE"""),32.48)</f>
        <v>32.48</v>
      </c>
      <c r="F662" s="2">
        <f>IFERROR(__xludf.DUMMYFUNCTION("""COMPUTED_VALUE"""),342739.0)</f>
        <v>342739</v>
      </c>
    </row>
    <row r="663">
      <c r="A663" s="3">
        <f>IFERROR(__xludf.DUMMYFUNCTION("""COMPUTED_VALUE"""),42964.66666666667)</f>
        <v>42964.66667</v>
      </c>
      <c r="B663" s="2">
        <f>IFERROR(__xludf.DUMMYFUNCTION("""COMPUTED_VALUE"""),32.39)</f>
        <v>32.39</v>
      </c>
      <c r="C663" s="2">
        <f>IFERROR(__xludf.DUMMYFUNCTION("""COMPUTED_VALUE"""),32.69)</f>
        <v>32.69</v>
      </c>
      <c r="D663" s="2">
        <f>IFERROR(__xludf.DUMMYFUNCTION("""COMPUTED_VALUE"""),32.13)</f>
        <v>32.13</v>
      </c>
      <c r="E663" s="2">
        <f>IFERROR(__xludf.DUMMYFUNCTION("""COMPUTED_VALUE"""),32.15)</f>
        <v>32.15</v>
      </c>
      <c r="F663" s="2">
        <f>IFERROR(__xludf.DUMMYFUNCTION("""COMPUTED_VALUE"""),512024.0)</f>
        <v>512024</v>
      </c>
    </row>
    <row r="664">
      <c r="A664" s="3">
        <f>IFERROR(__xludf.DUMMYFUNCTION("""COMPUTED_VALUE"""),42965.66666666667)</f>
        <v>42965.66667</v>
      </c>
      <c r="B664" s="2">
        <f>IFERROR(__xludf.DUMMYFUNCTION("""COMPUTED_VALUE"""),32.1)</f>
        <v>32.1</v>
      </c>
      <c r="C664" s="2">
        <f>IFERROR(__xludf.DUMMYFUNCTION("""COMPUTED_VALUE"""),32.27)</f>
        <v>32.27</v>
      </c>
      <c r="D664" s="2">
        <f>IFERROR(__xludf.DUMMYFUNCTION("""COMPUTED_VALUE"""),31.88)</f>
        <v>31.88</v>
      </c>
      <c r="E664" s="2">
        <f>IFERROR(__xludf.DUMMYFUNCTION("""COMPUTED_VALUE"""),31.95)</f>
        <v>31.95</v>
      </c>
      <c r="F664" s="2">
        <f>IFERROR(__xludf.DUMMYFUNCTION("""COMPUTED_VALUE"""),325759.0)</f>
        <v>325759</v>
      </c>
    </row>
    <row r="665">
      <c r="A665" s="3">
        <f>IFERROR(__xludf.DUMMYFUNCTION("""COMPUTED_VALUE"""),42968.66666666667)</f>
        <v>42968.66667</v>
      </c>
      <c r="B665" s="2">
        <f>IFERROR(__xludf.DUMMYFUNCTION("""COMPUTED_VALUE"""),31.86)</f>
        <v>31.86</v>
      </c>
      <c r="C665" s="2">
        <f>IFERROR(__xludf.DUMMYFUNCTION("""COMPUTED_VALUE"""),32.13)</f>
        <v>32.13</v>
      </c>
      <c r="D665" s="2">
        <f>IFERROR(__xludf.DUMMYFUNCTION("""COMPUTED_VALUE"""),31.73)</f>
        <v>31.73</v>
      </c>
      <c r="E665" s="2">
        <f>IFERROR(__xludf.DUMMYFUNCTION("""COMPUTED_VALUE"""),32.09)</f>
        <v>32.09</v>
      </c>
      <c r="F665" s="2">
        <f>IFERROR(__xludf.DUMMYFUNCTION("""COMPUTED_VALUE"""),283978.0)</f>
        <v>283978</v>
      </c>
    </row>
    <row r="666">
      <c r="A666" s="3">
        <f>IFERROR(__xludf.DUMMYFUNCTION("""COMPUTED_VALUE"""),42969.66666666667)</f>
        <v>42969.66667</v>
      </c>
      <c r="B666" s="2">
        <f>IFERROR(__xludf.DUMMYFUNCTION("""COMPUTED_VALUE"""),32.25)</f>
        <v>32.25</v>
      </c>
      <c r="C666" s="2">
        <f>IFERROR(__xludf.DUMMYFUNCTION("""COMPUTED_VALUE"""),32.45)</f>
        <v>32.45</v>
      </c>
      <c r="D666" s="2">
        <f>IFERROR(__xludf.DUMMYFUNCTION("""COMPUTED_VALUE"""),31.99)</f>
        <v>31.99</v>
      </c>
      <c r="E666" s="2">
        <f>IFERROR(__xludf.DUMMYFUNCTION("""COMPUTED_VALUE"""),32.39)</f>
        <v>32.39</v>
      </c>
      <c r="F666" s="2">
        <f>IFERROR(__xludf.DUMMYFUNCTION("""COMPUTED_VALUE"""),277049.0)</f>
        <v>277049</v>
      </c>
    </row>
    <row r="667">
      <c r="A667" s="3">
        <f>IFERROR(__xludf.DUMMYFUNCTION("""COMPUTED_VALUE"""),42970.66666666667)</f>
        <v>42970.66667</v>
      </c>
      <c r="B667" s="2">
        <f>IFERROR(__xludf.DUMMYFUNCTION("""COMPUTED_VALUE"""),32.3)</f>
        <v>32.3</v>
      </c>
      <c r="C667" s="2">
        <f>IFERROR(__xludf.DUMMYFUNCTION("""COMPUTED_VALUE"""),32.32)</f>
        <v>32.32</v>
      </c>
      <c r="D667" s="2">
        <f>IFERROR(__xludf.DUMMYFUNCTION("""COMPUTED_VALUE"""),32.07)</f>
        <v>32.07</v>
      </c>
      <c r="E667" s="2">
        <f>IFERROR(__xludf.DUMMYFUNCTION("""COMPUTED_VALUE"""),32.09)</f>
        <v>32.09</v>
      </c>
      <c r="F667" s="2">
        <f>IFERROR(__xludf.DUMMYFUNCTION("""COMPUTED_VALUE"""),280754.0)</f>
        <v>280754</v>
      </c>
    </row>
    <row r="668">
      <c r="A668" s="3">
        <f>IFERROR(__xludf.DUMMYFUNCTION("""COMPUTED_VALUE"""),42971.66666666667)</f>
        <v>42971.66667</v>
      </c>
      <c r="B668" s="2">
        <f>IFERROR(__xludf.DUMMYFUNCTION("""COMPUTED_VALUE"""),32.16)</f>
        <v>32.16</v>
      </c>
      <c r="C668" s="2">
        <f>IFERROR(__xludf.DUMMYFUNCTION("""COMPUTED_VALUE"""),32.25)</f>
        <v>32.25</v>
      </c>
      <c r="D668" s="2">
        <f>IFERROR(__xludf.DUMMYFUNCTION("""COMPUTED_VALUE"""),31.77)</f>
        <v>31.77</v>
      </c>
      <c r="E668" s="2">
        <f>IFERROR(__xludf.DUMMYFUNCTION("""COMPUTED_VALUE"""),31.88)</f>
        <v>31.88</v>
      </c>
      <c r="F668" s="2">
        <f>IFERROR(__xludf.DUMMYFUNCTION("""COMPUTED_VALUE"""),329054.0)</f>
        <v>329054</v>
      </c>
    </row>
    <row r="669">
      <c r="A669" s="3">
        <f>IFERROR(__xludf.DUMMYFUNCTION("""COMPUTED_VALUE"""),42972.66666666667)</f>
        <v>42972.66667</v>
      </c>
      <c r="B669" s="2">
        <f>IFERROR(__xludf.DUMMYFUNCTION("""COMPUTED_VALUE"""),32.08)</f>
        <v>32.08</v>
      </c>
      <c r="C669" s="2">
        <f>IFERROR(__xludf.DUMMYFUNCTION("""COMPUTED_VALUE"""),32.11)</f>
        <v>32.11</v>
      </c>
      <c r="D669" s="2">
        <f>IFERROR(__xludf.DUMMYFUNCTION("""COMPUTED_VALUE"""),31.9)</f>
        <v>31.9</v>
      </c>
      <c r="E669" s="2">
        <f>IFERROR(__xludf.DUMMYFUNCTION("""COMPUTED_VALUE"""),31.95)</f>
        <v>31.95</v>
      </c>
      <c r="F669" s="2">
        <f>IFERROR(__xludf.DUMMYFUNCTION("""COMPUTED_VALUE"""),407173.0)</f>
        <v>407173</v>
      </c>
    </row>
    <row r="670">
      <c r="A670" s="3">
        <f>IFERROR(__xludf.DUMMYFUNCTION("""COMPUTED_VALUE"""),42975.66666666667)</f>
        <v>42975.66667</v>
      </c>
      <c r="B670" s="2">
        <f>IFERROR(__xludf.DUMMYFUNCTION("""COMPUTED_VALUE"""),32.08)</f>
        <v>32.08</v>
      </c>
      <c r="C670" s="2">
        <f>IFERROR(__xludf.DUMMYFUNCTION("""COMPUTED_VALUE"""),32.08)</f>
        <v>32.08</v>
      </c>
      <c r="D670" s="2">
        <f>IFERROR(__xludf.DUMMYFUNCTION("""COMPUTED_VALUE"""),31.73)</f>
        <v>31.73</v>
      </c>
      <c r="E670" s="2">
        <f>IFERROR(__xludf.DUMMYFUNCTION("""COMPUTED_VALUE"""),31.86)</f>
        <v>31.86</v>
      </c>
      <c r="F670" s="2">
        <f>IFERROR(__xludf.DUMMYFUNCTION("""COMPUTED_VALUE"""),173073.0)</f>
        <v>173073</v>
      </c>
    </row>
    <row r="671">
      <c r="A671" s="3">
        <f>IFERROR(__xludf.DUMMYFUNCTION("""COMPUTED_VALUE"""),42976.66666666667)</f>
        <v>42976.66667</v>
      </c>
      <c r="B671" s="2">
        <f>IFERROR(__xludf.DUMMYFUNCTION("""COMPUTED_VALUE"""),31.73)</f>
        <v>31.73</v>
      </c>
      <c r="C671" s="2">
        <f>IFERROR(__xludf.DUMMYFUNCTION("""COMPUTED_VALUE"""),31.82)</f>
        <v>31.82</v>
      </c>
      <c r="D671" s="2">
        <f>IFERROR(__xludf.DUMMYFUNCTION("""COMPUTED_VALUE"""),31.6)</f>
        <v>31.6</v>
      </c>
      <c r="E671" s="2">
        <f>IFERROR(__xludf.DUMMYFUNCTION("""COMPUTED_VALUE"""),31.64)</f>
        <v>31.64</v>
      </c>
      <c r="F671" s="2">
        <f>IFERROR(__xludf.DUMMYFUNCTION("""COMPUTED_VALUE"""),302995.0)</f>
        <v>302995</v>
      </c>
    </row>
    <row r="672">
      <c r="A672" s="3">
        <f>IFERROR(__xludf.DUMMYFUNCTION("""COMPUTED_VALUE"""),42977.66666666667)</f>
        <v>42977.66667</v>
      </c>
      <c r="B672" s="2">
        <f>IFERROR(__xludf.DUMMYFUNCTION("""COMPUTED_VALUE"""),31.64)</f>
        <v>31.64</v>
      </c>
      <c r="C672" s="2">
        <f>IFERROR(__xludf.DUMMYFUNCTION("""COMPUTED_VALUE"""),31.65)</f>
        <v>31.65</v>
      </c>
      <c r="D672" s="2">
        <f>IFERROR(__xludf.DUMMYFUNCTION("""COMPUTED_VALUE"""),31.47)</f>
        <v>31.47</v>
      </c>
      <c r="E672" s="2">
        <f>IFERROR(__xludf.DUMMYFUNCTION("""COMPUTED_VALUE"""),31.6)</f>
        <v>31.6</v>
      </c>
      <c r="F672" s="2">
        <f>IFERROR(__xludf.DUMMYFUNCTION("""COMPUTED_VALUE"""),757154.0)</f>
        <v>757154</v>
      </c>
    </row>
    <row r="673">
      <c r="A673" s="3">
        <f>IFERROR(__xludf.DUMMYFUNCTION("""COMPUTED_VALUE"""),42978.66666666667)</f>
        <v>42978.66667</v>
      </c>
      <c r="B673" s="2">
        <f>IFERROR(__xludf.DUMMYFUNCTION("""COMPUTED_VALUE"""),31.84)</f>
        <v>31.84</v>
      </c>
      <c r="C673" s="2">
        <f>IFERROR(__xludf.DUMMYFUNCTION("""COMPUTED_VALUE"""),32.26)</f>
        <v>32.26</v>
      </c>
      <c r="D673" s="2">
        <f>IFERROR(__xludf.DUMMYFUNCTION("""COMPUTED_VALUE"""),31.65)</f>
        <v>31.65</v>
      </c>
      <c r="E673" s="2">
        <f>IFERROR(__xludf.DUMMYFUNCTION("""COMPUTED_VALUE"""),32.24)</f>
        <v>32.24</v>
      </c>
      <c r="F673" s="2">
        <f>IFERROR(__xludf.DUMMYFUNCTION("""COMPUTED_VALUE"""),497361.0)</f>
        <v>497361</v>
      </c>
    </row>
    <row r="674">
      <c r="A674" s="3">
        <f>IFERROR(__xludf.DUMMYFUNCTION("""COMPUTED_VALUE"""),42979.66666666667)</f>
        <v>42979.66667</v>
      </c>
      <c r="B674" s="2">
        <f>IFERROR(__xludf.DUMMYFUNCTION("""COMPUTED_VALUE"""),32.38)</f>
        <v>32.38</v>
      </c>
      <c r="C674" s="2">
        <f>IFERROR(__xludf.DUMMYFUNCTION("""COMPUTED_VALUE"""),32.49)</f>
        <v>32.49</v>
      </c>
      <c r="D674" s="2">
        <f>IFERROR(__xludf.DUMMYFUNCTION("""COMPUTED_VALUE"""),32.21)</f>
        <v>32.21</v>
      </c>
      <c r="E674" s="2">
        <f>IFERROR(__xludf.DUMMYFUNCTION("""COMPUTED_VALUE"""),32.36)</f>
        <v>32.36</v>
      </c>
      <c r="F674" s="2">
        <f>IFERROR(__xludf.DUMMYFUNCTION("""COMPUTED_VALUE"""),415512.0)</f>
        <v>415512</v>
      </c>
    </row>
    <row r="675">
      <c r="A675" s="3">
        <f>IFERROR(__xludf.DUMMYFUNCTION("""COMPUTED_VALUE"""),42983.66666666667)</f>
        <v>42983.66667</v>
      </c>
      <c r="B675" s="2">
        <f>IFERROR(__xludf.DUMMYFUNCTION("""COMPUTED_VALUE"""),32.29)</f>
        <v>32.29</v>
      </c>
      <c r="C675" s="2">
        <f>IFERROR(__xludf.DUMMYFUNCTION("""COMPUTED_VALUE"""),32.36)</f>
        <v>32.36</v>
      </c>
      <c r="D675" s="2">
        <f>IFERROR(__xludf.DUMMYFUNCTION("""COMPUTED_VALUE"""),31.75)</f>
        <v>31.75</v>
      </c>
      <c r="E675" s="2">
        <f>IFERROR(__xludf.DUMMYFUNCTION("""COMPUTED_VALUE"""),31.84)</f>
        <v>31.84</v>
      </c>
      <c r="F675" s="2">
        <f>IFERROR(__xludf.DUMMYFUNCTION("""COMPUTED_VALUE"""),285084.0)</f>
        <v>285084</v>
      </c>
    </row>
    <row r="676">
      <c r="A676" s="3">
        <f>IFERROR(__xludf.DUMMYFUNCTION("""COMPUTED_VALUE"""),42984.66666666667)</f>
        <v>42984.66667</v>
      </c>
      <c r="B676" s="2">
        <f>IFERROR(__xludf.DUMMYFUNCTION("""COMPUTED_VALUE"""),31.95)</f>
        <v>31.95</v>
      </c>
      <c r="C676" s="2">
        <f>IFERROR(__xludf.DUMMYFUNCTION("""COMPUTED_VALUE"""),32.28)</f>
        <v>32.28</v>
      </c>
      <c r="D676" s="2">
        <f>IFERROR(__xludf.DUMMYFUNCTION("""COMPUTED_VALUE"""),31.7)</f>
        <v>31.7</v>
      </c>
      <c r="E676" s="2">
        <f>IFERROR(__xludf.DUMMYFUNCTION("""COMPUTED_VALUE"""),32.01)</f>
        <v>32.01</v>
      </c>
      <c r="F676" s="2">
        <f>IFERROR(__xludf.DUMMYFUNCTION("""COMPUTED_VALUE"""),269702.0)</f>
        <v>269702</v>
      </c>
    </row>
    <row r="677">
      <c r="A677" s="3">
        <f>IFERROR(__xludf.DUMMYFUNCTION("""COMPUTED_VALUE"""),42985.66666666667)</f>
        <v>42985.66667</v>
      </c>
      <c r="B677" s="2">
        <f>IFERROR(__xludf.DUMMYFUNCTION("""COMPUTED_VALUE"""),32.09)</f>
        <v>32.09</v>
      </c>
      <c r="C677" s="2">
        <f>IFERROR(__xludf.DUMMYFUNCTION("""COMPUTED_VALUE"""),32.22)</f>
        <v>32.22</v>
      </c>
      <c r="D677" s="2">
        <f>IFERROR(__xludf.DUMMYFUNCTION("""COMPUTED_VALUE"""),32.0)</f>
        <v>32</v>
      </c>
      <c r="E677" s="2">
        <f>IFERROR(__xludf.DUMMYFUNCTION("""COMPUTED_VALUE"""),32.12)</f>
        <v>32.12</v>
      </c>
      <c r="F677" s="2">
        <f>IFERROR(__xludf.DUMMYFUNCTION("""COMPUTED_VALUE"""),367733.0)</f>
        <v>367733</v>
      </c>
    </row>
    <row r="678">
      <c r="A678" s="3">
        <f>IFERROR(__xludf.DUMMYFUNCTION("""COMPUTED_VALUE"""),42986.66666666667)</f>
        <v>42986.66667</v>
      </c>
      <c r="B678" s="2">
        <f>IFERROR(__xludf.DUMMYFUNCTION("""COMPUTED_VALUE"""),32.09)</f>
        <v>32.09</v>
      </c>
      <c r="C678" s="2">
        <f>IFERROR(__xludf.DUMMYFUNCTION("""COMPUTED_VALUE"""),32.13)</f>
        <v>32.13</v>
      </c>
      <c r="D678" s="2">
        <f>IFERROR(__xludf.DUMMYFUNCTION("""COMPUTED_VALUE"""),31.94)</f>
        <v>31.94</v>
      </c>
      <c r="E678" s="2">
        <f>IFERROR(__xludf.DUMMYFUNCTION("""COMPUTED_VALUE"""),32.07)</f>
        <v>32.07</v>
      </c>
      <c r="F678" s="2">
        <f>IFERROR(__xludf.DUMMYFUNCTION("""COMPUTED_VALUE"""),308348.0)</f>
        <v>308348</v>
      </c>
    </row>
    <row r="679">
      <c r="A679" s="3">
        <f>IFERROR(__xludf.DUMMYFUNCTION("""COMPUTED_VALUE"""),42989.66666666667)</f>
        <v>42989.66667</v>
      </c>
      <c r="B679" s="2">
        <f>IFERROR(__xludf.DUMMYFUNCTION("""COMPUTED_VALUE"""),32.19)</f>
        <v>32.19</v>
      </c>
      <c r="C679" s="2">
        <f>IFERROR(__xludf.DUMMYFUNCTION("""COMPUTED_VALUE"""),32.35)</f>
        <v>32.35</v>
      </c>
      <c r="D679" s="2">
        <f>IFERROR(__xludf.DUMMYFUNCTION("""COMPUTED_VALUE"""),31.92)</f>
        <v>31.92</v>
      </c>
      <c r="E679" s="2">
        <f>IFERROR(__xludf.DUMMYFUNCTION("""COMPUTED_VALUE"""),32.33)</f>
        <v>32.33</v>
      </c>
      <c r="F679" s="2">
        <f>IFERROR(__xludf.DUMMYFUNCTION("""COMPUTED_VALUE"""),607252.0)</f>
        <v>607252</v>
      </c>
    </row>
    <row r="680">
      <c r="A680" s="3">
        <f>IFERROR(__xludf.DUMMYFUNCTION("""COMPUTED_VALUE"""),42990.66666666667)</f>
        <v>42990.66667</v>
      </c>
      <c r="B680" s="2">
        <f>IFERROR(__xludf.DUMMYFUNCTION("""COMPUTED_VALUE"""),32.47)</f>
        <v>32.47</v>
      </c>
      <c r="C680" s="2">
        <f>IFERROR(__xludf.DUMMYFUNCTION("""COMPUTED_VALUE"""),32.5)</f>
        <v>32.5</v>
      </c>
      <c r="D680" s="2">
        <f>IFERROR(__xludf.DUMMYFUNCTION("""COMPUTED_VALUE"""),32.24)</f>
        <v>32.24</v>
      </c>
      <c r="E680" s="2">
        <f>IFERROR(__xludf.DUMMYFUNCTION("""COMPUTED_VALUE"""),32.28)</f>
        <v>32.28</v>
      </c>
      <c r="F680" s="2">
        <f>IFERROR(__xludf.DUMMYFUNCTION("""COMPUTED_VALUE"""),270554.0)</f>
        <v>270554</v>
      </c>
    </row>
    <row r="681">
      <c r="A681" s="3">
        <f>IFERROR(__xludf.DUMMYFUNCTION("""COMPUTED_VALUE"""),42991.66666666667)</f>
        <v>42991.66667</v>
      </c>
      <c r="B681" s="2">
        <f>IFERROR(__xludf.DUMMYFUNCTION("""COMPUTED_VALUE"""),32.34)</f>
        <v>32.34</v>
      </c>
      <c r="C681" s="2">
        <f>IFERROR(__xludf.DUMMYFUNCTION("""COMPUTED_VALUE"""),32.35)</f>
        <v>32.35</v>
      </c>
      <c r="D681" s="2">
        <f>IFERROR(__xludf.DUMMYFUNCTION("""COMPUTED_VALUE"""),32.12)</f>
        <v>32.12</v>
      </c>
      <c r="E681" s="2">
        <f>IFERROR(__xludf.DUMMYFUNCTION("""COMPUTED_VALUE"""),32.27)</f>
        <v>32.27</v>
      </c>
      <c r="F681" s="2">
        <f>IFERROR(__xludf.DUMMYFUNCTION("""COMPUTED_VALUE"""),764960.0)</f>
        <v>764960</v>
      </c>
    </row>
    <row r="682">
      <c r="A682" s="3">
        <f>IFERROR(__xludf.DUMMYFUNCTION("""COMPUTED_VALUE"""),42992.66666666667)</f>
        <v>42992.66667</v>
      </c>
      <c r="B682" s="2">
        <f>IFERROR(__xludf.DUMMYFUNCTION("""COMPUTED_VALUE"""),32.28)</f>
        <v>32.28</v>
      </c>
      <c r="C682" s="2">
        <f>IFERROR(__xludf.DUMMYFUNCTION("""COMPUTED_VALUE"""),32.31)</f>
        <v>32.31</v>
      </c>
      <c r="D682" s="2">
        <f>IFERROR(__xludf.DUMMYFUNCTION("""COMPUTED_VALUE"""),32.12)</f>
        <v>32.12</v>
      </c>
      <c r="E682" s="2">
        <f>IFERROR(__xludf.DUMMYFUNCTION("""COMPUTED_VALUE"""),32.27)</f>
        <v>32.27</v>
      </c>
      <c r="F682" s="2">
        <f>IFERROR(__xludf.DUMMYFUNCTION("""COMPUTED_VALUE"""),535650.0)</f>
        <v>535650</v>
      </c>
    </row>
    <row r="683">
      <c r="A683" s="3">
        <f>IFERROR(__xludf.DUMMYFUNCTION("""COMPUTED_VALUE"""),42993.66666666667)</f>
        <v>42993.66667</v>
      </c>
      <c r="B683" s="2">
        <f>IFERROR(__xludf.DUMMYFUNCTION("""COMPUTED_VALUE"""),32.32)</f>
        <v>32.32</v>
      </c>
      <c r="C683" s="2">
        <f>IFERROR(__xludf.DUMMYFUNCTION("""COMPUTED_VALUE"""),32.42)</f>
        <v>32.42</v>
      </c>
      <c r="D683" s="2">
        <f>IFERROR(__xludf.DUMMYFUNCTION("""COMPUTED_VALUE"""),32.14)</f>
        <v>32.14</v>
      </c>
      <c r="E683" s="2">
        <f>IFERROR(__xludf.DUMMYFUNCTION("""COMPUTED_VALUE"""),32.24)</f>
        <v>32.24</v>
      </c>
      <c r="F683" s="2">
        <f>IFERROR(__xludf.DUMMYFUNCTION("""COMPUTED_VALUE"""),769767.0)</f>
        <v>769767</v>
      </c>
    </row>
    <row r="684">
      <c r="A684" s="3">
        <f>IFERROR(__xludf.DUMMYFUNCTION("""COMPUTED_VALUE"""),42996.66666666667)</f>
        <v>42996.66667</v>
      </c>
      <c r="B684" s="2">
        <f>IFERROR(__xludf.DUMMYFUNCTION("""COMPUTED_VALUE"""),32.25)</f>
        <v>32.25</v>
      </c>
      <c r="C684" s="2">
        <f>IFERROR(__xludf.DUMMYFUNCTION("""COMPUTED_VALUE"""),32.32)</f>
        <v>32.32</v>
      </c>
      <c r="D684" s="2">
        <f>IFERROR(__xludf.DUMMYFUNCTION("""COMPUTED_VALUE"""),32.0)</f>
        <v>32</v>
      </c>
      <c r="E684" s="2">
        <f>IFERROR(__xludf.DUMMYFUNCTION("""COMPUTED_VALUE"""),32.14)</f>
        <v>32.14</v>
      </c>
      <c r="F684" s="2">
        <f>IFERROR(__xludf.DUMMYFUNCTION("""COMPUTED_VALUE"""),1180459.0)</f>
        <v>1180459</v>
      </c>
    </row>
    <row r="685">
      <c r="A685" s="3">
        <f>IFERROR(__xludf.DUMMYFUNCTION("""COMPUTED_VALUE"""),42997.66666666667)</f>
        <v>42997.66667</v>
      </c>
      <c r="B685" s="2">
        <f>IFERROR(__xludf.DUMMYFUNCTION("""COMPUTED_VALUE"""),31.97)</f>
        <v>31.97</v>
      </c>
      <c r="C685" s="2">
        <f>IFERROR(__xludf.DUMMYFUNCTION("""COMPUTED_VALUE"""),32.19)</f>
        <v>32.19</v>
      </c>
      <c r="D685" s="2">
        <f>IFERROR(__xludf.DUMMYFUNCTION("""COMPUTED_VALUE"""),31.93)</f>
        <v>31.93</v>
      </c>
      <c r="E685" s="2">
        <f>IFERROR(__xludf.DUMMYFUNCTION("""COMPUTED_VALUE"""),31.98)</f>
        <v>31.98</v>
      </c>
      <c r="F685" s="2">
        <f>IFERROR(__xludf.DUMMYFUNCTION("""COMPUTED_VALUE"""),563915.0)</f>
        <v>563915</v>
      </c>
    </row>
    <row r="686">
      <c r="A686" s="3">
        <f>IFERROR(__xludf.DUMMYFUNCTION("""COMPUTED_VALUE"""),42998.66666666667)</f>
        <v>42998.66667</v>
      </c>
      <c r="B686" s="2">
        <f>IFERROR(__xludf.DUMMYFUNCTION("""COMPUTED_VALUE"""),31.98)</f>
        <v>31.98</v>
      </c>
      <c r="C686" s="2">
        <f>IFERROR(__xludf.DUMMYFUNCTION("""COMPUTED_VALUE"""),32.04)</f>
        <v>32.04</v>
      </c>
      <c r="D686" s="2">
        <f>IFERROR(__xludf.DUMMYFUNCTION("""COMPUTED_VALUE"""),31.47)</f>
        <v>31.47</v>
      </c>
      <c r="E686" s="2">
        <f>IFERROR(__xludf.DUMMYFUNCTION("""COMPUTED_VALUE"""),31.66)</f>
        <v>31.66</v>
      </c>
      <c r="F686" s="2">
        <f>IFERROR(__xludf.DUMMYFUNCTION("""COMPUTED_VALUE"""),676254.0)</f>
        <v>676254</v>
      </c>
    </row>
    <row r="687">
      <c r="A687" s="3">
        <f>IFERROR(__xludf.DUMMYFUNCTION("""COMPUTED_VALUE"""),42999.66666666667)</f>
        <v>42999.66667</v>
      </c>
      <c r="B687" s="2">
        <f>IFERROR(__xludf.DUMMYFUNCTION("""COMPUTED_VALUE"""),31.75)</f>
        <v>31.75</v>
      </c>
      <c r="C687" s="2">
        <f>IFERROR(__xludf.DUMMYFUNCTION("""COMPUTED_VALUE"""),31.99)</f>
        <v>31.99</v>
      </c>
      <c r="D687" s="2">
        <f>IFERROR(__xludf.DUMMYFUNCTION("""COMPUTED_VALUE"""),31.47)</f>
        <v>31.47</v>
      </c>
      <c r="E687" s="2">
        <f>IFERROR(__xludf.DUMMYFUNCTION("""COMPUTED_VALUE"""),31.79)</f>
        <v>31.79</v>
      </c>
      <c r="F687" s="2">
        <f>IFERROR(__xludf.DUMMYFUNCTION("""COMPUTED_VALUE"""),324510.0)</f>
        <v>324510</v>
      </c>
    </row>
    <row r="688">
      <c r="A688" s="3">
        <f>IFERROR(__xludf.DUMMYFUNCTION("""COMPUTED_VALUE"""),43000.66666666667)</f>
        <v>43000.66667</v>
      </c>
      <c r="B688" s="2">
        <f>IFERROR(__xludf.DUMMYFUNCTION("""COMPUTED_VALUE"""),32.08)</f>
        <v>32.08</v>
      </c>
      <c r="C688" s="2">
        <f>IFERROR(__xludf.DUMMYFUNCTION("""COMPUTED_VALUE"""),32.2)</f>
        <v>32.2</v>
      </c>
      <c r="D688" s="2">
        <f>IFERROR(__xludf.DUMMYFUNCTION("""COMPUTED_VALUE"""),31.89)</f>
        <v>31.89</v>
      </c>
      <c r="E688" s="2">
        <f>IFERROR(__xludf.DUMMYFUNCTION("""COMPUTED_VALUE"""),32.07)</f>
        <v>32.07</v>
      </c>
      <c r="F688" s="2">
        <f>IFERROR(__xludf.DUMMYFUNCTION("""COMPUTED_VALUE"""),607664.0)</f>
        <v>607664</v>
      </c>
    </row>
    <row r="689">
      <c r="A689" s="3">
        <f>IFERROR(__xludf.DUMMYFUNCTION("""COMPUTED_VALUE"""),43003.66666666667)</f>
        <v>43003.66667</v>
      </c>
      <c r="B689" s="2">
        <f>IFERROR(__xludf.DUMMYFUNCTION("""COMPUTED_VALUE"""),32.06)</f>
        <v>32.06</v>
      </c>
      <c r="C689" s="2">
        <f>IFERROR(__xludf.DUMMYFUNCTION("""COMPUTED_VALUE"""),32.06)</f>
        <v>32.06</v>
      </c>
      <c r="D689" s="2">
        <f>IFERROR(__xludf.DUMMYFUNCTION("""COMPUTED_VALUE"""),31.69)</f>
        <v>31.69</v>
      </c>
      <c r="E689" s="2">
        <f>IFERROR(__xludf.DUMMYFUNCTION("""COMPUTED_VALUE"""),31.75)</f>
        <v>31.75</v>
      </c>
      <c r="F689" s="2">
        <f>IFERROR(__xludf.DUMMYFUNCTION("""COMPUTED_VALUE"""),340080.0)</f>
        <v>340080</v>
      </c>
    </row>
    <row r="690">
      <c r="A690" s="3">
        <f>IFERROR(__xludf.DUMMYFUNCTION("""COMPUTED_VALUE"""),43004.66666666667)</f>
        <v>43004.66667</v>
      </c>
      <c r="B690" s="2">
        <f>IFERROR(__xludf.DUMMYFUNCTION("""COMPUTED_VALUE"""),31.88)</f>
        <v>31.88</v>
      </c>
      <c r="C690" s="2">
        <f>IFERROR(__xludf.DUMMYFUNCTION("""COMPUTED_VALUE"""),31.88)</f>
        <v>31.88</v>
      </c>
      <c r="D690" s="2">
        <f>IFERROR(__xludf.DUMMYFUNCTION("""COMPUTED_VALUE"""),31.21)</f>
        <v>31.21</v>
      </c>
      <c r="E690" s="2">
        <f>IFERROR(__xludf.DUMMYFUNCTION("""COMPUTED_VALUE"""),31.43)</f>
        <v>31.43</v>
      </c>
      <c r="F690" s="2">
        <f>IFERROR(__xludf.DUMMYFUNCTION("""COMPUTED_VALUE"""),674510.0)</f>
        <v>674510</v>
      </c>
    </row>
    <row r="691">
      <c r="A691" s="3">
        <f>IFERROR(__xludf.DUMMYFUNCTION("""COMPUTED_VALUE"""),43005.66666666667)</f>
        <v>43005.66667</v>
      </c>
      <c r="B691" s="2">
        <f>IFERROR(__xludf.DUMMYFUNCTION("""COMPUTED_VALUE"""),31.72)</f>
        <v>31.72</v>
      </c>
      <c r="C691" s="2">
        <f>IFERROR(__xludf.DUMMYFUNCTION("""COMPUTED_VALUE"""),31.92)</f>
        <v>31.92</v>
      </c>
      <c r="D691" s="2">
        <f>IFERROR(__xludf.DUMMYFUNCTION("""COMPUTED_VALUE"""),31.52)</f>
        <v>31.52</v>
      </c>
      <c r="E691" s="2">
        <f>IFERROR(__xludf.DUMMYFUNCTION("""COMPUTED_VALUE"""),31.63)</f>
        <v>31.63</v>
      </c>
      <c r="F691" s="2">
        <f>IFERROR(__xludf.DUMMYFUNCTION("""COMPUTED_VALUE"""),434165.0)</f>
        <v>434165</v>
      </c>
    </row>
    <row r="692">
      <c r="A692" s="3">
        <f>IFERROR(__xludf.DUMMYFUNCTION("""COMPUTED_VALUE"""),43006.66666666667)</f>
        <v>43006.66667</v>
      </c>
      <c r="B692" s="2">
        <f>IFERROR(__xludf.DUMMYFUNCTION("""COMPUTED_VALUE"""),31.61)</f>
        <v>31.61</v>
      </c>
      <c r="C692" s="2">
        <f>IFERROR(__xludf.DUMMYFUNCTION("""COMPUTED_VALUE"""),31.92)</f>
        <v>31.92</v>
      </c>
      <c r="D692" s="2">
        <f>IFERROR(__xludf.DUMMYFUNCTION("""COMPUTED_VALUE"""),31.61)</f>
        <v>31.61</v>
      </c>
      <c r="E692" s="2">
        <f>IFERROR(__xludf.DUMMYFUNCTION("""COMPUTED_VALUE"""),31.86)</f>
        <v>31.86</v>
      </c>
      <c r="F692" s="2">
        <f>IFERROR(__xludf.DUMMYFUNCTION("""COMPUTED_VALUE"""),208931.0)</f>
        <v>208931</v>
      </c>
    </row>
    <row r="693">
      <c r="A693" s="3">
        <f>IFERROR(__xludf.DUMMYFUNCTION("""COMPUTED_VALUE"""),43007.66666666667)</f>
        <v>43007.66667</v>
      </c>
      <c r="B693" s="2">
        <f>IFERROR(__xludf.DUMMYFUNCTION("""COMPUTED_VALUE"""),31.98)</f>
        <v>31.98</v>
      </c>
      <c r="C693" s="2">
        <f>IFERROR(__xludf.DUMMYFUNCTION("""COMPUTED_VALUE"""),32.43)</f>
        <v>32.43</v>
      </c>
      <c r="D693" s="2">
        <f>IFERROR(__xludf.DUMMYFUNCTION("""COMPUTED_VALUE"""),31.89)</f>
        <v>31.89</v>
      </c>
      <c r="E693" s="2">
        <f>IFERROR(__xludf.DUMMYFUNCTION("""COMPUTED_VALUE"""),32.29)</f>
        <v>32.29</v>
      </c>
      <c r="F693" s="2">
        <f>IFERROR(__xludf.DUMMYFUNCTION("""COMPUTED_VALUE"""),680733.0)</f>
        <v>680733</v>
      </c>
    </row>
    <row r="694">
      <c r="A694" s="3">
        <f>IFERROR(__xludf.DUMMYFUNCTION("""COMPUTED_VALUE"""),43010.66666666667)</f>
        <v>43010.66667</v>
      </c>
      <c r="B694" s="2">
        <f>IFERROR(__xludf.DUMMYFUNCTION("""COMPUTED_VALUE"""),32.28)</f>
        <v>32.28</v>
      </c>
      <c r="C694" s="2">
        <f>IFERROR(__xludf.DUMMYFUNCTION("""COMPUTED_VALUE"""),32.73)</f>
        <v>32.73</v>
      </c>
      <c r="D694" s="2">
        <f>IFERROR(__xludf.DUMMYFUNCTION("""COMPUTED_VALUE"""),32.22)</f>
        <v>32.22</v>
      </c>
      <c r="E694" s="2">
        <f>IFERROR(__xludf.DUMMYFUNCTION("""COMPUTED_VALUE"""),32.5)</f>
        <v>32.5</v>
      </c>
      <c r="F694" s="2">
        <f>IFERROR(__xludf.DUMMYFUNCTION("""COMPUTED_VALUE"""),695733.0)</f>
        <v>695733</v>
      </c>
    </row>
    <row r="695">
      <c r="A695" s="3">
        <f>IFERROR(__xludf.DUMMYFUNCTION("""COMPUTED_VALUE"""),43011.66666666667)</f>
        <v>43011.66667</v>
      </c>
      <c r="B695" s="2">
        <f>IFERROR(__xludf.DUMMYFUNCTION("""COMPUTED_VALUE"""),32.5)</f>
        <v>32.5</v>
      </c>
      <c r="C695" s="2">
        <f>IFERROR(__xludf.DUMMYFUNCTION("""COMPUTED_VALUE"""),32.68)</f>
        <v>32.68</v>
      </c>
      <c r="D695" s="2">
        <f>IFERROR(__xludf.DUMMYFUNCTION("""COMPUTED_VALUE"""),32.26)</f>
        <v>32.26</v>
      </c>
      <c r="E695" s="2">
        <f>IFERROR(__xludf.DUMMYFUNCTION("""COMPUTED_VALUE"""),32.31)</f>
        <v>32.31</v>
      </c>
      <c r="F695" s="2">
        <f>IFERROR(__xludf.DUMMYFUNCTION("""COMPUTED_VALUE"""),294095.0)</f>
        <v>294095</v>
      </c>
    </row>
    <row r="696">
      <c r="A696" s="3">
        <f>IFERROR(__xludf.DUMMYFUNCTION("""COMPUTED_VALUE"""),43012.66666666667)</f>
        <v>43012.66667</v>
      </c>
      <c r="B696" s="2">
        <f>IFERROR(__xludf.DUMMYFUNCTION("""COMPUTED_VALUE"""),32.26)</f>
        <v>32.26</v>
      </c>
      <c r="C696" s="2">
        <f>IFERROR(__xludf.DUMMYFUNCTION("""COMPUTED_VALUE"""),32.87)</f>
        <v>32.87</v>
      </c>
      <c r="D696" s="2">
        <f>IFERROR(__xludf.DUMMYFUNCTION("""COMPUTED_VALUE"""),32.23)</f>
        <v>32.23</v>
      </c>
      <c r="E696" s="2">
        <f>IFERROR(__xludf.DUMMYFUNCTION("""COMPUTED_VALUE"""),32.85)</f>
        <v>32.85</v>
      </c>
      <c r="F696" s="2">
        <f>IFERROR(__xludf.DUMMYFUNCTION("""COMPUTED_VALUE"""),449535.0)</f>
        <v>449535</v>
      </c>
    </row>
    <row r="697">
      <c r="A697" s="3">
        <f>IFERROR(__xludf.DUMMYFUNCTION("""COMPUTED_VALUE"""),43013.66666666667)</f>
        <v>43013.66667</v>
      </c>
      <c r="B697" s="2">
        <f>IFERROR(__xludf.DUMMYFUNCTION("""COMPUTED_VALUE"""),32.9)</f>
        <v>32.9</v>
      </c>
      <c r="C697" s="2">
        <f>IFERROR(__xludf.DUMMYFUNCTION("""COMPUTED_VALUE"""),33.13)</f>
        <v>33.13</v>
      </c>
      <c r="D697" s="2">
        <f>IFERROR(__xludf.DUMMYFUNCTION("""COMPUTED_VALUE"""),32.67)</f>
        <v>32.67</v>
      </c>
      <c r="E697" s="2">
        <f>IFERROR(__xludf.DUMMYFUNCTION("""COMPUTED_VALUE"""),33.13)</f>
        <v>33.13</v>
      </c>
      <c r="F697" s="2">
        <f>IFERROR(__xludf.DUMMYFUNCTION("""COMPUTED_VALUE"""),437732.0)</f>
        <v>437732</v>
      </c>
    </row>
    <row r="698">
      <c r="A698" s="3">
        <f>IFERROR(__xludf.DUMMYFUNCTION("""COMPUTED_VALUE"""),43014.66666666667)</f>
        <v>43014.66667</v>
      </c>
      <c r="B698" s="2">
        <f>IFERROR(__xludf.DUMMYFUNCTION("""COMPUTED_VALUE"""),33.0)</f>
        <v>33</v>
      </c>
      <c r="C698" s="2">
        <f>IFERROR(__xludf.DUMMYFUNCTION("""COMPUTED_VALUE"""),33.28)</f>
        <v>33.28</v>
      </c>
      <c r="D698" s="2">
        <f>IFERROR(__xludf.DUMMYFUNCTION("""COMPUTED_VALUE"""),32.96)</f>
        <v>32.96</v>
      </c>
      <c r="E698" s="2">
        <f>IFERROR(__xludf.DUMMYFUNCTION("""COMPUTED_VALUE"""),33.25)</f>
        <v>33.25</v>
      </c>
      <c r="F698" s="2">
        <f>IFERROR(__xludf.DUMMYFUNCTION("""COMPUTED_VALUE"""),340692.0)</f>
        <v>340692</v>
      </c>
    </row>
    <row r="699">
      <c r="A699" s="3">
        <f>IFERROR(__xludf.DUMMYFUNCTION("""COMPUTED_VALUE"""),43017.66666666667)</f>
        <v>43017.66667</v>
      </c>
      <c r="B699" s="2">
        <f>IFERROR(__xludf.DUMMYFUNCTION("""COMPUTED_VALUE"""),33.3)</f>
        <v>33.3</v>
      </c>
      <c r="C699" s="2">
        <f>IFERROR(__xludf.DUMMYFUNCTION("""COMPUTED_VALUE"""),33.44)</f>
        <v>33.44</v>
      </c>
      <c r="D699" s="2">
        <f>IFERROR(__xludf.DUMMYFUNCTION("""COMPUTED_VALUE"""),33.11)</f>
        <v>33.11</v>
      </c>
      <c r="E699" s="2">
        <f>IFERROR(__xludf.DUMMYFUNCTION("""COMPUTED_VALUE"""),33.36)</f>
        <v>33.36</v>
      </c>
      <c r="F699" s="2">
        <f>IFERROR(__xludf.DUMMYFUNCTION("""COMPUTED_VALUE"""),168048.0)</f>
        <v>168048</v>
      </c>
    </row>
    <row r="700">
      <c r="A700" s="3">
        <f>IFERROR(__xludf.DUMMYFUNCTION("""COMPUTED_VALUE"""),43018.66666666667)</f>
        <v>43018.66667</v>
      </c>
      <c r="B700" s="2">
        <f>IFERROR(__xludf.DUMMYFUNCTION("""COMPUTED_VALUE"""),33.45)</f>
        <v>33.45</v>
      </c>
      <c r="C700" s="2">
        <f>IFERROR(__xludf.DUMMYFUNCTION("""COMPUTED_VALUE"""),33.61)</f>
        <v>33.61</v>
      </c>
      <c r="D700" s="2">
        <f>IFERROR(__xludf.DUMMYFUNCTION("""COMPUTED_VALUE"""),33.33)</f>
        <v>33.33</v>
      </c>
      <c r="E700" s="2">
        <f>IFERROR(__xludf.DUMMYFUNCTION("""COMPUTED_VALUE"""),33.45)</f>
        <v>33.45</v>
      </c>
      <c r="F700" s="2">
        <f>IFERROR(__xludf.DUMMYFUNCTION("""COMPUTED_VALUE"""),311287.0)</f>
        <v>311287</v>
      </c>
    </row>
    <row r="701">
      <c r="A701" s="3">
        <f>IFERROR(__xludf.DUMMYFUNCTION("""COMPUTED_VALUE"""),43019.66666666667)</f>
        <v>43019.66667</v>
      </c>
      <c r="B701" s="2">
        <f>IFERROR(__xludf.DUMMYFUNCTION("""COMPUTED_VALUE"""),33.45)</f>
        <v>33.45</v>
      </c>
      <c r="C701" s="2">
        <f>IFERROR(__xludf.DUMMYFUNCTION("""COMPUTED_VALUE"""),33.8)</f>
        <v>33.8</v>
      </c>
      <c r="D701" s="2">
        <f>IFERROR(__xludf.DUMMYFUNCTION("""COMPUTED_VALUE"""),33.45)</f>
        <v>33.45</v>
      </c>
      <c r="E701" s="2">
        <f>IFERROR(__xludf.DUMMYFUNCTION("""COMPUTED_VALUE"""),33.65)</f>
        <v>33.65</v>
      </c>
      <c r="F701" s="2">
        <f>IFERROR(__xludf.DUMMYFUNCTION("""COMPUTED_VALUE"""),275396.0)</f>
        <v>275396</v>
      </c>
    </row>
    <row r="702">
      <c r="A702" s="3">
        <f>IFERROR(__xludf.DUMMYFUNCTION("""COMPUTED_VALUE"""),43020.66666666667)</f>
        <v>43020.66667</v>
      </c>
      <c r="B702" s="2">
        <f>IFERROR(__xludf.DUMMYFUNCTION("""COMPUTED_VALUE"""),33.71)</f>
        <v>33.71</v>
      </c>
      <c r="C702" s="2">
        <f>IFERROR(__xludf.DUMMYFUNCTION("""COMPUTED_VALUE"""),33.85)</f>
        <v>33.85</v>
      </c>
      <c r="D702" s="2">
        <f>IFERROR(__xludf.DUMMYFUNCTION("""COMPUTED_VALUE"""),33.38)</f>
        <v>33.38</v>
      </c>
      <c r="E702" s="2">
        <f>IFERROR(__xludf.DUMMYFUNCTION("""COMPUTED_VALUE"""),33.42)</f>
        <v>33.42</v>
      </c>
      <c r="F702" s="2">
        <f>IFERROR(__xludf.DUMMYFUNCTION("""COMPUTED_VALUE"""),499455.0)</f>
        <v>499455</v>
      </c>
    </row>
    <row r="703">
      <c r="A703" s="3">
        <f>IFERROR(__xludf.DUMMYFUNCTION("""COMPUTED_VALUE"""),43021.66666666667)</f>
        <v>43021.66667</v>
      </c>
      <c r="B703" s="2">
        <f>IFERROR(__xludf.DUMMYFUNCTION("""COMPUTED_VALUE"""),33.54)</f>
        <v>33.54</v>
      </c>
      <c r="C703" s="2">
        <f>IFERROR(__xludf.DUMMYFUNCTION("""COMPUTED_VALUE"""),33.82)</f>
        <v>33.82</v>
      </c>
      <c r="D703" s="2">
        <f>IFERROR(__xludf.DUMMYFUNCTION("""COMPUTED_VALUE"""),33.47)</f>
        <v>33.47</v>
      </c>
      <c r="E703" s="2">
        <f>IFERROR(__xludf.DUMMYFUNCTION("""COMPUTED_VALUE"""),33.68)</f>
        <v>33.68</v>
      </c>
      <c r="F703" s="2">
        <f>IFERROR(__xludf.DUMMYFUNCTION("""COMPUTED_VALUE"""),353657.0)</f>
        <v>353657</v>
      </c>
    </row>
    <row r="704">
      <c r="A704" s="3">
        <f>IFERROR(__xludf.DUMMYFUNCTION("""COMPUTED_VALUE"""),43024.66666666667)</f>
        <v>43024.66667</v>
      </c>
      <c r="B704" s="2">
        <f>IFERROR(__xludf.DUMMYFUNCTION("""COMPUTED_VALUE"""),33.47)</f>
        <v>33.47</v>
      </c>
      <c r="C704" s="2">
        <f>IFERROR(__xludf.DUMMYFUNCTION("""COMPUTED_VALUE"""),33.79)</f>
        <v>33.79</v>
      </c>
      <c r="D704" s="2">
        <f>IFERROR(__xludf.DUMMYFUNCTION("""COMPUTED_VALUE"""),33.47)</f>
        <v>33.47</v>
      </c>
      <c r="E704" s="2">
        <f>IFERROR(__xludf.DUMMYFUNCTION("""COMPUTED_VALUE"""),33.67)</f>
        <v>33.67</v>
      </c>
      <c r="F704" s="2">
        <f>IFERROR(__xludf.DUMMYFUNCTION("""COMPUTED_VALUE"""),201691.0)</f>
        <v>201691</v>
      </c>
    </row>
    <row r="705">
      <c r="A705" s="3">
        <f>IFERROR(__xludf.DUMMYFUNCTION("""COMPUTED_VALUE"""),43025.66666666667)</f>
        <v>43025.66667</v>
      </c>
      <c r="B705" s="2">
        <f>IFERROR(__xludf.DUMMYFUNCTION("""COMPUTED_VALUE"""),33.68)</f>
        <v>33.68</v>
      </c>
      <c r="C705" s="2">
        <f>IFERROR(__xludf.DUMMYFUNCTION("""COMPUTED_VALUE"""),33.84)</f>
        <v>33.84</v>
      </c>
      <c r="D705" s="2">
        <f>IFERROR(__xludf.DUMMYFUNCTION("""COMPUTED_VALUE"""),33.57)</f>
        <v>33.57</v>
      </c>
      <c r="E705" s="2">
        <f>IFERROR(__xludf.DUMMYFUNCTION("""COMPUTED_VALUE"""),33.7)</f>
        <v>33.7</v>
      </c>
      <c r="F705" s="2">
        <f>IFERROR(__xludf.DUMMYFUNCTION("""COMPUTED_VALUE"""),470977.0)</f>
        <v>470977</v>
      </c>
    </row>
    <row r="706">
      <c r="A706" s="3">
        <f>IFERROR(__xludf.DUMMYFUNCTION("""COMPUTED_VALUE"""),43026.66666666667)</f>
        <v>43026.66667</v>
      </c>
      <c r="B706" s="2">
        <f>IFERROR(__xludf.DUMMYFUNCTION("""COMPUTED_VALUE"""),34.07)</f>
        <v>34.07</v>
      </c>
      <c r="C706" s="2">
        <f>IFERROR(__xludf.DUMMYFUNCTION("""COMPUTED_VALUE"""),34.07)</f>
        <v>34.07</v>
      </c>
      <c r="D706" s="2">
        <f>IFERROR(__xludf.DUMMYFUNCTION("""COMPUTED_VALUE"""),33.72)</f>
        <v>33.72</v>
      </c>
      <c r="E706" s="2">
        <f>IFERROR(__xludf.DUMMYFUNCTION("""COMPUTED_VALUE"""),33.83)</f>
        <v>33.83</v>
      </c>
      <c r="F706" s="2">
        <f>IFERROR(__xludf.DUMMYFUNCTION("""COMPUTED_VALUE"""),476118.0)</f>
        <v>476118</v>
      </c>
    </row>
    <row r="707">
      <c r="A707" s="3">
        <f>IFERROR(__xludf.DUMMYFUNCTION("""COMPUTED_VALUE"""),43027.66666666667)</f>
        <v>43027.66667</v>
      </c>
      <c r="B707" s="2">
        <f>IFERROR(__xludf.DUMMYFUNCTION("""COMPUTED_VALUE"""),33.79)</f>
        <v>33.79</v>
      </c>
      <c r="C707" s="2">
        <f>IFERROR(__xludf.DUMMYFUNCTION("""COMPUTED_VALUE"""),33.89)</f>
        <v>33.89</v>
      </c>
      <c r="D707" s="2">
        <f>IFERROR(__xludf.DUMMYFUNCTION("""COMPUTED_VALUE"""),33.7)</f>
        <v>33.7</v>
      </c>
      <c r="E707" s="2">
        <f>IFERROR(__xludf.DUMMYFUNCTION("""COMPUTED_VALUE"""),33.86)</f>
        <v>33.86</v>
      </c>
      <c r="F707" s="2">
        <f>IFERROR(__xludf.DUMMYFUNCTION("""COMPUTED_VALUE"""),344232.0)</f>
        <v>344232</v>
      </c>
    </row>
    <row r="708">
      <c r="A708" s="3">
        <f>IFERROR(__xludf.DUMMYFUNCTION("""COMPUTED_VALUE"""),43028.66666666667)</f>
        <v>43028.66667</v>
      </c>
      <c r="B708" s="2">
        <f>IFERROR(__xludf.DUMMYFUNCTION("""COMPUTED_VALUE"""),33.87)</f>
        <v>33.87</v>
      </c>
      <c r="C708" s="2">
        <f>IFERROR(__xludf.DUMMYFUNCTION("""COMPUTED_VALUE"""),33.93)</f>
        <v>33.93</v>
      </c>
      <c r="D708" s="2">
        <f>IFERROR(__xludf.DUMMYFUNCTION("""COMPUTED_VALUE"""),33.7)</f>
        <v>33.7</v>
      </c>
      <c r="E708" s="2">
        <f>IFERROR(__xludf.DUMMYFUNCTION("""COMPUTED_VALUE"""),33.79)</f>
        <v>33.79</v>
      </c>
      <c r="F708" s="2">
        <f>IFERROR(__xludf.DUMMYFUNCTION("""COMPUTED_VALUE"""),716611.0)</f>
        <v>716611</v>
      </c>
    </row>
    <row r="709">
      <c r="A709" s="3">
        <f>IFERROR(__xludf.DUMMYFUNCTION("""COMPUTED_VALUE"""),43031.66666666667)</f>
        <v>43031.66667</v>
      </c>
      <c r="B709" s="2">
        <f>IFERROR(__xludf.DUMMYFUNCTION("""COMPUTED_VALUE"""),33.87)</f>
        <v>33.87</v>
      </c>
      <c r="C709" s="2">
        <f>IFERROR(__xludf.DUMMYFUNCTION("""COMPUTED_VALUE"""),34.03)</f>
        <v>34.03</v>
      </c>
      <c r="D709" s="2">
        <f>IFERROR(__xludf.DUMMYFUNCTION("""COMPUTED_VALUE"""),33.75)</f>
        <v>33.75</v>
      </c>
      <c r="E709" s="2">
        <f>IFERROR(__xludf.DUMMYFUNCTION("""COMPUTED_VALUE"""),33.89)</f>
        <v>33.89</v>
      </c>
      <c r="F709" s="2">
        <f>IFERROR(__xludf.DUMMYFUNCTION("""COMPUTED_VALUE"""),290757.0)</f>
        <v>290757</v>
      </c>
    </row>
    <row r="710">
      <c r="A710" s="3">
        <f>IFERROR(__xludf.DUMMYFUNCTION("""COMPUTED_VALUE"""),43032.66666666667)</f>
        <v>43032.66667</v>
      </c>
      <c r="B710" s="2">
        <f>IFERROR(__xludf.DUMMYFUNCTION("""COMPUTED_VALUE"""),33.99)</f>
        <v>33.99</v>
      </c>
      <c r="C710" s="2">
        <f>IFERROR(__xludf.DUMMYFUNCTION("""COMPUTED_VALUE"""),34.13)</f>
        <v>34.13</v>
      </c>
      <c r="D710" s="2">
        <f>IFERROR(__xludf.DUMMYFUNCTION("""COMPUTED_VALUE"""),33.91)</f>
        <v>33.91</v>
      </c>
      <c r="E710" s="2">
        <f>IFERROR(__xludf.DUMMYFUNCTION("""COMPUTED_VALUE"""),34.09)</f>
        <v>34.09</v>
      </c>
      <c r="F710" s="2">
        <f>IFERROR(__xludf.DUMMYFUNCTION("""COMPUTED_VALUE"""),266464.0)</f>
        <v>266464</v>
      </c>
    </row>
    <row r="711">
      <c r="A711" s="3">
        <f>IFERROR(__xludf.DUMMYFUNCTION("""COMPUTED_VALUE"""),43033.66666666667)</f>
        <v>43033.66667</v>
      </c>
      <c r="B711" s="2">
        <f>IFERROR(__xludf.DUMMYFUNCTION("""COMPUTED_VALUE"""),34.06)</f>
        <v>34.06</v>
      </c>
      <c r="C711" s="2">
        <f>IFERROR(__xludf.DUMMYFUNCTION("""COMPUTED_VALUE"""),34.17)</f>
        <v>34.17</v>
      </c>
      <c r="D711" s="2">
        <f>IFERROR(__xludf.DUMMYFUNCTION("""COMPUTED_VALUE"""),33.76)</f>
        <v>33.76</v>
      </c>
      <c r="E711" s="2">
        <f>IFERROR(__xludf.DUMMYFUNCTION("""COMPUTED_VALUE"""),33.96)</f>
        <v>33.96</v>
      </c>
      <c r="F711" s="2">
        <f>IFERROR(__xludf.DUMMYFUNCTION("""COMPUTED_VALUE"""),317207.0)</f>
        <v>317207</v>
      </c>
    </row>
    <row r="712">
      <c r="A712" s="3">
        <f>IFERROR(__xludf.DUMMYFUNCTION("""COMPUTED_VALUE"""),43034.66666666667)</f>
        <v>43034.66667</v>
      </c>
      <c r="B712" s="2">
        <f>IFERROR(__xludf.DUMMYFUNCTION("""COMPUTED_VALUE"""),33.99)</f>
        <v>33.99</v>
      </c>
      <c r="C712" s="2">
        <f>IFERROR(__xludf.DUMMYFUNCTION("""COMPUTED_VALUE"""),34.4)</f>
        <v>34.4</v>
      </c>
      <c r="D712" s="2">
        <f>IFERROR(__xludf.DUMMYFUNCTION("""COMPUTED_VALUE"""),33.84)</f>
        <v>33.84</v>
      </c>
      <c r="E712" s="2">
        <f>IFERROR(__xludf.DUMMYFUNCTION("""COMPUTED_VALUE"""),34.38)</f>
        <v>34.38</v>
      </c>
      <c r="F712" s="2">
        <f>IFERROR(__xludf.DUMMYFUNCTION("""COMPUTED_VALUE"""),460763.0)</f>
        <v>460763</v>
      </c>
    </row>
    <row r="713">
      <c r="A713" s="3">
        <f>IFERROR(__xludf.DUMMYFUNCTION("""COMPUTED_VALUE"""),43035.66666666667)</f>
        <v>43035.66667</v>
      </c>
      <c r="B713" s="2">
        <f>IFERROR(__xludf.DUMMYFUNCTION("""COMPUTED_VALUE"""),34.56)</f>
        <v>34.56</v>
      </c>
      <c r="C713" s="2">
        <f>IFERROR(__xludf.DUMMYFUNCTION("""COMPUTED_VALUE"""),34.83)</f>
        <v>34.83</v>
      </c>
      <c r="D713" s="2">
        <f>IFERROR(__xludf.DUMMYFUNCTION("""COMPUTED_VALUE"""),34.13)</f>
        <v>34.13</v>
      </c>
      <c r="E713" s="2">
        <f>IFERROR(__xludf.DUMMYFUNCTION("""COMPUTED_VALUE"""),34.72)</f>
        <v>34.72</v>
      </c>
      <c r="F713" s="2">
        <f>IFERROR(__xludf.DUMMYFUNCTION("""COMPUTED_VALUE"""),549445.0)</f>
        <v>549445</v>
      </c>
    </row>
    <row r="714">
      <c r="A714" s="3">
        <f>IFERROR(__xludf.DUMMYFUNCTION("""COMPUTED_VALUE"""),43038.66666666667)</f>
        <v>43038.66667</v>
      </c>
      <c r="B714" s="2">
        <f>IFERROR(__xludf.DUMMYFUNCTION("""COMPUTED_VALUE"""),34.74)</f>
        <v>34.74</v>
      </c>
      <c r="C714" s="2">
        <f>IFERROR(__xludf.DUMMYFUNCTION("""COMPUTED_VALUE"""),35.12)</f>
        <v>35.12</v>
      </c>
      <c r="D714" s="2">
        <f>IFERROR(__xludf.DUMMYFUNCTION("""COMPUTED_VALUE"""),34.72)</f>
        <v>34.72</v>
      </c>
      <c r="E714" s="2">
        <f>IFERROR(__xludf.DUMMYFUNCTION("""COMPUTED_VALUE"""),34.94)</f>
        <v>34.94</v>
      </c>
      <c r="F714" s="2">
        <f>IFERROR(__xludf.DUMMYFUNCTION("""COMPUTED_VALUE"""),549031.0)</f>
        <v>549031</v>
      </c>
    </row>
    <row r="715">
      <c r="A715" s="3">
        <f>IFERROR(__xludf.DUMMYFUNCTION("""COMPUTED_VALUE"""),43039.66666666667)</f>
        <v>43039.66667</v>
      </c>
      <c r="B715" s="2">
        <f>IFERROR(__xludf.DUMMYFUNCTION("""COMPUTED_VALUE"""),34.97)</f>
        <v>34.97</v>
      </c>
      <c r="C715" s="2">
        <f>IFERROR(__xludf.DUMMYFUNCTION("""COMPUTED_VALUE"""),35.16)</f>
        <v>35.16</v>
      </c>
      <c r="D715" s="2">
        <f>IFERROR(__xludf.DUMMYFUNCTION("""COMPUTED_VALUE"""),34.78)</f>
        <v>34.78</v>
      </c>
      <c r="E715" s="2">
        <f>IFERROR(__xludf.DUMMYFUNCTION("""COMPUTED_VALUE"""),34.98)</f>
        <v>34.98</v>
      </c>
      <c r="F715" s="2">
        <f>IFERROR(__xludf.DUMMYFUNCTION("""COMPUTED_VALUE"""),540436.0)</f>
        <v>540436</v>
      </c>
    </row>
    <row r="716">
      <c r="A716" s="3">
        <f>IFERROR(__xludf.DUMMYFUNCTION("""COMPUTED_VALUE"""),43040.66666666667)</f>
        <v>43040.66667</v>
      </c>
      <c r="B716" s="2">
        <f>IFERROR(__xludf.DUMMYFUNCTION("""COMPUTED_VALUE"""),35.07)</f>
        <v>35.07</v>
      </c>
      <c r="C716" s="2">
        <f>IFERROR(__xludf.DUMMYFUNCTION("""COMPUTED_VALUE"""),35.1)</f>
        <v>35.1</v>
      </c>
      <c r="D716" s="2">
        <f>IFERROR(__xludf.DUMMYFUNCTION("""COMPUTED_VALUE"""),34.05)</f>
        <v>34.05</v>
      </c>
      <c r="E716" s="2">
        <f>IFERROR(__xludf.DUMMYFUNCTION("""COMPUTED_VALUE"""),34.26)</f>
        <v>34.26</v>
      </c>
      <c r="F716" s="2">
        <f>IFERROR(__xludf.DUMMYFUNCTION("""COMPUTED_VALUE"""),595357.0)</f>
        <v>595357</v>
      </c>
    </row>
    <row r="717">
      <c r="A717" s="3">
        <f>IFERROR(__xludf.DUMMYFUNCTION("""COMPUTED_VALUE"""),43041.66666666667)</f>
        <v>43041.66667</v>
      </c>
      <c r="B717" s="2">
        <f>IFERROR(__xludf.DUMMYFUNCTION("""COMPUTED_VALUE"""),34.37)</f>
        <v>34.37</v>
      </c>
      <c r="C717" s="2">
        <f>IFERROR(__xludf.DUMMYFUNCTION("""COMPUTED_VALUE"""),34.37)</f>
        <v>34.37</v>
      </c>
      <c r="D717" s="2">
        <f>IFERROR(__xludf.DUMMYFUNCTION("""COMPUTED_VALUE"""),33.99)</f>
        <v>33.99</v>
      </c>
      <c r="E717" s="2">
        <f>IFERROR(__xludf.DUMMYFUNCTION("""COMPUTED_VALUE"""),34.2)</f>
        <v>34.2</v>
      </c>
      <c r="F717" s="2">
        <f>IFERROR(__xludf.DUMMYFUNCTION("""COMPUTED_VALUE"""),561595.0)</f>
        <v>561595</v>
      </c>
    </row>
    <row r="718">
      <c r="A718" s="3">
        <f>IFERROR(__xludf.DUMMYFUNCTION("""COMPUTED_VALUE"""),43042.66666666667)</f>
        <v>43042.66667</v>
      </c>
      <c r="B718" s="2">
        <f>IFERROR(__xludf.DUMMYFUNCTION("""COMPUTED_VALUE"""),35.05)</f>
        <v>35.05</v>
      </c>
      <c r="C718" s="2">
        <f>IFERROR(__xludf.DUMMYFUNCTION("""COMPUTED_VALUE"""),35.45)</f>
        <v>35.45</v>
      </c>
      <c r="D718" s="2">
        <f>IFERROR(__xludf.DUMMYFUNCTION("""COMPUTED_VALUE"""),34.36)</f>
        <v>34.36</v>
      </c>
      <c r="E718" s="2">
        <f>IFERROR(__xludf.DUMMYFUNCTION("""COMPUTED_VALUE"""),34.48)</f>
        <v>34.48</v>
      </c>
      <c r="F718" s="2">
        <f>IFERROR(__xludf.DUMMYFUNCTION("""COMPUTED_VALUE"""),917541.0)</f>
        <v>917541</v>
      </c>
    </row>
    <row r="719">
      <c r="A719" s="3">
        <f>IFERROR(__xludf.DUMMYFUNCTION("""COMPUTED_VALUE"""),43045.66666666667)</f>
        <v>43045.66667</v>
      </c>
      <c r="B719" s="2">
        <f>IFERROR(__xludf.DUMMYFUNCTION("""COMPUTED_VALUE"""),34.38)</f>
        <v>34.38</v>
      </c>
      <c r="C719" s="2">
        <f>IFERROR(__xludf.DUMMYFUNCTION("""COMPUTED_VALUE"""),34.56)</f>
        <v>34.56</v>
      </c>
      <c r="D719" s="2">
        <f>IFERROR(__xludf.DUMMYFUNCTION("""COMPUTED_VALUE"""),34.15)</f>
        <v>34.15</v>
      </c>
      <c r="E719" s="2">
        <f>IFERROR(__xludf.DUMMYFUNCTION("""COMPUTED_VALUE"""),34.25)</f>
        <v>34.25</v>
      </c>
      <c r="F719" s="2">
        <f>IFERROR(__xludf.DUMMYFUNCTION("""COMPUTED_VALUE"""),448472.0)</f>
        <v>448472</v>
      </c>
    </row>
    <row r="720">
      <c r="A720" s="3">
        <f>IFERROR(__xludf.DUMMYFUNCTION("""COMPUTED_VALUE"""),43046.66666666667)</f>
        <v>43046.66667</v>
      </c>
      <c r="B720" s="2">
        <f>IFERROR(__xludf.DUMMYFUNCTION("""COMPUTED_VALUE"""),34.22)</f>
        <v>34.22</v>
      </c>
      <c r="C720" s="2">
        <f>IFERROR(__xludf.DUMMYFUNCTION("""COMPUTED_VALUE"""),34.22)</f>
        <v>34.22</v>
      </c>
      <c r="D720" s="2">
        <f>IFERROR(__xludf.DUMMYFUNCTION("""COMPUTED_VALUE"""),33.47)</f>
        <v>33.47</v>
      </c>
      <c r="E720" s="2">
        <f>IFERROR(__xludf.DUMMYFUNCTION("""COMPUTED_VALUE"""),33.73)</f>
        <v>33.73</v>
      </c>
      <c r="F720" s="2">
        <f>IFERROR(__xludf.DUMMYFUNCTION("""COMPUTED_VALUE"""),460425.0)</f>
        <v>460425</v>
      </c>
    </row>
    <row r="721">
      <c r="A721" s="3">
        <f>IFERROR(__xludf.DUMMYFUNCTION("""COMPUTED_VALUE"""),43047.66666666667)</f>
        <v>43047.66667</v>
      </c>
      <c r="B721" s="2">
        <f>IFERROR(__xludf.DUMMYFUNCTION("""COMPUTED_VALUE"""),33.69)</f>
        <v>33.69</v>
      </c>
      <c r="C721" s="2">
        <f>IFERROR(__xludf.DUMMYFUNCTION("""COMPUTED_VALUE"""),33.87)</f>
        <v>33.87</v>
      </c>
      <c r="D721" s="2">
        <f>IFERROR(__xludf.DUMMYFUNCTION("""COMPUTED_VALUE"""),33.29)</f>
        <v>33.29</v>
      </c>
      <c r="E721" s="2">
        <f>IFERROR(__xludf.DUMMYFUNCTION("""COMPUTED_VALUE"""),33.4)</f>
        <v>33.4</v>
      </c>
      <c r="F721" s="2">
        <f>IFERROR(__xludf.DUMMYFUNCTION("""COMPUTED_VALUE"""),490253.0)</f>
        <v>490253</v>
      </c>
    </row>
    <row r="722">
      <c r="A722" s="3">
        <f>IFERROR(__xludf.DUMMYFUNCTION("""COMPUTED_VALUE"""),43048.66666666667)</f>
        <v>43048.66667</v>
      </c>
      <c r="B722" s="2">
        <f>IFERROR(__xludf.DUMMYFUNCTION("""COMPUTED_VALUE"""),33.22)</f>
        <v>33.22</v>
      </c>
      <c r="C722" s="2">
        <f>IFERROR(__xludf.DUMMYFUNCTION("""COMPUTED_VALUE"""),33.22)</f>
        <v>33.22</v>
      </c>
      <c r="D722" s="2">
        <f>IFERROR(__xludf.DUMMYFUNCTION("""COMPUTED_VALUE"""),32.56)</f>
        <v>32.56</v>
      </c>
      <c r="E722" s="2">
        <f>IFERROR(__xludf.DUMMYFUNCTION("""COMPUTED_VALUE"""),32.83)</f>
        <v>32.83</v>
      </c>
      <c r="F722" s="2">
        <f>IFERROR(__xludf.DUMMYFUNCTION("""COMPUTED_VALUE"""),672994.0)</f>
        <v>672994</v>
      </c>
    </row>
    <row r="723">
      <c r="A723" s="3">
        <f>IFERROR(__xludf.DUMMYFUNCTION("""COMPUTED_VALUE"""),43049.66666666667)</f>
        <v>43049.66667</v>
      </c>
      <c r="B723" s="2">
        <f>IFERROR(__xludf.DUMMYFUNCTION("""COMPUTED_VALUE"""),32.79)</f>
        <v>32.79</v>
      </c>
      <c r="C723" s="2">
        <f>IFERROR(__xludf.DUMMYFUNCTION("""COMPUTED_VALUE"""),33.48)</f>
        <v>33.48</v>
      </c>
      <c r="D723" s="2">
        <f>IFERROR(__xludf.DUMMYFUNCTION("""COMPUTED_VALUE"""),32.74)</f>
        <v>32.74</v>
      </c>
      <c r="E723" s="2">
        <f>IFERROR(__xludf.DUMMYFUNCTION("""COMPUTED_VALUE"""),33.42)</f>
        <v>33.42</v>
      </c>
      <c r="F723" s="2">
        <f>IFERROR(__xludf.DUMMYFUNCTION("""COMPUTED_VALUE"""),463378.0)</f>
        <v>463378</v>
      </c>
    </row>
    <row r="724">
      <c r="A724" s="3">
        <f>IFERROR(__xludf.DUMMYFUNCTION("""COMPUTED_VALUE"""),43052.66666666667)</f>
        <v>43052.66667</v>
      </c>
      <c r="B724" s="2">
        <f>IFERROR(__xludf.DUMMYFUNCTION("""COMPUTED_VALUE"""),33.26)</f>
        <v>33.26</v>
      </c>
      <c r="C724" s="2">
        <f>IFERROR(__xludf.DUMMYFUNCTION("""COMPUTED_VALUE"""),33.41)</f>
        <v>33.41</v>
      </c>
      <c r="D724" s="2">
        <f>IFERROR(__xludf.DUMMYFUNCTION("""COMPUTED_VALUE"""),33.14)</f>
        <v>33.14</v>
      </c>
      <c r="E724" s="2">
        <f>IFERROR(__xludf.DUMMYFUNCTION("""COMPUTED_VALUE"""),33.41)</f>
        <v>33.41</v>
      </c>
      <c r="F724" s="2">
        <f>IFERROR(__xludf.DUMMYFUNCTION("""COMPUTED_VALUE"""),468189.0)</f>
        <v>468189</v>
      </c>
    </row>
    <row r="725">
      <c r="A725" s="3">
        <f>IFERROR(__xludf.DUMMYFUNCTION("""COMPUTED_VALUE"""),43053.66666666667)</f>
        <v>43053.66667</v>
      </c>
      <c r="B725" s="2">
        <f>IFERROR(__xludf.DUMMYFUNCTION("""COMPUTED_VALUE"""),33.25)</f>
        <v>33.25</v>
      </c>
      <c r="C725" s="2">
        <f>IFERROR(__xludf.DUMMYFUNCTION("""COMPUTED_VALUE"""),33.39)</f>
        <v>33.39</v>
      </c>
      <c r="D725" s="2">
        <f>IFERROR(__xludf.DUMMYFUNCTION("""COMPUTED_VALUE"""),32.98)</f>
        <v>32.98</v>
      </c>
      <c r="E725" s="2">
        <f>IFERROR(__xludf.DUMMYFUNCTION("""COMPUTED_VALUE"""),33.23)</f>
        <v>33.23</v>
      </c>
      <c r="F725" s="2">
        <f>IFERROR(__xludf.DUMMYFUNCTION("""COMPUTED_VALUE"""),308659.0)</f>
        <v>308659</v>
      </c>
    </row>
    <row r="726">
      <c r="A726" s="3">
        <f>IFERROR(__xludf.DUMMYFUNCTION("""COMPUTED_VALUE"""),43054.66666666667)</f>
        <v>43054.66667</v>
      </c>
      <c r="B726" s="2">
        <f>IFERROR(__xludf.DUMMYFUNCTION("""COMPUTED_VALUE"""),33.11)</f>
        <v>33.11</v>
      </c>
      <c r="C726" s="2">
        <f>IFERROR(__xludf.DUMMYFUNCTION("""COMPUTED_VALUE"""),33.26)</f>
        <v>33.26</v>
      </c>
      <c r="D726" s="2">
        <f>IFERROR(__xludf.DUMMYFUNCTION("""COMPUTED_VALUE"""),33.01)</f>
        <v>33.01</v>
      </c>
      <c r="E726" s="2">
        <f>IFERROR(__xludf.DUMMYFUNCTION("""COMPUTED_VALUE"""),33.18)</f>
        <v>33.18</v>
      </c>
      <c r="F726" s="2">
        <f>IFERROR(__xludf.DUMMYFUNCTION("""COMPUTED_VALUE"""),439633.0)</f>
        <v>439633</v>
      </c>
    </row>
    <row r="727">
      <c r="A727" s="3">
        <f>IFERROR(__xludf.DUMMYFUNCTION("""COMPUTED_VALUE"""),43055.66666666667)</f>
        <v>43055.66667</v>
      </c>
      <c r="B727" s="2">
        <f>IFERROR(__xludf.DUMMYFUNCTION("""COMPUTED_VALUE"""),33.22)</f>
        <v>33.22</v>
      </c>
      <c r="C727" s="2">
        <f>IFERROR(__xludf.DUMMYFUNCTION("""COMPUTED_VALUE"""),33.33)</f>
        <v>33.33</v>
      </c>
      <c r="D727" s="2">
        <f>IFERROR(__xludf.DUMMYFUNCTION("""COMPUTED_VALUE"""),33.08)</f>
        <v>33.08</v>
      </c>
      <c r="E727" s="2">
        <f>IFERROR(__xludf.DUMMYFUNCTION("""COMPUTED_VALUE"""),33.1)</f>
        <v>33.1</v>
      </c>
      <c r="F727" s="2">
        <f>IFERROR(__xludf.DUMMYFUNCTION("""COMPUTED_VALUE"""),658975.0)</f>
        <v>658975</v>
      </c>
    </row>
    <row r="728">
      <c r="A728" s="3">
        <f>IFERROR(__xludf.DUMMYFUNCTION("""COMPUTED_VALUE"""),43056.66666666667)</f>
        <v>43056.66667</v>
      </c>
      <c r="B728" s="2">
        <f>IFERROR(__xludf.DUMMYFUNCTION("""COMPUTED_VALUE"""),33.12)</f>
        <v>33.12</v>
      </c>
      <c r="C728" s="2">
        <f>IFERROR(__xludf.DUMMYFUNCTION("""COMPUTED_VALUE"""),33.18)</f>
        <v>33.18</v>
      </c>
      <c r="D728" s="2">
        <f>IFERROR(__xludf.DUMMYFUNCTION("""COMPUTED_VALUE"""),32.82)</f>
        <v>32.82</v>
      </c>
      <c r="E728" s="2">
        <f>IFERROR(__xludf.DUMMYFUNCTION("""COMPUTED_VALUE"""),33.06)</f>
        <v>33.06</v>
      </c>
      <c r="F728" s="2">
        <f>IFERROR(__xludf.DUMMYFUNCTION("""COMPUTED_VALUE"""),829821.0)</f>
        <v>829821</v>
      </c>
    </row>
    <row r="729">
      <c r="A729" s="3">
        <f>IFERROR(__xludf.DUMMYFUNCTION("""COMPUTED_VALUE"""),43059.66666666667)</f>
        <v>43059.66667</v>
      </c>
      <c r="B729" s="2">
        <f>IFERROR(__xludf.DUMMYFUNCTION("""COMPUTED_VALUE"""),33.07)</f>
        <v>33.07</v>
      </c>
      <c r="C729" s="2">
        <f>IFERROR(__xludf.DUMMYFUNCTION("""COMPUTED_VALUE"""),33.55)</f>
        <v>33.55</v>
      </c>
      <c r="D729" s="2">
        <f>IFERROR(__xludf.DUMMYFUNCTION("""COMPUTED_VALUE"""),32.89)</f>
        <v>32.89</v>
      </c>
      <c r="E729" s="2">
        <f>IFERROR(__xludf.DUMMYFUNCTION("""COMPUTED_VALUE"""),33.53)</f>
        <v>33.53</v>
      </c>
      <c r="F729" s="2">
        <f>IFERROR(__xludf.DUMMYFUNCTION("""COMPUTED_VALUE"""),726794.0)</f>
        <v>726794</v>
      </c>
    </row>
    <row r="730">
      <c r="A730" s="3">
        <f>IFERROR(__xludf.DUMMYFUNCTION("""COMPUTED_VALUE"""),43060.66666666667)</f>
        <v>43060.66667</v>
      </c>
      <c r="B730" s="2">
        <f>IFERROR(__xludf.DUMMYFUNCTION("""COMPUTED_VALUE"""),33.61)</f>
        <v>33.61</v>
      </c>
      <c r="C730" s="2">
        <f>IFERROR(__xludf.DUMMYFUNCTION("""COMPUTED_VALUE"""),33.92)</f>
        <v>33.92</v>
      </c>
      <c r="D730" s="2">
        <f>IFERROR(__xludf.DUMMYFUNCTION("""COMPUTED_VALUE"""),33.52)</f>
        <v>33.52</v>
      </c>
      <c r="E730" s="2">
        <f>IFERROR(__xludf.DUMMYFUNCTION("""COMPUTED_VALUE"""),33.91)</f>
        <v>33.91</v>
      </c>
      <c r="F730" s="2">
        <f>IFERROR(__xludf.DUMMYFUNCTION("""COMPUTED_VALUE"""),555416.0)</f>
        <v>555416</v>
      </c>
    </row>
    <row r="731">
      <c r="A731" s="3">
        <f>IFERROR(__xludf.DUMMYFUNCTION("""COMPUTED_VALUE"""),43061.66666666667)</f>
        <v>43061.66667</v>
      </c>
      <c r="B731" s="2">
        <f>IFERROR(__xludf.DUMMYFUNCTION("""COMPUTED_VALUE"""),33.43)</f>
        <v>33.43</v>
      </c>
      <c r="C731" s="2">
        <f>IFERROR(__xludf.DUMMYFUNCTION("""COMPUTED_VALUE"""),33.74)</f>
        <v>33.74</v>
      </c>
      <c r="D731" s="2">
        <f>IFERROR(__xludf.DUMMYFUNCTION("""COMPUTED_VALUE"""),32.79)</f>
        <v>32.79</v>
      </c>
      <c r="E731" s="2">
        <f>IFERROR(__xludf.DUMMYFUNCTION("""COMPUTED_VALUE"""),33.02)</f>
        <v>33.02</v>
      </c>
      <c r="F731" s="2">
        <f>IFERROR(__xludf.DUMMYFUNCTION("""COMPUTED_VALUE"""),1430809.0)</f>
        <v>1430809</v>
      </c>
    </row>
    <row r="732">
      <c r="A732" s="3">
        <f>IFERROR(__xludf.DUMMYFUNCTION("""COMPUTED_VALUE"""),43063.54166666667)</f>
        <v>43063.54167</v>
      </c>
      <c r="B732" s="2">
        <f>IFERROR(__xludf.DUMMYFUNCTION("""COMPUTED_VALUE"""),33.01)</f>
        <v>33.01</v>
      </c>
      <c r="C732" s="2">
        <f>IFERROR(__xludf.DUMMYFUNCTION("""COMPUTED_VALUE"""),33.14)</f>
        <v>33.14</v>
      </c>
      <c r="D732" s="2">
        <f>IFERROR(__xludf.DUMMYFUNCTION("""COMPUTED_VALUE"""),32.92)</f>
        <v>32.92</v>
      </c>
      <c r="E732" s="2">
        <f>IFERROR(__xludf.DUMMYFUNCTION("""COMPUTED_VALUE"""),33.02)</f>
        <v>33.02</v>
      </c>
      <c r="F732" s="2">
        <f>IFERROR(__xludf.DUMMYFUNCTION("""COMPUTED_VALUE"""),368442.0)</f>
        <v>368442</v>
      </c>
    </row>
    <row r="733">
      <c r="A733" s="3">
        <f>IFERROR(__xludf.DUMMYFUNCTION("""COMPUTED_VALUE"""),43066.66666666667)</f>
        <v>43066.66667</v>
      </c>
      <c r="B733" s="2">
        <f>IFERROR(__xludf.DUMMYFUNCTION("""COMPUTED_VALUE"""),33.08)</f>
        <v>33.08</v>
      </c>
      <c r="C733" s="2">
        <f>IFERROR(__xludf.DUMMYFUNCTION("""COMPUTED_VALUE"""),33.36)</f>
        <v>33.36</v>
      </c>
      <c r="D733" s="2">
        <f>IFERROR(__xludf.DUMMYFUNCTION("""COMPUTED_VALUE"""),33.02)</f>
        <v>33.02</v>
      </c>
      <c r="E733" s="2">
        <f>IFERROR(__xludf.DUMMYFUNCTION("""COMPUTED_VALUE"""),33.1)</f>
        <v>33.1</v>
      </c>
      <c r="F733" s="2">
        <f>IFERROR(__xludf.DUMMYFUNCTION("""COMPUTED_VALUE"""),665764.0)</f>
        <v>665764</v>
      </c>
    </row>
    <row r="734">
      <c r="A734" s="3">
        <f>IFERROR(__xludf.DUMMYFUNCTION("""COMPUTED_VALUE"""),43067.66666666667)</f>
        <v>43067.66667</v>
      </c>
      <c r="B734" s="2">
        <f>IFERROR(__xludf.DUMMYFUNCTION("""COMPUTED_VALUE"""),33.2)</f>
        <v>33.2</v>
      </c>
      <c r="C734" s="2">
        <f>IFERROR(__xludf.DUMMYFUNCTION("""COMPUTED_VALUE"""),33.2)</f>
        <v>33.2</v>
      </c>
      <c r="D734" s="2">
        <f>IFERROR(__xludf.DUMMYFUNCTION("""COMPUTED_VALUE"""),32.83)</f>
        <v>32.83</v>
      </c>
      <c r="E734" s="2">
        <f>IFERROR(__xludf.DUMMYFUNCTION("""COMPUTED_VALUE"""),33.06)</f>
        <v>33.06</v>
      </c>
      <c r="F734" s="2">
        <f>IFERROR(__xludf.DUMMYFUNCTION("""COMPUTED_VALUE"""),652763.0)</f>
        <v>652763</v>
      </c>
    </row>
    <row r="735">
      <c r="A735" s="3">
        <f>IFERROR(__xludf.DUMMYFUNCTION("""COMPUTED_VALUE"""),43068.66666666667)</f>
        <v>43068.66667</v>
      </c>
      <c r="B735" s="2">
        <f>IFERROR(__xludf.DUMMYFUNCTION("""COMPUTED_VALUE"""),32.96)</f>
        <v>32.96</v>
      </c>
      <c r="C735" s="2">
        <f>IFERROR(__xludf.DUMMYFUNCTION("""COMPUTED_VALUE"""),33.07)</f>
        <v>33.07</v>
      </c>
      <c r="D735" s="2">
        <f>IFERROR(__xludf.DUMMYFUNCTION("""COMPUTED_VALUE"""),32.11)</f>
        <v>32.11</v>
      </c>
      <c r="E735" s="2">
        <f>IFERROR(__xludf.DUMMYFUNCTION("""COMPUTED_VALUE"""),32.63)</f>
        <v>32.63</v>
      </c>
      <c r="F735" s="2">
        <f>IFERROR(__xludf.DUMMYFUNCTION("""COMPUTED_VALUE"""),582663.0)</f>
        <v>582663</v>
      </c>
    </row>
    <row r="736">
      <c r="A736" s="3">
        <f>IFERROR(__xludf.DUMMYFUNCTION("""COMPUTED_VALUE"""),43069.66666666667)</f>
        <v>43069.66667</v>
      </c>
      <c r="B736" s="2">
        <f>IFERROR(__xludf.DUMMYFUNCTION("""COMPUTED_VALUE"""),32.7)</f>
        <v>32.7</v>
      </c>
      <c r="C736" s="2">
        <f>IFERROR(__xludf.DUMMYFUNCTION("""COMPUTED_VALUE"""),32.7)</f>
        <v>32.7</v>
      </c>
      <c r="D736" s="2">
        <f>IFERROR(__xludf.DUMMYFUNCTION("""COMPUTED_VALUE"""),32.3)</f>
        <v>32.3</v>
      </c>
      <c r="E736" s="2">
        <f>IFERROR(__xludf.DUMMYFUNCTION("""COMPUTED_VALUE"""),32.61)</f>
        <v>32.61</v>
      </c>
      <c r="F736" s="2">
        <f>IFERROR(__xludf.DUMMYFUNCTION("""COMPUTED_VALUE"""),777007.0)</f>
        <v>777007</v>
      </c>
    </row>
    <row r="737">
      <c r="A737" s="3">
        <f>IFERROR(__xludf.DUMMYFUNCTION("""COMPUTED_VALUE"""),43070.66666666667)</f>
        <v>43070.66667</v>
      </c>
      <c r="B737" s="2">
        <f>IFERROR(__xludf.DUMMYFUNCTION("""COMPUTED_VALUE"""),32.65)</f>
        <v>32.65</v>
      </c>
      <c r="C737" s="2">
        <f>IFERROR(__xludf.DUMMYFUNCTION("""COMPUTED_VALUE"""),32.85)</f>
        <v>32.85</v>
      </c>
      <c r="D737" s="2">
        <f>IFERROR(__xludf.DUMMYFUNCTION("""COMPUTED_VALUE"""),32.18)</f>
        <v>32.18</v>
      </c>
      <c r="E737" s="2">
        <f>IFERROR(__xludf.DUMMYFUNCTION("""COMPUTED_VALUE"""),32.47)</f>
        <v>32.47</v>
      </c>
      <c r="F737" s="2">
        <f>IFERROR(__xludf.DUMMYFUNCTION("""COMPUTED_VALUE"""),536562.0)</f>
        <v>536562</v>
      </c>
    </row>
    <row r="738">
      <c r="A738" s="3">
        <f>IFERROR(__xludf.DUMMYFUNCTION("""COMPUTED_VALUE"""),43073.66666666667)</f>
        <v>43073.66667</v>
      </c>
      <c r="B738" s="2">
        <f>IFERROR(__xludf.DUMMYFUNCTION("""COMPUTED_VALUE"""),32.55)</f>
        <v>32.55</v>
      </c>
      <c r="C738" s="2">
        <f>IFERROR(__xludf.DUMMYFUNCTION("""COMPUTED_VALUE"""),32.68)</f>
        <v>32.68</v>
      </c>
      <c r="D738" s="2">
        <f>IFERROR(__xludf.DUMMYFUNCTION("""COMPUTED_VALUE"""),32.06)</f>
        <v>32.06</v>
      </c>
      <c r="E738" s="2">
        <f>IFERROR(__xludf.DUMMYFUNCTION("""COMPUTED_VALUE"""),32.27)</f>
        <v>32.27</v>
      </c>
      <c r="F738" s="2">
        <f>IFERROR(__xludf.DUMMYFUNCTION("""COMPUTED_VALUE"""),616603.0)</f>
        <v>616603</v>
      </c>
    </row>
    <row r="739">
      <c r="A739" s="3">
        <f>IFERROR(__xludf.DUMMYFUNCTION("""COMPUTED_VALUE"""),43074.66666666667)</f>
        <v>43074.66667</v>
      </c>
      <c r="B739" s="2">
        <f>IFERROR(__xludf.DUMMYFUNCTION("""COMPUTED_VALUE"""),32.27)</f>
        <v>32.27</v>
      </c>
      <c r="C739" s="2">
        <f>IFERROR(__xludf.DUMMYFUNCTION("""COMPUTED_VALUE"""),32.6)</f>
        <v>32.6</v>
      </c>
      <c r="D739" s="2">
        <f>IFERROR(__xludf.DUMMYFUNCTION("""COMPUTED_VALUE"""),32.19)</f>
        <v>32.19</v>
      </c>
      <c r="E739" s="2">
        <f>IFERROR(__xludf.DUMMYFUNCTION("""COMPUTED_VALUE"""),32.45)</f>
        <v>32.45</v>
      </c>
      <c r="F739" s="2">
        <f>IFERROR(__xludf.DUMMYFUNCTION("""COMPUTED_VALUE"""),462720.0)</f>
        <v>462720</v>
      </c>
    </row>
    <row r="740">
      <c r="A740" s="3">
        <f>IFERROR(__xludf.DUMMYFUNCTION("""COMPUTED_VALUE"""),43075.66666666667)</f>
        <v>43075.66667</v>
      </c>
      <c r="B740" s="2">
        <f>IFERROR(__xludf.DUMMYFUNCTION("""COMPUTED_VALUE"""),32.42)</f>
        <v>32.42</v>
      </c>
      <c r="C740" s="2">
        <f>IFERROR(__xludf.DUMMYFUNCTION("""COMPUTED_VALUE"""),32.51)</f>
        <v>32.51</v>
      </c>
      <c r="D740" s="2">
        <f>IFERROR(__xludf.DUMMYFUNCTION("""COMPUTED_VALUE"""),32.09)</f>
        <v>32.09</v>
      </c>
      <c r="E740" s="2">
        <f>IFERROR(__xludf.DUMMYFUNCTION("""COMPUTED_VALUE"""),32.18)</f>
        <v>32.18</v>
      </c>
      <c r="F740" s="2">
        <f>IFERROR(__xludf.DUMMYFUNCTION("""COMPUTED_VALUE"""),520279.0)</f>
        <v>520279</v>
      </c>
    </row>
    <row r="741">
      <c r="A741" s="3">
        <f>IFERROR(__xludf.DUMMYFUNCTION("""COMPUTED_VALUE"""),43076.66666666667)</f>
        <v>43076.66667</v>
      </c>
      <c r="B741" s="2">
        <f>IFERROR(__xludf.DUMMYFUNCTION("""COMPUTED_VALUE"""),32.14)</f>
        <v>32.14</v>
      </c>
      <c r="C741" s="2">
        <f>IFERROR(__xludf.DUMMYFUNCTION("""COMPUTED_VALUE"""),32.5)</f>
        <v>32.5</v>
      </c>
      <c r="D741" s="2">
        <f>IFERROR(__xludf.DUMMYFUNCTION("""COMPUTED_VALUE"""),32.05)</f>
        <v>32.05</v>
      </c>
      <c r="E741" s="2">
        <f>IFERROR(__xludf.DUMMYFUNCTION("""COMPUTED_VALUE"""),32.34)</f>
        <v>32.34</v>
      </c>
      <c r="F741" s="2">
        <f>IFERROR(__xludf.DUMMYFUNCTION("""COMPUTED_VALUE"""),433278.0)</f>
        <v>433278</v>
      </c>
    </row>
    <row r="742">
      <c r="A742" s="3">
        <f>IFERROR(__xludf.DUMMYFUNCTION("""COMPUTED_VALUE"""),43077.66666666667)</f>
        <v>43077.66667</v>
      </c>
      <c r="B742" s="2">
        <f>IFERROR(__xludf.DUMMYFUNCTION("""COMPUTED_VALUE"""),32.39)</f>
        <v>32.39</v>
      </c>
      <c r="C742" s="2">
        <f>IFERROR(__xludf.DUMMYFUNCTION("""COMPUTED_VALUE"""),32.77)</f>
        <v>32.77</v>
      </c>
      <c r="D742" s="2">
        <f>IFERROR(__xludf.DUMMYFUNCTION("""COMPUTED_VALUE"""),32.38)</f>
        <v>32.38</v>
      </c>
      <c r="E742" s="2">
        <f>IFERROR(__xludf.DUMMYFUNCTION("""COMPUTED_VALUE"""),32.53)</f>
        <v>32.53</v>
      </c>
      <c r="F742" s="2">
        <f>IFERROR(__xludf.DUMMYFUNCTION("""COMPUTED_VALUE"""),395513.0)</f>
        <v>395513</v>
      </c>
    </row>
    <row r="743">
      <c r="A743" s="3">
        <f>IFERROR(__xludf.DUMMYFUNCTION("""COMPUTED_VALUE"""),43080.66666666667)</f>
        <v>43080.66667</v>
      </c>
      <c r="B743" s="2">
        <f>IFERROR(__xludf.DUMMYFUNCTION("""COMPUTED_VALUE"""),32.61)</f>
        <v>32.61</v>
      </c>
      <c r="C743" s="2">
        <f>IFERROR(__xludf.DUMMYFUNCTION("""COMPUTED_VALUE"""),33.05)</f>
        <v>33.05</v>
      </c>
      <c r="D743" s="2">
        <f>IFERROR(__xludf.DUMMYFUNCTION("""COMPUTED_VALUE"""),32.46)</f>
        <v>32.46</v>
      </c>
      <c r="E743" s="2">
        <f>IFERROR(__xludf.DUMMYFUNCTION("""COMPUTED_VALUE"""),32.9)</f>
        <v>32.9</v>
      </c>
      <c r="F743" s="2">
        <f>IFERROR(__xludf.DUMMYFUNCTION("""COMPUTED_VALUE"""),356968.0)</f>
        <v>356968</v>
      </c>
    </row>
    <row r="744">
      <c r="A744" s="3">
        <f>IFERROR(__xludf.DUMMYFUNCTION("""COMPUTED_VALUE"""),43081.66666666667)</f>
        <v>43081.66667</v>
      </c>
      <c r="B744" s="2">
        <f>IFERROR(__xludf.DUMMYFUNCTION("""COMPUTED_VALUE"""),32.89)</f>
        <v>32.89</v>
      </c>
      <c r="C744" s="2">
        <f>IFERROR(__xludf.DUMMYFUNCTION("""COMPUTED_VALUE"""),32.89)</f>
        <v>32.89</v>
      </c>
      <c r="D744" s="2">
        <f>IFERROR(__xludf.DUMMYFUNCTION("""COMPUTED_VALUE"""),32.57)</f>
        <v>32.57</v>
      </c>
      <c r="E744" s="2">
        <f>IFERROR(__xludf.DUMMYFUNCTION("""COMPUTED_VALUE"""),32.6)</f>
        <v>32.6</v>
      </c>
      <c r="F744" s="2">
        <f>IFERROR(__xludf.DUMMYFUNCTION("""COMPUTED_VALUE"""),286924.0)</f>
        <v>286924</v>
      </c>
    </row>
    <row r="745">
      <c r="A745" s="3">
        <f>IFERROR(__xludf.DUMMYFUNCTION("""COMPUTED_VALUE"""),43082.66666666667)</f>
        <v>43082.66667</v>
      </c>
      <c r="B745" s="2">
        <f>IFERROR(__xludf.DUMMYFUNCTION("""COMPUTED_VALUE"""),32.7)</f>
        <v>32.7</v>
      </c>
      <c r="C745" s="2">
        <f>IFERROR(__xludf.DUMMYFUNCTION("""COMPUTED_VALUE"""),32.84)</f>
        <v>32.84</v>
      </c>
      <c r="D745" s="2">
        <f>IFERROR(__xludf.DUMMYFUNCTION("""COMPUTED_VALUE"""),32.48)</f>
        <v>32.48</v>
      </c>
      <c r="E745" s="2">
        <f>IFERROR(__xludf.DUMMYFUNCTION("""COMPUTED_VALUE"""),32.71)</f>
        <v>32.71</v>
      </c>
      <c r="F745" s="2">
        <f>IFERROR(__xludf.DUMMYFUNCTION("""COMPUTED_VALUE"""),273953.0)</f>
        <v>273953</v>
      </c>
    </row>
    <row r="746">
      <c r="A746" s="3">
        <f>IFERROR(__xludf.DUMMYFUNCTION("""COMPUTED_VALUE"""),43083.66666666667)</f>
        <v>43083.66667</v>
      </c>
      <c r="B746" s="2">
        <f>IFERROR(__xludf.DUMMYFUNCTION("""COMPUTED_VALUE"""),32.76)</f>
        <v>32.76</v>
      </c>
      <c r="C746" s="2">
        <f>IFERROR(__xludf.DUMMYFUNCTION("""COMPUTED_VALUE"""),32.96)</f>
        <v>32.96</v>
      </c>
      <c r="D746" s="2">
        <f>IFERROR(__xludf.DUMMYFUNCTION("""COMPUTED_VALUE"""),32.7)</f>
        <v>32.7</v>
      </c>
      <c r="E746" s="2">
        <f>IFERROR(__xludf.DUMMYFUNCTION("""COMPUTED_VALUE"""),32.89)</f>
        <v>32.89</v>
      </c>
      <c r="F746" s="2">
        <f>IFERROR(__xludf.DUMMYFUNCTION("""COMPUTED_VALUE"""),355807.0)</f>
        <v>355807</v>
      </c>
    </row>
    <row r="747">
      <c r="A747" s="3">
        <f>IFERROR(__xludf.DUMMYFUNCTION("""COMPUTED_VALUE"""),43084.66666666667)</f>
        <v>43084.66667</v>
      </c>
      <c r="B747" s="2">
        <f>IFERROR(__xludf.DUMMYFUNCTION("""COMPUTED_VALUE"""),32.99)</f>
        <v>32.99</v>
      </c>
      <c r="C747" s="2">
        <f>IFERROR(__xludf.DUMMYFUNCTION("""COMPUTED_VALUE"""),33.02)</f>
        <v>33.02</v>
      </c>
      <c r="D747" s="2">
        <f>IFERROR(__xludf.DUMMYFUNCTION("""COMPUTED_VALUE"""),32.7)</f>
        <v>32.7</v>
      </c>
      <c r="E747" s="2">
        <f>IFERROR(__xludf.DUMMYFUNCTION("""COMPUTED_VALUE"""),32.79)</f>
        <v>32.79</v>
      </c>
      <c r="F747" s="2">
        <f>IFERROR(__xludf.DUMMYFUNCTION("""COMPUTED_VALUE"""),717099.0)</f>
        <v>717099</v>
      </c>
    </row>
    <row r="748">
      <c r="A748" s="3">
        <f>IFERROR(__xludf.DUMMYFUNCTION("""COMPUTED_VALUE"""),43087.66666666667)</f>
        <v>43087.66667</v>
      </c>
      <c r="B748" s="2">
        <f>IFERROR(__xludf.DUMMYFUNCTION("""COMPUTED_VALUE"""),32.84)</f>
        <v>32.84</v>
      </c>
      <c r="C748" s="2">
        <f>IFERROR(__xludf.DUMMYFUNCTION("""COMPUTED_VALUE"""),32.96)</f>
        <v>32.96</v>
      </c>
      <c r="D748" s="2">
        <f>IFERROR(__xludf.DUMMYFUNCTION("""COMPUTED_VALUE"""),32.55)</f>
        <v>32.55</v>
      </c>
      <c r="E748" s="2">
        <f>IFERROR(__xludf.DUMMYFUNCTION("""COMPUTED_VALUE"""),32.69)</f>
        <v>32.69</v>
      </c>
      <c r="F748" s="2">
        <f>IFERROR(__xludf.DUMMYFUNCTION("""COMPUTED_VALUE"""),440946.0)</f>
        <v>440946</v>
      </c>
    </row>
    <row r="749">
      <c r="A749" s="3">
        <f>IFERROR(__xludf.DUMMYFUNCTION("""COMPUTED_VALUE"""),43088.66666666667)</f>
        <v>43088.66667</v>
      </c>
      <c r="B749" s="2">
        <f>IFERROR(__xludf.DUMMYFUNCTION("""COMPUTED_VALUE"""),32.71)</f>
        <v>32.71</v>
      </c>
      <c r="C749" s="2">
        <f>IFERROR(__xludf.DUMMYFUNCTION("""COMPUTED_VALUE"""),32.92)</f>
        <v>32.92</v>
      </c>
      <c r="D749" s="2">
        <f>IFERROR(__xludf.DUMMYFUNCTION("""COMPUTED_VALUE"""),32.45)</f>
        <v>32.45</v>
      </c>
      <c r="E749" s="2">
        <f>IFERROR(__xludf.DUMMYFUNCTION("""COMPUTED_VALUE"""),32.71)</f>
        <v>32.71</v>
      </c>
      <c r="F749" s="2">
        <f>IFERROR(__xludf.DUMMYFUNCTION("""COMPUTED_VALUE"""),311507.0)</f>
        <v>311507</v>
      </c>
    </row>
    <row r="750">
      <c r="A750" s="3">
        <f>IFERROR(__xludf.DUMMYFUNCTION("""COMPUTED_VALUE"""),43089.66666666667)</f>
        <v>43089.66667</v>
      </c>
      <c r="B750" s="2">
        <f>IFERROR(__xludf.DUMMYFUNCTION("""COMPUTED_VALUE"""),32.74)</f>
        <v>32.74</v>
      </c>
      <c r="C750" s="2">
        <f>IFERROR(__xludf.DUMMYFUNCTION("""COMPUTED_VALUE"""),32.89)</f>
        <v>32.89</v>
      </c>
      <c r="D750" s="2">
        <f>IFERROR(__xludf.DUMMYFUNCTION("""COMPUTED_VALUE"""),32.33)</f>
        <v>32.33</v>
      </c>
      <c r="E750" s="2">
        <f>IFERROR(__xludf.DUMMYFUNCTION("""COMPUTED_VALUE"""),32.73)</f>
        <v>32.73</v>
      </c>
      <c r="F750" s="2">
        <f>IFERROR(__xludf.DUMMYFUNCTION("""COMPUTED_VALUE"""),378198.0)</f>
        <v>378198</v>
      </c>
    </row>
    <row r="751">
      <c r="A751" s="3">
        <f>IFERROR(__xludf.DUMMYFUNCTION("""COMPUTED_VALUE"""),43090.66666666667)</f>
        <v>43090.66667</v>
      </c>
      <c r="B751" s="2">
        <f>IFERROR(__xludf.DUMMYFUNCTION("""COMPUTED_VALUE"""),33.0)</f>
        <v>33</v>
      </c>
      <c r="C751" s="2">
        <f>IFERROR(__xludf.DUMMYFUNCTION("""COMPUTED_VALUE"""),33.0)</f>
        <v>33</v>
      </c>
      <c r="D751" s="2">
        <f>IFERROR(__xludf.DUMMYFUNCTION("""COMPUTED_VALUE"""),32.66)</f>
        <v>32.66</v>
      </c>
      <c r="E751" s="2">
        <f>IFERROR(__xludf.DUMMYFUNCTION("""COMPUTED_VALUE"""),32.71)</f>
        <v>32.71</v>
      </c>
      <c r="F751" s="2">
        <f>IFERROR(__xludf.DUMMYFUNCTION("""COMPUTED_VALUE"""),438503.0)</f>
        <v>438503</v>
      </c>
    </row>
    <row r="752">
      <c r="A752" s="3">
        <f>IFERROR(__xludf.DUMMYFUNCTION("""COMPUTED_VALUE"""),43091.66666666667)</f>
        <v>43091.66667</v>
      </c>
      <c r="B752" s="2">
        <f>IFERROR(__xludf.DUMMYFUNCTION("""COMPUTED_VALUE"""),32.73)</f>
        <v>32.73</v>
      </c>
      <c r="C752" s="2">
        <f>IFERROR(__xludf.DUMMYFUNCTION("""COMPUTED_VALUE"""),32.93)</f>
        <v>32.93</v>
      </c>
      <c r="D752" s="2">
        <f>IFERROR(__xludf.DUMMYFUNCTION("""COMPUTED_VALUE"""),32.57)</f>
        <v>32.57</v>
      </c>
      <c r="E752" s="2">
        <f>IFERROR(__xludf.DUMMYFUNCTION("""COMPUTED_VALUE"""),32.76)</f>
        <v>32.76</v>
      </c>
      <c r="F752" s="2">
        <f>IFERROR(__xludf.DUMMYFUNCTION("""COMPUTED_VALUE"""),314503.0)</f>
        <v>314503</v>
      </c>
    </row>
    <row r="753">
      <c r="A753" s="3">
        <f>IFERROR(__xludf.DUMMYFUNCTION("""COMPUTED_VALUE"""),43095.66666666667)</f>
        <v>43095.66667</v>
      </c>
      <c r="B753" s="2">
        <f>IFERROR(__xludf.DUMMYFUNCTION("""COMPUTED_VALUE"""),32.75)</f>
        <v>32.75</v>
      </c>
      <c r="C753" s="2">
        <f>IFERROR(__xludf.DUMMYFUNCTION("""COMPUTED_VALUE"""),33.09)</f>
        <v>33.09</v>
      </c>
      <c r="D753" s="2">
        <f>IFERROR(__xludf.DUMMYFUNCTION("""COMPUTED_VALUE"""),32.7)</f>
        <v>32.7</v>
      </c>
      <c r="E753" s="2">
        <f>IFERROR(__xludf.DUMMYFUNCTION("""COMPUTED_VALUE"""),33.03)</f>
        <v>33.03</v>
      </c>
      <c r="F753" s="2">
        <f>IFERROR(__xludf.DUMMYFUNCTION("""COMPUTED_VALUE"""),186095.0)</f>
        <v>186095</v>
      </c>
    </row>
    <row r="754">
      <c r="A754" s="3">
        <f>IFERROR(__xludf.DUMMYFUNCTION("""COMPUTED_VALUE"""),43096.66666666667)</f>
        <v>43096.66667</v>
      </c>
      <c r="B754" s="2">
        <f>IFERROR(__xludf.DUMMYFUNCTION("""COMPUTED_VALUE"""),33.01)</f>
        <v>33.01</v>
      </c>
      <c r="C754" s="2">
        <f>IFERROR(__xludf.DUMMYFUNCTION("""COMPUTED_VALUE"""),33.16)</f>
        <v>33.16</v>
      </c>
      <c r="D754" s="2">
        <f>IFERROR(__xludf.DUMMYFUNCTION("""COMPUTED_VALUE"""),32.92)</f>
        <v>32.92</v>
      </c>
      <c r="E754" s="2">
        <f>IFERROR(__xludf.DUMMYFUNCTION("""COMPUTED_VALUE"""),33.01)</f>
        <v>33.01</v>
      </c>
      <c r="F754" s="2">
        <f>IFERROR(__xludf.DUMMYFUNCTION("""COMPUTED_VALUE"""),342976.0)</f>
        <v>342976</v>
      </c>
    </row>
    <row r="755">
      <c r="A755" s="3">
        <f>IFERROR(__xludf.DUMMYFUNCTION("""COMPUTED_VALUE"""),43097.66666666667)</f>
        <v>43097.66667</v>
      </c>
      <c r="B755" s="2">
        <f>IFERROR(__xludf.DUMMYFUNCTION("""COMPUTED_VALUE"""),34.45)</f>
        <v>34.45</v>
      </c>
      <c r="C755" s="2">
        <f>IFERROR(__xludf.DUMMYFUNCTION("""COMPUTED_VALUE"""),35.8)</f>
        <v>35.8</v>
      </c>
      <c r="D755" s="2">
        <f>IFERROR(__xludf.DUMMYFUNCTION("""COMPUTED_VALUE"""),34.22)</f>
        <v>34.22</v>
      </c>
      <c r="E755" s="2">
        <f>IFERROR(__xludf.DUMMYFUNCTION("""COMPUTED_VALUE"""),35.52)</f>
        <v>35.52</v>
      </c>
      <c r="F755" s="2">
        <f>IFERROR(__xludf.DUMMYFUNCTION("""COMPUTED_VALUE"""),2909436.0)</f>
        <v>2909436</v>
      </c>
    </row>
    <row r="756">
      <c r="A756" s="3">
        <f>IFERROR(__xludf.DUMMYFUNCTION("""COMPUTED_VALUE"""),43098.66666666667)</f>
        <v>43098.66667</v>
      </c>
      <c r="B756" s="2">
        <f>IFERROR(__xludf.DUMMYFUNCTION("""COMPUTED_VALUE"""),35.53)</f>
        <v>35.53</v>
      </c>
      <c r="C756" s="2">
        <f>IFERROR(__xludf.DUMMYFUNCTION("""COMPUTED_VALUE"""),35.8)</f>
        <v>35.8</v>
      </c>
      <c r="D756" s="2">
        <f>IFERROR(__xludf.DUMMYFUNCTION("""COMPUTED_VALUE"""),35.32)</f>
        <v>35.32</v>
      </c>
      <c r="E756" s="2">
        <f>IFERROR(__xludf.DUMMYFUNCTION("""COMPUTED_VALUE"""),35.67)</f>
        <v>35.67</v>
      </c>
      <c r="F756" s="2">
        <f>IFERROR(__xludf.DUMMYFUNCTION("""COMPUTED_VALUE"""),2157271.0)</f>
        <v>2157271</v>
      </c>
    </row>
    <row r="757">
      <c r="A757" s="3">
        <f>IFERROR(__xludf.DUMMYFUNCTION("""COMPUTED_VALUE"""),43102.66666666667)</f>
        <v>43102.66667</v>
      </c>
      <c r="B757" s="2">
        <f>IFERROR(__xludf.DUMMYFUNCTION("""COMPUTED_VALUE"""),35.67)</f>
        <v>35.67</v>
      </c>
      <c r="C757" s="2">
        <f>IFERROR(__xludf.DUMMYFUNCTION("""COMPUTED_VALUE"""),35.67)</f>
        <v>35.67</v>
      </c>
      <c r="D757" s="2">
        <f>IFERROR(__xludf.DUMMYFUNCTION("""COMPUTED_VALUE"""),34.16)</f>
        <v>34.16</v>
      </c>
      <c r="E757" s="2">
        <f>IFERROR(__xludf.DUMMYFUNCTION("""COMPUTED_VALUE"""),34.81)</f>
        <v>34.81</v>
      </c>
      <c r="F757" s="2">
        <f>IFERROR(__xludf.DUMMYFUNCTION("""COMPUTED_VALUE"""),1530016.0)</f>
        <v>1530016</v>
      </c>
    </row>
    <row r="758">
      <c r="A758" s="3">
        <f>IFERROR(__xludf.DUMMYFUNCTION("""COMPUTED_VALUE"""),43103.66666666667)</f>
        <v>43103.66667</v>
      </c>
      <c r="B758" s="2">
        <f>IFERROR(__xludf.DUMMYFUNCTION("""COMPUTED_VALUE"""),34.89)</f>
        <v>34.89</v>
      </c>
      <c r="C758" s="2">
        <f>IFERROR(__xludf.DUMMYFUNCTION("""COMPUTED_VALUE"""),34.96)</f>
        <v>34.96</v>
      </c>
      <c r="D758" s="2">
        <f>IFERROR(__xludf.DUMMYFUNCTION("""COMPUTED_VALUE"""),34.3)</f>
        <v>34.3</v>
      </c>
      <c r="E758" s="2">
        <f>IFERROR(__xludf.DUMMYFUNCTION("""COMPUTED_VALUE"""),34.38)</f>
        <v>34.38</v>
      </c>
      <c r="F758" s="2">
        <f>IFERROR(__xludf.DUMMYFUNCTION("""COMPUTED_VALUE"""),628944.0)</f>
        <v>628944</v>
      </c>
    </row>
    <row r="759">
      <c r="A759" s="3">
        <f>IFERROR(__xludf.DUMMYFUNCTION("""COMPUTED_VALUE"""),43104.66666666667)</f>
        <v>43104.66667</v>
      </c>
      <c r="B759" s="2">
        <f>IFERROR(__xludf.DUMMYFUNCTION("""COMPUTED_VALUE"""),34.52)</f>
        <v>34.52</v>
      </c>
      <c r="C759" s="2">
        <f>IFERROR(__xludf.DUMMYFUNCTION("""COMPUTED_VALUE"""),34.6)</f>
        <v>34.6</v>
      </c>
      <c r="D759" s="2">
        <f>IFERROR(__xludf.DUMMYFUNCTION("""COMPUTED_VALUE"""),34.18)</f>
        <v>34.18</v>
      </c>
      <c r="E759" s="2">
        <f>IFERROR(__xludf.DUMMYFUNCTION("""COMPUTED_VALUE"""),34.35)</f>
        <v>34.35</v>
      </c>
      <c r="F759" s="2">
        <f>IFERROR(__xludf.DUMMYFUNCTION("""COMPUTED_VALUE"""),490475.0)</f>
        <v>490475</v>
      </c>
    </row>
    <row r="760">
      <c r="A760" s="3">
        <f>IFERROR(__xludf.DUMMYFUNCTION("""COMPUTED_VALUE"""),43105.66666666667)</f>
        <v>43105.66667</v>
      </c>
      <c r="B760" s="2">
        <f>IFERROR(__xludf.DUMMYFUNCTION("""COMPUTED_VALUE"""),34.5)</f>
        <v>34.5</v>
      </c>
      <c r="C760" s="2">
        <f>IFERROR(__xludf.DUMMYFUNCTION("""COMPUTED_VALUE"""),34.51)</f>
        <v>34.51</v>
      </c>
      <c r="D760" s="2">
        <f>IFERROR(__xludf.DUMMYFUNCTION("""COMPUTED_VALUE"""),34.11)</f>
        <v>34.11</v>
      </c>
      <c r="E760" s="2">
        <f>IFERROR(__xludf.DUMMYFUNCTION("""COMPUTED_VALUE"""),34.31)</f>
        <v>34.31</v>
      </c>
      <c r="F760" s="2">
        <f>IFERROR(__xludf.DUMMYFUNCTION("""COMPUTED_VALUE"""),553512.0)</f>
        <v>553512</v>
      </c>
    </row>
    <row r="761">
      <c r="A761" s="3">
        <f>IFERROR(__xludf.DUMMYFUNCTION("""COMPUTED_VALUE"""),43108.66666666667)</f>
        <v>43108.66667</v>
      </c>
      <c r="B761" s="2">
        <f>IFERROR(__xludf.DUMMYFUNCTION("""COMPUTED_VALUE"""),34.25)</f>
        <v>34.25</v>
      </c>
      <c r="C761" s="2">
        <f>IFERROR(__xludf.DUMMYFUNCTION("""COMPUTED_VALUE"""),34.29)</f>
        <v>34.29</v>
      </c>
      <c r="D761" s="2">
        <f>IFERROR(__xludf.DUMMYFUNCTION("""COMPUTED_VALUE"""),33.91)</f>
        <v>33.91</v>
      </c>
      <c r="E761" s="2">
        <f>IFERROR(__xludf.DUMMYFUNCTION("""COMPUTED_VALUE"""),33.97)</f>
        <v>33.97</v>
      </c>
      <c r="F761" s="2">
        <f>IFERROR(__xludf.DUMMYFUNCTION("""COMPUTED_VALUE"""),543139.0)</f>
        <v>543139</v>
      </c>
    </row>
    <row r="762">
      <c r="A762" s="3">
        <f>IFERROR(__xludf.DUMMYFUNCTION("""COMPUTED_VALUE"""),43109.66666666667)</f>
        <v>43109.66667</v>
      </c>
      <c r="B762" s="2">
        <f>IFERROR(__xludf.DUMMYFUNCTION("""COMPUTED_VALUE"""),34.03)</f>
        <v>34.03</v>
      </c>
      <c r="C762" s="2">
        <f>IFERROR(__xludf.DUMMYFUNCTION("""COMPUTED_VALUE"""),34.13)</f>
        <v>34.13</v>
      </c>
      <c r="D762" s="2">
        <f>IFERROR(__xludf.DUMMYFUNCTION("""COMPUTED_VALUE"""),33.7)</f>
        <v>33.7</v>
      </c>
      <c r="E762" s="2">
        <f>IFERROR(__xludf.DUMMYFUNCTION("""COMPUTED_VALUE"""),33.83)</f>
        <v>33.83</v>
      </c>
      <c r="F762" s="2">
        <f>IFERROR(__xludf.DUMMYFUNCTION("""COMPUTED_VALUE"""),339297.0)</f>
        <v>339297</v>
      </c>
    </row>
    <row r="763">
      <c r="A763" s="3">
        <f>IFERROR(__xludf.DUMMYFUNCTION("""COMPUTED_VALUE"""),43110.66666666667)</f>
        <v>43110.66667</v>
      </c>
      <c r="B763" s="2">
        <f>IFERROR(__xludf.DUMMYFUNCTION("""COMPUTED_VALUE"""),33.77)</f>
        <v>33.77</v>
      </c>
      <c r="C763" s="2">
        <f>IFERROR(__xludf.DUMMYFUNCTION("""COMPUTED_VALUE"""),33.77)</f>
        <v>33.77</v>
      </c>
      <c r="D763" s="2">
        <f>IFERROR(__xludf.DUMMYFUNCTION("""COMPUTED_VALUE"""),33.29)</f>
        <v>33.29</v>
      </c>
      <c r="E763" s="2">
        <f>IFERROR(__xludf.DUMMYFUNCTION("""COMPUTED_VALUE"""),33.5)</f>
        <v>33.5</v>
      </c>
      <c r="F763" s="2">
        <f>IFERROR(__xludf.DUMMYFUNCTION("""COMPUTED_VALUE"""),633541.0)</f>
        <v>633541</v>
      </c>
    </row>
    <row r="764">
      <c r="A764" s="3">
        <f>IFERROR(__xludf.DUMMYFUNCTION("""COMPUTED_VALUE"""),43111.66666666667)</f>
        <v>43111.66667</v>
      </c>
      <c r="B764" s="2">
        <f>IFERROR(__xludf.DUMMYFUNCTION("""COMPUTED_VALUE"""),33.56)</f>
        <v>33.56</v>
      </c>
      <c r="C764" s="2">
        <f>IFERROR(__xludf.DUMMYFUNCTION("""COMPUTED_VALUE"""),33.86)</f>
        <v>33.86</v>
      </c>
      <c r="D764" s="2">
        <f>IFERROR(__xludf.DUMMYFUNCTION("""COMPUTED_VALUE"""),33.19)</f>
        <v>33.19</v>
      </c>
      <c r="E764" s="2">
        <f>IFERROR(__xludf.DUMMYFUNCTION("""COMPUTED_VALUE"""),33.79)</f>
        <v>33.79</v>
      </c>
      <c r="F764" s="2">
        <f>IFERROR(__xludf.DUMMYFUNCTION("""COMPUTED_VALUE"""),595516.0)</f>
        <v>595516</v>
      </c>
    </row>
    <row r="765">
      <c r="A765" s="3">
        <f>IFERROR(__xludf.DUMMYFUNCTION("""COMPUTED_VALUE"""),43112.66666666667)</f>
        <v>43112.66667</v>
      </c>
      <c r="B765" s="2">
        <f>IFERROR(__xludf.DUMMYFUNCTION("""COMPUTED_VALUE"""),33.8)</f>
        <v>33.8</v>
      </c>
      <c r="C765" s="2">
        <f>IFERROR(__xludf.DUMMYFUNCTION("""COMPUTED_VALUE"""),34.25)</f>
        <v>34.25</v>
      </c>
      <c r="D765" s="2">
        <f>IFERROR(__xludf.DUMMYFUNCTION("""COMPUTED_VALUE"""),33.73)</f>
        <v>33.73</v>
      </c>
      <c r="E765" s="2">
        <f>IFERROR(__xludf.DUMMYFUNCTION("""COMPUTED_VALUE"""),33.81)</f>
        <v>33.81</v>
      </c>
      <c r="F765" s="2">
        <f>IFERROR(__xludf.DUMMYFUNCTION("""COMPUTED_VALUE"""),410138.0)</f>
        <v>410138</v>
      </c>
    </row>
    <row r="766">
      <c r="A766" s="3">
        <f>IFERROR(__xludf.DUMMYFUNCTION("""COMPUTED_VALUE"""),43116.66666666667)</f>
        <v>43116.66667</v>
      </c>
      <c r="B766" s="2">
        <f>IFERROR(__xludf.DUMMYFUNCTION("""COMPUTED_VALUE"""),33.81)</f>
        <v>33.81</v>
      </c>
      <c r="C766" s="2">
        <f>IFERROR(__xludf.DUMMYFUNCTION("""COMPUTED_VALUE"""),33.85)</f>
        <v>33.85</v>
      </c>
      <c r="D766" s="2">
        <f>IFERROR(__xludf.DUMMYFUNCTION("""COMPUTED_VALUE"""),33.41)</f>
        <v>33.41</v>
      </c>
      <c r="E766" s="2">
        <f>IFERROR(__xludf.DUMMYFUNCTION("""COMPUTED_VALUE"""),33.6)</f>
        <v>33.6</v>
      </c>
      <c r="F766" s="2">
        <f>IFERROR(__xludf.DUMMYFUNCTION("""COMPUTED_VALUE"""),674170.0)</f>
        <v>674170</v>
      </c>
    </row>
    <row r="767">
      <c r="A767" s="3">
        <f>IFERROR(__xludf.DUMMYFUNCTION("""COMPUTED_VALUE"""),43117.66666666667)</f>
        <v>43117.66667</v>
      </c>
      <c r="B767" s="2">
        <f>IFERROR(__xludf.DUMMYFUNCTION("""COMPUTED_VALUE"""),33.62)</f>
        <v>33.62</v>
      </c>
      <c r="C767" s="2">
        <f>IFERROR(__xludf.DUMMYFUNCTION("""COMPUTED_VALUE"""),33.78)</f>
        <v>33.78</v>
      </c>
      <c r="D767" s="2">
        <f>IFERROR(__xludf.DUMMYFUNCTION("""COMPUTED_VALUE"""),33.46)</f>
        <v>33.46</v>
      </c>
      <c r="E767" s="2">
        <f>IFERROR(__xludf.DUMMYFUNCTION("""COMPUTED_VALUE"""),33.7)</f>
        <v>33.7</v>
      </c>
      <c r="F767" s="2">
        <f>IFERROR(__xludf.DUMMYFUNCTION("""COMPUTED_VALUE"""),461305.0)</f>
        <v>461305</v>
      </c>
    </row>
    <row r="768">
      <c r="A768" s="3">
        <f>IFERROR(__xludf.DUMMYFUNCTION("""COMPUTED_VALUE"""),43118.66666666667)</f>
        <v>43118.66667</v>
      </c>
      <c r="B768" s="2">
        <f>IFERROR(__xludf.DUMMYFUNCTION("""COMPUTED_VALUE"""),33.68)</f>
        <v>33.68</v>
      </c>
      <c r="C768" s="2">
        <f>IFERROR(__xludf.DUMMYFUNCTION("""COMPUTED_VALUE"""),33.93)</f>
        <v>33.93</v>
      </c>
      <c r="D768" s="2">
        <f>IFERROR(__xludf.DUMMYFUNCTION("""COMPUTED_VALUE"""),33.57)</f>
        <v>33.57</v>
      </c>
      <c r="E768" s="2">
        <f>IFERROR(__xludf.DUMMYFUNCTION("""COMPUTED_VALUE"""),33.7)</f>
        <v>33.7</v>
      </c>
      <c r="F768" s="2">
        <f>IFERROR(__xludf.DUMMYFUNCTION("""COMPUTED_VALUE"""),337197.0)</f>
        <v>337197</v>
      </c>
    </row>
    <row r="769">
      <c r="A769" s="3">
        <f>IFERROR(__xludf.DUMMYFUNCTION("""COMPUTED_VALUE"""),43119.66666666667)</f>
        <v>43119.66667</v>
      </c>
      <c r="B769" s="2">
        <f>IFERROR(__xludf.DUMMYFUNCTION("""COMPUTED_VALUE"""),33.75)</f>
        <v>33.75</v>
      </c>
      <c r="C769" s="2">
        <f>IFERROR(__xludf.DUMMYFUNCTION("""COMPUTED_VALUE"""),33.79)</f>
        <v>33.79</v>
      </c>
      <c r="D769" s="2">
        <f>IFERROR(__xludf.DUMMYFUNCTION("""COMPUTED_VALUE"""),33.56)</f>
        <v>33.56</v>
      </c>
      <c r="E769" s="2">
        <f>IFERROR(__xludf.DUMMYFUNCTION("""COMPUTED_VALUE"""),33.66)</f>
        <v>33.66</v>
      </c>
      <c r="F769" s="2">
        <f>IFERROR(__xludf.DUMMYFUNCTION("""COMPUTED_VALUE"""),316719.0)</f>
        <v>316719</v>
      </c>
    </row>
    <row r="770">
      <c r="A770" s="3">
        <f>IFERROR(__xludf.DUMMYFUNCTION("""COMPUTED_VALUE"""),43122.66666666667)</f>
        <v>43122.66667</v>
      </c>
      <c r="B770" s="2">
        <f>IFERROR(__xludf.DUMMYFUNCTION("""COMPUTED_VALUE"""),33.58)</f>
        <v>33.58</v>
      </c>
      <c r="C770" s="2">
        <f>IFERROR(__xludf.DUMMYFUNCTION("""COMPUTED_VALUE"""),33.77)</f>
        <v>33.77</v>
      </c>
      <c r="D770" s="2">
        <f>IFERROR(__xludf.DUMMYFUNCTION("""COMPUTED_VALUE"""),33.45)</f>
        <v>33.45</v>
      </c>
      <c r="E770" s="2">
        <f>IFERROR(__xludf.DUMMYFUNCTION("""COMPUTED_VALUE"""),33.76)</f>
        <v>33.76</v>
      </c>
      <c r="F770" s="2">
        <f>IFERROR(__xludf.DUMMYFUNCTION("""COMPUTED_VALUE"""),535482.0)</f>
        <v>535482</v>
      </c>
    </row>
    <row r="771">
      <c r="A771" s="3">
        <f>IFERROR(__xludf.DUMMYFUNCTION("""COMPUTED_VALUE"""),43123.66666666667)</f>
        <v>43123.66667</v>
      </c>
      <c r="B771" s="2">
        <f>IFERROR(__xludf.DUMMYFUNCTION("""COMPUTED_VALUE"""),33.81)</f>
        <v>33.81</v>
      </c>
      <c r="C771" s="2">
        <f>IFERROR(__xludf.DUMMYFUNCTION("""COMPUTED_VALUE"""),34.13)</f>
        <v>34.13</v>
      </c>
      <c r="D771" s="2">
        <f>IFERROR(__xludf.DUMMYFUNCTION("""COMPUTED_VALUE"""),33.53)</f>
        <v>33.53</v>
      </c>
      <c r="E771" s="2">
        <f>IFERROR(__xludf.DUMMYFUNCTION("""COMPUTED_VALUE"""),34.08)</f>
        <v>34.08</v>
      </c>
      <c r="F771" s="2">
        <f>IFERROR(__xludf.DUMMYFUNCTION("""COMPUTED_VALUE"""),314779.0)</f>
        <v>314779</v>
      </c>
    </row>
    <row r="772">
      <c r="A772" s="3">
        <f>IFERROR(__xludf.DUMMYFUNCTION("""COMPUTED_VALUE"""),43124.66666666667)</f>
        <v>43124.66667</v>
      </c>
      <c r="B772" s="2">
        <f>IFERROR(__xludf.DUMMYFUNCTION("""COMPUTED_VALUE"""),34.21)</f>
        <v>34.21</v>
      </c>
      <c r="C772" s="2">
        <f>IFERROR(__xludf.DUMMYFUNCTION("""COMPUTED_VALUE"""),34.68)</f>
        <v>34.68</v>
      </c>
      <c r="D772" s="2">
        <f>IFERROR(__xludf.DUMMYFUNCTION("""COMPUTED_VALUE"""),34.06)</f>
        <v>34.06</v>
      </c>
      <c r="E772" s="2">
        <f>IFERROR(__xludf.DUMMYFUNCTION("""COMPUTED_VALUE"""),34.35)</f>
        <v>34.35</v>
      </c>
      <c r="F772" s="2">
        <f>IFERROR(__xludf.DUMMYFUNCTION("""COMPUTED_VALUE"""),499278.0)</f>
        <v>499278</v>
      </c>
    </row>
    <row r="773">
      <c r="A773" s="3">
        <f>IFERROR(__xludf.DUMMYFUNCTION("""COMPUTED_VALUE"""),43125.66666666667)</f>
        <v>43125.66667</v>
      </c>
      <c r="B773" s="2">
        <f>IFERROR(__xludf.DUMMYFUNCTION("""COMPUTED_VALUE"""),34.4)</f>
        <v>34.4</v>
      </c>
      <c r="C773" s="2">
        <f>IFERROR(__xludf.DUMMYFUNCTION("""COMPUTED_VALUE"""),34.49)</f>
        <v>34.49</v>
      </c>
      <c r="D773" s="2">
        <f>IFERROR(__xludf.DUMMYFUNCTION("""COMPUTED_VALUE"""),33.84)</f>
        <v>33.84</v>
      </c>
      <c r="E773" s="2">
        <f>IFERROR(__xludf.DUMMYFUNCTION("""COMPUTED_VALUE"""),33.88)</f>
        <v>33.88</v>
      </c>
      <c r="F773" s="2">
        <f>IFERROR(__xludf.DUMMYFUNCTION("""COMPUTED_VALUE"""),383459.0)</f>
        <v>383459</v>
      </c>
    </row>
    <row r="774">
      <c r="A774" s="3">
        <f>IFERROR(__xludf.DUMMYFUNCTION("""COMPUTED_VALUE"""),43126.66666666667)</f>
        <v>43126.66667</v>
      </c>
      <c r="B774" s="2">
        <f>IFERROR(__xludf.DUMMYFUNCTION("""COMPUTED_VALUE"""),33.98)</f>
        <v>33.98</v>
      </c>
      <c r="C774" s="2">
        <f>IFERROR(__xludf.DUMMYFUNCTION("""COMPUTED_VALUE"""),34.21)</f>
        <v>34.21</v>
      </c>
      <c r="D774" s="2">
        <f>IFERROR(__xludf.DUMMYFUNCTION("""COMPUTED_VALUE"""),33.8)</f>
        <v>33.8</v>
      </c>
      <c r="E774" s="2">
        <f>IFERROR(__xludf.DUMMYFUNCTION("""COMPUTED_VALUE"""),34.21)</f>
        <v>34.21</v>
      </c>
      <c r="F774" s="2">
        <f>IFERROR(__xludf.DUMMYFUNCTION("""COMPUTED_VALUE"""),287571.0)</f>
        <v>287571</v>
      </c>
    </row>
    <row r="775">
      <c r="A775" s="3">
        <f>IFERROR(__xludf.DUMMYFUNCTION("""COMPUTED_VALUE"""),43129.66666666667)</f>
        <v>43129.66667</v>
      </c>
      <c r="B775" s="2">
        <f>IFERROR(__xludf.DUMMYFUNCTION("""COMPUTED_VALUE"""),34.2)</f>
        <v>34.2</v>
      </c>
      <c r="C775" s="2">
        <f>IFERROR(__xludf.DUMMYFUNCTION("""COMPUTED_VALUE"""),34.36)</f>
        <v>34.36</v>
      </c>
      <c r="D775" s="2">
        <f>IFERROR(__xludf.DUMMYFUNCTION("""COMPUTED_VALUE"""),33.92)</f>
        <v>33.92</v>
      </c>
      <c r="E775" s="2">
        <f>IFERROR(__xludf.DUMMYFUNCTION("""COMPUTED_VALUE"""),34.17)</f>
        <v>34.17</v>
      </c>
      <c r="F775" s="2">
        <f>IFERROR(__xludf.DUMMYFUNCTION("""COMPUTED_VALUE"""),589075.0)</f>
        <v>589075</v>
      </c>
    </row>
    <row r="776">
      <c r="A776" s="3">
        <f>IFERROR(__xludf.DUMMYFUNCTION("""COMPUTED_VALUE"""),43130.66666666667)</f>
        <v>43130.66667</v>
      </c>
      <c r="B776" s="2">
        <f>IFERROR(__xludf.DUMMYFUNCTION("""COMPUTED_VALUE"""),33.96)</f>
        <v>33.96</v>
      </c>
      <c r="C776" s="2">
        <f>IFERROR(__xludf.DUMMYFUNCTION("""COMPUTED_VALUE"""),34.26)</f>
        <v>34.26</v>
      </c>
      <c r="D776" s="2">
        <f>IFERROR(__xludf.DUMMYFUNCTION("""COMPUTED_VALUE"""),33.91)</f>
        <v>33.91</v>
      </c>
      <c r="E776" s="2">
        <f>IFERROR(__xludf.DUMMYFUNCTION("""COMPUTED_VALUE"""),34.11)</f>
        <v>34.11</v>
      </c>
      <c r="F776" s="2">
        <f>IFERROR(__xludf.DUMMYFUNCTION("""COMPUTED_VALUE"""),571617.0)</f>
        <v>571617</v>
      </c>
    </row>
    <row r="777">
      <c r="A777" s="3">
        <f>IFERROR(__xludf.DUMMYFUNCTION("""COMPUTED_VALUE"""),43131.66666666667)</f>
        <v>43131.66667</v>
      </c>
      <c r="B777" s="2">
        <f>IFERROR(__xludf.DUMMYFUNCTION("""COMPUTED_VALUE"""),34.09)</f>
        <v>34.09</v>
      </c>
      <c r="C777" s="2">
        <f>IFERROR(__xludf.DUMMYFUNCTION("""COMPUTED_VALUE"""),34.47)</f>
        <v>34.47</v>
      </c>
      <c r="D777" s="2">
        <f>IFERROR(__xludf.DUMMYFUNCTION("""COMPUTED_VALUE"""),33.95)</f>
        <v>33.95</v>
      </c>
      <c r="E777" s="2">
        <f>IFERROR(__xludf.DUMMYFUNCTION("""COMPUTED_VALUE"""),34.25)</f>
        <v>34.25</v>
      </c>
      <c r="F777" s="2">
        <f>IFERROR(__xludf.DUMMYFUNCTION("""COMPUTED_VALUE"""),699799.0)</f>
        <v>699799</v>
      </c>
    </row>
    <row r="778">
      <c r="A778" s="3">
        <f>IFERROR(__xludf.DUMMYFUNCTION("""COMPUTED_VALUE"""),43132.66666666667)</f>
        <v>43132.66667</v>
      </c>
      <c r="B778" s="2">
        <f>IFERROR(__xludf.DUMMYFUNCTION("""COMPUTED_VALUE"""),37.5)</f>
        <v>37.5</v>
      </c>
      <c r="C778" s="2">
        <f>IFERROR(__xludf.DUMMYFUNCTION("""COMPUTED_VALUE"""),40.31)</f>
        <v>40.31</v>
      </c>
      <c r="D778" s="2">
        <f>IFERROR(__xludf.DUMMYFUNCTION("""COMPUTED_VALUE"""),37.05)</f>
        <v>37.05</v>
      </c>
      <c r="E778" s="2">
        <f>IFERROR(__xludf.DUMMYFUNCTION("""COMPUTED_VALUE"""),38.6)</f>
        <v>38.6</v>
      </c>
      <c r="F778" s="2">
        <f>IFERROR(__xludf.DUMMYFUNCTION("""COMPUTED_VALUE"""),4135350.0)</f>
        <v>4135350</v>
      </c>
    </row>
    <row r="779">
      <c r="A779" s="3">
        <f>IFERROR(__xludf.DUMMYFUNCTION("""COMPUTED_VALUE"""),43133.66666666667)</f>
        <v>43133.66667</v>
      </c>
      <c r="B779" s="2">
        <f>IFERROR(__xludf.DUMMYFUNCTION("""COMPUTED_VALUE"""),38.06)</f>
        <v>38.06</v>
      </c>
      <c r="C779" s="2">
        <f>IFERROR(__xludf.DUMMYFUNCTION("""COMPUTED_VALUE"""),38.09)</f>
        <v>38.09</v>
      </c>
      <c r="D779" s="2">
        <f>IFERROR(__xludf.DUMMYFUNCTION("""COMPUTED_VALUE"""),36.48)</f>
        <v>36.48</v>
      </c>
      <c r="E779" s="2">
        <f>IFERROR(__xludf.DUMMYFUNCTION("""COMPUTED_VALUE"""),36.5)</f>
        <v>36.5</v>
      </c>
      <c r="F779" s="2">
        <f>IFERROR(__xludf.DUMMYFUNCTION("""COMPUTED_VALUE"""),1994166.0)</f>
        <v>1994166</v>
      </c>
    </row>
    <row r="780">
      <c r="A780" s="3">
        <f>IFERROR(__xludf.DUMMYFUNCTION("""COMPUTED_VALUE"""),43136.66666666667)</f>
        <v>43136.66667</v>
      </c>
      <c r="B780" s="2">
        <f>IFERROR(__xludf.DUMMYFUNCTION("""COMPUTED_VALUE"""),36.34)</f>
        <v>36.34</v>
      </c>
      <c r="C780" s="2">
        <f>IFERROR(__xludf.DUMMYFUNCTION("""COMPUTED_VALUE"""),36.99)</f>
        <v>36.99</v>
      </c>
      <c r="D780" s="2">
        <f>IFERROR(__xludf.DUMMYFUNCTION("""COMPUTED_VALUE"""),35.8)</f>
        <v>35.8</v>
      </c>
      <c r="E780" s="2">
        <f>IFERROR(__xludf.DUMMYFUNCTION("""COMPUTED_VALUE"""),35.87)</f>
        <v>35.87</v>
      </c>
      <c r="F780" s="2">
        <f>IFERROR(__xludf.DUMMYFUNCTION("""COMPUTED_VALUE"""),1671036.0)</f>
        <v>1671036</v>
      </c>
    </row>
    <row r="781">
      <c r="A781" s="3">
        <f>IFERROR(__xludf.DUMMYFUNCTION("""COMPUTED_VALUE"""),43137.66666666667)</f>
        <v>43137.66667</v>
      </c>
      <c r="B781" s="2">
        <f>IFERROR(__xludf.DUMMYFUNCTION("""COMPUTED_VALUE"""),35.43)</f>
        <v>35.43</v>
      </c>
      <c r="C781" s="2">
        <f>IFERROR(__xludf.DUMMYFUNCTION("""COMPUTED_VALUE"""),35.87)</f>
        <v>35.87</v>
      </c>
      <c r="D781" s="2">
        <f>IFERROR(__xludf.DUMMYFUNCTION("""COMPUTED_VALUE"""),34.79)</f>
        <v>34.79</v>
      </c>
      <c r="E781" s="2">
        <f>IFERROR(__xludf.DUMMYFUNCTION("""COMPUTED_VALUE"""),35.55)</f>
        <v>35.55</v>
      </c>
      <c r="F781" s="2">
        <f>IFERROR(__xludf.DUMMYFUNCTION("""COMPUTED_VALUE"""),1479470.0)</f>
        <v>1479470</v>
      </c>
    </row>
    <row r="782">
      <c r="A782" s="3">
        <f>IFERROR(__xludf.DUMMYFUNCTION("""COMPUTED_VALUE"""),43138.66666666667)</f>
        <v>43138.66667</v>
      </c>
      <c r="B782" s="2">
        <f>IFERROR(__xludf.DUMMYFUNCTION("""COMPUTED_VALUE"""),35.47)</f>
        <v>35.47</v>
      </c>
      <c r="C782" s="2">
        <f>IFERROR(__xludf.DUMMYFUNCTION("""COMPUTED_VALUE"""),35.64)</f>
        <v>35.64</v>
      </c>
      <c r="D782" s="2">
        <f>IFERROR(__xludf.DUMMYFUNCTION("""COMPUTED_VALUE"""),34.88)</f>
        <v>34.88</v>
      </c>
      <c r="E782" s="2">
        <f>IFERROR(__xludf.DUMMYFUNCTION("""COMPUTED_VALUE"""),35.02)</f>
        <v>35.02</v>
      </c>
      <c r="F782" s="2">
        <f>IFERROR(__xludf.DUMMYFUNCTION("""COMPUTED_VALUE"""),908471.0)</f>
        <v>908471</v>
      </c>
    </row>
    <row r="783">
      <c r="A783" s="3">
        <f>IFERROR(__xludf.DUMMYFUNCTION("""COMPUTED_VALUE"""),43139.66666666667)</f>
        <v>43139.66667</v>
      </c>
      <c r="B783" s="2">
        <f>IFERROR(__xludf.DUMMYFUNCTION("""COMPUTED_VALUE"""),35.17)</f>
        <v>35.17</v>
      </c>
      <c r="C783" s="2">
        <f>IFERROR(__xludf.DUMMYFUNCTION("""COMPUTED_VALUE"""),35.17)</f>
        <v>35.17</v>
      </c>
      <c r="D783" s="2">
        <f>IFERROR(__xludf.DUMMYFUNCTION("""COMPUTED_VALUE"""),34.31)</f>
        <v>34.31</v>
      </c>
      <c r="E783" s="2">
        <f>IFERROR(__xludf.DUMMYFUNCTION("""COMPUTED_VALUE"""),34.31)</f>
        <v>34.31</v>
      </c>
      <c r="F783" s="2">
        <f>IFERROR(__xludf.DUMMYFUNCTION("""COMPUTED_VALUE"""),1150514.0)</f>
        <v>1150514</v>
      </c>
    </row>
    <row r="784">
      <c r="A784" s="3">
        <f>IFERROR(__xludf.DUMMYFUNCTION("""COMPUTED_VALUE"""),43140.66666666667)</f>
        <v>43140.66667</v>
      </c>
      <c r="B784" s="2">
        <f>IFERROR(__xludf.DUMMYFUNCTION("""COMPUTED_VALUE"""),34.51)</f>
        <v>34.51</v>
      </c>
      <c r="C784" s="2">
        <f>IFERROR(__xludf.DUMMYFUNCTION("""COMPUTED_VALUE"""),34.61)</f>
        <v>34.61</v>
      </c>
      <c r="D784" s="2">
        <f>IFERROR(__xludf.DUMMYFUNCTION("""COMPUTED_VALUE"""),33.48)</f>
        <v>33.48</v>
      </c>
      <c r="E784" s="2">
        <f>IFERROR(__xludf.DUMMYFUNCTION("""COMPUTED_VALUE"""),34.43)</f>
        <v>34.43</v>
      </c>
      <c r="F784" s="2">
        <f>IFERROR(__xludf.DUMMYFUNCTION("""COMPUTED_VALUE"""),727709.0)</f>
        <v>727709</v>
      </c>
    </row>
    <row r="785">
      <c r="A785" s="3">
        <f>IFERROR(__xludf.DUMMYFUNCTION("""COMPUTED_VALUE"""),43143.66666666667)</f>
        <v>43143.66667</v>
      </c>
      <c r="B785" s="2">
        <f>IFERROR(__xludf.DUMMYFUNCTION("""COMPUTED_VALUE"""),34.68)</f>
        <v>34.68</v>
      </c>
      <c r="C785" s="2">
        <f>IFERROR(__xludf.DUMMYFUNCTION("""COMPUTED_VALUE"""),34.93)</f>
        <v>34.93</v>
      </c>
      <c r="D785" s="2">
        <f>IFERROR(__xludf.DUMMYFUNCTION("""COMPUTED_VALUE"""),34.44)</f>
        <v>34.44</v>
      </c>
      <c r="E785" s="2">
        <f>IFERROR(__xludf.DUMMYFUNCTION("""COMPUTED_VALUE"""),34.7)</f>
        <v>34.7</v>
      </c>
      <c r="F785" s="2">
        <f>IFERROR(__xludf.DUMMYFUNCTION("""COMPUTED_VALUE"""),700577.0)</f>
        <v>700577</v>
      </c>
    </row>
    <row r="786">
      <c r="A786" s="3">
        <f>IFERROR(__xludf.DUMMYFUNCTION("""COMPUTED_VALUE"""),43144.66666666667)</f>
        <v>43144.66667</v>
      </c>
      <c r="B786" s="2">
        <f>IFERROR(__xludf.DUMMYFUNCTION("""COMPUTED_VALUE"""),34.71)</f>
        <v>34.71</v>
      </c>
      <c r="C786" s="2">
        <f>IFERROR(__xludf.DUMMYFUNCTION("""COMPUTED_VALUE"""),34.76)</f>
        <v>34.76</v>
      </c>
      <c r="D786" s="2">
        <f>IFERROR(__xludf.DUMMYFUNCTION("""COMPUTED_VALUE"""),34.3)</f>
        <v>34.3</v>
      </c>
      <c r="E786" s="2">
        <f>IFERROR(__xludf.DUMMYFUNCTION("""COMPUTED_VALUE"""),34.7)</f>
        <v>34.7</v>
      </c>
      <c r="F786" s="2">
        <f>IFERROR(__xludf.DUMMYFUNCTION("""COMPUTED_VALUE"""),619312.0)</f>
        <v>619312</v>
      </c>
    </row>
    <row r="787">
      <c r="A787" s="3">
        <f>IFERROR(__xludf.DUMMYFUNCTION("""COMPUTED_VALUE"""),43145.66666666667)</f>
        <v>43145.66667</v>
      </c>
      <c r="B787" s="2">
        <f>IFERROR(__xludf.DUMMYFUNCTION("""COMPUTED_VALUE"""),34.63)</f>
        <v>34.63</v>
      </c>
      <c r="C787" s="2">
        <f>IFERROR(__xludf.DUMMYFUNCTION("""COMPUTED_VALUE"""),35.68)</f>
        <v>35.68</v>
      </c>
      <c r="D787" s="2">
        <f>IFERROR(__xludf.DUMMYFUNCTION("""COMPUTED_VALUE"""),34.41)</f>
        <v>34.41</v>
      </c>
      <c r="E787" s="2">
        <f>IFERROR(__xludf.DUMMYFUNCTION("""COMPUTED_VALUE"""),35.48)</f>
        <v>35.48</v>
      </c>
      <c r="F787" s="2">
        <f>IFERROR(__xludf.DUMMYFUNCTION("""COMPUTED_VALUE"""),692313.0)</f>
        <v>692313</v>
      </c>
    </row>
    <row r="788">
      <c r="A788" s="3">
        <f>IFERROR(__xludf.DUMMYFUNCTION("""COMPUTED_VALUE"""),43146.66666666667)</f>
        <v>43146.66667</v>
      </c>
      <c r="B788" s="2">
        <f>IFERROR(__xludf.DUMMYFUNCTION("""COMPUTED_VALUE"""),35.65)</f>
        <v>35.65</v>
      </c>
      <c r="C788" s="2">
        <f>IFERROR(__xludf.DUMMYFUNCTION("""COMPUTED_VALUE"""),35.65)</f>
        <v>35.65</v>
      </c>
      <c r="D788" s="2">
        <f>IFERROR(__xludf.DUMMYFUNCTION("""COMPUTED_VALUE"""),34.94)</f>
        <v>34.94</v>
      </c>
      <c r="E788" s="2">
        <f>IFERROR(__xludf.DUMMYFUNCTION("""COMPUTED_VALUE"""),35.35)</f>
        <v>35.35</v>
      </c>
      <c r="F788" s="2">
        <f>IFERROR(__xludf.DUMMYFUNCTION("""COMPUTED_VALUE"""),440647.0)</f>
        <v>440647</v>
      </c>
    </row>
    <row r="789">
      <c r="A789" s="3">
        <f>IFERROR(__xludf.DUMMYFUNCTION("""COMPUTED_VALUE"""),43147.66666666667)</f>
        <v>43147.66667</v>
      </c>
      <c r="B789" s="2">
        <f>IFERROR(__xludf.DUMMYFUNCTION("""COMPUTED_VALUE"""),35.18)</f>
        <v>35.18</v>
      </c>
      <c r="C789" s="2">
        <f>IFERROR(__xludf.DUMMYFUNCTION("""COMPUTED_VALUE"""),35.37)</f>
        <v>35.37</v>
      </c>
      <c r="D789" s="2">
        <f>IFERROR(__xludf.DUMMYFUNCTION("""COMPUTED_VALUE"""),34.9)</f>
        <v>34.9</v>
      </c>
      <c r="E789" s="2">
        <f>IFERROR(__xludf.DUMMYFUNCTION("""COMPUTED_VALUE"""),35.11)</f>
        <v>35.11</v>
      </c>
      <c r="F789" s="2">
        <f>IFERROR(__xludf.DUMMYFUNCTION("""COMPUTED_VALUE"""),483978.0)</f>
        <v>483978</v>
      </c>
    </row>
    <row r="790">
      <c r="A790" s="3">
        <f>IFERROR(__xludf.DUMMYFUNCTION("""COMPUTED_VALUE"""),43151.66666666667)</f>
        <v>43151.66667</v>
      </c>
      <c r="B790" s="2">
        <f>IFERROR(__xludf.DUMMYFUNCTION("""COMPUTED_VALUE"""),35.01)</f>
        <v>35.01</v>
      </c>
      <c r="C790" s="2">
        <f>IFERROR(__xludf.DUMMYFUNCTION("""COMPUTED_VALUE"""),35.23)</f>
        <v>35.23</v>
      </c>
      <c r="D790" s="2">
        <f>IFERROR(__xludf.DUMMYFUNCTION("""COMPUTED_VALUE"""),34.42)</f>
        <v>34.42</v>
      </c>
      <c r="E790" s="2">
        <f>IFERROR(__xludf.DUMMYFUNCTION("""COMPUTED_VALUE"""),34.97)</f>
        <v>34.97</v>
      </c>
      <c r="F790" s="2">
        <f>IFERROR(__xludf.DUMMYFUNCTION("""COMPUTED_VALUE"""),668393.0)</f>
        <v>668393</v>
      </c>
    </row>
    <row r="791">
      <c r="A791" s="3">
        <f>IFERROR(__xludf.DUMMYFUNCTION("""COMPUTED_VALUE"""),43152.66666666667)</f>
        <v>43152.66667</v>
      </c>
      <c r="B791" s="2">
        <f>IFERROR(__xludf.DUMMYFUNCTION("""COMPUTED_VALUE"""),35.1)</f>
        <v>35.1</v>
      </c>
      <c r="C791" s="2">
        <f>IFERROR(__xludf.DUMMYFUNCTION("""COMPUTED_VALUE"""),35.31)</f>
        <v>35.31</v>
      </c>
      <c r="D791" s="2">
        <f>IFERROR(__xludf.DUMMYFUNCTION("""COMPUTED_VALUE"""),34.68)</f>
        <v>34.68</v>
      </c>
      <c r="E791" s="2">
        <f>IFERROR(__xludf.DUMMYFUNCTION("""COMPUTED_VALUE"""),34.69)</f>
        <v>34.69</v>
      </c>
      <c r="F791" s="2">
        <f>IFERROR(__xludf.DUMMYFUNCTION("""COMPUTED_VALUE"""),421513.0)</f>
        <v>421513</v>
      </c>
    </row>
    <row r="792">
      <c r="A792" s="3">
        <f>IFERROR(__xludf.DUMMYFUNCTION("""COMPUTED_VALUE"""),43153.66666666667)</f>
        <v>43153.66667</v>
      </c>
      <c r="B792" s="2">
        <f>IFERROR(__xludf.DUMMYFUNCTION("""COMPUTED_VALUE"""),34.81)</f>
        <v>34.81</v>
      </c>
      <c r="C792" s="2">
        <f>IFERROR(__xludf.DUMMYFUNCTION("""COMPUTED_VALUE"""),34.89)</f>
        <v>34.89</v>
      </c>
      <c r="D792" s="2">
        <f>IFERROR(__xludf.DUMMYFUNCTION("""COMPUTED_VALUE"""),34.44)</f>
        <v>34.44</v>
      </c>
      <c r="E792" s="2">
        <f>IFERROR(__xludf.DUMMYFUNCTION("""COMPUTED_VALUE"""),34.55)</f>
        <v>34.55</v>
      </c>
      <c r="F792" s="2">
        <f>IFERROR(__xludf.DUMMYFUNCTION("""COMPUTED_VALUE"""),506909.0)</f>
        <v>506909</v>
      </c>
    </row>
    <row r="793">
      <c r="A793" s="3">
        <f>IFERROR(__xludf.DUMMYFUNCTION("""COMPUTED_VALUE"""),43154.66666666667)</f>
        <v>43154.66667</v>
      </c>
      <c r="B793" s="2">
        <f>IFERROR(__xludf.DUMMYFUNCTION("""COMPUTED_VALUE"""),34.73)</f>
        <v>34.73</v>
      </c>
      <c r="C793" s="2">
        <f>IFERROR(__xludf.DUMMYFUNCTION("""COMPUTED_VALUE"""),35.43)</f>
        <v>35.43</v>
      </c>
      <c r="D793" s="2">
        <f>IFERROR(__xludf.DUMMYFUNCTION("""COMPUTED_VALUE"""),34.49)</f>
        <v>34.49</v>
      </c>
      <c r="E793" s="2">
        <f>IFERROR(__xludf.DUMMYFUNCTION("""COMPUTED_VALUE"""),35.41)</f>
        <v>35.41</v>
      </c>
      <c r="F793" s="2">
        <f>IFERROR(__xludf.DUMMYFUNCTION("""COMPUTED_VALUE"""),605355.0)</f>
        <v>605355</v>
      </c>
    </row>
    <row r="794">
      <c r="A794" s="3">
        <f>IFERROR(__xludf.DUMMYFUNCTION("""COMPUTED_VALUE"""),43157.66666666667)</f>
        <v>43157.66667</v>
      </c>
      <c r="B794" s="2">
        <f>IFERROR(__xludf.DUMMYFUNCTION("""COMPUTED_VALUE"""),35.57)</f>
        <v>35.57</v>
      </c>
      <c r="C794" s="2">
        <f>IFERROR(__xludf.DUMMYFUNCTION("""COMPUTED_VALUE"""),35.79)</f>
        <v>35.79</v>
      </c>
      <c r="D794" s="2">
        <f>IFERROR(__xludf.DUMMYFUNCTION("""COMPUTED_VALUE"""),35.4)</f>
        <v>35.4</v>
      </c>
      <c r="E794" s="2">
        <f>IFERROR(__xludf.DUMMYFUNCTION("""COMPUTED_VALUE"""),35.72)</f>
        <v>35.72</v>
      </c>
      <c r="F794" s="2">
        <f>IFERROR(__xludf.DUMMYFUNCTION("""COMPUTED_VALUE"""),511377.0)</f>
        <v>511377</v>
      </c>
    </row>
    <row r="795">
      <c r="A795" s="3">
        <f>IFERROR(__xludf.DUMMYFUNCTION("""COMPUTED_VALUE"""),43158.66666666667)</f>
        <v>43158.66667</v>
      </c>
      <c r="B795" s="2">
        <f>IFERROR(__xludf.DUMMYFUNCTION("""COMPUTED_VALUE"""),35.76)</f>
        <v>35.76</v>
      </c>
      <c r="C795" s="2">
        <f>IFERROR(__xludf.DUMMYFUNCTION("""COMPUTED_VALUE"""),35.88)</f>
        <v>35.88</v>
      </c>
      <c r="D795" s="2">
        <f>IFERROR(__xludf.DUMMYFUNCTION("""COMPUTED_VALUE"""),35.35)</f>
        <v>35.35</v>
      </c>
      <c r="E795" s="2">
        <f>IFERROR(__xludf.DUMMYFUNCTION("""COMPUTED_VALUE"""),35.5)</f>
        <v>35.5</v>
      </c>
      <c r="F795" s="2">
        <f>IFERROR(__xludf.DUMMYFUNCTION("""COMPUTED_VALUE"""),592587.0)</f>
        <v>592587</v>
      </c>
    </row>
    <row r="796">
      <c r="A796" s="3">
        <f>IFERROR(__xludf.DUMMYFUNCTION("""COMPUTED_VALUE"""),43159.66666666667)</f>
        <v>43159.66667</v>
      </c>
      <c r="B796" s="2">
        <f>IFERROR(__xludf.DUMMYFUNCTION("""COMPUTED_VALUE"""),35.48)</f>
        <v>35.48</v>
      </c>
      <c r="C796" s="2">
        <f>IFERROR(__xludf.DUMMYFUNCTION("""COMPUTED_VALUE"""),35.8)</f>
        <v>35.8</v>
      </c>
      <c r="D796" s="2">
        <f>IFERROR(__xludf.DUMMYFUNCTION("""COMPUTED_VALUE"""),35.04)</f>
        <v>35.04</v>
      </c>
      <c r="E796" s="2">
        <f>IFERROR(__xludf.DUMMYFUNCTION("""COMPUTED_VALUE"""),35.08)</f>
        <v>35.08</v>
      </c>
      <c r="F796" s="2">
        <f>IFERROR(__xludf.DUMMYFUNCTION("""COMPUTED_VALUE"""),487644.0)</f>
        <v>487644</v>
      </c>
    </row>
    <row r="797">
      <c r="A797" s="3">
        <f>IFERROR(__xludf.DUMMYFUNCTION("""COMPUTED_VALUE"""),43160.66666666667)</f>
        <v>43160.66667</v>
      </c>
      <c r="B797" s="2">
        <f>IFERROR(__xludf.DUMMYFUNCTION("""COMPUTED_VALUE"""),34.93)</f>
        <v>34.93</v>
      </c>
      <c r="C797" s="2">
        <f>IFERROR(__xludf.DUMMYFUNCTION("""COMPUTED_VALUE"""),35.1)</f>
        <v>35.1</v>
      </c>
      <c r="D797" s="2">
        <f>IFERROR(__xludf.DUMMYFUNCTION("""COMPUTED_VALUE"""),34.43)</f>
        <v>34.43</v>
      </c>
      <c r="E797" s="2">
        <f>IFERROR(__xludf.DUMMYFUNCTION("""COMPUTED_VALUE"""),34.68)</f>
        <v>34.68</v>
      </c>
      <c r="F797" s="2">
        <f>IFERROR(__xludf.DUMMYFUNCTION("""COMPUTED_VALUE"""),374357.0)</f>
        <v>374357</v>
      </c>
    </row>
    <row r="798">
      <c r="A798" s="3">
        <f>IFERROR(__xludf.DUMMYFUNCTION("""COMPUTED_VALUE"""),43161.66666666667)</f>
        <v>43161.66667</v>
      </c>
      <c r="B798" s="2">
        <f>IFERROR(__xludf.DUMMYFUNCTION("""COMPUTED_VALUE"""),34.51)</f>
        <v>34.51</v>
      </c>
      <c r="C798" s="2">
        <f>IFERROR(__xludf.DUMMYFUNCTION("""COMPUTED_VALUE"""),35.11)</f>
        <v>35.11</v>
      </c>
      <c r="D798" s="2">
        <f>IFERROR(__xludf.DUMMYFUNCTION("""COMPUTED_VALUE"""),34.24)</f>
        <v>34.24</v>
      </c>
      <c r="E798" s="2">
        <f>IFERROR(__xludf.DUMMYFUNCTION("""COMPUTED_VALUE"""),34.84)</f>
        <v>34.84</v>
      </c>
      <c r="F798" s="2">
        <f>IFERROR(__xludf.DUMMYFUNCTION("""COMPUTED_VALUE"""),541860.0)</f>
        <v>541860</v>
      </c>
    </row>
    <row r="799">
      <c r="A799" s="3">
        <f>IFERROR(__xludf.DUMMYFUNCTION("""COMPUTED_VALUE"""),43164.66666666667)</f>
        <v>43164.66667</v>
      </c>
      <c r="B799" s="2">
        <f>IFERROR(__xludf.DUMMYFUNCTION("""COMPUTED_VALUE"""),34.55)</f>
        <v>34.55</v>
      </c>
      <c r="C799" s="2">
        <f>IFERROR(__xludf.DUMMYFUNCTION("""COMPUTED_VALUE"""),35.09)</f>
        <v>35.09</v>
      </c>
      <c r="D799" s="2">
        <f>IFERROR(__xludf.DUMMYFUNCTION("""COMPUTED_VALUE"""),34.41)</f>
        <v>34.41</v>
      </c>
      <c r="E799" s="2">
        <f>IFERROR(__xludf.DUMMYFUNCTION("""COMPUTED_VALUE"""),34.98)</f>
        <v>34.98</v>
      </c>
      <c r="F799" s="2">
        <f>IFERROR(__xludf.DUMMYFUNCTION("""COMPUTED_VALUE"""),783950.0)</f>
        <v>783950</v>
      </c>
    </row>
    <row r="800">
      <c r="A800" s="3">
        <f>IFERROR(__xludf.DUMMYFUNCTION("""COMPUTED_VALUE"""),43165.66666666667)</f>
        <v>43165.66667</v>
      </c>
      <c r="B800" s="2">
        <f>IFERROR(__xludf.DUMMYFUNCTION("""COMPUTED_VALUE"""),35.12)</f>
        <v>35.12</v>
      </c>
      <c r="C800" s="2">
        <f>IFERROR(__xludf.DUMMYFUNCTION("""COMPUTED_VALUE"""),35.39)</f>
        <v>35.39</v>
      </c>
      <c r="D800" s="2">
        <f>IFERROR(__xludf.DUMMYFUNCTION("""COMPUTED_VALUE"""),34.92)</f>
        <v>34.92</v>
      </c>
      <c r="E800" s="2">
        <f>IFERROR(__xludf.DUMMYFUNCTION("""COMPUTED_VALUE"""),35.15)</f>
        <v>35.15</v>
      </c>
      <c r="F800" s="2">
        <f>IFERROR(__xludf.DUMMYFUNCTION("""COMPUTED_VALUE"""),490137.0)</f>
        <v>490137</v>
      </c>
    </row>
    <row r="801">
      <c r="A801" s="3">
        <f>IFERROR(__xludf.DUMMYFUNCTION("""COMPUTED_VALUE"""),43166.66666666667)</f>
        <v>43166.66667</v>
      </c>
      <c r="B801" s="2">
        <f>IFERROR(__xludf.DUMMYFUNCTION("""COMPUTED_VALUE"""),34.99)</f>
        <v>34.99</v>
      </c>
      <c r="C801" s="2">
        <f>IFERROR(__xludf.DUMMYFUNCTION("""COMPUTED_VALUE"""),35.82)</f>
        <v>35.82</v>
      </c>
      <c r="D801" s="2">
        <f>IFERROR(__xludf.DUMMYFUNCTION("""COMPUTED_VALUE"""),34.98)</f>
        <v>34.98</v>
      </c>
      <c r="E801" s="2">
        <f>IFERROR(__xludf.DUMMYFUNCTION("""COMPUTED_VALUE"""),35.49)</f>
        <v>35.49</v>
      </c>
      <c r="F801" s="2">
        <f>IFERROR(__xludf.DUMMYFUNCTION("""COMPUTED_VALUE"""),516660.0)</f>
        <v>516660</v>
      </c>
    </row>
    <row r="802">
      <c r="A802" s="3">
        <f>IFERROR(__xludf.DUMMYFUNCTION("""COMPUTED_VALUE"""),43167.66666666667)</f>
        <v>43167.66667</v>
      </c>
      <c r="B802" s="2">
        <f>IFERROR(__xludf.DUMMYFUNCTION("""COMPUTED_VALUE"""),35.5)</f>
        <v>35.5</v>
      </c>
      <c r="C802" s="2">
        <f>IFERROR(__xludf.DUMMYFUNCTION("""COMPUTED_VALUE"""),36.11)</f>
        <v>36.11</v>
      </c>
      <c r="D802" s="2">
        <f>IFERROR(__xludf.DUMMYFUNCTION("""COMPUTED_VALUE"""),35.48)</f>
        <v>35.48</v>
      </c>
      <c r="E802" s="2">
        <f>IFERROR(__xludf.DUMMYFUNCTION("""COMPUTED_VALUE"""),36.08)</f>
        <v>36.08</v>
      </c>
      <c r="F802" s="2">
        <f>IFERROR(__xludf.DUMMYFUNCTION("""COMPUTED_VALUE"""),593786.0)</f>
        <v>593786</v>
      </c>
    </row>
    <row r="803">
      <c r="A803" s="3">
        <f>IFERROR(__xludf.DUMMYFUNCTION("""COMPUTED_VALUE"""),43168.66666666667)</f>
        <v>43168.66667</v>
      </c>
      <c r="B803" s="2">
        <f>IFERROR(__xludf.DUMMYFUNCTION("""COMPUTED_VALUE"""),36.36)</f>
        <v>36.36</v>
      </c>
      <c r="C803" s="2">
        <f>IFERROR(__xludf.DUMMYFUNCTION("""COMPUTED_VALUE"""),36.36)</f>
        <v>36.36</v>
      </c>
      <c r="D803" s="2">
        <f>IFERROR(__xludf.DUMMYFUNCTION("""COMPUTED_VALUE"""),35.97)</f>
        <v>35.97</v>
      </c>
      <c r="E803" s="2">
        <f>IFERROR(__xludf.DUMMYFUNCTION("""COMPUTED_VALUE"""),36.22)</f>
        <v>36.22</v>
      </c>
      <c r="F803" s="2">
        <f>IFERROR(__xludf.DUMMYFUNCTION("""COMPUTED_VALUE"""),566076.0)</f>
        <v>566076</v>
      </c>
    </row>
    <row r="804">
      <c r="A804" s="3">
        <f>IFERROR(__xludf.DUMMYFUNCTION("""COMPUTED_VALUE"""),43171.66666666667)</f>
        <v>43171.66667</v>
      </c>
      <c r="B804" s="2">
        <f>IFERROR(__xludf.DUMMYFUNCTION("""COMPUTED_VALUE"""),36.28)</f>
        <v>36.28</v>
      </c>
      <c r="C804" s="2">
        <f>IFERROR(__xludf.DUMMYFUNCTION("""COMPUTED_VALUE"""),36.46)</f>
        <v>36.46</v>
      </c>
      <c r="D804" s="2">
        <f>IFERROR(__xludf.DUMMYFUNCTION("""COMPUTED_VALUE"""),36.05)</f>
        <v>36.05</v>
      </c>
      <c r="E804" s="2">
        <f>IFERROR(__xludf.DUMMYFUNCTION("""COMPUTED_VALUE"""),36.39)</f>
        <v>36.39</v>
      </c>
      <c r="F804" s="2">
        <f>IFERROR(__xludf.DUMMYFUNCTION("""COMPUTED_VALUE"""),492559.0)</f>
        <v>492559</v>
      </c>
    </row>
    <row r="805">
      <c r="A805" s="3">
        <f>IFERROR(__xludf.DUMMYFUNCTION("""COMPUTED_VALUE"""),43172.66666666667)</f>
        <v>43172.66667</v>
      </c>
      <c r="B805" s="2">
        <f>IFERROR(__xludf.DUMMYFUNCTION("""COMPUTED_VALUE"""),36.5)</f>
        <v>36.5</v>
      </c>
      <c r="C805" s="2">
        <f>IFERROR(__xludf.DUMMYFUNCTION("""COMPUTED_VALUE"""),36.76)</f>
        <v>36.76</v>
      </c>
      <c r="D805" s="2">
        <f>IFERROR(__xludf.DUMMYFUNCTION("""COMPUTED_VALUE"""),36.19)</f>
        <v>36.19</v>
      </c>
      <c r="E805" s="2">
        <f>IFERROR(__xludf.DUMMYFUNCTION("""COMPUTED_VALUE"""),36.24)</f>
        <v>36.24</v>
      </c>
      <c r="F805" s="2">
        <f>IFERROR(__xludf.DUMMYFUNCTION("""COMPUTED_VALUE"""),597060.0)</f>
        <v>597060</v>
      </c>
    </row>
    <row r="806">
      <c r="A806" s="3">
        <f>IFERROR(__xludf.DUMMYFUNCTION("""COMPUTED_VALUE"""),43173.66666666667)</f>
        <v>43173.66667</v>
      </c>
      <c r="B806" s="2">
        <f>IFERROR(__xludf.DUMMYFUNCTION("""COMPUTED_VALUE"""),36.46)</f>
        <v>36.46</v>
      </c>
      <c r="C806" s="2">
        <f>IFERROR(__xludf.DUMMYFUNCTION("""COMPUTED_VALUE"""),36.58)</f>
        <v>36.58</v>
      </c>
      <c r="D806" s="2">
        <f>IFERROR(__xludf.DUMMYFUNCTION("""COMPUTED_VALUE"""),36.14)</f>
        <v>36.14</v>
      </c>
      <c r="E806" s="2">
        <f>IFERROR(__xludf.DUMMYFUNCTION("""COMPUTED_VALUE"""),36.46)</f>
        <v>36.46</v>
      </c>
      <c r="F806" s="2">
        <f>IFERROR(__xludf.DUMMYFUNCTION("""COMPUTED_VALUE"""),379149.0)</f>
        <v>379149</v>
      </c>
    </row>
    <row r="807">
      <c r="A807" s="3">
        <f>IFERROR(__xludf.DUMMYFUNCTION("""COMPUTED_VALUE"""),43174.66666666667)</f>
        <v>43174.66667</v>
      </c>
      <c r="B807" s="2">
        <f>IFERROR(__xludf.DUMMYFUNCTION("""COMPUTED_VALUE"""),36.46)</f>
        <v>36.46</v>
      </c>
      <c r="C807" s="2">
        <f>IFERROR(__xludf.DUMMYFUNCTION("""COMPUTED_VALUE"""),36.47)</f>
        <v>36.47</v>
      </c>
      <c r="D807" s="2">
        <f>IFERROR(__xludf.DUMMYFUNCTION("""COMPUTED_VALUE"""),36.0)</f>
        <v>36</v>
      </c>
      <c r="E807" s="2">
        <f>IFERROR(__xludf.DUMMYFUNCTION("""COMPUTED_VALUE"""),36.24)</f>
        <v>36.24</v>
      </c>
      <c r="F807" s="2">
        <f>IFERROR(__xludf.DUMMYFUNCTION("""COMPUTED_VALUE"""),329806.0)</f>
        <v>329806</v>
      </c>
    </row>
    <row r="808">
      <c r="A808" s="3">
        <f>IFERROR(__xludf.DUMMYFUNCTION("""COMPUTED_VALUE"""),43175.66666666667)</f>
        <v>43175.66667</v>
      </c>
      <c r="B808" s="2">
        <f>IFERROR(__xludf.DUMMYFUNCTION("""COMPUTED_VALUE"""),36.39)</f>
        <v>36.39</v>
      </c>
      <c r="C808" s="2">
        <f>IFERROR(__xludf.DUMMYFUNCTION("""COMPUTED_VALUE"""),36.84)</f>
        <v>36.84</v>
      </c>
      <c r="D808" s="2">
        <f>IFERROR(__xludf.DUMMYFUNCTION("""COMPUTED_VALUE"""),36.15)</f>
        <v>36.15</v>
      </c>
      <c r="E808" s="2">
        <f>IFERROR(__xludf.DUMMYFUNCTION("""COMPUTED_VALUE"""),36.31)</f>
        <v>36.31</v>
      </c>
      <c r="F808" s="2">
        <f>IFERROR(__xludf.DUMMYFUNCTION("""COMPUTED_VALUE"""),419864.0)</f>
        <v>419864</v>
      </c>
    </row>
    <row r="809">
      <c r="A809" s="3">
        <f>IFERROR(__xludf.DUMMYFUNCTION("""COMPUTED_VALUE"""),43178.66666666667)</f>
        <v>43178.66667</v>
      </c>
      <c r="B809" s="2">
        <f>IFERROR(__xludf.DUMMYFUNCTION("""COMPUTED_VALUE"""),36.22)</f>
        <v>36.22</v>
      </c>
      <c r="C809" s="2">
        <f>IFERROR(__xludf.DUMMYFUNCTION("""COMPUTED_VALUE"""),36.32)</f>
        <v>36.32</v>
      </c>
      <c r="D809" s="2">
        <f>IFERROR(__xludf.DUMMYFUNCTION("""COMPUTED_VALUE"""),35.4)</f>
        <v>35.4</v>
      </c>
      <c r="E809" s="2">
        <f>IFERROR(__xludf.DUMMYFUNCTION("""COMPUTED_VALUE"""),35.62)</f>
        <v>35.62</v>
      </c>
      <c r="F809" s="2">
        <f>IFERROR(__xludf.DUMMYFUNCTION("""COMPUTED_VALUE"""),458505.0)</f>
        <v>458505</v>
      </c>
    </row>
    <row r="810">
      <c r="A810" s="3">
        <f>IFERROR(__xludf.DUMMYFUNCTION("""COMPUTED_VALUE"""),43179.66666666667)</f>
        <v>43179.66667</v>
      </c>
      <c r="B810" s="2">
        <f>IFERROR(__xludf.DUMMYFUNCTION("""COMPUTED_VALUE"""),35.63)</f>
        <v>35.63</v>
      </c>
      <c r="C810" s="2">
        <f>IFERROR(__xludf.DUMMYFUNCTION("""COMPUTED_VALUE"""),35.86)</f>
        <v>35.86</v>
      </c>
      <c r="D810" s="2">
        <f>IFERROR(__xludf.DUMMYFUNCTION("""COMPUTED_VALUE"""),35.26)</f>
        <v>35.26</v>
      </c>
      <c r="E810" s="2">
        <f>IFERROR(__xludf.DUMMYFUNCTION("""COMPUTED_VALUE"""),35.44)</f>
        <v>35.44</v>
      </c>
      <c r="F810" s="2">
        <f>IFERROR(__xludf.DUMMYFUNCTION("""COMPUTED_VALUE"""),290841.0)</f>
        <v>290841</v>
      </c>
    </row>
    <row r="811">
      <c r="A811" s="3">
        <f>IFERROR(__xludf.DUMMYFUNCTION("""COMPUTED_VALUE"""),43180.66666666667)</f>
        <v>43180.66667</v>
      </c>
      <c r="B811" s="2">
        <f>IFERROR(__xludf.DUMMYFUNCTION("""COMPUTED_VALUE"""),35.54)</f>
        <v>35.54</v>
      </c>
      <c r="C811" s="2">
        <f>IFERROR(__xludf.DUMMYFUNCTION("""COMPUTED_VALUE"""),36.14)</f>
        <v>36.14</v>
      </c>
      <c r="D811" s="2">
        <f>IFERROR(__xludf.DUMMYFUNCTION("""COMPUTED_VALUE"""),35.54)</f>
        <v>35.54</v>
      </c>
      <c r="E811" s="2">
        <f>IFERROR(__xludf.DUMMYFUNCTION("""COMPUTED_VALUE"""),35.73)</f>
        <v>35.73</v>
      </c>
      <c r="F811" s="2">
        <f>IFERROR(__xludf.DUMMYFUNCTION("""COMPUTED_VALUE"""),444369.0)</f>
        <v>444369</v>
      </c>
    </row>
    <row r="812">
      <c r="A812" s="3">
        <f>IFERROR(__xludf.DUMMYFUNCTION("""COMPUTED_VALUE"""),43181.66666666667)</f>
        <v>43181.66667</v>
      </c>
      <c r="B812" s="2">
        <f>IFERROR(__xludf.DUMMYFUNCTION("""COMPUTED_VALUE"""),35.48)</f>
        <v>35.48</v>
      </c>
      <c r="C812" s="2">
        <f>IFERROR(__xludf.DUMMYFUNCTION("""COMPUTED_VALUE"""),35.53)</f>
        <v>35.53</v>
      </c>
      <c r="D812" s="2">
        <f>IFERROR(__xludf.DUMMYFUNCTION("""COMPUTED_VALUE"""),34.57)</f>
        <v>34.57</v>
      </c>
      <c r="E812" s="2">
        <f>IFERROR(__xludf.DUMMYFUNCTION("""COMPUTED_VALUE"""),34.71)</f>
        <v>34.71</v>
      </c>
      <c r="F812" s="2">
        <f>IFERROR(__xludf.DUMMYFUNCTION("""COMPUTED_VALUE"""),631914.0)</f>
        <v>631914</v>
      </c>
    </row>
    <row r="813">
      <c r="A813" s="3">
        <f>IFERROR(__xludf.DUMMYFUNCTION("""COMPUTED_VALUE"""),43182.66666666667)</f>
        <v>43182.66667</v>
      </c>
      <c r="B813" s="2">
        <f>IFERROR(__xludf.DUMMYFUNCTION("""COMPUTED_VALUE"""),34.8)</f>
        <v>34.8</v>
      </c>
      <c r="C813" s="2">
        <f>IFERROR(__xludf.DUMMYFUNCTION("""COMPUTED_VALUE"""),34.93)</f>
        <v>34.93</v>
      </c>
      <c r="D813" s="2">
        <f>IFERROR(__xludf.DUMMYFUNCTION("""COMPUTED_VALUE"""),34.21)</f>
        <v>34.21</v>
      </c>
      <c r="E813" s="2">
        <f>IFERROR(__xludf.DUMMYFUNCTION("""COMPUTED_VALUE"""),34.24)</f>
        <v>34.24</v>
      </c>
      <c r="F813" s="2">
        <f>IFERROR(__xludf.DUMMYFUNCTION("""COMPUTED_VALUE"""),577210.0)</f>
        <v>577210</v>
      </c>
    </row>
    <row r="814">
      <c r="A814" s="3">
        <f>IFERROR(__xludf.DUMMYFUNCTION("""COMPUTED_VALUE"""),43185.66666666667)</f>
        <v>43185.66667</v>
      </c>
      <c r="B814" s="2">
        <f>IFERROR(__xludf.DUMMYFUNCTION("""COMPUTED_VALUE"""),34.33)</f>
        <v>34.33</v>
      </c>
      <c r="C814" s="2">
        <f>IFERROR(__xludf.DUMMYFUNCTION("""COMPUTED_VALUE"""),34.7)</f>
        <v>34.7</v>
      </c>
      <c r="D814" s="2">
        <f>IFERROR(__xludf.DUMMYFUNCTION("""COMPUTED_VALUE"""),34.15)</f>
        <v>34.15</v>
      </c>
      <c r="E814" s="2">
        <f>IFERROR(__xludf.DUMMYFUNCTION("""COMPUTED_VALUE"""),34.64)</f>
        <v>34.64</v>
      </c>
      <c r="F814" s="2">
        <f>IFERROR(__xludf.DUMMYFUNCTION("""COMPUTED_VALUE"""),429467.0)</f>
        <v>429467</v>
      </c>
    </row>
    <row r="815">
      <c r="A815" s="3">
        <f>IFERROR(__xludf.DUMMYFUNCTION("""COMPUTED_VALUE"""),43186.66666666667)</f>
        <v>43186.66667</v>
      </c>
      <c r="B815" s="2">
        <f>IFERROR(__xludf.DUMMYFUNCTION("""COMPUTED_VALUE"""),34.79)</f>
        <v>34.79</v>
      </c>
      <c r="C815" s="2">
        <f>IFERROR(__xludf.DUMMYFUNCTION("""COMPUTED_VALUE"""),34.79)</f>
        <v>34.79</v>
      </c>
      <c r="D815" s="2">
        <f>IFERROR(__xludf.DUMMYFUNCTION("""COMPUTED_VALUE"""),33.9)</f>
        <v>33.9</v>
      </c>
      <c r="E815" s="2">
        <f>IFERROR(__xludf.DUMMYFUNCTION("""COMPUTED_VALUE"""),34.06)</f>
        <v>34.06</v>
      </c>
      <c r="F815" s="2">
        <f>IFERROR(__xludf.DUMMYFUNCTION("""COMPUTED_VALUE"""),613139.0)</f>
        <v>613139</v>
      </c>
    </row>
    <row r="816">
      <c r="A816" s="3">
        <f>IFERROR(__xludf.DUMMYFUNCTION("""COMPUTED_VALUE"""),43187.66666666667)</f>
        <v>43187.66667</v>
      </c>
      <c r="B816" s="2">
        <f>IFERROR(__xludf.DUMMYFUNCTION("""COMPUTED_VALUE"""),34.06)</f>
        <v>34.06</v>
      </c>
      <c r="C816" s="2">
        <f>IFERROR(__xludf.DUMMYFUNCTION("""COMPUTED_VALUE"""),34.34)</f>
        <v>34.34</v>
      </c>
      <c r="D816" s="2">
        <f>IFERROR(__xludf.DUMMYFUNCTION("""COMPUTED_VALUE"""),33.78)</f>
        <v>33.78</v>
      </c>
      <c r="E816" s="2">
        <f>IFERROR(__xludf.DUMMYFUNCTION("""COMPUTED_VALUE"""),34.04)</f>
        <v>34.04</v>
      </c>
      <c r="F816" s="2">
        <f>IFERROR(__xludf.DUMMYFUNCTION("""COMPUTED_VALUE"""),588275.0)</f>
        <v>588275</v>
      </c>
    </row>
    <row r="817">
      <c r="A817" s="3">
        <f>IFERROR(__xludf.DUMMYFUNCTION("""COMPUTED_VALUE"""),43188.66666666667)</f>
        <v>43188.66667</v>
      </c>
      <c r="B817" s="2">
        <f>IFERROR(__xludf.DUMMYFUNCTION("""COMPUTED_VALUE"""),34.22)</f>
        <v>34.22</v>
      </c>
      <c r="C817" s="2">
        <f>IFERROR(__xludf.DUMMYFUNCTION("""COMPUTED_VALUE"""),34.89)</f>
        <v>34.89</v>
      </c>
      <c r="D817" s="2">
        <f>IFERROR(__xludf.DUMMYFUNCTION("""COMPUTED_VALUE"""),33.98)</f>
        <v>33.98</v>
      </c>
      <c r="E817" s="2">
        <f>IFERROR(__xludf.DUMMYFUNCTION("""COMPUTED_VALUE"""),34.8)</f>
        <v>34.8</v>
      </c>
      <c r="F817" s="2">
        <f>IFERROR(__xludf.DUMMYFUNCTION("""COMPUTED_VALUE"""),567363.0)</f>
        <v>567363</v>
      </c>
    </row>
    <row r="818">
      <c r="A818" s="3">
        <f>IFERROR(__xludf.DUMMYFUNCTION("""COMPUTED_VALUE"""),43192.66666666667)</f>
        <v>43192.66667</v>
      </c>
      <c r="B818" s="2">
        <f>IFERROR(__xludf.DUMMYFUNCTION("""COMPUTED_VALUE"""),34.66)</f>
        <v>34.66</v>
      </c>
      <c r="C818" s="2">
        <f>IFERROR(__xludf.DUMMYFUNCTION("""COMPUTED_VALUE"""),34.66)</f>
        <v>34.66</v>
      </c>
      <c r="D818" s="2">
        <f>IFERROR(__xludf.DUMMYFUNCTION("""COMPUTED_VALUE"""),33.77)</f>
        <v>33.77</v>
      </c>
      <c r="E818" s="2">
        <f>IFERROR(__xludf.DUMMYFUNCTION("""COMPUTED_VALUE"""),33.96)</f>
        <v>33.96</v>
      </c>
      <c r="F818" s="2">
        <f>IFERROR(__xludf.DUMMYFUNCTION("""COMPUTED_VALUE"""),558399.0)</f>
        <v>558399</v>
      </c>
    </row>
    <row r="819">
      <c r="A819" s="3">
        <f>IFERROR(__xludf.DUMMYFUNCTION("""COMPUTED_VALUE"""),43193.66666666667)</f>
        <v>43193.66667</v>
      </c>
      <c r="B819" s="2">
        <f>IFERROR(__xludf.DUMMYFUNCTION("""COMPUTED_VALUE"""),33.96)</f>
        <v>33.96</v>
      </c>
      <c r="C819" s="2">
        <f>IFERROR(__xludf.DUMMYFUNCTION("""COMPUTED_VALUE"""),34.39)</f>
        <v>34.39</v>
      </c>
      <c r="D819" s="2">
        <f>IFERROR(__xludf.DUMMYFUNCTION("""COMPUTED_VALUE"""),33.93)</f>
        <v>33.93</v>
      </c>
      <c r="E819" s="2">
        <f>IFERROR(__xludf.DUMMYFUNCTION("""COMPUTED_VALUE"""),34.34)</f>
        <v>34.34</v>
      </c>
      <c r="F819" s="2">
        <f>IFERROR(__xludf.DUMMYFUNCTION("""COMPUTED_VALUE"""),423983.0)</f>
        <v>423983</v>
      </c>
    </row>
    <row r="820">
      <c r="A820" s="3">
        <f>IFERROR(__xludf.DUMMYFUNCTION("""COMPUTED_VALUE"""),43194.66666666667)</f>
        <v>43194.66667</v>
      </c>
      <c r="B820" s="2">
        <f>IFERROR(__xludf.DUMMYFUNCTION("""COMPUTED_VALUE"""),33.91)</f>
        <v>33.91</v>
      </c>
      <c r="C820" s="2">
        <f>IFERROR(__xludf.DUMMYFUNCTION("""COMPUTED_VALUE"""),34.55)</f>
        <v>34.55</v>
      </c>
      <c r="D820" s="2">
        <f>IFERROR(__xludf.DUMMYFUNCTION("""COMPUTED_VALUE"""),33.59)</f>
        <v>33.59</v>
      </c>
      <c r="E820" s="2">
        <f>IFERROR(__xludf.DUMMYFUNCTION("""COMPUTED_VALUE"""),34.45)</f>
        <v>34.45</v>
      </c>
      <c r="F820" s="2">
        <f>IFERROR(__xludf.DUMMYFUNCTION("""COMPUTED_VALUE"""),280299.0)</f>
        <v>280299</v>
      </c>
    </row>
    <row r="821">
      <c r="A821" s="3">
        <f>IFERROR(__xludf.DUMMYFUNCTION("""COMPUTED_VALUE"""),43195.66666666667)</f>
        <v>43195.66667</v>
      </c>
      <c r="B821" s="2">
        <f>IFERROR(__xludf.DUMMYFUNCTION("""COMPUTED_VALUE"""),34.72)</f>
        <v>34.72</v>
      </c>
      <c r="C821" s="2">
        <f>IFERROR(__xludf.DUMMYFUNCTION("""COMPUTED_VALUE"""),35.04)</f>
        <v>35.04</v>
      </c>
      <c r="D821" s="2">
        <f>IFERROR(__xludf.DUMMYFUNCTION("""COMPUTED_VALUE"""),34.14)</f>
        <v>34.14</v>
      </c>
      <c r="E821" s="2">
        <f>IFERROR(__xludf.DUMMYFUNCTION("""COMPUTED_VALUE"""),34.36)</f>
        <v>34.36</v>
      </c>
      <c r="F821" s="2">
        <f>IFERROR(__xludf.DUMMYFUNCTION("""COMPUTED_VALUE"""),400078.0)</f>
        <v>400078</v>
      </c>
    </row>
    <row r="822">
      <c r="A822" s="3">
        <f>IFERROR(__xludf.DUMMYFUNCTION("""COMPUTED_VALUE"""),43196.66666666667)</f>
        <v>43196.66667</v>
      </c>
      <c r="B822" s="2">
        <f>IFERROR(__xludf.DUMMYFUNCTION("""COMPUTED_VALUE"""),34.08)</f>
        <v>34.08</v>
      </c>
      <c r="C822" s="2">
        <f>IFERROR(__xludf.DUMMYFUNCTION("""COMPUTED_VALUE"""),34.58)</f>
        <v>34.58</v>
      </c>
      <c r="D822" s="2">
        <f>IFERROR(__xludf.DUMMYFUNCTION("""COMPUTED_VALUE"""),33.88)</f>
        <v>33.88</v>
      </c>
      <c r="E822" s="2">
        <f>IFERROR(__xludf.DUMMYFUNCTION("""COMPUTED_VALUE"""),34.16)</f>
        <v>34.16</v>
      </c>
      <c r="F822" s="2">
        <f>IFERROR(__xludf.DUMMYFUNCTION("""COMPUTED_VALUE"""),340000.0)</f>
        <v>340000</v>
      </c>
    </row>
    <row r="823">
      <c r="A823" s="3">
        <f>IFERROR(__xludf.DUMMYFUNCTION("""COMPUTED_VALUE"""),43199.66666666667)</f>
        <v>43199.66667</v>
      </c>
      <c r="B823" s="2">
        <f>IFERROR(__xludf.DUMMYFUNCTION("""COMPUTED_VALUE"""),34.22)</f>
        <v>34.22</v>
      </c>
      <c r="C823" s="2">
        <f>IFERROR(__xludf.DUMMYFUNCTION("""COMPUTED_VALUE"""),34.94)</f>
        <v>34.94</v>
      </c>
      <c r="D823" s="2">
        <f>IFERROR(__xludf.DUMMYFUNCTION("""COMPUTED_VALUE"""),34.22)</f>
        <v>34.22</v>
      </c>
      <c r="E823" s="2">
        <f>IFERROR(__xludf.DUMMYFUNCTION("""COMPUTED_VALUE"""),34.54)</f>
        <v>34.54</v>
      </c>
      <c r="F823" s="2">
        <f>IFERROR(__xludf.DUMMYFUNCTION("""COMPUTED_VALUE"""),394631.0)</f>
        <v>394631</v>
      </c>
    </row>
    <row r="824">
      <c r="A824" s="3">
        <f>IFERROR(__xludf.DUMMYFUNCTION("""COMPUTED_VALUE"""),43200.66666666667)</f>
        <v>43200.66667</v>
      </c>
      <c r="B824" s="2">
        <f>IFERROR(__xludf.DUMMYFUNCTION("""COMPUTED_VALUE"""),34.9)</f>
        <v>34.9</v>
      </c>
      <c r="C824" s="2">
        <f>IFERROR(__xludf.DUMMYFUNCTION("""COMPUTED_VALUE"""),35.09)</f>
        <v>35.09</v>
      </c>
      <c r="D824" s="2">
        <f>IFERROR(__xludf.DUMMYFUNCTION("""COMPUTED_VALUE"""),34.31)</f>
        <v>34.31</v>
      </c>
      <c r="E824" s="2">
        <f>IFERROR(__xludf.DUMMYFUNCTION("""COMPUTED_VALUE"""),34.64)</f>
        <v>34.64</v>
      </c>
      <c r="F824" s="2">
        <f>IFERROR(__xludf.DUMMYFUNCTION("""COMPUTED_VALUE"""),397132.0)</f>
        <v>397132</v>
      </c>
    </row>
    <row r="825">
      <c r="A825" s="3">
        <f>IFERROR(__xludf.DUMMYFUNCTION("""COMPUTED_VALUE"""),43201.66666666667)</f>
        <v>43201.66667</v>
      </c>
      <c r="B825" s="2">
        <f>IFERROR(__xludf.DUMMYFUNCTION("""COMPUTED_VALUE"""),34.55)</f>
        <v>34.55</v>
      </c>
      <c r="C825" s="2">
        <f>IFERROR(__xludf.DUMMYFUNCTION("""COMPUTED_VALUE"""),34.55)</f>
        <v>34.55</v>
      </c>
      <c r="D825" s="2">
        <f>IFERROR(__xludf.DUMMYFUNCTION("""COMPUTED_VALUE"""),34.15)</f>
        <v>34.15</v>
      </c>
      <c r="E825" s="2">
        <f>IFERROR(__xludf.DUMMYFUNCTION("""COMPUTED_VALUE"""),34.19)</f>
        <v>34.19</v>
      </c>
      <c r="F825" s="2">
        <f>IFERROR(__xludf.DUMMYFUNCTION("""COMPUTED_VALUE"""),393452.0)</f>
        <v>393452</v>
      </c>
    </row>
    <row r="826">
      <c r="A826" s="3">
        <f>IFERROR(__xludf.DUMMYFUNCTION("""COMPUTED_VALUE"""),43202.66666666667)</f>
        <v>43202.66667</v>
      </c>
      <c r="B826" s="2">
        <f>IFERROR(__xludf.DUMMYFUNCTION("""COMPUTED_VALUE"""),34.47)</f>
        <v>34.47</v>
      </c>
      <c r="C826" s="2">
        <f>IFERROR(__xludf.DUMMYFUNCTION("""COMPUTED_VALUE"""),34.61)</f>
        <v>34.61</v>
      </c>
      <c r="D826" s="2">
        <f>IFERROR(__xludf.DUMMYFUNCTION("""COMPUTED_VALUE"""),34.23)</f>
        <v>34.23</v>
      </c>
      <c r="E826" s="2">
        <f>IFERROR(__xludf.DUMMYFUNCTION("""COMPUTED_VALUE"""),34.45)</f>
        <v>34.45</v>
      </c>
      <c r="F826" s="2">
        <f>IFERROR(__xludf.DUMMYFUNCTION("""COMPUTED_VALUE"""),185243.0)</f>
        <v>185243</v>
      </c>
    </row>
    <row r="827">
      <c r="A827" s="3">
        <f>IFERROR(__xludf.DUMMYFUNCTION("""COMPUTED_VALUE"""),43203.66666666667)</f>
        <v>43203.66667</v>
      </c>
      <c r="B827" s="2">
        <f>IFERROR(__xludf.DUMMYFUNCTION("""COMPUTED_VALUE"""),34.67)</f>
        <v>34.67</v>
      </c>
      <c r="C827" s="2">
        <f>IFERROR(__xludf.DUMMYFUNCTION("""COMPUTED_VALUE"""),34.67)</f>
        <v>34.67</v>
      </c>
      <c r="D827" s="2">
        <f>IFERROR(__xludf.DUMMYFUNCTION("""COMPUTED_VALUE"""),33.95)</f>
        <v>33.95</v>
      </c>
      <c r="E827" s="2">
        <f>IFERROR(__xludf.DUMMYFUNCTION("""COMPUTED_VALUE"""),34.18)</f>
        <v>34.18</v>
      </c>
      <c r="F827" s="2">
        <f>IFERROR(__xludf.DUMMYFUNCTION("""COMPUTED_VALUE"""),258232.0)</f>
        <v>258232</v>
      </c>
    </row>
    <row r="828">
      <c r="A828" s="3">
        <f>IFERROR(__xludf.DUMMYFUNCTION("""COMPUTED_VALUE"""),43206.66666666667)</f>
        <v>43206.66667</v>
      </c>
      <c r="B828" s="2">
        <f>IFERROR(__xludf.DUMMYFUNCTION("""COMPUTED_VALUE"""),34.27)</f>
        <v>34.27</v>
      </c>
      <c r="C828" s="2">
        <f>IFERROR(__xludf.DUMMYFUNCTION("""COMPUTED_VALUE"""),34.6)</f>
        <v>34.6</v>
      </c>
      <c r="D828" s="2">
        <f>IFERROR(__xludf.DUMMYFUNCTION("""COMPUTED_VALUE"""),34.21)</f>
        <v>34.21</v>
      </c>
      <c r="E828" s="2">
        <f>IFERROR(__xludf.DUMMYFUNCTION("""COMPUTED_VALUE"""),34.55)</f>
        <v>34.55</v>
      </c>
      <c r="F828" s="2">
        <f>IFERROR(__xludf.DUMMYFUNCTION("""COMPUTED_VALUE"""),302056.0)</f>
        <v>302056</v>
      </c>
    </row>
    <row r="829">
      <c r="A829" s="3">
        <f>IFERROR(__xludf.DUMMYFUNCTION("""COMPUTED_VALUE"""),43207.66666666667)</f>
        <v>43207.66667</v>
      </c>
      <c r="B829" s="2">
        <f>IFERROR(__xludf.DUMMYFUNCTION("""COMPUTED_VALUE"""),34.76)</f>
        <v>34.76</v>
      </c>
      <c r="C829" s="2">
        <f>IFERROR(__xludf.DUMMYFUNCTION("""COMPUTED_VALUE"""),36.46)</f>
        <v>36.46</v>
      </c>
      <c r="D829" s="2">
        <f>IFERROR(__xludf.DUMMYFUNCTION("""COMPUTED_VALUE"""),34.74)</f>
        <v>34.74</v>
      </c>
      <c r="E829" s="2">
        <f>IFERROR(__xludf.DUMMYFUNCTION("""COMPUTED_VALUE"""),35.86)</f>
        <v>35.86</v>
      </c>
      <c r="F829" s="2">
        <f>IFERROR(__xludf.DUMMYFUNCTION("""COMPUTED_VALUE"""),1696248.0)</f>
        <v>1696248</v>
      </c>
    </row>
    <row r="830">
      <c r="A830" s="3">
        <f>IFERROR(__xludf.DUMMYFUNCTION("""COMPUTED_VALUE"""),43208.66666666667)</f>
        <v>43208.66667</v>
      </c>
      <c r="B830" s="2">
        <f>IFERROR(__xludf.DUMMYFUNCTION("""COMPUTED_VALUE"""),35.9)</f>
        <v>35.9</v>
      </c>
      <c r="C830" s="2">
        <f>IFERROR(__xludf.DUMMYFUNCTION("""COMPUTED_VALUE"""),35.99)</f>
        <v>35.99</v>
      </c>
      <c r="D830" s="2">
        <f>IFERROR(__xludf.DUMMYFUNCTION("""COMPUTED_VALUE"""),35.61)</f>
        <v>35.61</v>
      </c>
      <c r="E830" s="2">
        <f>IFERROR(__xludf.DUMMYFUNCTION("""COMPUTED_VALUE"""),35.79)</f>
        <v>35.79</v>
      </c>
      <c r="F830" s="2">
        <f>IFERROR(__xludf.DUMMYFUNCTION("""COMPUTED_VALUE"""),406682.0)</f>
        <v>406682</v>
      </c>
    </row>
    <row r="831">
      <c r="A831" s="3">
        <f>IFERROR(__xludf.DUMMYFUNCTION("""COMPUTED_VALUE"""),43209.66666666667)</f>
        <v>43209.66667</v>
      </c>
      <c r="B831" s="2">
        <f>IFERROR(__xludf.DUMMYFUNCTION("""COMPUTED_VALUE"""),35.72)</f>
        <v>35.72</v>
      </c>
      <c r="C831" s="2">
        <f>IFERROR(__xludf.DUMMYFUNCTION("""COMPUTED_VALUE"""),36.08)</f>
        <v>36.08</v>
      </c>
      <c r="D831" s="2">
        <f>IFERROR(__xludf.DUMMYFUNCTION("""COMPUTED_VALUE"""),35.24)</f>
        <v>35.24</v>
      </c>
      <c r="E831" s="2">
        <f>IFERROR(__xludf.DUMMYFUNCTION("""COMPUTED_VALUE"""),35.42)</f>
        <v>35.42</v>
      </c>
      <c r="F831" s="2">
        <f>IFERROR(__xludf.DUMMYFUNCTION("""COMPUTED_VALUE"""),321952.0)</f>
        <v>321952</v>
      </c>
    </row>
    <row r="832">
      <c r="A832" s="3">
        <f>IFERROR(__xludf.DUMMYFUNCTION("""COMPUTED_VALUE"""),43210.66666666667)</f>
        <v>43210.66667</v>
      </c>
      <c r="B832" s="2">
        <f>IFERROR(__xludf.DUMMYFUNCTION("""COMPUTED_VALUE"""),35.42)</f>
        <v>35.42</v>
      </c>
      <c r="C832" s="2">
        <f>IFERROR(__xludf.DUMMYFUNCTION("""COMPUTED_VALUE"""),35.42)</f>
        <v>35.42</v>
      </c>
      <c r="D832" s="2">
        <f>IFERROR(__xludf.DUMMYFUNCTION("""COMPUTED_VALUE"""),35.07)</f>
        <v>35.07</v>
      </c>
      <c r="E832" s="2">
        <f>IFERROR(__xludf.DUMMYFUNCTION("""COMPUTED_VALUE"""),35.3)</f>
        <v>35.3</v>
      </c>
      <c r="F832" s="2">
        <f>IFERROR(__xludf.DUMMYFUNCTION("""COMPUTED_VALUE"""),438800.0)</f>
        <v>438800</v>
      </c>
    </row>
    <row r="833">
      <c r="A833" s="3">
        <f>IFERROR(__xludf.DUMMYFUNCTION("""COMPUTED_VALUE"""),43213.66666666667)</f>
        <v>43213.66667</v>
      </c>
      <c r="B833" s="2">
        <f>IFERROR(__xludf.DUMMYFUNCTION("""COMPUTED_VALUE"""),35.27)</f>
        <v>35.27</v>
      </c>
      <c r="C833" s="2">
        <f>IFERROR(__xludf.DUMMYFUNCTION("""COMPUTED_VALUE"""),35.57)</f>
        <v>35.57</v>
      </c>
      <c r="D833" s="2">
        <f>IFERROR(__xludf.DUMMYFUNCTION("""COMPUTED_VALUE"""),35.0)</f>
        <v>35</v>
      </c>
      <c r="E833" s="2">
        <f>IFERROR(__xludf.DUMMYFUNCTION("""COMPUTED_VALUE"""),35.19)</f>
        <v>35.19</v>
      </c>
      <c r="F833" s="2">
        <f>IFERROR(__xludf.DUMMYFUNCTION("""COMPUTED_VALUE"""),376501.0)</f>
        <v>376501</v>
      </c>
    </row>
    <row r="834">
      <c r="A834" s="3">
        <f>IFERROR(__xludf.DUMMYFUNCTION("""COMPUTED_VALUE"""),43214.66666666667)</f>
        <v>43214.66667</v>
      </c>
      <c r="B834" s="2">
        <f>IFERROR(__xludf.DUMMYFUNCTION("""COMPUTED_VALUE"""),35.44)</f>
        <v>35.44</v>
      </c>
      <c r="C834" s="2">
        <f>IFERROR(__xludf.DUMMYFUNCTION("""COMPUTED_VALUE"""),35.54)</f>
        <v>35.54</v>
      </c>
      <c r="D834" s="2">
        <f>IFERROR(__xludf.DUMMYFUNCTION("""COMPUTED_VALUE"""),34.81)</f>
        <v>34.81</v>
      </c>
      <c r="E834" s="2">
        <f>IFERROR(__xludf.DUMMYFUNCTION("""COMPUTED_VALUE"""),34.93)</f>
        <v>34.93</v>
      </c>
      <c r="F834" s="2">
        <f>IFERROR(__xludf.DUMMYFUNCTION("""COMPUTED_VALUE"""),281646.0)</f>
        <v>281646</v>
      </c>
    </row>
    <row r="835">
      <c r="A835" s="3">
        <f>IFERROR(__xludf.DUMMYFUNCTION("""COMPUTED_VALUE"""),43215.66666666667)</f>
        <v>43215.66667</v>
      </c>
      <c r="B835" s="2">
        <f>IFERROR(__xludf.DUMMYFUNCTION("""COMPUTED_VALUE"""),34.82)</f>
        <v>34.82</v>
      </c>
      <c r="C835" s="2">
        <f>IFERROR(__xludf.DUMMYFUNCTION("""COMPUTED_VALUE"""),35.08)</f>
        <v>35.08</v>
      </c>
      <c r="D835" s="2">
        <f>IFERROR(__xludf.DUMMYFUNCTION("""COMPUTED_VALUE"""),34.59)</f>
        <v>34.59</v>
      </c>
      <c r="E835" s="2">
        <f>IFERROR(__xludf.DUMMYFUNCTION("""COMPUTED_VALUE"""),35.04)</f>
        <v>35.04</v>
      </c>
      <c r="F835" s="2">
        <f>IFERROR(__xludf.DUMMYFUNCTION("""COMPUTED_VALUE"""),256541.0)</f>
        <v>256541</v>
      </c>
    </row>
    <row r="836">
      <c r="A836" s="3">
        <f>IFERROR(__xludf.DUMMYFUNCTION("""COMPUTED_VALUE"""),43216.66666666667)</f>
        <v>43216.66667</v>
      </c>
      <c r="B836" s="2">
        <f>IFERROR(__xludf.DUMMYFUNCTION("""COMPUTED_VALUE"""),35.08)</f>
        <v>35.08</v>
      </c>
      <c r="C836" s="2">
        <f>IFERROR(__xludf.DUMMYFUNCTION("""COMPUTED_VALUE"""),35.81)</f>
        <v>35.81</v>
      </c>
      <c r="D836" s="2">
        <f>IFERROR(__xludf.DUMMYFUNCTION("""COMPUTED_VALUE"""),35.08)</f>
        <v>35.08</v>
      </c>
      <c r="E836" s="2">
        <f>IFERROR(__xludf.DUMMYFUNCTION("""COMPUTED_VALUE"""),35.52)</f>
        <v>35.52</v>
      </c>
      <c r="F836" s="2">
        <f>IFERROR(__xludf.DUMMYFUNCTION("""COMPUTED_VALUE"""),357815.0)</f>
        <v>357815</v>
      </c>
    </row>
    <row r="837">
      <c r="A837" s="3">
        <f>IFERROR(__xludf.DUMMYFUNCTION("""COMPUTED_VALUE"""),43217.66666666667)</f>
        <v>43217.66667</v>
      </c>
      <c r="B837" s="2">
        <f>IFERROR(__xludf.DUMMYFUNCTION("""COMPUTED_VALUE"""),35.8)</f>
        <v>35.8</v>
      </c>
      <c r="C837" s="2">
        <f>IFERROR(__xludf.DUMMYFUNCTION("""COMPUTED_VALUE"""),35.99)</f>
        <v>35.99</v>
      </c>
      <c r="D837" s="2">
        <f>IFERROR(__xludf.DUMMYFUNCTION("""COMPUTED_VALUE"""),35.45)</f>
        <v>35.45</v>
      </c>
      <c r="E837" s="2">
        <f>IFERROR(__xludf.DUMMYFUNCTION("""COMPUTED_VALUE"""),35.53)</f>
        <v>35.53</v>
      </c>
      <c r="F837" s="2">
        <f>IFERROR(__xludf.DUMMYFUNCTION("""COMPUTED_VALUE"""),311801.0)</f>
        <v>311801</v>
      </c>
    </row>
    <row r="838">
      <c r="A838" s="3">
        <f>IFERROR(__xludf.DUMMYFUNCTION("""COMPUTED_VALUE"""),43220.66666666667)</f>
        <v>43220.66667</v>
      </c>
      <c r="B838" s="2">
        <f>IFERROR(__xludf.DUMMYFUNCTION("""COMPUTED_VALUE"""),35.69)</f>
        <v>35.69</v>
      </c>
      <c r="C838" s="2">
        <f>IFERROR(__xludf.DUMMYFUNCTION("""COMPUTED_VALUE"""),36.06)</f>
        <v>36.06</v>
      </c>
      <c r="D838" s="2">
        <f>IFERROR(__xludf.DUMMYFUNCTION("""COMPUTED_VALUE"""),35.31)</f>
        <v>35.31</v>
      </c>
      <c r="E838" s="2">
        <f>IFERROR(__xludf.DUMMYFUNCTION("""COMPUTED_VALUE"""),35.33)</f>
        <v>35.33</v>
      </c>
      <c r="F838" s="2">
        <f>IFERROR(__xludf.DUMMYFUNCTION("""COMPUTED_VALUE"""),301799.0)</f>
        <v>301799</v>
      </c>
    </row>
    <row r="839">
      <c r="A839" s="3">
        <f>IFERROR(__xludf.DUMMYFUNCTION("""COMPUTED_VALUE"""),43221.66666666667)</f>
        <v>43221.66667</v>
      </c>
      <c r="B839" s="2">
        <f>IFERROR(__xludf.DUMMYFUNCTION("""COMPUTED_VALUE"""),35.24)</f>
        <v>35.24</v>
      </c>
      <c r="C839" s="2">
        <f>IFERROR(__xludf.DUMMYFUNCTION("""COMPUTED_VALUE"""),35.84)</f>
        <v>35.84</v>
      </c>
      <c r="D839" s="2">
        <f>IFERROR(__xludf.DUMMYFUNCTION("""COMPUTED_VALUE"""),35.24)</f>
        <v>35.24</v>
      </c>
      <c r="E839" s="2">
        <f>IFERROR(__xludf.DUMMYFUNCTION("""COMPUTED_VALUE"""),35.83)</f>
        <v>35.83</v>
      </c>
      <c r="F839" s="2">
        <f>IFERROR(__xludf.DUMMYFUNCTION("""COMPUTED_VALUE"""),208612.0)</f>
        <v>208612</v>
      </c>
    </row>
    <row r="840">
      <c r="A840" s="3">
        <f>IFERROR(__xludf.DUMMYFUNCTION("""COMPUTED_VALUE"""),43222.66666666667)</f>
        <v>43222.66667</v>
      </c>
      <c r="B840" s="2">
        <f>IFERROR(__xludf.DUMMYFUNCTION("""COMPUTED_VALUE"""),35.96)</f>
        <v>35.96</v>
      </c>
      <c r="C840" s="2">
        <f>IFERROR(__xludf.DUMMYFUNCTION("""COMPUTED_VALUE"""),36.37)</f>
        <v>36.37</v>
      </c>
      <c r="D840" s="2">
        <f>IFERROR(__xludf.DUMMYFUNCTION("""COMPUTED_VALUE"""),35.86)</f>
        <v>35.86</v>
      </c>
      <c r="E840" s="2">
        <f>IFERROR(__xludf.DUMMYFUNCTION("""COMPUTED_VALUE"""),36.11)</f>
        <v>36.11</v>
      </c>
      <c r="F840" s="2">
        <f>IFERROR(__xludf.DUMMYFUNCTION("""COMPUTED_VALUE"""),376664.0)</f>
        <v>376664</v>
      </c>
    </row>
    <row r="841">
      <c r="A841" s="3">
        <f>IFERROR(__xludf.DUMMYFUNCTION("""COMPUTED_VALUE"""),43223.66666666667)</f>
        <v>43223.66667</v>
      </c>
      <c r="B841" s="2">
        <f>IFERROR(__xludf.DUMMYFUNCTION("""COMPUTED_VALUE"""),36.1)</f>
        <v>36.1</v>
      </c>
      <c r="C841" s="2">
        <f>IFERROR(__xludf.DUMMYFUNCTION("""COMPUTED_VALUE"""),36.16)</f>
        <v>36.16</v>
      </c>
      <c r="D841" s="2">
        <f>IFERROR(__xludf.DUMMYFUNCTION("""COMPUTED_VALUE"""),35.46)</f>
        <v>35.46</v>
      </c>
      <c r="E841" s="2">
        <f>IFERROR(__xludf.DUMMYFUNCTION("""COMPUTED_VALUE"""),35.93)</f>
        <v>35.93</v>
      </c>
      <c r="F841" s="2">
        <f>IFERROR(__xludf.DUMMYFUNCTION("""COMPUTED_VALUE"""),297185.0)</f>
        <v>297185</v>
      </c>
    </row>
    <row r="842">
      <c r="A842" s="3">
        <f>IFERROR(__xludf.DUMMYFUNCTION("""COMPUTED_VALUE"""),43224.66666666667)</f>
        <v>43224.66667</v>
      </c>
      <c r="B842" s="2">
        <f>IFERROR(__xludf.DUMMYFUNCTION("""COMPUTED_VALUE"""),35.78)</f>
        <v>35.78</v>
      </c>
      <c r="C842" s="2">
        <f>IFERROR(__xludf.DUMMYFUNCTION("""COMPUTED_VALUE"""),36.27)</f>
        <v>36.27</v>
      </c>
      <c r="D842" s="2">
        <f>IFERROR(__xludf.DUMMYFUNCTION("""COMPUTED_VALUE"""),35.65)</f>
        <v>35.65</v>
      </c>
      <c r="E842" s="2">
        <f>IFERROR(__xludf.DUMMYFUNCTION("""COMPUTED_VALUE"""),36.18)</f>
        <v>36.18</v>
      </c>
      <c r="F842" s="2">
        <f>IFERROR(__xludf.DUMMYFUNCTION("""COMPUTED_VALUE"""),232501.0)</f>
        <v>232501</v>
      </c>
    </row>
    <row r="843">
      <c r="A843" s="3">
        <f>IFERROR(__xludf.DUMMYFUNCTION("""COMPUTED_VALUE"""),43227.66666666667)</f>
        <v>43227.66667</v>
      </c>
      <c r="B843" s="2">
        <f>IFERROR(__xludf.DUMMYFUNCTION("""COMPUTED_VALUE"""),36.36)</f>
        <v>36.36</v>
      </c>
      <c r="C843" s="2">
        <f>IFERROR(__xludf.DUMMYFUNCTION("""COMPUTED_VALUE"""),36.73)</f>
        <v>36.73</v>
      </c>
      <c r="D843" s="2">
        <f>IFERROR(__xludf.DUMMYFUNCTION("""COMPUTED_VALUE"""),36.18)</f>
        <v>36.18</v>
      </c>
      <c r="E843" s="2">
        <f>IFERROR(__xludf.DUMMYFUNCTION("""COMPUTED_VALUE"""),36.57)</f>
        <v>36.57</v>
      </c>
      <c r="F843" s="2">
        <f>IFERROR(__xludf.DUMMYFUNCTION("""COMPUTED_VALUE"""),263212.0)</f>
        <v>263212</v>
      </c>
    </row>
    <row r="844">
      <c r="A844" s="3">
        <f>IFERROR(__xludf.DUMMYFUNCTION("""COMPUTED_VALUE"""),43228.66666666667)</f>
        <v>43228.66667</v>
      </c>
      <c r="B844" s="2">
        <f>IFERROR(__xludf.DUMMYFUNCTION("""COMPUTED_VALUE"""),36.56)</f>
        <v>36.56</v>
      </c>
      <c r="C844" s="2">
        <f>IFERROR(__xludf.DUMMYFUNCTION("""COMPUTED_VALUE"""),36.58)</f>
        <v>36.58</v>
      </c>
      <c r="D844" s="2">
        <f>IFERROR(__xludf.DUMMYFUNCTION("""COMPUTED_VALUE"""),36.3)</f>
        <v>36.3</v>
      </c>
      <c r="E844" s="2">
        <f>IFERROR(__xludf.DUMMYFUNCTION("""COMPUTED_VALUE"""),36.37)</f>
        <v>36.37</v>
      </c>
      <c r="F844" s="2">
        <f>IFERROR(__xludf.DUMMYFUNCTION("""COMPUTED_VALUE"""),504097.0)</f>
        <v>504097</v>
      </c>
    </row>
    <row r="845">
      <c r="A845" s="3">
        <f>IFERROR(__xludf.DUMMYFUNCTION("""COMPUTED_VALUE"""),43229.66666666667)</f>
        <v>43229.66667</v>
      </c>
      <c r="B845" s="2">
        <f>IFERROR(__xludf.DUMMYFUNCTION("""COMPUTED_VALUE"""),36.46)</f>
        <v>36.46</v>
      </c>
      <c r="C845" s="2">
        <f>IFERROR(__xludf.DUMMYFUNCTION("""COMPUTED_VALUE"""),36.77)</f>
        <v>36.77</v>
      </c>
      <c r="D845" s="2">
        <f>IFERROR(__xludf.DUMMYFUNCTION("""COMPUTED_VALUE"""),36.15)</f>
        <v>36.15</v>
      </c>
      <c r="E845" s="2">
        <f>IFERROR(__xludf.DUMMYFUNCTION("""COMPUTED_VALUE"""),36.59)</f>
        <v>36.59</v>
      </c>
      <c r="F845" s="2">
        <f>IFERROR(__xludf.DUMMYFUNCTION("""COMPUTED_VALUE"""),663123.0)</f>
        <v>663123</v>
      </c>
    </row>
    <row r="846">
      <c r="A846" s="3">
        <f>IFERROR(__xludf.DUMMYFUNCTION("""COMPUTED_VALUE"""),43230.66666666667)</f>
        <v>43230.66667</v>
      </c>
      <c r="B846" s="2">
        <f>IFERROR(__xludf.DUMMYFUNCTION("""COMPUTED_VALUE"""),34.2)</f>
        <v>34.2</v>
      </c>
      <c r="C846" s="2">
        <f>IFERROR(__xludf.DUMMYFUNCTION("""COMPUTED_VALUE"""),34.92)</f>
        <v>34.92</v>
      </c>
      <c r="D846" s="2">
        <f>IFERROR(__xludf.DUMMYFUNCTION("""COMPUTED_VALUE"""),33.26)</f>
        <v>33.26</v>
      </c>
      <c r="E846" s="2">
        <f>IFERROR(__xludf.DUMMYFUNCTION("""COMPUTED_VALUE"""),34.71)</f>
        <v>34.71</v>
      </c>
      <c r="F846" s="2">
        <f>IFERROR(__xludf.DUMMYFUNCTION("""COMPUTED_VALUE"""),3165992.0)</f>
        <v>3165992</v>
      </c>
    </row>
    <row r="847">
      <c r="A847" s="3">
        <f>IFERROR(__xludf.DUMMYFUNCTION("""COMPUTED_VALUE"""),43231.66666666667)</f>
        <v>43231.66667</v>
      </c>
      <c r="B847" s="2">
        <f>IFERROR(__xludf.DUMMYFUNCTION("""COMPUTED_VALUE"""),34.89)</f>
        <v>34.89</v>
      </c>
      <c r="C847" s="2">
        <f>IFERROR(__xludf.DUMMYFUNCTION("""COMPUTED_VALUE"""),35.52)</f>
        <v>35.52</v>
      </c>
      <c r="D847" s="2">
        <f>IFERROR(__xludf.DUMMYFUNCTION("""COMPUTED_VALUE"""),34.8)</f>
        <v>34.8</v>
      </c>
      <c r="E847" s="2">
        <f>IFERROR(__xludf.DUMMYFUNCTION("""COMPUTED_VALUE"""),34.84)</f>
        <v>34.84</v>
      </c>
      <c r="F847" s="2">
        <f>IFERROR(__xludf.DUMMYFUNCTION("""COMPUTED_VALUE"""),951207.0)</f>
        <v>951207</v>
      </c>
    </row>
    <row r="848">
      <c r="A848" s="3">
        <f>IFERROR(__xludf.DUMMYFUNCTION("""COMPUTED_VALUE"""),43234.66666666667)</f>
        <v>43234.66667</v>
      </c>
      <c r="B848" s="2">
        <f>IFERROR(__xludf.DUMMYFUNCTION("""COMPUTED_VALUE"""),34.86)</f>
        <v>34.86</v>
      </c>
      <c r="C848" s="2">
        <f>IFERROR(__xludf.DUMMYFUNCTION("""COMPUTED_VALUE"""),35.14)</f>
        <v>35.14</v>
      </c>
      <c r="D848" s="2">
        <f>IFERROR(__xludf.DUMMYFUNCTION("""COMPUTED_VALUE"""),34.54)</f>
        <v>34.54</v>
      </c>
      <c r="E848" s="2">
        <f>IFERROR(__xludf.DUMMYFUNCTION("""COMPUTED_VALUE"""),34.64)</f>
        <v>34.64</v>
      </c>
      <c r="F848" s="2">
        <f>IFERROR(__xludf.DUMMYFUNCTION("""COMPUTED_VALUE"""),631476.0)</f>
        <v>631476</v>
      </c>
    </row>
    <row r="849">
      <c r="A849" s="3">
        <f>IFERROR(__xludf.DUMMYFUNCTION("""COMPUTED_VALUE"""),43235.66666666667)</f>
        <v>43235.66667</v>
      </c>
      <c r="B849" s="2">
        <f>IFERROR(__xludf.DUMMYFUNCTION("""COMPUTED_VALUE"""),34.48)</f>
        <v>34.48</v>
      </c>
      <c r="C849" s="2">
        <f>IFERROR(__xludf.DUMMYFUNCTION("""COMPUTED_VALUE"""),34.48)</f>
        <v>34.48</v>
      </c>
      <c r="D849" s="2">
        <f>IFERROR(__xludf.DUMMYFUNCTION("""COMPUTED_VALUE"""),34.0)</f>
        <v>34</v>
      </c>
      <c r="E849" s="2">
        <f>IFERROR(__xludf.DUMMYFUNCTION("""COMPUTED_VALUE"""),34.05)</f>
        <v>34.05</v>
      </c>
      <c r="F849" s="2">
        <f>IFERROR(__xludf.DUMMYFUNCTION("""COMPUTED_VALUE"""),362004.0)</f>
        <v>362004</v>
      </c>
    </row>
    <row r="850">
      <c r="A850" s="3">
        <f>IFERROR(__xludf.DUMMYFUNCTION("""COMPUTED_VALUE"""),43236.66666666667)</f>
        <v>43236.66667</v>
      </c>
      <c r="B850" s="2">
        <f>IFERROR(__xludf.DUMMYFUNCTION("""COMPUTED_VALUE"""),34.42)</f>
        <v>34.42</v>
      </c>
      <c r="C850" s="2">
        <f>IFERROR(__xludf.DUMMYFUNCTION("""COMPUTED_VALUE"""),34.42)</f>
        <v>34.42</v>
      </c>
      <c r="D850" s="2">
        <f>IFERROR(__xludf.DUMMYFUNCTION("""COMPUTED_VALUE"""),33.81)</f>
        <v>33.81</v>
      </c>
      <c r="E850" s="2">
        <f>IFERROR(__xludf.DUMMYFUNCTION("""COMPUTED_VALUE"""),34.13)</f>
        <v>34.13</v>
      </c>
      <c r="F850" s="2">
        <f>IFERROR(__xludf.DUMMYFUNCTION("""COMPUTED_VALUE"""),608596.0)</f>
        <v>608596</v>
      </c>
    </row>
    <row r="851">
      <c r="A851" s="3">
        <f>IFERROR(__xludf.DUMMYFUNCTION("""COMPUTED_VALUE"""),43237.66666666667)</f>
        <v>43237.66667</v>
      </c>
      <c r="B851" s="2">
        <f>IFERROR(__xludf.DUMMYFUNCTION("""COMPUTED_VALUE"""),34.11)</f>
        <v>34.11</v>
      </c>
      <c r="C851" s="2">
        <f>IFERROR(__xludf.DUMMYFUNCTION("""COMPUTED_VALUE"""),34.2)</f>
        <v>34.2</v>
      </c>
      <c r="D851" s="2">
        <f>IFERROR(__xludf.DUMMYFUNCTION("""COMPUTED_VALUE"""),33.95)</f>
        <v>33.95</v>
      </c>
      <c r="E851" s="2">
        <f>IFERROR(__xludf.DUMMYFUNCTION("""COMPUTED_VALUE"""),33.99)</f>
        <v>33.99</v>
      </c>
      <c r="F851" s="2">
        <f>IFERROR(__xludf.DUMMYFUNCTION("""COMPUTED_VALUE"""),597991.0)</f>
        <v>597991</v>
      </c>
    </row>
    <row r="852">
      <c r="A852" s="3">
        <f>IFERROR(__xludf.DUMMYFUNCTION("""COMPUTED_VALUE"""),43238.66666666667)</f>
        <v>43238.66667</v>
      </c>
      <c r="B852" s="2">
        <f>IFERROR(__xludf.DUMMYFUNCTION("""COMPUTED_VALUE"""),33.92)</f>
        <v>33.92</v>
      </c>
      <c r="C852" s="2">
        <f>IFERROR(__xludf.DUMMYFUNCTION("""COMPUTED_VALUE"""),34.1)</f>
        <v>34.1</v>
      </c>
      <c r="D852" s="2">
        <f>IFERROR(__xludf.DUMMYFUNCTION("""COMPUTED_VALUE"""),33.9)</f>
        <v>33.9</v>
      </c>
      <c r="E852" s="2">
        <f>IFERROR(__xludf.DUMMYFUNCTION("""COMPUTED_VALUE"""),34.0)</f>
        <v>34</v>
      </c>
      <c r="F852" s="2">
        <f>IFERROR(__xludf.DUMMYFUNCTION("""COMPUTED_VALUE"""),404461.0)</f>
        <v>404461</v>
      </c>
    </row>
    <row r="853">
      <c r="A853" s="3">
        <f>IFERROR(__xludf.DUMMYFUNCTION("""COMPUTED_VALUE"""),43241.66666666667)</f>
        <v>43241.66667</v>
      </c>
      <c r="B853" s="2">
        <f>IFERROR(__xludf.DUMMYFUNCTION("""COMPUTED_VALUE"""),34.17)</f>
        <v>34.17</v>
      </c>
      <c r="C853" s="2">
        <f>IFERROR(__xludf.DUMMYFUNCTION("""COMPUTED_VALUE"""),34.23)</f>
        <v>34.23</v>
      </c>
      <c r="D853" s="2">
        <f>IFERROR(__xludf.DUMMYFUNCTION("""COMPUTED_VALUE"""),34.0)</f>
        <v>34</v>
      </c>
      <c r="E853" s="2">
        <f>IFERROR(__xludf.DUMMYFUNCTION("""COMPUTED_VALUE"""),34.09)</f>
        <v>34.09</v>
      </c>
      <c r="F853" s="2">
        <f>IFERROR(__xludf.DUMMYFUNCTION("""COMPUTED_VALUE"""),178165.0)</f>
        <v>178165</v>
      </c>
    </row>
    <row r="854">
      <c r="A854" s="3">
        <f>IFERROR(__xludf.DUMMYFUNCTION("""COMPUTED_VALUE"""),43242.66666666667)</f>
        <v>43242.66667</v>
      </c>
      <c r="B854" s="2">
        <f>IFERROR(__xludf.DUMMYFUNCTION("""COMPUTED_VALUE"""),34.14)</f>
        <v>34.14</v>
      </c>
      <c r="C854" s="2">
        <f>IFERROR(__xludf.DUMMYFUNCTION("""COMPUTED_VALUE"""),34.6)</f>
        <v>34.6</v>
      </c>
      <c r="D854" s="2">
        <f>IFERROR(__xludf.DUMMYFUNCTION("""COMPUTED_VALUE"""),34.11)</f>
        <v>34.11</v>
      </c>
      <c r="E854" s="2">
        <f>IFERROR(__xludf.DUMMYFUNCTION("""COMPUTED_VALUE"""),34.19)</f>
        <v>34.19</v>
      </c>
      <c r="F854" s="2">
        <f>IFERROR(__xludf.DUMMYFUNCTION("""COMPUTED_VALUE"""),377131.0)</f>
        <v>377131</v>
      </c>
    </row>
    <row r="855">
      <c r="A855" s="3">
        <f>IFERROR(__xludf.DUMMYFUNCTION("""COMPUTED_VALUE"""),43243.66666666667)</f>
        <v>43243.66667</v>
      </c>
      <c r="B855" s="2">
        <f>IFERROR(__xludf.DUMMYFUNCTION("""COMPUTED_VALUE"""),33.9)</f>
        <v>33.9</v>
      </c>
      <c r="C855" s="2">
        <f>IFERROR(__xludf.DUMMYFUNCTION("""COMPUTED_VALUE"""),34.46)</f>
        <v>34.46</v>
      </c>
      <c r="D855" s="2">
        <f>IFERROR(__xludf.DUMMYFUNCTION("""COMPUTED_VALUE"""),33.9)</f>
        <v>33.9</v>
      </c>
      <c r="E855" s="2">
        <f>IFERROR(__xludf.DUMMYFUNCTION("""COMPUTED_VALUE"""),34.43)</f>
        <v>34.43</v>
      </c>
      <c r="F855" s="2">
        <f>IFERROR(__xludf.DUMMYFUNCTION("""COMPUTED_VALUE"""),357999.0)</f>
        <v>357999</v>
      </c>
    </row>
    <row r="856">
      <c r="A856" s="3">
        <f>IFERROR(__xludf.DUMMYFUNCTION("""COMPUTED_VALUE"""),43244.66666666667)</f>
        <v>43244.66667</v>
      </c>
      <c r="B856" s="2">
        <f>IFERROR(__xludf.DUMMYFUNCTION("""COMPUTED_VALUE"""),34.45)</f>
        <v>34.45</v>
      </c>
      <c r="C856" s="2">
        <f>IFERROR(__xludf.DUMMYFUNCTION("""COMPUTED_VALUE"""),34.7)</f>
        <v>34.7</v>
      </c>
      <c r="D856" s="2">
        <f>IFERROR(__xludf.DUMMYFUNCTION("""COMPUTED_VALUE"""),34.38)</f>
        <v>34.38</v>
      </c>
      <c r="E856" s="2">
        <f>IFERROR(__xludf.DUMMYFUNCTION("""COMPUTED_VALUE"""),34.65)</f>
        <v>34.65</v>
      </c>
      <c r="F856" s="2">
        <f>IFERROR(__xludf.DUMMYFUNCTION("""COMPUTED_VALUE"""),373773.0)</f>
        <v>373773</v>
      </c>
    </row>
    <row r="857">
      <c r="A857" s="3">
        <f>IFERROR(__xludf.DUMMYFUNCTION("""COMPUTED_VALUE"""),43245.66666666667)</f>
        <v>43245.66667</v>
      </c>
      <c r="B857" s="2">
        <f>IFERROR(__xludf.DUMMYFUNCTION("""COMPUTED_VALUE"""),34.61)</f>
        <v>34.61</v>
      </c>
      <c r="C857" s="2">
        <f>IFERROR(__xludf.DUMMYFUNCTION("""COMPUTED_VALUE"""),35.19)</f>
        <v>35.19</v>
      </c>
      <c r="D857" s="2">
        <f>IFERROR(__xludf.DUMMYFUNCTION("""COMPUTED_VALUE"""),34.61)</f>
        <v>34.61</v>
      </c>
      <c r="E857" s="2">
        <f>IFERROR(__xludf.DUMMYFUNCTION("""COMPUTED_VALUE"""),34.73)</f>
        <v>34.73</v>
      </c>
      <c r="F857" s="2">
        <f>IFERROR(__xludf.DUMMYFUNCTION("""COMPUTED_VALUE"""),317081.0)</f>
        <v>317081</v>
      </c>
    </row>
    <row r="858">
      <c r="A858" s="3">
        <f>IFERROR(__xludf.DUMMYFUNCTION("""COMPUTED_VALUE"""),43249.66666666667)</f>
        <v>43249.66667</v>
      </c>
      <c r="B858" s="2">
        <f>IFERROR(__xludf.DUMMYFUNCTION("""COMPUTED_VALUE"""),34.38)</f>
        <v>34.38</v>
      </c>
      <c r="C858" s="2">
        <f>IFERROR(__xludf.DUMMYFUNCTION("""COMPUTED_VALUE"""),34.38)</f>
        <v>34.38</v>
      </c>
      <c r="D858" s="2">
        <f>IFERROR(__xludf.DUMMYFUNCTION("""COMPUTED_VALUE"""),33.88)</f>
        <v>33.88</v>
      </c>
      <c r="E858" s="2">
        <f>IFERROR(__xludf.DUMMYFUNCTION("""COMPUTED_VALUE"""),34.23)</f>
        <v>34.23</v>
      </c>
      <c r="F858" s="2">
        <f>IFERROR(__xludf.DUMMYFUNCTION("""COMPUTED_VALUE"""),308003.0)</f>
        <v>308003</v>
      </c>
    </row>
    <row r="859">
      <c r="A859" s="3">
        <f>IFERROR(__xludf.DUMMYFUNCTION("""COMPUTED_VALUE"""),43250.66666666667)</f>
        <v>43250.66667</v>
      </c>
      <c r="B859" s="2">
        <f>IFERROR(__xludf.DUMMYFUNCTION("""COMPUTED_VALUE"""),34.5)</f>
        <v>34.5</v>
      </c>
      <c r="C859" s="2">
        <f>IFERROR(__xludf.DUMMYFUNCTION("""COMPUTED_VALUE"""),35.02)</f>
        <v>35.02</v>
      </c>
      <c r="D859" s="2">
        <f>IFERROR(__xludf.DUMMYFUNCTION("""COMPUTED_VALUE"""),34.26)</f>
        <v>34.26</v>
      </c>
      <c r="E859" s="2">
        <f>IFERROR(__xludf.DUMMYFUNCTION("""COMPUTED_VALUE"""),34.8)</f>
        <v>34.8</v>
      </c>
      <c r="F859" s="2">
        <f>IFERROR(__xludf.DUMMYFUNCTION("""COMPUTED_VALUE"""),433841.0)</f>
        <v>433841</v>
      </c>
    </row>
    <row r="860">
      <c r="A860" s="3">
        <f>IFERROR(__xludf.DUMMYFUNCTION("""COMPUTED_VALUE"""),43251.66666666667)</f>
        <v>43251.66667</v>
      </c>
      <c r="B860" s="2">
        <f>IFERROR(__xludf.DUMMYFUNCTION("""COMPUTED_VALUE"""),34.88)</f>
        <v>34.88</v>
      </c>
      <c r="C860" s="2">
        <f>IFERROR(__xludf.DUMMYFUNCTION("""COMPUTED_VALUE"""),34.93)</f>
        <v>34.93</v>
      </c>
      <c r="D860" s="2">
        <f>IFERROR(__xludf.DUMMYFUNCTION("""COMPUTED_VALUE"""),34.5)</f>
        <v>34.5</v>
      </c>
      <c r="E860" s="2">
        <f>IFERROR(__xludf.DUMMYFUNCTION("""COMPUTED_VALUE"""),34.87)</f>
        <v>34.87</v>
      </c>
      <c r="F860" s="2">
        <f>IFERROR(__xludf.DUMMYFUNCTION("""COMPUTED_VALUE"""),432037.0)</f>
        <v>432037</v>
      </c>
    </row>
    <row r="861">
      <c r="A861" s="3">
        <f>IFERROR(__xludf.DUMMYFUNCTION("""COMPUTED_VALUE"""),43252.66666666667)</f>
        <v>43252.66667</v>
      </c>
      <c r="B861" s="2">
        <f>IFERROR(__xludf.DUMMYFUNCTION("""COMPUTED_VALUE"""),35.05)</f>
        <v>35.05</v>
      </c>
      <c r="C861" s="2">
        <f>IFERROR(__xludf.DUMMYFUNCTION("""COMPUTED_VALUE"""),35.51)</f>
        <v>35.51</v>
      </c>
      <c r="D861" s="2">
        <f>IFERROR(__xludf.DUMMYFUNCTION("""COMPUTED_VALUE"""),34.88)</f>
        <v>34.88</v>
      </c>
      <c r="E861" s="2">
        <f>IFERROR(__xludf.DUMMYFUNCTION("""COMPUTED_VALUE"""),35.31)</f>
        <v>35.31</v>
      </c>
      <c r="F861" s="2">
        <f>IFERROR(__xludf.DUMMYFUNCTION("""COMPUTED_VALUE"""),390643.0)</f>
        <v>390643</v>
      </c>
    </row>
    <row r="862">
      <c r="A862" s="3">
        <f>IFERROR(__xludf.DUMMYFUNCTION("""COMPUTED_VALUE"""),43255.66666666667)</f>
        <v>43255.66667</v>
      </c>
      <c r="B862" s="2">
        <f>IFERROR(__xludf.DUMMYFUNCTION("""COMPUTED_VALUE"""),35.4)</f>
        <v>35.4</v>
      </c>
      <c r="C862" s="2">
        <f>IFERROR(__xludf.DUMMYFUNCTION("""COMPUTED_VALUE"""),35.52)</f>
        <v>35.52</v>
      </c>
      <c r="D862" s="2">
        <f>IFERROR(__xludf.DUMMYFUNCTION("""COMPUTED_VALUE"""),35.12)</f>
        <v>35.12</v>
      </c>
      <c r="E862" s="2">
        <f>IFERROR(__xludf.DUMMYFUNCTION("""COMPUTED_VALUE"""),35.32)</f>
        <v>35.32</v>
      </c>
      <c r="F862" s="2">
        <f>IFERROR(__xludf.DUMMYFUNCTION("""COMPUTED_VALUE"""),235169.0)</f>
        <v>235169</v>
      </c>
    </row>
    <row r="863">
      <c r="A863" s="3">
        <f>IFERROR(__xludf.DUMMYFUNCTION("""COMPUTED_VALUE"""),43256.66666666667)</f>
        <v>43256.66667</v>
      </c>
      <c r="B863" s="2">
        <f>IFERROR(__xludf.DUMMYFUNCTION("""COMPUTED_VALUE"""),35.45)</f>
        <v>35.45</v>
      </c>
      <c r="C863" s="2">
        <f>IFERROR(__xludf.DUMMYFUNCTION("""COMPUTED_VALUE"""),35.64)</f>
        <v>35.64</v>
      </c>
      <c r="D863" s="2">
        <f>IFERROR(__xludf.DUMMYFUNCTION("""COMPUTED_VALUE"""),35.0)</f>
        <v>35</v>
      </c>
      <c r="E863" s="2">
        <f>IFERROR(__xludf.DUMMYFUNCTION("""COMPUTED_VALUE"""),35.52)</f>
        <v>35.52</v>
      </c>
      <c r="F863" s="2">
        <f>IFERROR(__xludf.DUMMYFUNCTION("""COMPUTED_VALUE"""),583861.0)</f>
        <v>583861</v>
      </c>
    </row>
    <row r="864">
      <c r="A864" s="3">
        <f>IFERROR(__xludf.DUMMYFUNCTION("""COMPUTED_VALUE"""),43257.66666666667)</f>
        <v>43257.66667</v>
      </c>
      <c r="B864" s="2">
        <f>IFERROR(__xludf.DUMMYFUNCTION("""COMPUTED_VALUE"""),35.71)</f>
        <v>35.71</v>
      </c>
      <c r="C864" s="2">
        <f>IFERROR(__xludf.DUMMYFUNCTION("""COMPUTED_VALUE"""),35.78)</f>
        <v>35.78</v>
      </c>
      <c r="D864" s="2">
        <f>IFERROR(__xludf.DUMMYFUNCTION("""COMPUTED_VALUE"""),35.48)</f>
        <v>35.48</v>
      </c>
      <c r="E864" s="2">
        <f>IFERROR(__xludf.DUMMYFUNCTION("""COMPUTED_VALUE"""),35.66)</f>
        <v>35.66</v>
      </c>
      <c r="F864" s="2">
        <f>IFERROR(__xludf.DUMMYFUNCTION("""COMPUTED_VALUE"""),275759.0)</f>
        <v>275759</v>
      </c>
    </row>
    <row r="865">
      <c r="A865" s="3">
        <f>IFERROR(__xludf.DUMMYFUNCTION("""COMPUTED_VALUE"""),43258.66666666667)</f>
        <v>43258.66667</v>
      </c>
      <c r="B865" s="2">
        <f>IFERROR(__xludf.DUMMYFUNCTION("""COMPUTED_VALUE"""),35.6)</f>
        <v>35.6</v>
      </c>
      <c r="C865" s="2">
        <f>IFERROR(__xludf.DUMMYFUNCTION("""COMPUTED_VALUE"""),35.75)</f>
        <v>35.75</v>
      </c>
      <c r="D865" s="2">
        <f>IFERROR(__xludf.DUMMYFUNCTION("""COMPUTED_VALUE"""),35.25)</f>
        <v>35.25</v>
      </c>
      <c r="E865" s="2">
        <f>IFERROR(__xludf.DUMMYFUNCTION("""COMPUTED_VALUE"""),35.41)</f>
        <v>35.41</v>
      </c>
      <c r="F865" s="2">
        <f>IFERROR(__xludf.DUMMYFUNCTION("""COMPUTED_VALUE"""),210556.0)</f>
        <v>210556</v>
      </c>
    </row>
    <row r="866">
      <c r="A866" s="3">
        <f>IFERROR(__xludf.DUMMYFUNCTION("""COMPUTED_VALUE"""),43259.66666666667)</f>
        <v>43259.66667</v>
      </c>
      <c r="B866" s="2">
        <f>IFERROR(__xludf.DUMMYFUNCTION("""COMPUTED_VALUE"""),35.4)</f>
        <v>35.4</v>
      </c>
      <c r="C866" s="2">
        <f>IFERROR(__xludf.DUMMYFUNCTION("""COMPUTED_VALUE"""),35.75)</f>
        <v>35.75</v>
      </c>
      <c r="D866" s="2">
        <f>IFERROR(__xludf.DUMMYFUNCTION("""COMPUTED_VALUE"""),35.29)</f>
        <v>35.29</v>
      </c>
      <c r="E866" s="2">
        <f>IFERROR(__xludf.DUMMYFUNCTION("""COMPUTED_VALUE"""),35.67)</f>
        <v>35.67</v>
      </c>
      <c r="F866" s="2">
        <f>IFERROR(__xludf.DUMMYFUNCTION("""COMPUTED_VALUE"""),146657.0)</f>
        <v>146657</v>
      </c>
    </row>
    <row r="867">
      <c r="A867" s="3">
        <f>IFERROR(__xludf.DUMMYFUNCTION("""COMPUTED_VALUE"""),43262.66666666667)</f>
        <v>43262.66667</v>
      </c>
      <c r="B867" s="2">
        <f>IFERROR(__xludf.DUMMYFUNCTION("""COMPUTED_VALUE"""),35.8)</f>
        <v>35.8</v>
      </c>
      <c r="C867" s="2">
        <f>IFERROR(__xludf.DUMMYFUNCTION("""COMPUTED_VALUE"""),36.04)</f>
        <v>36.04</v>
      </c>
      <c r="D867" s="2">
        <f>IFERROR(__xludf.DUMMYFUNCTION("""COMPUTED_VALUE"""),35.72)</f>
        <v>35.72</v>
      </c>
      <c r="E867" s="2">
        <f>IFERROR(__xludf.DUMMYFUNCTION("""COMPUTED_VALUE"""),35.83)</f>
        <v>35.83</v>
      </c>
      <c r="F867" s="2">
        <f>IFERROR(__xludf.DUMMYFUNCTION("""COMPUTED_VALUE"""),330282.0)</f>
        <v>330282</v>
      </c>
    </row>
    <row r="868">
      <c r="A868" s="3">
        <f>IFERROR(__xludf.DUMMYFUNCTION("""COMPUTED_VALUE"""),43263.66666666667)</f>
        <v>43263.66667</v>
      </c>
      <c r="B868" s="2">
        <f>IFERROR(__xludf.DUMMYFUNCTION("""COMPUTED_VALUE"""),35.82)</f>
        <v>35.82</v>
      </c>
      <c r="C868" s="2">
        <f>IFERROR(__xludf.DUMMYFUNCTION("""COMPUTED_VALUE"""),36.18)</f>
        <v>36.18</v>
      </c>
      <c r="D868" s="2">
        <f>IFERROR(__xludf.DUMMYFUNCTION("""COMPUTED_VALUE"""),35.82)</f>
        <v>35.82</v>
      </c>
      <c r="E868" s="2">
        <f>IFERROR(__xludf.DUMMYFUNCTION("""COMPUTED_VALUE"""),36.13)</f>
        <v>36.13</v>
      </c>
      <c r="F868" s="2">
        <f>IFERROR(__xludf.DUMMYFUNCTION("""COMPUTED_VALUE"""),247540.0)</f>
        <v>247540</v>
      </c>
    </row>
    <row r="869">
      <c r="A869" s="3">
        <f>IFERROR(__xludf.DUMMYFUNCTION("""COMPUTED_VALUE"""),43264.66666666667)</f>
        <v>43264.66667</v>
      </c>
      <c r="B869" s="2">
        <f>IFERROR(__xludf.DUMMYFUNCTION("""COMPUTED_VALUE"""),36.25)</f>
        <v>36.25</v>
      </c>
      <c r="C869" s="2">
        <f>IFERROR(__xludf.DUMMYFUNCTION("""COMPUTED_VALUE"""),36.58)</f>
        <v>36.58</v>
      </c>
      <c r="D869" s="2">
        <f>IFERROR(__xludf.DUMMYFUNCTION("""COMPUTED_VALUE"""),36.1)</f>
        <v>36.1</v>
      </c>
      <c r="E869" s="2">
        <f>IFERROR(__xludf.DUMMYFUNCTION("""COMPUTED_VALUE"""),36.32)</f>
        <v>36.32</v>
      </c>
      <c r="F869" s="2">
        <f>IFERROR(__xludf.DUMMYFUNCTION("""COMPUTED_VALUE"""),471373.0)</f>
        <v>471373</v>
      </c>
    </row>
    <row r="870">
      <c r="A870" s="3">
        <f>IFERROR(__xludf.DUMMYFUNCTION("""COMPUTED_VALUE"""),43265.66666666667)</f>
        <v>43265.66667</v>
      </c>
      <c r="B870" s="2">
        <f>IFERROR(__xludf.DUMMYFUNCTION("""COMPUTED_VALUE"""),36.35)</f>
        <v>36.35</v>
      </c>
      <c r="C870" s="2">
        <f>IFERROR(__xludf.DUMMYFUNCTION("""COMPUTED_VALUE"""),36.58)</f>
        <v>36.58</v>
      </c>
      <c r="D870" s="2">
        <f>IFERROR(__xludf.DUMMYFUNCTION("""COMPUTED_VALUE"""),35.93)</f>
        <v>35.93</v>
      </c>
      <c r="E870" s="2">
        <f>IFERROR(__xludf.DUMMYFUNCTION("""COMPUTED_VALUE"""),35.97)</f>
        <v>35.97</v>
      </c>
      <c r="F870" s="2">
        <f>IFERROR(__xludf.DUMMYFUNCTION("""COMPUTED_VALUE"""),473771.0)</f>
        <v>473771</v>
      </c>
    </row>
    <row r="871">
      <c r="A871" s="3">
        <f>IFERROR(__xludf.DUMMYFUNCTION("""COMPUTED_VALUE"""),43266.66666666667)</f>
        <v>43266.66667</v>
      </c>
      <c r="B871" s="2">
        <f>IFERROR(__xludf.DUMMYFUNCTION("""COMPUTED_VALUE"""),35.96)</f>
        <v>35.96</v>
      </c>
      <c r="C871" s="2">
        <f>IFERROR(__xludf.DUMMYFUNCTION("""COMPUTED_VALUE"""),36.01)</f>
        <v>36.01</v>
      </c>
      <c r="D871" s="2">
        <f>IFERROR(__xludf.DUMMYFUNCTION("""COMPUTED_VALUE"""),35.37)</f>
        <v>35.37</v>
      </c>
      <c r="E871" s="2">
        <f>IFERROR(__xludf.DUMMYFUNCTION("""COMPUTED_VALUE"""),35.92)</f>
        <v>35.92</v>
      </c>
      <c r="F871" s="2">
        <f>IFERROR(__xludf.DUMMYFUNCTION("""COMPUTED_VALUE"""),681540.0)</f>
        <v>681540</v>
      </c>
    </row>
    <row r="872">
      <c r="A872" s="3">
        <f>IFERROR(__xludf.DUMMYFUNCTION("""COMPUTED_VALUE"""),43269.66666666667)</f>
        <v>43269.66667</v>
      </c>
      <c r="B872" s="2">
        <f>IFERROR(__xludf.DUMMYFUNCTION("""COMPUTED_VALUE"""),35.72)</f>
        <v>35.72</v>
      </c>
      <c r="C872" s="2">
        <f>IFERROR(__xludf.DUMMYFUNCTION("""COMPUTED_VALUE"""),35.9)</f>
        <v>35.9</v>
      </c>
      <c r="D872" s="2">
        <f>IFERROR(__xludf.DUMMYFUNCTION("""COMPUTED_VALUE"""),35.36)</f>
        <v>35.36</v>
      </c>
      <c r="E872" s="2">
        <f>IFERROR(__xludf.DUMMYFUNCTION("""COMPUTED_VALUE"""),35.66)</f>
        <v>35.66</v>
      </c>
      <c r="F872" s="2">
        <f>IFERROR(__xludf.DUMMYFUNCTION("""COMPUTED_VALUE"""),516889.0)</f>
        <v>516889</v>
      </c>
    </row>
    <row r="873">
      <c r="A873" s="3">
        <f>IFERROR(__xludf.DUMMYFUNCTION("""COMPUTED_VALUE"""),43270.66666666667)</f>
        <v>43270.66667</v>
      </c>
      <c r="B873" s="2">
        <f>IFERROR(__xludf.DUMMYFUNCTION("""COMPUTED_VALUE"""),35.48)</f>
        <v>35.48</v>
      </c>
      <c r="C873" s="2">
        <f>IFERROR(__xludf.DUMMYFUNCTION("""COMPUTED_VALUE"""),35.69)</f>
        <v>35.69</v>
      </c>
      <c r="D873" s="2">
        <f>IFERROR(__xludf.DUMMYFUNCTION("""COMPUTED_VALUE"""),35.29)</f>
        <v>35.29</v>
      </c>
      <c r="E873" s="2">
        <f>IFERROR(__xludf.DUMMYFUNCTION("""COMPUTED_VALUE"""),35.47)</f>
        <v>35.47</v>
      </c>
      <c r="F873" s="2">
        <f>IFERROR(__xludf.DUMMYFUNCTION("""COMPUTED_VALUE"""),517142.0)</f>
        <v>517142</v>
      </c>
    </row>
    <row r="874">
      <c r="A874" s="3">
        <f>IFERROR(__xludf.DUMMYFUNCTION("""COMPUTED_VALUE"""),43271.66666666667)</f>
        <v>43271.66667</v>
      </c>
      <c r="B874" s="2">
        <f>IFERROR(__xludf.DUMMYFUNCTION("""COMPUTED_VALUE"""),35.66)</f>
        <v>35.66</v>
      </c>
      <c r="C874" s="2">
        <f>IFERROR(__xludf.DUMMYFUNCTION("""COMPUTED_VALUE"""),36.17)</f>
        <v>36.17</v>
      </c>
      <c r="D874" s="2">
        <f>IFERROR(__xludf.DUMMYFUNCTION("""COMPUTED_VALUE"""),35.41)</f>
        <v>35.41</v>
      </c>
      <c r="E874" s="2">
        <f>IFERROR(__xludf.DUMMYFUNCTION("""COMPUTED_VALUE"""),35.96)</f>
        <v>35.96</v>
      </c>
      <c r="F874" s="2">
        <f>IFERROR(__xludf.DUMMYFUNCTION("""COMPUTED_VALUE"""),468420.0)</f>
        <v>468420</v>
      </c>
    </row>
    <row r="875">
      <c r="A875" s="3">
        <f>IFERROR(__xludf.DUMMYFUNCTION("""COMPUTED_VALUE"""),43272.66666666667)</f>
        <v>43272.66667</v>
      </c>
      <c r="B875" s="2">
        <f>IFERROR(__xludf.DUMMYFUNCTION("""COMPUTED_VALUE"""),36.09)</f>
        <v>36.09</v>
      </c>
      <c r="C875" s="2">
        <f>IFERROR(__xludf.DUMMYFUNCTION("""COMPUTED_VALUE"""),36.09)</f>
        <v>36.09</v>
      </c>
      <c r="D875" s="2">
        <f>IFERROR(__xludf.DUMMYFUNCTION("""COMPUTED_VALUE"""),35.6)</f>
        <v>35.6</v>
      </c>
      <c r="E875" s="2">
        <f>IFERROR(__xludf.DUMMYFUNCTION("""COMPUTED_VALUE"""),35.72)</f>
        <v>35.72</v>
      </c>
      <c r="F875" s="2">
        <f>IFERROR(__xludf.DUMMYFUNCTION("""COMPUTED_VALUE"""),485680.0)</f>
        <v>485680</v>
      </c>
    </row>
    <row r="876">
      <c r="A876" s="3">
        <f>IFERROR(__xludf.DUMMYFUNCTION("""COMPUTED_VALUE"""),43273.66666666667)</f>
        <v>43273.66667</v>
      </c>
      <c r="B876" s="2">
        <f>IFERROR(__xludf.DUMMYFUNCTION("""COMPUTED_VALUE"""),35.72)</f>
        <v>35.72</v>
      </c>
      <c r="C876" s="2">
        <f>IFERROR(__xludf.DUMMYFUNCTION("""COMPUTED_VALUE"""),35.96)</f>
        <v>35.96</v>
      </c>
      <c r="D876" s="2">
        <f>IFERROR(__xludf.DUMMYFUNCTION("""COMPUTED_VALUE"""),35.3)</f>
        <v>35.3</v>
      </c>
      <c r="E876" s="2">
        <f>IFERROR(__xludf.DUMMYFUNCTION("""COMPUTED_VALUE"""),35.78)</f>
        <v>35.78</v>
      </c>
      <c r="F876" s="2">
        <f>IFERROR(__xludf.DUMMYFUNCTION("""COMPUTED_VALUE"""),395211.0)</f>
        <v>395211</v>
      </c>
    </row>
    <row r="877">
      <c r="A877" s="3">
        <f>IFERROR(__xludf.DUMMYFUNCTION("""COMPUTED_VALUE"""),43276.66666666667)</f>
        <v>43276.66667</v>
      </c>
      <c r="B877" s="2">
        <f>IFERROR(__xludf.DUMMYFUNCTION("""COMPUTED_VALUE"""),35.52)</f>
        <v>35.52</v>
      </c>
      <c r="C877" s="2">
        <f>IFERROR(__xludf.DUMMYFUNCTION("""COMPUTED_VALUE"""),35.52)</f>
        <v>35.52</v>
      </c>
      <c r="D877" s="2">
        <f>IFERROR(__xludf.DUMMYFUNCTION("""COMPUTED_VALUE"""),34.67)</f>
        <v>34.67</v>
      </c>
      <c r="E877" s="2">
        <f>IFERROR(__xludf.DUMMYFUNCTION("""COMPUTED_VALUE"""),34.81)</f>
        <v>34.81</v>
      </c>
      <c r="F877" s="2">
        <f>IFERROR(__xludf.DUMMYFUNCTION("""COMPUTED_VALUE"""),609739.0)</f>
        <v>609739</v>
      </c>
    </row>
    <row r="878">
      <c r="A878" s="3">
        <f>IFERROR(__xludf.DUMMYFUNCTION("""COMPUTED_VALUE"""),43277.66666666667)</f>
        <v>43277.66667</v>
      </c>
      <c r="B878" s="2">
        <f>IFERROR(__xludf.DUMMYFUNCTION("""COMPUTED_VALUE"""),34.9)</f>
        <v>34.9</v>
      </c>
      <c r="C878" s="2">
        <f>IFERROR(__xludf.DUMMYFUNCTION("""COMPUTED_VALUE"""),35.14)</f>
        <v>35.14</v>
      </c>
      <c r="D878" s="2">
        <f>IFERROR(__xludf.DUMMYFUNCTION("""COMPUTED_VALUE"""),34.53)</f>
        <v>34.53</v>
      </c>
      <c r="E878" s="2">
        <f>IFERROR(__xludf.DUMMYFUNCTION("""COMPUTED_VALUE"""),34.92)</f>
        <v>34.92</v>
      </c>
      <c r="F878" s="2">
        <f>IFERROR(__xludf.DUMMYFUNCTION("""COMPUTED_VALUE"""),432057.0)</f>
        <v>432057</v>
      </c>
    </row>
    <row r="879">
      <c r="A879" s="3">
        <f>IFERROR(__xludf.DUMMYFUNCTION("""COMPUTED_VALUE"""),43278.66666666667)</f>
        <v>43278.66667</v>
      </c>
      <c r="B879" s="2">
        <f>IFERROR(__xludf.DUMMYFUNCTION("""COMPUTED_VALUE"""),35.15)</f>
        <v>35.15</v>
      </c>
      <c r="C879" s="2">
        <f>IFERROR(__xludf.DUMMYFUNCTION("""COMPUTED_VALUE"""),35.42)</f>
        <v>35.42</v>
      </c>
      <c r="D879" s="2">
        <f>IFERROR(__xludf.DUMMYFUNCTION("""COMPUTED_VALUE"""),34.53)</f>
        <v>34.53</v>
      </c>
      <c r="E879" s="2">
        <f>IFERROR(__xludf.DUMMYFUNCTION("""COMPUTED_VALUE"""),34.56)</f>
        <v>34.56</v>
      </c>
      <c r="F879" s="2">
        <f>IFERROR(__xludf.DUMMYFUNCTION("""COMPUTED_VALUE"""),384309.0)</f>
        <v>384309</v>
      </c>
    </row>
    <row r="880">
      <c r="A880" s="3">
        <f>IFERROR(__xludf.DUMMYFUNCTION("""COMPUTED_VALUE"""),43279.66666666667)</f>
        <v>43279.66667</v>
      </c>
      <c r="B880" s="2">
        <f>IFERROR(__xludf.DUMMYFUNCTION("""COMPUTED_VALUE"""),34.51)</f>
        <v>34.51</v>
      </c>
      <c r="C880" s="2">
        <f>IFERROR(__xludf.DUMMYFUNCTION("""COMPUTED_VALUE"""),35.01)</f>
        <v>35.01</v>
      </c>
      <c r="D880" s="2">
        <f>IFERROR(__xludf.DUMMYFUNCTION("""COMPUTED_VALUE"""),34.5)</f>
        <v>34.5</v>
      </c>
      <c r="E880" s="2">
        <f>IFERROR(__xludf.DUMMYFUNCTION("""COMPUTED_VALUE"""),34.96)</f>
        <v>34.96</v>
      </c>
      <c r="F880" s="2">
        <f>IFERROR(__xludf.DUMMYFUNCTION("""COMPUTED_VALUE"""),372642.0)</f>
        <v>372642</v>
      </c>
    </row>
    <row r="881">
      <c r="A881" s="3">
        <f>IFERROR(__xludf.DUMMYFUNCTION("""COMPUTED_VALUE"""),43280.66666666667)</f>
        <v>43280.66667</v>
      </c>
      <c r="B881" s="2">
        <f>IFERROR(__xludf.DUMMYFUNCTION("""COMPUTED_VALUE"""),35.09)</f>
        <v>35.09</v>
      </c>
      <c r="C881" s="2">
        <f>IFERROR(__xludf.DUMMYFUNCTION("""COMPUTED_VALUE"""),35.32)</f>
        <v>35.32</v>
      </c>
      <c r="D881" s="2">
        <f>IFERROR(__xludf.DUMMYFUNCTION("""COMPUTED_VALUE"""),35.01)</f>
        <v>35.01</v>
      </c>
      <c r="E881" s="2">
        <f>IFERROR(__xludf.DUMMYFUNCTION("""COMPUTED_VALUE"""),35.19)</f>
        <v>35.19</v>
      </c>
      <c r="F881" s="2">
        <f>IFERROR(__xludf.DUMMYFUNCTION("""COMPUTED_VALUE"""),493365.0)</f>
        <v>493365</v>
      </c>
    </row>
    <row r="882">
      <c r="A882" s="3">
        <f>IFERROR(__xludf.DUMMYFUNCTION("""COMPUTED_VALUE"""),43283.66666666667)</f>
        <v>43283.66667</v>
      </c>
      <c r="B882" s="2">
        <f>IFERROR(__xludf.DUMMYFUNCTION("""COMPUTED_VALUE"""),34.99)</f>
        <v>34.99</v>
      </c>
      <c r="C882" s="2">
        <f>IFERROR(__xludf.DUMMYFUNCTION("""COMPUTED_VALUE"""),35.51)</f>
        <v>35.51</v>
      </c>
      <c r="D882" s="2">
        <f>IFERROR(__xludf.DUMMYFUNCTION("""COMPUTED_VALUE"""),34.93)</f>
        <v>34.93</v>
      </c>
      <c r="E882" s="2">
        <f>IFERROR(__xludf.DUMMYFUNCTION("""COMPUTED_VALUE"""),35.51)</f>
        <v>35.51</v>
      </c>
      <c r="F882" s="2">
        <f>IFERROR(__xludf.DUMMYFUNCTION("""COMPUTED_VALUE"""),405651.0)</f>
        <v>405651</v>
      </c>
    </row>
    <row r="883">
      <c r="A883" s="3">
        <f>IFERROR(__xludf.DUMMYFUNCTION("""COMPUTED_VALUE"""),43284.54166666667)</f>
        <v>43284.54167</v>
      </c>
      <c r="B883" s="2">
        <f>IFERROR(__xludf.DUMMYFUNCTION("""COMPUTED_VALUE"""),36.1)</f>
        <v>36.1</v>
      </c>
      <c r="C883" s="2">
        <f>IFERROR(__xludf.DUMMYFUNCTION("""COMPUTED_VALUE"""),36.19)</f>
        <v>36.19</v>
      </c>
      <c r="D883" s="2">
        <f>IFERROR(__xludf.DUMMYFUNCTION("""COMPUTED_VALUE"""),35.23)</f>
        <v>35.23</v>
      </c>
      <c r="E883" s="2">
        <f>IFERROR(__xludf.DUMMYFUNCTION("""COMPUTED_VALUE"""),35.59)</f>
        <v>35.59</v>
      </c>
      <c r="F883" s="2">
        <f>IFERROR(__xludf.DUMMYFUNCTION("""COMPUTED_VALUE"""),165251.0)</f>
        <v>165251</v>
      </c>
    </row>
    <row r="884">
      <c r="A884" s="3">
        <f>IFERROR(__xludf.DUMMYFUNCTION("""COMPUTED_VALUE"""),43286.66666666667)</f>
        <v>43286.66667</v>
      </c>
      <c r="B884" s="2">
        <f>IFERROR(__xludf.DUMMYFUNCTION("""COMPUTED_VALUE"""),35.61)</f>
        <v>35.61</v>
      </c>
      <c r="C884" s="2">
        <f>IFERROR(__xludf.DUMMYFUNCTION("""COMPUTED_VALUE"""),36.09)</f>
        <v>36.09</v>
      </c>
      <c r="D884" s="2">
        <f>IFERROR(__xludf.DUMMYFUNCTION("""COMPUTED_VALUE"""),35.5)</f>
        <v>35.5</v>
      </c>
      <c r="E884" s="2">
        <f>IFERROR(__xludf.DUMMYFUNCTION("""COMPUTED_VALUE"""),36.05)</f>
        <v>36.05</v>
      </c>
      <c r="F884" s="2">
        <f>IFERROR(__xludf.DUMMYFUNCTION("""COMPUTED_VALUE"""),245785.0)</f>
        <v>245785</v>
      </c>
    </row>
    <row r="885">
      <c r="A885" s="3">
        <f>IFERROR(__xludf.DUMMYFUNCTION("""COMPUTED_VALUE"""),43287.66666666667)</f>
        <v>43287.66667</v>
      </c>
      <c r="B885" s="2">
        <f>IFERROR(__xludf.DUMMYFUNCTION("""COMPUTED_VALUE"""),36.12)</f>
        <v>36.12</v>
      </c>
      <c r="C885" s="2">
        <f>IFERROR(__xludf.DUMMYFUNCTION("""COMPUTED_VALUE"""),36.48)</f>
        <v>36.48</v>
      </c>
      <c r="D885" s="2">
        <f>IFERROR(__xludf.DUMMYFUNCTION("""COMPUTED_VALUE"""),35.98)</f>
        <v>35.98</v>
      </c>
      <c r="E885" s="2">
        <f>IFERROR(__xludf.DUMMYFUNCTION("""COMPUTED_VALUE"""),36.44)</f>
        <v>36.44</v>
      </c>
      <c r="F885" s="2">
        <f>IFERROR(__xludf.DUMMYFUNCTION("""COMPUTED_VALUE"""),378805.0)</f>
        <v>378805</v>
      </c>
    </row>
    <row r="886">
      <c r="A886" s="3">
        <f>IFERROR(__xludf.DUMMYFUNCTION("""COMPUTED_VALUE"""),43290.66666666667)</f>
        <v>43290.66667</v>
      </c>
      <c r="B886" s="2">
        <f>IFERROR(__xludf.DUMMYFUNCTION("""COMPUTED_VALUE"""),36.58)</f>
        <v>36.58</v>
      </c>
      <c r="C886" s="2">
        <f>IFERROR(__xludf.DUMMYFUNCTION("""COMPUTED_VALUE"""),36.99)</f>
        <v>36.99</v>
      </c>
      <c r="D886" s="2">
        <f>IFERROR(__xludf.DUMMYFUNCTION("""COMPUTED_VALUE"""),36.42)</f>
        <v>36.42</v>
      </c>
      <c r="E886" s="2">
        <f>IFERROR(__xludf.DUMMYFUNCTION("""COMPUTED_VALUE"""),36.96)</f>
        <v>36.96</v>
      </c>
      <c r="F886" s="2">
        <f>IFERROR(__xludf.DUMMYFUNCTION("""COMPUTED_VALUE"""),285009.0)</f>
        <v>285009</v>
      </c>
    </row>
    <row r="887">
      <c r="A887" s="3">
        <f>IFERROR(__xludf.DUMMYFUNCTION("""COMPUTED_VALUE"""),43291.66666666667)</f>
        <v>43291.66667</v>
      </c>
      <c r="B887" s="2">
        <f>IFERROR(__xludf.DUMMYFUNCTION("""COMPUTED_VALUE"""),36.93)</f>
        <v>36.93</v>
      </c>
      <c r="C887" s="2">
        <f>IFERROR(__xludf.DUMMYFUNCTION("""COMPUTED_VALUE"""),37.3)</f>
        <v>37.3</v>
      </c>
      <c r="D887" s="2">
        <f>IFERROR(__xludf.DUMMYFUNCTION("""COMPUTED_VALUE"""),36.87)</f>
        <v>36.87</v>
      </c>
      <c r="E887" s="2">
        <f>IFERROR(__xludf.DUMMYFUNCTION("""COMPUTED_VALUE"""),37.16)</f>
        <v>37.16</v>
      </c>
      <c r="F887" s="2">
        <f>IFERROR(__xludf.DUMMYFUNCTION("""COMPUTED_VALUE"""),405743.0)</f>
        <v>405743</v>
      </c>
    </row>
    <row r="888">
      <c r="A888" s="3">
        <f>IFERROR(__xludf.DUMMYFUNCTION("""COMPUTED_VALUE"""),43292.66666666667)</f>
        <v>43292.66667</v>
      </c>
      <c r="B888" s="2">
        <f>IFERROR(__xludf.DUMMYFUNCTION("""COMPUTED_VALUE"""),36.98)</f>
        <v>36.98</v>
      </c>
      <c r="C888" s="2">
        <f>IFERROR(__xludf.DUMMYFUNCTION("""COMPUTED_VALUE"""),37.17)</f>
        <v>37.17</v>
      </c>
      <c r="D888" s="2">
        <f>IFERROR(__xludf.DUMMYFUNCTION("""COMPUTED_VALUE"""),36.65)</f>
        <v>36.65</v>
      </c>
      <c r="E888" s="2">
        <f>IFERROR(__xludf.DUMMYFUNCTION("""COMPUTED_VALUE"""),36.85)</f>
        <v>36.85</v>
      </c>
      <c r="F888" s="2">
        <f>IFERROR(__xludf.DUMMYFUNCTION("""COMPUTED_VALUE"""),587211.0)</f>
        <v>587211</v>
      </c>
    </row>
    <row r="889">
      <c r="A889" s="3">
        <f>IFERROR(__xludf.DUMMYFUNCTION("""COMPUTED_VALUE"""),43293.66666666667)</f>
        <v>43293.66667</v>
      </c>
      <c r="B889" s="2">
        <f>IFERROR(__xludf.DUMMYFUNCTION("""COMPUTED_VALUE"""),37.07)</f>
        <v>37.07</v>
      </c>
      <c r="C889" s="2">
        <f>IFERROR(__xludf.DUMMYFUNCTION("""COMPUTED_VALUE"""),37.85)</f>
        <v>37.85</v>
      </c>
      <c r="D889" s="2">
        <f>IFERROR(__xludf.DUMMYFUNCTION("""COMPUTED_VALUE"""),37.07)</f>
        <v>37.07</v>
      </c>
      <c r="E889" s="2">
        <f>IFERROR(__xludf.DUMMYFUNCTION("""COMPUTED_VALUE"""),37.76)</f>
        <v>37.76</v>
      </c>
      <c r="F889" s="2">
        <f>IFERROR(__xludf.DUMMYFUNCTION("""COMPUTED_VALUE"""),511651.0)</f>
        <v>511651</v>
      </c>
    </row>
    <row r="890">
      <c r="A890" s="3">
        <f>IFERROR(__xludf.DUMMYFUNCTION("""COMPUTED_VALUE"""),43294.66666666667)</f>
        <v>43294.66667</v>
      </c>
      <c r="B890" s="2">
        <f>IFERROR(__xludf.DUMMYFUNCTION("""COMPUTED_VALUE"""),37.73)</f>
        <v>37.73</v>
      </c>
      <c r="C890" s="2">
        <f>IFERROR(__xludf.DUMMYFUNCTION("""COMPUTED_VALUE"""),38.14)</f>
        <v>38.14</v>
      </c>
      <c r="D890" s="2">
        <f>IFERROR(__xludf.DUMMYFUNCTION("""COMPUTED_VALUE"""),37.67)</f>
        <v>37.67</v>
      </c>
      <c r="E890" s="2">
        <f>IFERROR(__xludf.DUMMYFUNCTION("""COMPUTED_VALUE"""),37.92)</f>
        <v>37.92</v>
      </c>
      <c r="F890" s="2">
        <f>IFERROR(__xludf.DUMMYFUNCTION("""COMPUTED_VALUE"""),376380.0)</f>
        <v>376380</v>
      </c>
    </row>
    <row r="891">
      <c r="A891" s="3">
        <f>IFERROR(__xludf.DUMMYFUNCTION("""COMPUTED_VALUE"""),43297.66666666667)</f>
        <v>43297.66667</v>
      </c>
      <c r="B891" s="2">
        <f>IFERROR(__xludf.DUMMYFUNCTION("""COMPUTED_VALUE"""),37.83)</f>
        <v>37.83</v>
      </c>
      <c r="C891" s="2">
        <f>IFERROR(__xludf.DUMMYFUNCTION("""COMPUTED_VALUE"""),38.23)</f>
        <v>38.23</v>
      </c>
      <c r="D891" s="2">
        <f>IFERROR(__xludf.DUMMYFUNCTION("""COMPUTED_VALUE"""),37.75)</f>
        <v>37.75</v>
      </c>
      <c r="E891" s="2">
        <f>IFERROR(__xludf.DUMMYFUNCTION("""COMPUTED_VALUE"""),38.07)</f>
        <v>38.07</v>
      </c>
      <c r="F891" s="2">
        <f>IFERROR(__xludf.DUMMYFUNCTION("""COMPUTED_VALUE"""),315775.0)</f>
        <v>315775</v>
      </c>
    </row>
    <row r="892">
      <c r="A892" s="3">
        <f>IFERROR(__xludf.DUMMYFUNCTION("""COMPUTED_VALUE"""),43298.66666666667)</f>
        <v>43298.66667</v>
      </c>
      <c r="B892" s="2">
        <f>IFERROR(__xludf.DUMMYFUNCTION("""COMPUTED_VALUE"""),37.75)</f>
        <v>37.75</v>
      </c>
      <c r="C892" s="2">
        <f>IFERROR(__xludf.DUMMYFUNCTION("""COMPUTED_VALUE"""),37.75)</f>
        <v>37.75</v>
      </c>
      <c r="D892" s="2">
        <f>IFERROR(__xludf.DUMMYFUNCTION("""COMPUTED_VALUE"""),37.03)</f>
        <v>37.03</v>
      </c>
      <c r="E892" s="2">
        <f>IFERROR(__xludf.DUMMYFUNCTION("""COMPUTED_VALUE"""),37.43)</f>
        <v>37.43</v>
      </c>
      <c r="F892" s="2">
        <f>IFERROR(__xludf.DUMMYFUNCTION("""COMPUTED_VALUE"""),695258.0)</f>
        <v>695258</v>
      </c>
    </row>
    <row r="893">
      <c r="A893" s="3">
        <f>IFERROR(__xludf.DUMMYFUNCTION("""COMPUTED_VALUE"""),43299.66666666667)</f>
        <v>43299.66667</v>
      </c>
      <c r="B893" s="2">
        <f>IFERROR(__xludf.DUMMYFUNCTION("""COMPUTED_VALUE"""),37.5)</f>
        <v>37.5</v>
      </c>
      <c r="C893" s="2">
        <f>IFERROR(__xludf.DUMMYFUNCTION("""COMPUTED_VALUE"""),37.83)</f>
        <v>37.83</v>
      </c>
      <c r="D893" s="2">
        <f>IFERROR(__xludf.DUMMYFUNCTION("""COMPUTED_VALUE"""),37.28)</f>
        <v>37.28</v>
      </c>
      <c r="E893" s="2">
        <f>IFERROR(__xludf.DUMMYFUNCTION("""COMPUTED_VALUE"""),37.72)</f>
        <v>37.72</v>
      </c>
      <c r="F893" s="2">
        <f>IFERROR(__xludf.DUMMYFUNCTION("""COMPUTED_VALUE"""),301436.0)</f>
        <v>301436</v>
      </c>
    </row>
    <row r="894">
      <c r="A894" s="3">
        <f>IFERROR(__xludf.DUMMYFUNCTION("""COMPUTED_VALUE"""),43300.66666666667)</f>
        <v>43300.66667</v>
      </c>
      <c r="B894" s="2">
        <f>IFERROR(__xludf.DUMMYFUNCTION("""COMPUTED_VALUE"""),37.63)</f>
        <v>37.63</v>
      </c>
      <c r="C894" s="2">
        <f>IFERROR(__xludf.DUMMYFUNCTION("""COMPUTED_VALUE"""),37.82)</f>
        <v>37.82</v>
      </c>
      <c r="D894" s="2">
        <f>IFERROR(__xludf.DUMMYFUNCTION("""COMPUTED_VALUE"""),37.35)</f>
        <v>37.35</v>
      </c>
      <c r="E894" s="2">
        <f>IFERROR(__xludf.DUMMYFUNCTION("""COMPUTED_VALUE"""),37.68)</f>
        <v>37.68</v>
      </c>
      <c r="F894" s="2">
        <f>IFERROR(__xludf.DUMMYFUNCTION("""COMPUTED_VALUE"""),298351.0)</f>
        <v>298351</v>
      </c>
    </row>
    <row r="895">
      <c r="A895" s="3">
        <f>IFERROR(__xludf.DUMMYFUNCTION("""COMPUTED_VALUE"""),43301.66666666667)</f>
        <v>43301.66667</v>
      </c>
      <c r="B895" s="2">
        <f>IFERROR(__xludf.DUMMYFUNCTION("""COMPUTED_VALUE"""),37.71)</f>
        <v>37.71</v>
      </c>
      <c r="C895" s="2">
        <f>IFERROR(__xludf.DUMMYFUNCTION("""COMPUTED_VALUE"""),38.14)</f>
        <v>38.14</v>
      </c>
      <c r="D895" s="2">
        <f>IFERROR(__xludf.DUMMYFUNCTION("""COMPUTED_VALUE"""),37.71)</f>
        <v>37.71</v>
      </c>
      <c r="E895" s="2">
        <f>IFERROR(__xludf.DUMMYFUNCTION("""COMPUTED_VALUE"""),37.91)</f>
        <v>37.91</v>
      </c>
      <c r="F895" s="2">
        <f>IFERROR(__xludf.DUMMYFUNCTION("""COMPUTED_VALUE"""),442867.0)</f>
        <v>442867</v>
      </c>
    </row>
    <row r="896">
      <c r="A896" s="3">
        <f>IFERROR(__xludf.DUMMYFUNCTION("""COMPUTED_VALUE"""),43304.66666666667)</f>
        <v>43304.66667</v>
      </c>
      <c r="B896" s="2">
        <f>IFERROR(__xludf.DUMMYFUNCTION("""COMPUTED_VALUE"""),37.86)</f>
        <v>37.86</v>
      </c>
      <c r="C896" s="2">
        <f>IFERROR(__xludf.DUMMYFUNCTION("""COMPUTED_VALUE"""),37.86)</f>
        <v>37.86</v>
      </c>
      <c r="D896" s="2">
        <f>IFERROR(__xludf.DUMMYFUNCTION("""COMPUTED_VALUE"""),37.43)</f>
        <v>37.43</v>
      </c>
      <c r="E896" s="2">
        <f>IFERROR(__xludf.DUMMYFUNCTION("""COMPUTED_VALUE"""),37.69)</f>
        <v>37.69</v>
      </c>
      <c r="F896" s="2">
        <f>IFERROR(__xludf.DUMMYFUNCTION("""COMPUTED_VALUE"""),389447.0)</f>
        <v>389447</v>
      </c>
    </row>
    <row r="897">
      <c r="A897" s="3">
        <f>IFERROR(__xludf.DUMMYFUNCTION("""COMPUTED_VALUE"""),43305.66666666667)</f>
        <v>43305.66667</v>
      </c>
      <c r="B897" s="2">
        <f>IFERROR(__xludf.DUMMYFUNCTION("""COMPUTED_VALUE"""),37.97)</f>
        <v>37.97</v>
      </c>
      <c r="C897" s="2">
        <f>IFERROR(__xludf.DUMMYFUNCTION("""COMPUTED_VALUE"""),38.08)</f>
        <v>38.08</v>
      </c>
      <c r="D897" s="2">
        <f>IFERROR(__xludf.DUMMYFUNCTION("""COMPUTED_VALUE"""),37.35)</f>
        <v>37.35</v>
      </c>
      <c r="E897" s="2">
        <f>IFERROR(__xludf.DUMMYFUNCTION("""COMPUTED_VALUE"""),37.55)</f>
        <v>37.55</v>
      </c>
      <c r="F897" s="2">
        <f>IFERROR(__xludf.DUMMYFUNCTION("""COMPUTED_VALUE"""),327733.0)</f>
        <v>327733</v>
      </c>
    </row>
    <row r="898">
      <c r="A898" s="3">
        <f>IFERROR(__xludf.DUMMYFUNCTION("""COMPUTED_VALUE"""),43306.66666666667)</f>
        <v>43306.66667</v>
      </c>
      <c r="B898" s="2">
        <f>IFERROR(__xludf.DUMMYFUNCTION("""COMPUTED_VALUE"""),37.72)</f>
        <v>37.72</v>
      </c>
      <c r="C898" s="2">
        <f>IFERROR(__xludf.DUMMYFUNCTION("""COMPUTED_VALUE"""),37.99)</f>
        <v>37.99</v>
      </c>
      <c r="D898" s="2">
        <f>IFERROR(__xludf.DUMMYFUNCTION("""COMPUTED_VALUE"""),37.59)</f>
        <v>37.59</v>
      </c>
      <c r="E898" s="2">
        <f>IFERROR(__xludf.DUMMYFUNCTION("""COMPUTED_VALUE"""),37.97)</f>
        <v>37.97</v>
      </c>
      <c r="F898" s="2">
        <f>IFERROR(__xludf.DUMMYFUNCTION("""COMPUTED_VALUE"""),330189.0)</f>
        <v>330189</v>
      </c>
    </row>
    <row r="899">
      <c r="A899" s="3">
        <f>IFERROR(__xludf.DUMMYFUNCTION("""COMPUTED_VALUE"""),43307.66666666667)</f>
        <v>43307.66667</v>
      </c>
      <c r="B899" s="2">
        <f>IFERROR(__xludf.DUMMYFUNCTION("""COMPUTED_VALUE"""),37.83)</f>
        <v>37.83</v>
      </c>
      <c r="C899" s="2">
        <f>IFERROR(__xludf.DUMMYFUNCTION("""COMPUTED_VALUE"""),38.58)</f>
        <v>38.58</v>
      </c>
      <c r="D899" s="2">
        <f>IFERROR(__xludf.DUMMYFUNCTION("""COMPUTED_VALUE"""),37.81)</f>
        <v>37.81</v>
      </c>
      <c r="E899" s="2">
        <f>IFERROR(__xludf.DUMMYFUNCTION("""COMPUTED_VALUE"""),38.42)</f>
        <v>38.42</v>
      </c>
      <c r="F899" s="2">
        <f>IFERROR(__xludf.DUMMYFUNCTION("""COMPUTED_VALUE"""),544571.0)</f>
        <v>544571</v>
      </c>
    </row>
    <row r="900">
      <c r="A900" s="3">
        <f>IFERROR(__xludf.DUMMYFUNCTION("""COMPUTED_VALUE"""),43308.66666666667)</f>
        <v>43308.66667</v>
      </c>
      <c r="B900" s="2">
        <f>IFERROR(__xludf.DUMMYFUNCTION("""COMPUTED_VALUE"""),38.45)</f>
        <v>38.45</v>
      </c>
      <c r="C900" s="2">
        <f>IFERROR(__xludf.DUMMYFUNCTION("""COMPUTED_VALUE"""),38.58)</f>
        <v>38.58</v>
      </c>
      <c r="D900" s="2">
        <f>IFERROR(__xludf.DUMMYFUNCTION("""COMPUTED_VALUE"""),37.55)</f>
        <v>37.55</v>
      </c>
      <c r="E900" s="2">
        <f>IFERROR(__xludf.DUMMYFUNCTION("""COMPUTED_VALUE"""),37.83)</f>
        <v>37.83</v>
      </c>
      <c r="F900" s="2">
        <f>IFERROR(__xludf.DUMMYFUNCTION("""COMPUTED_VALUE"""),780540.0)</f>
        <v>780540</v>
      </c>
    </row>
    <row r="901">
      <c r="A901" s="3">
        <f>IFERROR(__xludf.DUMMYFUNCTION("""COMPUTED_VALUE"""),43311.66666666667)</f>
        <v>43311.66667</v>
      </c>
      <c r="B901" s="2">
        <f>IFERROR(__xludf.DUMMYFUNCTION("""COMPUTED_VALUE"""),37.93)</f>
        <v>37.93</v>
      </c>
      <c r="C901" s="2">
        <f>IFERROR(__xludf.DUMMYFUNCTION("""COMPUTED_VALUE"""),37.99)</f>
        <v>37.99</v>
      </c>
      <c r="D901" s="2">
        <f>IFERROR(__xludf.DUMMYFUNCTION("""COMPUTED_VALUE"""),36.89)</f>
        <v>36.89</v>
      </c>
      <c r="E901" s="2">
        <f>IFERROR(__xludf.DUMMYFUNCTION("""COMPUTED_VALUE"""),36.96)</f>
        <v>36.96</v>
      </c>
      <c r="F901" s="2">
        <f>IFERROR(__xludf.DUMMYFUNCTION("""COMPUTED_VALUE"""),446872.0)</f>
        <v>446872</v>
      </c>
    </row>
    <row r="902">
      <c r="A902" s="3">
        <f>IFERROR(__xludf.DUMMYFUNCTION("""COMPUTED_VALUE"""),43312.66666666667)</f>
        <v>43312.66667</v>
      </c>
      <c r="B902" s="2">
        <f>IFERROR(__xludf.DUMMYFUNCTION("""COMPUTED_VALUE"""),37.0)</f>
        <v>37</v>
      </c>
      <c r="C902" s="2">
        <f>IFERROR(__xludf.DUMMYFUNCTION("""COMPUTED_VALUE"""),37.39)</f>
        <v>37.39</v>
      </c>
      <c r="D902" s="2">
        <f>IFERROR(__xludf.DUMMYFUNCTION("""COMPUTED_VALUE"""),36.97)</f>
        <v>36.97</v>
      </c>
      <c r="E902" s="2">
        <f>IFERROR(__xludf.DUMMYFUNCTION("""COMPUTED_VALUE"""),37.2)</f>
        <v>37.2</v>
      </c>
      <c r="F902" s="2">
        <f>IFERROR(__xludf.DUMMYFUNCTION("""COMPUTED_VALUE"""),524138.0)</f>
        <v>524138</v>
      </c>
    </row>
    <row r="903">
      <c r="A903" s="3">
        <f>IFERROR(__xludf.DUMMYFUNCTION("""COMPUTED_VALUE"""),43313.66666666667)</f>
        <v>43313.66667</v>
      </c>
      <c r="B903" s="2">
        <f>IFERROR(__xludf.DUMMYFUNCTION("""COMPUTED_VALUE"""),37.21)</f>
        <v>37.21</v>
      </c>
      <c r="C903" s="2">
        <f>IFERROR(__xludf.DUMMYFUNCTION("""COMPUTED_VALUE"""),37.68)</f>
        <v>37.68</v>
      </c>
      <c r="D903" s="2">
        <f>IFERROR(__xludf.DUMMYFUNCTION("""COMPUTED_VALUE"""),37.03)</f>
        <v>37.03</v>
      </c>
      <c r="E903" s="2">
        <f>IFERROR(__xludf.DUMMYFUNCTION("""COMPUTED_VALUE"""),37.37)</f>
        <v>37.37</v>
      </c>
      <c r="F903" s="2">
        <f>IFERROR(__xludf.DUMMYFUNCTION("""COMPUTED_VALUE"""),723990.0)</f>
        <v>723990</v>
      </c>
    </row>
    <row r="904">
      <c r="A904" s="3">
        <f>IFERROR(__xludf.DUMMYFUNCTION("""COMPUTED_VALUE"""),43314.66666666667)</f>
        <v>43314.66667</v>
      </c>
      <c r="B904" s="2">
        <f>IFERROR(__xludf.DUMMYFUNCTION("""COMPUTED_VALUE"""),37.27)</f>
        <v>37.27</v>
      </c>
      <c r="C904" s="2">
        <f>IFERROR(__xludf.DUMMYFUNCTION("""COMPUTED_VALUE"""),37.86)</f>
        <v>37.86</v>
      </c>
      <c r="D904" s="2">
        <f>IFERROR(__xludf.DUMMYFUNCTION("""COMPUTED_VALUE"""),37.07)</f>
        <v>37.07</v>
      </c>
      <c r="E904" s="2">
        <f>IFERROR(__xludf.DUMMYFUNCTION("""COMPUTED_VALUE"""),37.76)</f>
        <v>37.76</v>
      </c>
      <c r="F904" s="2">
        <f>IFERROR(__xludf.DUMMYFUNCTION("""COMPUTED_VALUE"""),623801.0)</f>
        <v>623801</v>
      </c>
    </row>
    <row r="905">
      <c r="A905" s="3">
        <f>IFERROR(__xludf.DUMMYFUNCTION("""COMPUTED_VALUE"""),43315.66666666667)</f>
        <v>43315.66667</v>
      </c>
      <c r="B905" s="2">
        <f>IFERROR(__xludf.DUMMYFUNCTION("""COMPUTED_VALUE"""),39.5)</f>
        <v>39.5</v>
      </c>
      <c r="C905" s="2">
        <f>IFERROR(__xludf.DUMMYFUNCTION("""COMPUTED_VALUE"""),40.02)</f>
        <v>40.02</v>
      </c>
      <c r="D905" s="2">
        <f>IFERROR(__xludf.DUMMYFUNCTION("""COMPUTED_VALUE"""),38.99)</f>
        <v>38.99</v>
      </c>
      <c r="E905" s="2">
        <f>IFERROR(__xludf.DUMMYFUNCTION("""COMPUTED_VALUE"""),39.27)</f>
        <v>39.27</v>
      </c>
      <c r="F905" s="2">
        <f>IFERROR(__xludf.DUMMYFUNCTION("""COMPUTED_VALUE"""),1578070.0)</f>
        <v>1578070</v>
      </c>
    </row>
    <row r="906">
      <c r="A906" s="3">
        <f>IFERROR(__xludf.DUMMYFUNCTION("""COMPUTED_VALUE"""),43318.66666666667)</f>
        <v>43318.66667</v>
      </c>
      <c r="B906" s="2">
        <f>IFERROR(__xludf.DUMMYFUNCTION("""COMPUTED_VALUE"""),39.24)</f>
        <v>39.24</v>
      </c>
      <c r="C906" s="2">
        <f>IFERROR(__xludf.DUMMYFUNCTION("""COMPUTED_VALUE"""),39.55)</f>
        <v>39.55</v>
      </c>
      <c r="D906" s="2">
        <f>IFERROR(__xludf.DUMMYFUNCTION("""COMPUTED_VALUE"""),38.29)</f>
        <v>38.29</v>
      </c>
      <c r="E906" s="2">
        <f>IFERROR(__xludf.DUMMYFUNCTION("""COMPUTED_VALUE"""),38.93)</f>
        <v>38.93</v>
      </c>
      <c r="F906" s="2">
        <f>IFERROR(__xludf.DUMMYFUNCTION("""COMPUTED_VALUE"""),902847.0)</f>
        <v>902847</v>
      </c>
    </row>
    <row r="907">
      <c r="A907" s="3">
        <f>IFERROR(__xludf.DUMMYFUNCTION("""COMPUTED_VALUE"""),43319.66666666667)</f>
        <v>43319.66667</v>
      </c>
      <c r="B907" s="2">
        <f>IFERROR(__xludf.DUMMYFUNCTION("""COMPUTED_VALUE"""),38.92)</f>
        <v>38.92</v>
      </c>
      <c r="C907" s="2">
        <f>IFERROR(__xludf.DUMMYFUNCTION("""COMPUTED_VALUE"""),39.2)</f>
        <v>39.2</v>
      </c>
      <c r="D907" s="2">
        <f>IFERROR(__xludf.DUMMYFUNCTION("""COMPUTED_VALUE"""),38.33)</f>
        <v>38.33</v>
      </c>
      <c r="E907" s="2">
        <f>IFERROR(__xludf.DUMMYFUNCTION("""COMPUTED_VALUE"""),38.66)</f>
        <v>38.66</v>
      </c>
      <c r="F907" s="2">
        <f>IFERROR(__xludf.DUMMYFUNCTION("""COMPUTED_VALUE"""),690212.0)</f>
        <v>690212</v>
      </c>
    </row>
    <row r="908">
      <c r="A908" s="3">
        <f>IFERROR(__xludf.DUMMYFUNCTION("""COMPUTED_VALUE"""),43320.66666666667)</f>
        <v>43320.66667</v>
      </c>
      <c r="B908" s="2">
        <f>IFERROR(__xludf.DUMMYFUNCTION("""COMPUTED_VALUE"""),38.65)</f>
        <v>38.65</v>
      </c>
      <c r="C908" s="2">
        <f>IFERROR(__xludf.DUMMYFUNCTION("""COMPUTED_VALUE"""),39.3)</f>
        <v>39.3</v>
      </c>
      <c r="D908" s="2">
        <f>IFERROR(__xludf.DUMMYFUNCTION("""COMPUTED_VALUE"""),38.58)</f>
        <v>38.58</v>
      </c>
      <c r="E908" s="2">
        <f>IFERROR(__xludf.DUMMYFUNCTION("""COMPUTED_VALUE"""),39.28)</f>
        <v>39.28</v>
      </c>
      <c r="F908" s="2">
        <f>IFERROR(__xludf.DUMMYFUNCTION("""COMPUTED_VALUE"""),728365.0)</f>
        <v>728365</v>
      </c>
    </row>
    <row r="909">
      <c r="A909" s="3">
        <f>IFERROR(__xludf.DUMMYFUNCTION("""COMPUTED_VALUE"""),43321.66666666667)</f>
        <v>43321.66667</v>
      </c>
      <c r="B909" s="2">
        <f>IFERROR(__xludf.DUMMYFUNCTION("""COMPUTED_VALUE"""),39.3)</f>
        <v>39.3</v>
      </c>
      <c r="C909" s="2">
        <f>IFERROR(__xludf.DUMMYFUNCTION("""COMPUTED_VALUE"""),39.69)</f>
        <v>39.69</v>
      </c>
      <c r="D909" s="2">
        <f>IFERROR(__xludf.DUMMYFUNCTION("""COMPUTED_VALUE"""),39.2)</f>
        <v>39.2</v>
      </c>
      <c r="E909" s="2">
        <f>IFERROR(__xludf.DUMMYFUNCTION("""COMPUTED_VALUE"""),39.32)</f>
        <v>39.32</v>
      </c>
      <c r="F909" s="2">
        <f>IFERROR(__xludf.DUMMYFUNCTION("""COMPUTED_VALUE"""),594877.0)</f>
        <v>594877</v>
      </c>
    </row>
    <row r="910">
      <c r="A910" s="3">
        <f>IFERROR(__xludf.DUMMYFUNCTION("""COMPUTED_VALUE"""),43322.66666666667)</f>
        <v>43322.66667</v>
      </c>
      <c r="B910" s="2">
        <f>IFERROR(__xludf.DUMMYFUNCTION("""COMPUTED_VALUE"""),39.11)</f>
        <v>39.11</v>
      </c>
      <c r="C910" s="2">
        <f>IFERROR(__xludf.DUMMYFUNCTION("""COMPUTED_VALUE"""),39.21)</f>
        <v>39.21</v>
      </c>
      <c r="D910" s="2">
        <f>IFERROR(__xludf.DUMMYFUNCTION("""COMPUTED_VALUE"""),38.82)</f>
        <v>38.82</v>
      </c>
      <c r="E910" s="2">
        <f>IFERROR(__xludf.DUMMYFUNCTION("""COMPUTED_VALUE"""),38.98)</f>
        <v>38.98</v>
      </c>
      <c r="F910" s="2">
        <f>IFERROR(__xludf.DUMMYFUNCTION("""COMPUTED_VALUE"""),389889.0)</f>
        <v>389889</v>
      </c>
    </row>
    <row r="911">
      <c r="A911" s="3">
        <f>IFERROR(__xludf.DUMMYFUNCTION("""COMPUTED_VALUE"""),43325.66666666667)</f>
        <v>43325.66667</v>
      </c>
      <c r="B911" s="2">
        <f>IFERROR(__xludf.DUMMYFUNCTION("""COMPUTED_VALUE"""),39.0)</f>
        <v>39</v>
      </c>
      <c r="C911" s="2">
        <f>IFERROR(__xludf.DUMMYFUNCTION("""COMPUTED_VALUE"""),39.37)</f>
        <v>39.37</v>
      </c>
      <c r="D911" s="2">
        <f>IFERROR(__xludf.DUMMYFUNCTION("""COMPUTED_VALUE"""),38.77)</f>
        <v>38.77</v>
      </c>
      <c r="E911" s="2">
        <f>IFERROR(__xludf.DUMMYFUNCTION("""COMPUTED_VALUE"""),39.0)</f>
        <v>39</v>
      </c>
      <c r="F911" s="2">
        <f>IFERROR(__xludf.DUMMYFUNCTION("""COMPUTED_VALUE"""),306453.0)</f>
        <v>306453</v>
      </c>
    </row>
    <row r="912">
      <c r="A912" s="3">
        <f>IFERROR(__xludf.DUMMYFUNCTION("""COMPUTED_VALUE"""),43326.66666666667)</f>
        <v>43326.66667</v>
      </c>
      <c r="B912" s="2">
        <f>IFERROR(__xludf.DUMMYFUNCTION("""COMPUTED_VALUE"""),39.15)</f>
        <v>39.15</v>
      </c>
      <c r="C912" s="2">
        <f>IFERROR(__xludf.DUMMYFUNCTION("""COMPUTED_VALUE"""),39.39)</f>
        <v>39.39</v>
      </c>
      <c r="D912" s="2">
        <f>IFERROR(__xludf.DUMMYFUNCTION("""COMPUTED_VALUE"""),38.93)</f>
        <v>38.93</v>
      </c>
      <c r="E912" s="2">
        <f>IFERROR(__xludf.DUMMYFUNCTION("""COMPUTED_VALUE"""),39.34)</f>
        <v>39.34</v>
      </c>
      <c r="F912" s="2">
        <f>IFERROR(__xludf.DUMMYFUNCTION("""COMPUTED_VALUE"""),711536.0)</f>
        <v>711536</v>
      </c>
    </row>
    <row r="913">
      <c r="A913" s="3">
        <f>IFERROR(__xludf.DUMMYFUNCTION("""COMPUTED_VALUE"""),43327.66666666667)</f>
        <v>43327.66667</v>
      </c>
      <c r="B913" s="2">
        <f>IFERROR(__xludf.DUMMYFUNCTION("""COMPUTED_VALUE"""),39.15)</f>
        <v>39.15</v>
      </c>
      <c r="C913" s="2">
        <f>IFERROR(__xludf.DUMMYFUNCTION("""COMPUTED_VALUE"""),39.17)</f>
        <v>39.17</v>
      </c>
      <c r="D913" s="2">
        <f>IFERROR(__xludf.DUMMYFUNCTION("""COMPUTED_VALUE"""),38.58)</f>
        <v>38.58</v>
      </c>
      <c r="E913" s="2">
        <f>IFERROR(__xludf.DUMMYFUNCTION("""COMPUTED_VALUE"""),38.67)</f>
        <v>38.67</v>
      </c>
      <c r="F913" s="2">
        <f>IFERROR(__xludf.DUMMYFUNCTION("""COMPUTED_VALUE"""),778431.0)</f>
        <v>778431</v>
      </c>
    </row>
    <row r="914">
      <c r="A914" s="3">
        <f>IFERROR(__xludf.DUMMYFUNCTION("""COMPUTED_VALUE"""),43328.66666666667)</f>
        <v>43328.66667</v>
      </c>
      <c r="B914" s="2">
        <f>IFERROR(__xludf.DUMMYFUNCTION("""COMPUTED_VALUE"""),38.8)</f>
        <v>38.8</v>
      </c>
      <c r="C914" s="2">
        <f>IFERROR(__xludf.DUMMYFUNCTION("""COMPUTED_VALUE"""),39.03)</f>
        <v>39.03</v>
      </c>
      <c r="D914" s="2">
        <f>IFERROR(__xludf.DUMMYFUNCTION("""COMPUTED_VALUE"""),38.71)</f>
        <v>38.71</v>
      </c>
      <c r="E914" s="2">
        <f>IFERROR(__xludf.DUMMYFUNCTION("""COMPUTED_VALUE"""),38.78)</f>
        <v>38.78</v>
      </c>
      <c r="F914" s="2">
        <f>IFERROR(__xludf.DUMMYFUNCTION("""COMPUTED_VALUE"""),396354.0)</f>
        <v>396354</v>
      </c>
    </row>
    <row r="915">
      <c r="A915" s="3">
        <f>IFERROR(__xludf.DUMMYFUNCTION("""COMPUTED_VALUE"""),43329.66666666667)</f>
        <v>43329.66667</v>
      </c>
      <c r="B915" s="2">
        <f>IFERROR(__xludf.DUMMYFUNCTION("""COMPUTED_VALUE"""),38.72)</f>
        <v>38.72</v>
      </c>
      <c r="C915" s="2">
        <f>IFERROR(__xludf.DUMMYFUNCTION("""COMPUTED_VALUE"""),38.93)</f>
        <v>38.93</v>
      </c>
      <c r="D915" s="2">
        <f>IFERROR(__xludf.DUMMYFUNCTION("""COMPUTED_VALUE"""),38.32)</f>
        <v>38.32</v>
      </c>
      <c r="E915" s="2">
        <f>IFERROR(__xludf.DUMMYFUNCTION("""COMPUTED_VALUE"""),38.83)</f>
        <v>38.83</v>
      </c>
      <c r="F915" s="2">
        <f>IFERROR(__xludf.DUMMYFUNCTION("""COMPUTED_VALUE"""),357354.0)</f>
        <v>357354</v>
      </c>
    </row>
    <row r="916">
      <c r="A916" s="3">
        <f>IFERROR(__xludf.DUMMYFUNCTION("""COMPUTED_VALUE"""),43332.66666666667)</f>
        <v>43332.66667</v>
      </c>
      <c r="B916" s="2">
        <f>IFERROR(__xludf.DUMMYFUNCTION("""COMPUTED_VALUE"""),38.92)</f>
        <v>38.92</v>
      </c>
      <c r="C916" s="2">
        <f>IFERROR(__xludf.DUMMYFUNCTION("""COMPUTED_VALUE"""),38.95)</f>
        <v>38.95</v>
      </c>
      <c r="D916" s="2">
        <f>IFERROR(__xludf.DUMMYFUNCTION("""COMPUTED_VALUE"""),38.57)</f>
        <v>38.57</v>
      </c>
      <c r="E916" s="2">
        <f>IFERROR(__xludf.DUMMYFUNCTION("""COMPUTED_VALUE"""),38.71)</f>
        <v>38.71</v>
      </c>
      <c r="F916" s="2">
        <f>IFERROR(__xludf.DUMMYFUNCTION("""COMPUTED_VALUE"""),368240.0)</f>
        <v>368240</v>
      </c>
    </row>
    <row r="917">
      <c r="A917" s="3">
        <f>IFERROR(__xludf.DUMMYFUNCTION("""COMPUTED_VALUE"""),43333.66666666667)</f>
        <v>43333.66667</v>
      </c>
      <c r="B917" s="2">
        <f>IFERROR(__xludf.DUMMYFUNCTION("""COMPUTED_VALUE"""),38.86)</f>
        <v>38.86</v>
      </c>
      <c r="C917" s="2">
        <f>IFERROR(__xludf.DUMMYFUNCTION("""COMPUTED_VALUE"""),38.86)</f>
        <v>38.86</v>
      </c>
      <c r="D917" s="2">
        <f>IFERROR(__xludf.DUMMYFUNCTION("""COMPUTED_VALUE"""),38.42)</f>
        <v>38.42</v>
      </c>
      <c r="E917" s="2">
        <f>IFERROR(__xludf.DUMMYFUNCTION("""COMPUTED_VALUE"""),38.52)</f>
        <v>38.52</v>
      </c>
      <c r="F917" s="2">
        <f>IFERROR(__xludf.DUMMYFUNCTION("""COMPUTED_VALUE"""),315712.0)</f>
        <v>315712</v>
      </c>
    </row>
    <row r="918">
      <c r="A918" s="3">
        <f>IFERROR(__xludf.DUMMYFUNCTION("""COMPUTED_VALUE"""),43334.66666666667)</f>
        <v>43334.66667</v>
      </c>
      <c r="B918" s="2">
        <f>IFERROR(__xludf.DUMMYFUNCTION("""COMPUTED_VALUE"""),38.44)</f>
        <v>38.44</v>
      </c>
      <c r="C918" s="2">
        <f>IFERROR(__xludf.DUMMYFUNCTION("""COMPUTED_VALUE"""),38.58)</f>
        <v>38.58</v>
      </c>
      <c r="D918" s="2">
        <f>IFERROR(__xludf.DUMMYFUNCTION("""COMPUTED_VALUE"""),38.34)</f>
        <v>38.34</v>
      </c>
      <c r="E918" s="2">
        <f>IFERROR(__xludf.DUMMYFUNCTION("""COMPUTED_VALUE"""),38.44)</f>
        <v>38.44</v>
      </c>
      <c r="F918" s="2">
        <f>IFERROR(__xludf.DUMMYFUNCTION("""COMPUTED_VALUE"""),426365.0)</f>
        <v>426365</v>
      </c>
    </row>
    <row r="919">
      <c r="A919" s="3">
        <f>IFERROR(__xludf.DUMMYFUNCTION("""COMPUTED_VALUE"""),43335.66666666667)</f>
        <v>43335.66667</v>
      </c>
      <c r="B919" s="2">
        <f>IFERROR(__xludf.DUMMYFUNCTION("""COMPUTED_VALUE"""),38.51)</f>
        <v>38.51</v>
      </c>
      <c r="C919" s="2">
        <f>IFERROR(__xludf.DUMMYFUNCTION("""COMPUTED_VALUE"""),38.98)</f>
        <v>38.98</v>
      </c>
      <c r="D919" s="2">
        <f>IFERROR(__xludf.DUMMYFUNCTION("""COMPUTED_VALUE"""),38.24)</f>
        <v>38.24</v>
      </c>
      <c r="E919" s="2">
        <f>IFERROR(__xludf.DUMMYFUNCTION("""COMPUTED_VALUE"""),38.83)</f>
        <v>38.83</v>
      </c>
      <c r="F919" s="2">
        <f>IFERROR(__xludf.DUMMYFUNCTION("""COMPUTED_VALUE"""),514659.0)</f>
        <v>514659</v>
      </c>
    </row>
    <row r="920">
      <c r="A920" s="3">
        <f>IFERROR(__xludf.DUMMYFUNCTION("""COMPUTED_VALUE"""),43336.66666666667)</f>
        <v>43336.66667</v>
      </c>
      <c r="B920" s="2">
        <f>IFERROR(__xludf.DUMMYFUNCTION("""COMPUTED_VALUE"""),39.0)</f>
        <v>39</v>
      </c>
      <c r="C920" s="2">
        <f>IFERROR(__xludf.DUMMYFUNCTION("""COMPUTED_VALUE"""),39.13)</f>
        <v>39.13</v>
      </c>
      <c r="D920" s="2">
        <f>IFERROR(__xludf.DUMMYFUNCTION("""COMPUTED_VALUE"""),38.66)</f>
        <v>38.66</v>
      </c>
      <c r="E920" s="2">
        <f>IFERROR(__xludf.DUMMYFUNCTION("""COMPUTED_VALUE"""),38.94)</f>
        <v>38.94</v>
      </c>
      <c r="F920" s="2">
        <f>IFERROR(__xludf.DUMMYFUNCTION("""COMPUTED_VALUE"""),623387.0)</f>
        <v>623387</v>
      </c>
    </row>
    <row r="921">
      <c r="A921" s="3">
        <f>IFERROR(__xludf.DUMMYFUNCTION("""COMPUTED_VALUE"""),43339.66666666667)</f>
        <v>43339.66667</v>
      </c>
      <c r="B921" s="2">
        <f>IFERROR(__xludf.DUMMYFUNCTION("""COMPUTED_VALUE"""),39.11)</f>
        <v>39.11</v>
      </c>
      <c r="C921" s="2">
        <f>IFERROR(__xludf.DUMMYFUNCTION("""COMPUTED_VALUE"""),39.18)</f>
        <v>39.18</v>
      </c>
      <c r="D921" s="2">
        <f>IFERROR(__xludf.DUMMYFUNCTION("""COMPUTED_VALUE"""),38.87)</f>
        <v>38.87</v>
      </c>
      <c r="E921" s="2">
        <f>IFERROR(__xludf.DUMMYFUNCTION("""COMPUTED_VALUE"""),38.93)</f>
        <v>38.93</v>
      </c>
      <c r="F921" s="2">
        <f>IFERROR(__xludf.DUMMYFUNCTION("""COMPUTED_VALUE"""),554777.0)</f>
        <v>554777</v>
      </c>
    </row>
    <row r="922">
      <c r="A922" s="3">
        <f>IFERROR(__xludf.DUMMYFUNCTION("""COMPUTED_VALUE"""),43340.66666666667)</f>
        <v>43340.66667</v>
      </c>
      <c r="B922" s="2">
        <f>IFERROR(__xludf.DUMMYFUNCTION("""COMPUTED_VALUE"""),39.11)</f>
        <v>39.11</v>
      </c>
      <c r="C922" s="2">
        <f>IFERROR(__xludf.DUMMYFUNCTION("""COMPUTED_VALUE"""),39.26)</f>
        <v>39.26</v>
      </c>
      <c r="D922" s="2">
        <f>IFERROR(__xludf.DUMMYFUNCTION("""COMPUTED_VALUE"""),38.82)</f>
        <v>38.82</v>
      </c>
      <c r="E922" s="2">
        <f>IFERROR(__xludf.DUMMYFUNCTION("""COMPUTED_VALUE"""),38.98)</f>
        <v>38.98</v>
      </c>
      <c r="F922" s="2">
        <f>IFERROR(__xludf.DUMMYFUNCTION("""COMPUTED_VALUE"""),498506.0)</f>
        <v>498506</v>
      </c>
    </row>
    <row r="923">
      <c r="A923" s="3">
        <f>IFERROR(__xludf.DUMMYFUNCTION("""COMPUTED_VALUE"""),43341.66666666667)</f>
        <v>43341.66667</v>
      </c>
      <c r="B923" s="2">
        <f>IFERROR(__xludf.DUMMYFUNCTION("""COMPUTED_VALUE"""),38.96)</f>
        <v>38.96</v>
      </c>
      <c r="C923" s="2">
        <f>IFERROR(__xludf.DUMMYFUNCTION("""COMPUTED_VALUE"""),39.57)</f>
        <v>39.57</v>
      </c>
      <c r="D923" s="2">
        <f>IFERROR(__xludf.DUMMYFUNCTION("""COMPUTED_VALUE"""),38.96)</f>
        <v>38.96</v>
      </c>
      <c r="E923" s="2">
        <f>IFERROR(__xludf.DUMMYFUNCTION("""COMPUTED_VALUE"""),39.33)</f>
        <v>39.33</v>
      </c>
      <c r="F923" s="2">
        <f>IFERROR(__xludf.DUMMYFUNCTION("""COMPUTED_VALUE"""),469656.0)</f>
        <v>469656</v>
      </c>
    </row>
    <row r="924">
      <c r="A924" s="3">
        <f>IFERROR(__xludf.DUMMYFUNCTION("""COMPUTED_VALUE"""),43342.66666666667)</f>
        <v>43342.66667</v>
      </c>
      <c r="B924" s="2">
        <f>IFERROR(__xludf.DUMMYFUNCTION("""COMPUTED_VALUE"""),39.19)</f>
        <v>39.19</v>
      </c>
      <c r="C924" s="2">
        <f>IFERROR(__xludf.DUMMYFUNCTION("""COMPUTED_VALUE"""),39.75)</f>
        <v>39.75</v>
      </c>
      <c r="D924" s="2">
        <f>IFERROR(__xludf.DUMMYFUNCTION("""COMPUTED_VALUE"""),39.0)</f>
        <v>39</v>
      </c>
      <c r="E924" s="2">
        <f>IFERROR(__xludf.DUMMYFUNCTION("""COMPUTED_VALUE"""),39.73)</f>
        <v>39.73</v>
      </c>
      <c r="F924" s="2">
        <f>IFERROR(__xludf.DUMMYFUNCTION("""COMPUTED_VALUE"""),648606.0)</f>
        <v>648606</v>
      </c>
    </row>
    <row r="925">
      <c r="A925" s="3">
        <f>IFERROR(__xludf.DUMMYFUNCTION("""COMPUTED_VALUE"""),43343.66666666667)</f>
        <v>43343.66667</v>
      </c>
      <c r="B925" s="2">
        <f>IFERROR(__xludf.DUMMYFUNCTION("""COMPUTED_VALUE"""),39.55)</f>
        <v>39.55</v>
      </c>
      <c r="C925" s="2">
        <f>IFERROR(__xludf.DUMMYFUNCTION("""COMPUTED_VALUE"""),39.63)</f>
        <v>39.63</v>
      </c>
      <c r="D925" s="2">
        <f>IFERROR(__xludf.DUMMYFUNCTION("""COMPUTED_VALUE"""),39.12)</f>
        <v>39.12</v>
      </c>
      <c r="E925" s="2">
        <f>IFERROR(__xludf.DUMMYFUNCTION("""COMPUTED_VALUE"""),39.25)</f>
        <v>39.25</v>
      </c>
      <c r="F925" s="2">
        <f>IFERROR(__xludf.DUMMYFUNCTION("""COMPUTED_VALUE"""),399025.0)</f>
        <v>399025</v>
      </c>
    </row>
    <row r="926">
      <c r="A926" s="3">
        <f>IFERROR(__xludf.DUMMYFUNCTION("""COMPUTED_VALUE"""),43347.66666666667)</f>
        <v>43347.66667</v>
      </c>
      <c r="B926" s="2">
        <f>IFERROR(__xludf.DUMMYFUNCTION("""COMPUTED_VALUE"""),39.21)</f>
        <v>39.21</v>
      </c>
      <c r="C926" s="2">
        <f>IFERROR(__xludf.DUMMYFUNCTION("""COMPUTED_VALUE"""),39.45)</f>
        <v>39.45</v>
      </c>
      <c r="D926" s="2">
        <f>IFERROR(__xludf.DUMMYFUNCTION("""COMPUTED_VALUE"""),38.59)</f>
        <v>38.59</v>
      </c>
      <c r="E926" s="2">
        <f>IFERROR(__xludf.DUMMYFUNCTION("""COMPUTED_VALUE"""),39.36)</f>
        <v>39.36</v>
      </c>
      <c r="F926" s="2">
        <f>IFERROR(__xludf.DUMMYFUNCTION("""COMPUTED_VALUE"""),305073.0)</f>
        <v>305073</v>
      </c>
    </row>
    <row r="927">
      <c r="A927" s="3">
        <f>IFERROR(__xludf.DUMMYFUNCTION("""COMPUTED_VALUE"""),43348.66666666667)</f>
        <v>43348.66667</v>
      </c>
      <c r="B927" s="2">
        <f>IFERROR(__xludf.DUMMYFUNCTION("""COMPUTED_VALUE"""),39.27)</f>
        <v>39.27</v>
      </c>
      <c r="C927" s="2">
        <f>IFERROR(__xludf.DUMMYFUNCTION("""COMPUTED_VALUE"""),39.37)</f>
        <v>39.37</v>
      </c>
      <c r="D927" s="2">
        <f>IFERROR(__xludf.DUMMYFUNCTION("""COMPUTED_VALUE"""),38.32)</f>
        <v>38.32</v>
      </c>
      <c r="E927" s="2">
        <f>IFERROR(__xludf.DUMMYFUNCTION("""COMPUTED_VALUE"""),38.9)</f>
        <v>38.9</v>
      </c>
      <c r="F927" s="2">
        <f>IFERROR(__xludf.DUMMYFUNCTION("""COMPUTED_VALUE"""),592807.0)</f>
        <v>592807</v>
      </c>
    </row>
    <row r="928">
      <c r="A928" s="3">
        <f>IFERROR(__xludf.DUMMYFUNCTION("""COMPUTED_VALUE"""),43349.66666666667)</f>
        <v>43349.66667</v>
      </c>
      <c r="B928" s="2">
        <f>IFERROR(__xludf.DUMMYFUNCTION("""COMPUTED_VALUE"""),38.85)</f>
        <v>38.85</v>
      </c>
      <c r="C928" s="2">
        <f>IFERROR(__xludf.DUMMYFUNCTION("""COMPUTED_VALUE"""),39.06)</f>
        <v>39.06</v>
      </c>
      <c r="D928" s="2">
        <f>IFERROR(__xludf.DUMMYFUNCTION("""COMPUTED_VALUE"""),38.29)</f>
        <v>38.29</v>
      </c>
      <c r="E928" s="2">
        <f>IFERROR(__xludf.DUMMYFUNCTION("""COMPUTED_VALUE"""),38.49)</f>
        <v>38.49</v>
      </c>
      <c r="F928" s="2">
        <f>IFERROR(__xludf.DUMMYFUNCTION("""COMPUTED_VALUE"""),408586.0)</f>
        <v>408586</v>
      </c>
    </row>
    <row r="929">
      <c r="A929" s="3">
        <f>IFERROR(__xludf.DUMMYFUNCTION("""COMPUTED_VALUE"""),43350.66666666667)</f>
        <v>43350.66667</v>
      </c>
      <c r="B929" s="2">
        <f>IFERROR(__xludf.DUMMYFUNCTION("""COMPUTED_VALUE"""),38.16)</f>
        <v>38.16</v>
      </c>
      <c r="C929" s="2">
        <f>IFERROR(__xludf.DUMMYFUNCTION("""COMPUTED_VALUE"""),38.57)</f>
        <v>38.57</v>
      </c>
      <c r="D929" s="2">
        <f>IFERROR(__xludf.DUMMYFUNCTION("""COMPUTED_VALUE"""),38.06)</f>
        <v>38.06</v>
      </c>
      <c r="E929" s="2">
        <f>IFERROR(__xludf.DUMMYFUNCTION("""COMPUTED_VALUE"""),38.37)</f>
        <v>38.37</v>
      </c>
      <c r="F929" s="2">
        <f>IFERROR(__xludf.DUMMYFUNCTION("""COMPUTED_VALUE"""),343385.0)</f>
        <v>343385</v>
      </c>
    </row>
    <row r="930">
      <c r="A930" s="3">
        <f>IFERROR(__xludf.DUMMYFUNCTION("""COMPUTED_VALUE"""),43353.66666666667)</f>
        <v>43353.66667</v>
      </c>
      <c r="B930" s="2">
        <f>IFERROR(__xludf.DUMMYFUNCTION("""COMPUTED_VALUE"""),38.44)</f>
        <v>38.44</v>
      </c>
      <c r="C930" s="2">
        <f>IFERROR(__xludf.DUMMYFUNCTION("""COMPUTED_VALUE"""),38.55)</f>
        <v>38.55</v>
      </c>
      <c r="D930" s="2">
        <f>IFERROR(__xludf.DUMMYFUNCTION("""COMPUTED_VALUE"""),38.33)</f>
        <v>38.33</v>
      </c>
      <c r="E930" s="2">
        <f>IFERROR(__xludf.DUMMYFUNCTION("""COMPUTED_VALUE"""),38.44)</f>
        <v>38.44</v>
      </c>
      <c r="F930" s="2">
        <f>IFERROR(__xludf.DUMMYFUNCTION("""COMPUTED_VALUE"""),593359.0)</f>
        <v>593359</v>
      </c>
    </row>
    <row r="931">
      <c r="A931" s="3">
        <f>IFERROR(__xludf.DUMMYFUNCTION("""COMPUTED_VALUE"""),43354.66666666667)</f>
        <v>43354.66667</v>
      </c>
      <c r="B931" s="2">
        <f>IFERROR(__xludf.DUMMYFUNCTION("""COMPUTED_VALUE"""),38.39)</f>
        <v>38.39</v>
      </c>
      <c r="C931" s="2">
        <f>IFERROR(__xludf.DUMMYFUNCTION("""COMPUTED_VALUE"""),38.54)</f>
        <v>38.54</v>
      </c>
      <c r="D931" s="2">
        <f>IFERROR(__xludf.DUMMYFUNCTION("""COMPUTED_VALUE"""),38.23)</f>
        <v>38.23</v>
      </c>
      <c r="E931" s="2">
        <f>IFERROR(__xludf.DUMMYFUNCTION("""COMPUTED_VALUE"""),38.43)</f>
        <v>38.43</v>
      </c>
      <c r="F931" s="2">
        <f>IFERROR(__xludf.DUMMYFUNCTION("""COMPUTED_VALUE"""),340639.0)</f>
        <v>340639</v>
      </c>
    </row>
    <row r="932">
      <c r="A932" s="3">
        <f>IFERROR(__xludf.DUMMYFUNCTION("""COMPUTED_VALUE"""),43355.66666666667)</f>
        <v>43355.66667</v>
      </c>
      <c r="B932" s="2">
        <f>IFERROR(__xludf.DUMMYFUNCTION("""COMPUTED_VALUE"""),38.4)</f>
        <v>38.4</v>
      </c>
      <c r="C932" s="2">
        <f>IFERROR(__xludf.DUMMYFUNCTION("""COMPUTED_VALUE"""),38.54)</f>
        <v>38.54</v>
      </c>
      <c r="D932" s="2">
        <f>IFERROR(__xludf.DUMMYFUNCTION("""COMPUTED_VALUE"""),37.95)</f>
        <v>37.95</v>
      </c>
      <c r="E932" s="2">
        <f>IFERROR(__xludf.DUMMYFUNCTION("""COMPUTED_VALUE"""),38.32)</f>
        <v>38.32</v>
      </c>
      <c r="F932" s="2">
        <f>IFERROR(__xludf.DUMMYFUNCTION("""COMPUTED_VALUE"""),391379.0)</f>
        <v>391379</v>
      </c>
    </row>
    <row r="933">
      <c r="A933" s="3">
        <f>IFERROR(__xludf.DUMMYFUNCTION("""COMPUTED_VALUE"""),43356.66666666667)</f>
        <v>43356.66667</v>
      </c>
      <c r="B933" s="2">
        <f>IFERROR(__xludf.DUMMYFUNCTION("""COMPUTED_VALUE"""),38.34)</f>
        <v>38.34</v>
      </c>
      <c r="C933" s="2">
        <f>IFERROR(__xludf.DUMMYFUNCTION("""COMPUTED_VALUE"""),38.61)</f>
        <v>38.61</v>
      </c>
      <c r="D933" s="2">
        <f>IFERROR(__xludf.DUMMYFUNCTION("""COMPUTED_VALUE"""),38.17)</f>
        <v>38.17</v>
      </c>
      <c r="E933" s="2">
        <f>IFERROR(__xludf.DUMMYFUNCTION("""COMPUTED_VALUE"""),38.31)</f>
        <v>38.31</v>
      </c>
      <c r="F933" s="2">
        <f>IFERROR(__xludf.DUMMYFUNCTION("""COMPUTED_VALUE"""),516937.0)</f>
        <v>516937</v>
      </c>
    </row>
    <row r="934">
      <c r="A934" s="3">
        <f>IFERROR(__xludf.DUMMYFUNCTION("""COMPUTED_VALUE"""),43357.66666666667)</f>
        <v>43357.66667</v>
      </c>
      <c r="B934" s="2">
        <f>IFERROR(__xludf.DUMMYFUNCTION("""COMPUTED_VALUE"""),38.33)</f>
        <v>38.33</v>
      </c>
      <c r="C934" s="2">
        <f>IFERROR(__xludf.DUMMYFUNCTION("""COMPUTED_VALUE"""),38.83)</f>
        <v>38.83</v>
      </c>
      <c r="D934" s="2">
        <f>IFERROR(__xludf.DUMMYFUNCTION("""COMPUTED_VALUE"""),38.0)</f>
        <v>38</v>
      </c>
      <c r="E934" s="2">
        <f>IFERROR(__xludf.DUMMYFUNCTION("""COMPUTED_VALUE"""),38.62)</f>
        <v>38.62</v>
      </c>
      <c r="F934" s="2">
        <f>IFERROR(__xludf.DUMMYFUNCTION("""COMPUTED_VALUE"""),312587.0)</f>
        <v>312587</v>
      </c>
    </row>
    <row r="935">
      <c r="A935" s="3">
        <f>IFERROR(__xludf.DUMMYFUNCTION("""COMPUTED_VALUE"""),43360.66666666667)</f>
        <v>43360.66667</v>
      </c>
      <c r="B935" s="2">
        <f>IFERROR(__xludf.DUMMYFUNCTION("""COMPUTED_VALUE"""),38.62)</f>
        <v>38.62</v>
      </c>
      <c r="C935" s="2">
        <f>IFERROR(__xludf.DUMMYFUNCTION("""COMPUTED_VALUE"""),38.85)</f>
        <v>38.85</v>
      </c>
      <c r="D935" s="2">
        <f>IFERROR(__xludf.DUMMYFUNCTION("""COMPUTED_VALUE"""),38.12)</f>
        <v>38.12</v>
      </c>
      <c r="E935" s="2">
        <f>IFERROR(__xludf.DUMMYFUNCTION("""COMPUTED_VALUE"""),38.16)</f>
        <v>38.16</v>
      </c>
      <c r="F935" s="2">
        <f>IFERROR(__xludf.DUMMYFUNCTION("""COMPUTED_VALUE"""),265243.0)</f>
        <v>265243</v>
      </c>
    </row>
    <row r="936">
      <c r="A936" s="3">
        <f>IFERROR(__xludf.DUMMYFUNCTION("""COMPUTED_VALUE"""),43361.66666666667)</f>
        <v>43361.66667</v>
      </c>
      <c r="B936" s="2">
        <f>IFERROR(__xludf.DUMMYFUNCTION("""COMPUTED_VALUE"""),38.13)</f>
        <v>38.13</v>
      </c>
      <c r="C936" s="2">
        <f>IFERROR(__xludf.DUMMYFUNCTION("""COMPUTED_VALUE"""),38.52)</f>
        <v>38.52</v>
      </c>
      <c r="D936" s="2">
        <f>IFERROR(__xludf.DUMMYFUNCTION("""COMPUTED_VALUE"""),38.12)</f>
        <v>38.12</v>
      </c>
      <c r="E936" s="2">
        <f>IFERROR(__xludf.DUMMYFUNCTION("""COMPUTED_VALUE"""),38.21)</f>
        <v>38.21</v>
      </c>
      <c r="F936" s="2">
        <f>IFERROR(__xludf.DUMMYFUNCTION("""COMPUTED_VALUE"""),385368.0)</f>
        <v>385368</v>
      </c>
    </row>
    <row r="937">
      <c r="A937" s="3">
        <f>IFERROR(__xludf.DUMMYFUNCTION("""COMPUTED_VALUE"""),43362.66666666667)</f>
        <v>43362.66667</v>
      </c>
      <c r="B937" s="2">
        <f>IFERROR(__xludf.DUMMYFUNCTION("""COMPUTED_VALUE"""),38.18)</f>
        <v>38.18</v>
      </c>
      <c r="C937" s="2">
        <f>IFERROR(__xludf.DUMMYFUNCTION("""COMPUTED_VALUE"""),38.42)</f>
        <v>38.42</v>
      </c>
      <c r="D937" s="2">
        <f>IFERROR(__xludf.DUMMYFUNCTION("""COMPUTED_VALUE"""),37.71)</f>
        <v>37.71</v>
      </c>
      <c r="E937" s="2">
        <f>IFERROR(__xludf.DUMMYFUNCTION("""COMPUTED_VALUE"""),38.18)</f>
        <v>38.18</v>
      </c>
      <c r="F937" s="2">
        <f>IFERROR(__xludf.DUMMYFUNCTION("""COMPUTED_VALUE"""),376808.0)</f>
        <v>376808</v>
      </c>
    </row>
    <row r="938">
      <c r="A938" s="3">
        <f>IFERROR(__xludf.DUMMYFUNCTION("""COMPUTED_VALUE"""),43363.66666666667)</f>
        <v>43363.66667</v>
      </c>
      <c r="B938" s="2">
        <f>IFERROR(__xludf.DUMMYFUNCTION("""COMPUTED_VALUE"""),38.31)</f>
        <v>38.31</v>
      </c>
      <c r="C938" s="2">
        <f>IFERROR(__xludf.DUMMYFUNCTION("""COMPUTED_VALUE"""),38.55)</f>
        <v>38.55</v>
      </c>
      <c r="D938" s="2">
        <f>IFERROR(__xludf.DUMMYFUNCTION("""COMPUTED_VALUE"""),38.26)</f>
        <v>38.26</v>
      </c>
      <c r="E938" s="2">
        <f>IFERROR(__xludf.DUMMYFUNCTION("""COMPUTED_VALUE"""),38.51)</f>
        <v>38.51</v>
      </c>
      <c r="F938" s="2">
        <f>IFERROR(__xludf.DUMMYFUNCTION("""COMPUTED_VALUE"""),223430.0)</f>
        <v>223430</v>
      </c>
    </row>
    <row r="939">
      <c r="A939" s="3">
        <f>IFERROR(__xludf.DUMMYFUNCTION("""COMPUTED_VALUE"""),43364.66666666667)</f>
        <v>43364.66667</v>
      </c>
      <c r="B939" s="2">
        <f>IFERROR(__xludf.DUMMYFUNCTION("""COMPUTED_VALUE"""),38.54)</f>
        <v>38.54</v>
      </c>
      <c r="C939" s="2">
        <f>IFERROR(__xludf.DUMMYFUNCTION("""COMPUTED_VALUE"""),38.69)</f>
        <v>38.69</v>
      </c>
      <c r="D939" s="2">
        <f>IFERROR(__xludf.DUMMYFUNCTION("""COMPUTED_VALUE"""),38.14)</f>
        <v>38.14</v>
      </c>
      <c r="E939" s="2">
        <f>IFERROR(__xludf.DUMMYFUNCTION("""COMPUTED_VALUE"""),38.17)</f>
        <v>38.17</v>
      </c>
      <c r="F939" s="2">
        <f>IFERROR(__xludf.DUMMYFUNCTION("""COMPUTED_VALUE"""),379232.0)</f>
        <v>379232</v>
      </c>
    </row>
    <row r="940">
      <c r="A940" s="3">
        <f>IFERROR(__xludf.DUMMYFUNCTION("""COMPUTED_VALUE"""),43367.66666666667)</f>
        <v>43367.66667</v>
      </c>
      <c r="B940" s="2">
        <f>IFERROR(__xludf.DUMMYFUNCTION("""COMPUTED_VALUE"""),38.02)</f>
        <v>38.02</v>
      </c>
      <c r="C940" s="2">
        <f>IFERROR(__xludf.DUMMYFUNCTION("""COMPUTED_VALUE"""),38.1)</f>
        <v>38.1</v>
      </c>
      <c r="D940" s="2">
        <f>IFERROR(__xludf.DUMMYFUNCTION("""COMPUTED_VALUE"""),37.77)</f>
        <v>37.77</v>
      </c>
      <c r="E940" s="2">
        <f>IFERROR(__xludf.DUMMYFUNCTION("""COMPUTED_VALUE"""),37.99)</f>
        <v>37.99</v>
      </c>
      <c r="F940" s="2">
        <f>IFERROR(__xludf.DUMMYFUNCTION("""COMPUTED_VALUE"""),255880.0)</f>
        <v>255880</v>
      </c>
    </row>
    <row r="941">
      <c r="A941" s="3">
        <f>IFERROR(__xludf.DUMMYFUNCTION("""COMPUTED_VALUE"""),43368.66666666667)</f>
        <v>43368.66667</v>
      </c>
      <c r="B941" s="2">
        <f>IFERROR(__xludf.DUMMYFUNCTION("""COMPUTED_VALUE"""),38.2)</f>
        <v>38.2</v>
      </c>
      <c r="C941" s="2">
        <f>IFERROR(__xludf.DUMMYFUNCTION("""COMPUTED_VALUE"""),38.23)</f>
        <v>38.23</v>
      </c>
      <c r="D941" s="2">
        <f>IFERROR(__xludf.DUMMYFUNCTION("""COMPUTED_VALUE"""),37.94)</f>
        <v>37.94</v>
      </c>
      <c r="E941" s="2">
        <f>IFERROR(__xludf.DUMMYFUNCTION("""COMPUTED_VALUE"""),37.98)</f>
        <v>37.98</v>
      </c>
      <c r="F941" s="2">
        <f>IFERROR(__xludf.DUMMYFUNCTION("""COMPUTED_VALUE"""),251055.0)</f>
        <v>251055</v>
      </c>
    </row>
    <row r="942">
      <c r="A942" s="3">
        <f>IFERROR(__xludf.DUMMYFUNCTION("""COMPUTED_VALUE"""),43369.66666666667)</f>
        <v>43369.66667</v>
      </c>
      <c r="B942" s="2">
        <f>IFERROR(__xludf.DUMMYFUNCTION("""COMPUTED_VALUE"""),38.04)</f>
        <v>38.04</v>
      </c>
      <c r="C942" s="2">
        <f>IFERROR(__xludf.DUMMYFUNCTION("""COMPUTED_VALUE"""),38.36)</f>
        <v>38.36</v>
      </c>
      <c r="D942" s="2">
        <f>IFERROR(__xludf.DUMMYFUNCTION("""COMPUTED_VALUE"""),37.83)</f>
        <v>37.83</v>
      </c>
      <c r="E942" s="2">
        <f>IFERROR(__xludf.DUMMYFUNCTION("""COMPUTED_VALUE"""),37.91)</f>
        <v>37.91</v>
      </c>
      <c r="F942" s="2">
        <f>IFERROR(__xludf.DUMMYFUNCTION("""COMPUTED_VALUE"""),273224.0)</f>
        <v>273224</v>
      </c>
    </row>
    <row r="943">
      <c r="A943" s="3">
        <f>IFERROR(__xludf.DUMMYFUNCTION("""COMPUTED_VALUE"""),43370.66666666667)</f>
        <v>43370.66667</v>
      </c>
      <c r="B943" s="2">
        <f>IFERROR(__xludf.DUMMYFUNCTION("""COMPUTED_VALUE"""),38.05)</f>
        <v>38.05</v>
      </c>
      <c r="C943" s="2">
        <f>IFERROR(__xludf.DUMMYFUNCTION("""COMPUTED_VALUE"""),38.55)</f>
        <v>38.55</v>
      </c>
      <c r="D943" s="2">
        <f>IFERROR(__xludf.DUMMYFUNCTION("""COMPUTED_VALUE"""),37.96)</f>
        <v>37.96</v>
      </c>
      <c r="E943" s="2">
        <f>IFERROR(__xludf.DUMMYFUNCTION("""COMPUTED_VALUE"""),38.49)</f>
        <v>38.49</v>
      </c>
      <c r="F943" s="2">
        <f>IFERROR(__xludf.DUMMYFUNCTION("""COMPUTED_VALUE"""),474574.0)</f>
        <v>474574</v>
      </c>
    </row>
    <row r="944">
      <c r="A944" s="3">
        <f>IFERROR(__xludf.DUMMYFUNCTION("""COMPUTED_VALUE"""),43371.66666666667)</f>
        <v>43371.66667</v>
      </c>
      <c r="B944" s="2">
        <f>IFERROR(__xludf.DUMMYFUNCTION("""COMPUTED_VALUE"""),38.41)</f>
        <v>38.41</v>
      </c>
      <c r="C944" s="2">
        <f>IFERROR(__xludf.DUMMYFUNCTION("""COMPUTED_VALUE"""),38.54)</f>
        <v>38.54</v>
      </c>
      <c r="D944" s="2">
        <f>IFERROR(__xludf.DUMMYFUNCTION("""COMPUTED_VALUE"""),37.87)</f>
        <v>37.87</v>
      </c>
      <c r="E944" s="2">
        <f>IFERROR(__xludf.DUMMYFUNCTION("""COMPUTED_VALUE"""),38.04)</f>
        <v>38.04</v>
      </c>
      <c r="F944" s="2">
        <f>IFERROR(__xludf.DUMMYFUNCTION("""COMPUTED_VALUE"""),457515.0)</f>
        <v>457515</v>
      </c>
    </row>
    <row r="945">
      <c r="A945" s="3">
        <f>IFERROR(__xludf.DUMMYFUNCTION("""COMPUTED_VALUE"""),43374.66666666667)</f>
        <v>43374.66667</v>
      </c>
      <c r="B945" s="2">
        <f>IFERROR(__xludf.DUMMYFUNCTION("""COMPUTED_VALUE"""),38.23)</f>
        <v>38.23</v>
      </c>
      <c r="C945" s="2">
        <f>IFERROR(__xludf.DUMMYFUNCTION("""COMPUTED_VALUE"""),38.58)</f>
        <v>38.58</v>
      </c>
      <c r="D945" s="2">
        <f>IFERROR(__xludf.DUMMYFUNCTION("""COMPUTED_VALUE"""),37.7)</f>
        <v>37.7</v>
      </c>
      <c r="E945" s="2">
        <f>IFERROR(__xludf.DUMMYFUNCTION("""COMPUTED_VALUE"""),37.77)</f>
        <v>37.77</v>
      </c>
      <c r="F945" s="2">
        <f>IFERROR(__xludf.DUMMYFUNCTION("""COMPUTED_VALUE"""),394890.0)</f>
        <v>394890</v>
      </c>
    </row>
    <row r="946">
      <c r="A946" s="3">
        <f>IFERROR(__xludf.DUMMYFUNCTION("""COMPUTED_VALUE"""),43375.66666666667)</f>
        <v>43375.66667</v>
      </c>
      <c r="B946" s="2">
        <f>IFERROR(__xludf.DUMMYFUNCTION("""COMPUTED_VALUE"""),37.77)</f>
        <v>37.77</v>
      </c>
      <c r="C946" s="2">
        <f>IFERROR(__xludf.DUMMYFUNCTION("""COMPUTED_VALUE"""),37.77)</f>
        <v>37.77</v>
      </c>
      <c r="D946" s="2">
        <f>IFERROR(__xludf.DUMMYFUNCTION("""COMPUTED_VALUE"""),37.12)</f>
        <v>37.12</v>
      </c>
      <c r="E946" s="2">
        <f>IFERROR(__xludf.DUMMYFUNCTION("""COMPUTED_VALUE"""),37.21)</f>
        <v>37.21</v>
      </c>
      <c r="F946" s="2">
        <f>IFERROR(__xludf.DUMMYFUNCTION("""COMPUTED_VALUE"""),269070.0)</f>
        <v>269070</v>
      </c>
    </row>
    <row r="947">
      <c r="A947" s="3">
        <f>IFERROR(__xludf.DUMMYFUNCTION("""COMPUTED_VALUE"""),43376.66666666667)</f>
        <v>43376.66667</v>
      </c>
      <c r="B947" s="2">
        <f>IFERROR(__xludf.DUMMYFUNCTION("""COMPUTED_VALUE"""),37.28)</f>
        <v>37.28</v>
      </c>
      <c r="C947" s="2">
        <f>IFERROR(__xludf.DUMMYFUNCTION("""COMPUTED_VALUE"""),37.36)</f>
        <v>37.36</v>
      </c>
      <c r="D947" s="2">
        <f>IFERROR(__xludf.DUMMYFUNCTION("""COMPUTED_VALUE"""),36.98)</f>
        <v>36.98</v>
      </c>
      <c r="E947" s="2">
        <f>IFERROR(__xludf.DUMMYFUNCTION("""COMPUTED_VALUE"""),37.13)</f>
        <v>37.13</v>
      </c>
      <c r="F947" s="2">
        <f>IFERROR(__xludf.DUMMYFUNCTION("""COMPUTED_VALUE"""),311051.0)</f>
        <v>311051</v>
      </c>
    </row>
    <row r="948">
      <c r="A948" s="3">
        <f>IFERROR(__xludf.DUMMYFUNCTION("""COMPUTED_VALUE"""),43377.66666666667)</f>
        <v>43377.66667</v>
      </c>
      <c r="B948" s="2">
        <f>IFERROR(__xludf.DUMMYFUNCTION("""COMPUTED_VALUE"""),37.12)</f>
        <v>37.12</v>
      </c>
      <c r="C948" s="2">
        <f>IFERROR(__xludf.DUMMYFUNCTION("""COMPUTED_VALUE"""),37.12)</f>
        <v>37.12</v>
      </c>
      <c r="D948" s="2">
        <f>IFERROR(__xludf.DUMMYFUNCTION("""COMPUTED_VALUE"""),36.14)</f>
        <v>36.14</v>
      </c>
      <c r="E948" s="2">
        <f>IFERROR(__xludf.DUMMYFUNCTION("""COMPUTED_VALUE"""),36.58)</f>
        <v>36.58</v>
      </c>
      <c r="F948" s="2">
        <f>IFERROR(__xludf.DUMMYFUNCTION("""COMPUTED_VALUE"""),626099.0)</f>
        <v>626099</v>
      </c>
    </row>
    <row r="949">
      <c r="A949" s="3">
        <f>IFERROR(__xludf.DUMMYFUNCTION("""COMPUTED_VALUE"""),43378.66666666667)</f>
        <v>43378.66667</v>
      </c>
      <c r="B949" s="2">
        <f>IFERROR(__xludf.DUMMYFUNCTION("""COMPUTED_VALUE"""),36.63)</f>
        <v>36.63</v>
      </c>
      <c r="C949" s="2">
        <f>IFERROR(__xludf.DUMMYFUNCTION("""COMPUTED_VALUE"""),36.81)</f>
        <v>36.81</v>
      </c>
      <c r="D949" s="2">
        <f>IFERROR(__xludf.DUMMYFUNCTION("""COMPUTED_VALUE"""),36.01)</f>
        <v>36.01</v>
      </c>
      <c r="E949" s="2">
        <f>IFERROR(__xludf.DUMMYFUNCTION("""COMPUTED_VALUE"""),36.22)</f>
        <v>36.22</v>
      </c>
      <c r="F949" s="2">
        <f>IFERROR(__xludf.DUMMYFUNCTION("""COMPUTED_VALUE"""),316517.0)</f>
        <v>316517</v>
      </c>
    </row>
    <row r="950">
      <c r="A950" s="3">
        <f>IFERROR(__xludf.DUMMYFUNCTION("""COMPUTED_VALUE"""),43381.66666666667)</f>
        <v>43381.66667</v>
      </c>
      <c r="B950" s="2">
        <f>IFERROR(__xludf.DUMMYFUNCTION("""COMPUTED_VALUE"""),36.21)</f>
        <v>36.21</v>
      </c>
      <c r="C950" s="2">
        <f>IFERROR(__xludf.DUMMYFUNCTION("""COMPUTED_VALUE"""),37.23)</f>
        <v>37.23</v>
      </c>
      <c r="D950" s="2">
        <f>IFERROR(__xludf.DUMMYFUNCTION("""COMPUTED_VALUE"""),35.6)</f>
        <v>35.6</v>
      </c>
      <c r="E950" s="2">
        <f>IFERROR(__xludf.DUMMYFUNCTION("""COMPUTED_VALUE"""),35.9)</f>
        <v>35.9</v>
      </c>
      <c r="F950" s="2">
        <f>IFERROR(__xludf.DUMMYFUNCTION("""COMPUTED_VALUE"""),341595.0)</f>
        <v>341595</v>
      </c>
    </row>
    <row r="951">
      <c r="A951" s="3">
        <f>IFERROR(__xludf.DUMMYFUNCTION("""COMPUTED_VALUE"""),43382.66666666667)</f>
        <v>43382.66667</v>
      </c>
      <c r="B951" s="2">
        <f>IFERROR(__xludf.DUMMYFUNCTION("""COMPUTED_VALUE"""),35.73)</f>
        <v>35.73</v>
      </c>
      <c r="C951" s="2">
        <f>IFERROR(__xludf.DUMMYFUNCTION("""COMPUTED_VALUE"""),36.02)</f>
        <v>36.02</v>
      </c>
      <c r="D951" s="2">
        <f>IFERROR(__xludf.DUMMYFUNCTION("""COMPUTED_VALUE"""),35.55)</f>
        <v>35.55</v>
      </c>
      <c r="E951" s="2">
        <f>IFERROR(__xludf.DUMMYFUNCTION("""COMPUTED_VALUE"""),35.59)</f>
        <v>35.59</v>
      </c>
      <c r="F951" s="2">
        <f>IFERROR(__xludf.DUMMYFUNCTION("""COMPUTED_VALUE"""),321570.0)</f>
        <v>321570</v>
      </c>
    </row>
    <row r="952">
      <c r="A952" s="3">
        <f>IFERROR(__xludf.DUMMYFUNCTION("""COMPUTED_VALUE"""),43383.66666666667)</f>
        <v>43383.66667</v>
      </c>
      <c r="B952" s="2">
        <f>IFERROR(__xludf.DUMMYFUNCTION("""COMPUTED_VALUE"""),35.58)</f>
        <v>35.58</v>
      </c>
      <c r="C952" s="2">
        <f>IFERROR(__xludf.DUMMYFUNCTION("""COMPUTED_VALUE"""),35.67)</f>
        <v>35.67</v>
      </c>
      <c r="D952" s="2">
        <f>IFERROR(__xludf.DUMMYFUNCTION("""COMPUTED_VALUE"""),34.16)</f>
        <v>34.16</v>
      </c>
      <c r="E952" s="2">
        <f>IFERROR(__xludf.DUMMYFUNCTION("""COMPUTED_VALUE"""),34.17)</f>
        <v>34.17</v>
      </c>
      <c r="F952" s="2">
        <f>IFERROR(__xludf.DUMMYFUNCTION("""COMPUTED_VALUE"""),846325.0)</f>
        <v>846325</v>
      </c>
    </row>
    <row r="953">
      <c r="A953" s="3">
        <f>IFERROR(__xludf.DUMMYFUNCTION("""COMPUTED_VALUE"""),43384.66666666667)</f>
        <v>43384.66667</v>
      </c>
      <c r="B953" s="2">
        <f>IFERROR(__xludf.DUMMYFUNCTION("""COMPUTED_VALUE"""),34.01)</f>
        <v>34.01</v>
      </c>
      <c r="C953" s="2">
        <f>IFERROR(__xludf.DUMMYFUNCTION("""COMPUTED_VALUE"""),34.6)</f>
        <v>34.6</v>
      </c>
      <c r="D953" s="2">
        <f>IFERROR(__xludf.DUMMYFUNCTION("""COMPUTED_VALUE"""),33.91)</f>
        <v>33.91</v>
      </c>
      <c r="E953" s="2">
        <f>IFERROR(__xludf.DUMMYFUNCTION("""COMPUTED_VALUE"""),33.97)</f>
        <v>33.97</v>
      </c>
      <c r="F953" s="2">
        <f>IFERROR(__xludf.DUMMYFUNCTION("""COMPUTED_VALUE"""),647634.0)</f>
        <v>647634</v>
      </c>
    </row>
    <row r="954">
      <c r="A954" s="3">
        <f>IFERROR(__xludf.DUMMYFUNCTION("""COMPUTED_VALUE"""),43385.66666666667)</f>
        <v>43385.66667</v>
      </c>
      <c r="B954" s="2">
        <f>IFERROR(__xludf.DUMMYFUNCTION("""COMPUTED_VALUE"""),34.69)</f>
        <v>34.69</v>
      </c>
      <c r="C954" s="2">
        <f>IFERROR(__xludf.DUMMYFUNCTION("""COMPUTED_VALUE"""),34.87)</f>
        <v>34.87</v>
      </c>
      <c r="D954" s="2">
        <f>IFERROR(__xludf.DUMMYFUNCTION("""COMPUTED_VALUE"""),33.89)</f>
        <v>33.89</v>
      </c>
      <c r="E954" s="2">
        <f>IFERROR(__xludf.DUMMYFUNCTION("""COMPUTED_VALUE"""),34.78)</f>
        <v>34.78</v>
      </c>
      <c r="F954" s="2">
        <f>IFERROR(__xludf.DUMMYFUNCTION("""COMPUTED_VALUE"""),675260.0)</f>
        <v>675260</v>
      </c>
    </row>
    <row r="955">
      <c r="A955" s="3">
        <f>IFERROR(__xludf.DUMMYFUNCTION("""COMPUTED_VALUE"""),43388.66666666667)</f>
        <v>43388.66667</v>
      </c>
      <c r="B955" s="2">
        <f>IFERROR(__xludf.DUMMYFUNCTION("""COMPUTED_VALUE"""),34.68)</f>
        <v>34.68</v>
      </c>
      <c r="C955" s="2">
        <f>IFERROR(__xludf.DUMMYFUNCTION("""COMPUTED_VALUE"""),34.83)</f>
        <v>34.83</v>
      </c>
      <c r="D955" s="2">
        <f>IFERROR(__xludf.DUMMYFUNCTION("""COMPUTED_VALUE"""),34.09)</f>
        <v>34.09</v>
      </c>
      <c r="E955" s="2">
        <f>IFERROR(__xludf.DUMMYFUNCTION("""COMPUTED_VALUE"""),34.12)</f>
        <v>34.12</v>
      </c>
      <c r="F955" s="2">
        <f>IFERROR(__xludf.DUMMYFUNCTION("""COMPUTED_VALUE"""),383010.0)</f>
        <v>383010</v>
      </c>
    </row>
    <row r="956">
      <c r="A956" s="3">
        <f>IFERROR(__xludf.DUMMYFUNCTION("""COMPUTED_VALUE"""),43389.66666666667)</f>
        <v>43389.66667</v>
      </c>
      <c r="B956" s="2">
        <f>IFERROR(__xludf.DUMMYFUNCTION("""COMPUTED_VALUE"""),34.49)</f>
        <v>34.49</v>
      </c>
      <c r="C956" s="2">
        <f>IFERROR(__xludf.DUMMYFUNCTION("""COMPUTED_VALUE"""),35.08)</f>
        <v>35.08</v>
      </c>
      <c r="D956" s="2">
        <f>IFERROR(__xludf.DUMMYFUNCTION("""COMPUTED_VALUE"""),34.32)</f>
        <v>34.32</v>
      </c>
      <c r="E956" s="2">
        <f>IFERROR(__xludf.DUMMYFUNCTION("""COMPUTED_VALUE"""),35.01)</f>
        <v>35.01</v>
      </c>
      <c r="F956" s="2">
        <f>IFERROR(__xludf.DUMMYFUNCTION("""COMPUTED_VALUE"""),414768.0)</f>
        <v>414768</v>
      </c>
    </row>
    <row r="957">
      <c r="A957" s="3">
        <f>IFERROR(__xludf.DUMMYFUNCTION("""COMPUTED_VALUE"""),43390.66666666667)</f>
        <v>43390.66667</v>
      </c>
      <c r="B957" s="2">
        <f>IFERROR(__xludf.DUMMYFUNCTION("""COMPUTED_VALUE"""),35.1)</f>
        <v>35.1</v>
      </c>
      <c r="C957" s="2">
        <f>IFERROR(__xludf.DUMMYFUNCTION("""COMPUTED_VALUE"""),35.1)</f>
        <v>35.1</v>
      </c>
      <c r="D957" s="2">
        <f>IFERROR(__xludf.DUMMYFUNCTION("""COMPUTED_VALUE"""),34.58)</f>
        <v>34.58</v>
      </c>
      <c r="E957" s="2">
        <f>IFERROR(__xludf.DUMMYFUNCTION("""COMPUTED_VALUE"""),34.87)</f>
        <v>34.87</v>
      </c>
      <c r="F957" s="2">
        <f>IFERROR(__xludf.DUMMYFUNCTION("""COMPUTED_VALUE"""),353970.0)</f>
        <v>353970</v>
      </c>
    </row>
    <row r="958">
      <c r="A958" s="3">
        <f>IFERROR(__xludf.DUMMYFUNCTION("""COMPUTED_VALUE"""),43391.66666666667)</f>
        <v>43391.66667</v>
      </c>
      <c r="B958" s="2">
        <f>IFERROR(__xludf.DUMMYFUNCTION("""COMPUTED_VALUE"""),34.83)</f>
        <v>34.83</v>
      </c>
      <c r="C958" s="2">
        <f>IFERROR(__xludf.DUMMYFUNCTION("""COMPUTED_VALUE"""),34.83)</f>
        <v>34.83</v>
      </c>
      <c r="D958" s="2">
        <f>IFERROR(__xludf.DUMMYFUNCTION("""COMPUTED_VALUE"""),34.33)</f>
        <v>34.33</v>
      </c>
      <c r="E958" s="2">
        <f>IFERROR(__xludf.DUMMYFUNCTION("""COMPUTED_VALUE"""),34.33)</f>
        <v>34.33</v>
      </c>
      <c r="F958" s="2">
        <f>IFERROR(__xludf.DUMMYFUNCTION("""COMPUTED_VALUE"""),406445.0)</f>
        <v>406445</v>
      </c>
    </row>
    <row r="959">
      <c r="A959" s="3">
        <f>IFERROR(__xludf.DUMMYFUNCTION("""COMPUTED_VALUE"""),43392.66666666667)</f>
        <v>43392.66667</v>
      </c>
      <c r="B959" s="2">
        <f>IFERROR(__xludf.DUMMYFUNCTION("""COMPUTED_VALUE"""),34.52)</f>
        <v>34.52</v>
      </c>
      <c r="C959" s="2">
        <f>IFERROR(__xludf.DUMMYFUNCTION("""COMPUTED_VALUE"""),34.56)</f>
        <v>34.56</v>
      </c>
      <c r="D959" s="2">
        <f>IFERROR(__xludf.DUMMYFUNCTION("""COMPUTED_VALUE"""),33.89)</f>
        <v>33.89</v>
      </c>
      <c r="E959" s="2">
        <f>IFERROR(__xludf.DUMMYFUNCTION("""COMPUTED_VALUE"""),33.99)</f>
        <v>33.99</v>
      </c>
      <c r="F959" s="2">
        <f>IFERROR(__xludf.DUMMYFUNCTION("""COMPUTED_VALUE"""),243076.0)</f>
        <v>243076</v>
      </c>
    </row>
    <row r="960">
      <c r="A960" s="3">
        <f>IFERROR(__xludf.DUMMYFUNCTION("""COMPUTED_VALUE"""),43395.66666666667)</f>
        <v>43395.66667</v>
      </c>
      <c r="B960" s="2">
        <f>IFERROR(__xludf.DUMMYFUNCTION("""COMPUTED_VALUE"""),34.16)</f>
        <v>34.16</v>
      </c>
      <c r="C960" s="2">
        <f>IFERROR(__xludf.DUMMYFUNCTION("""COMPUTED_VALUE"""),34.51)</f>
        <v>34.51</v>
      </c>
      <c r="D960" s="2">
        <f>IFERROR(__xludf.DUMMYFUNCTION("""COMPUTED_VALUE"""),33.94)</f>
        <v>33.94</v>
      </c>
      <c r="E960" s="2">
        <f>IFERROR(__xludf.DUMMYFUNCTION("""COMPUTED_VALUE"""),34.35)</f>
        <v>34.35</v>
      </c>
      <c r="F960" s="2">
        <f>IFERROR(__xludf.DUMMYFUNCTION("""COMPUTED_VALUE"""),525617.0)</f>
        <v>525617</v>
      </c>
    </row>
    <row r="961">
      <c r="A961" s="3">
        <f>IFERROR(__xludf.DUMMYFUNCTION("""COMPUTED_VALUE"""),43396.66666666667)</f>
        <v>43396.66667</v>
      </c>
      <c r="B961" s="2">
        <f>IFERROR(__xludf.DUMMYFUNCTION("""COMPUTED_VALUE"""),33.8)</f>
        <v>33.8</v>
      </c>
      <c r="C961" s="2">
        <f>IFERROR(__xludf.DUMMYFUNCTION("""COMPUTED_VALUE"""),34.54)</f>
        <v>34.54</v>
      </c>
      <c r="D961" s="2">
        <f>IFERROR(__xludf.DUMMYFUNCTION("""COMPUTED_VALUE"""),33.36)</f>
        <v>33.36</v>
      </c>
      <c r="E961" s="2">
        <f>IFERROR(__xludf.DUMMYFUNCTION("""COMPUTED_VALUE"""),34.38)</f>
        <v>34.38</v>
      </c>
      <c r="F961" s="2">
        <f>IFERROR(__xludf.DUMMYFUNCTION("""COMPUTED_VALUE"""),415179.0)</f>
        <v>415179</v>
      </c>
    </row>
    <row r="962">
      <c r="A962" s="3">
        <f>IFERROR(__xludf.DUMMYFUNCTION("""COMPUTED_VALUE"""),43397.66666666667)</f>
        <v>43397.66667</v>
      </c>
      <c r="B962" s="2">
        <f>IFERROR(__xludf.DUMMYFUNCTION("""COMPUTED_VALUE"""),34.48)</f>
        <v>34.48</v>
      </c>
      <c r="C962" s="2">
        <f>IFERROR(__xludf.DUMMYFUNCTION("""COMPUTED_VALUE"""),34.61)</f>
        <v>34.61</v>
      </c>
      <c r="D962" s="2">
        <f>IFERROR(__xludf.DUMMYFUNCTION("""COMPUTED_VALUE"""),33.56)</f>
        <v>33.56</v>
      </c>
      <c r="E962" s="2">
        <f>IFERROR(__xludf.DUMMYFUNCTION("""COMPUTED_VALUE"""),33.56)</f>
        <v>33.56</v>
      </c>
      <c r="F962" s="2">
        <f>IFERROR(__xludf.DUMMYFUNCTION("""COMPUTED_VALUE"""),369307.0)</f>
        <v>369307</v>
      </c>
    </row>
    <row r="963">
      <c r="A963" s="3">
        <f>IFERROR(__xludf.DUMMYFUNCTION("""COMPUTED_VALUE"""),43398.66666666667)</f>
        <v>43398.66667</v>
      </c>
      <c r="B963" s="2">
        <f>IFERROR(__xludf.DUMMYFUNCTION("""COMPUTED_VALUE"""),33.75)</f>
        <v>33.75</v>
      </c>
      <c r="C963" s="2">
        <f>IFERROR(__xludf.DUMMYFUNCTION("""COMPUTED_VALUE"""),34.12)</f>
        <v>34.12</v>
      </c>
      <c r="D963" s="2">
        <f>IFERROR(__xludf.DUMMYFUNCTION("""COMPUTED_VALUE"""),33.58)</f>
        <v>33.58</v>
      </c>
      <c r="E963" s="2">
        <f>IFERROR(__xludf.DUMMYFUNCTION("""COMPUTED_VALUE"""),33.71)</f>
        <v>33.71</v>
      </c>
      <c r="F963" s="2">
        <f>IFERROR(__xludf.DUMMYFUNCTION("""COMPUTED_VALUE"""),415354.0)</f>
        <v>415354</v>
      </c>
    </row>
    <row r="964">
      <c r="A964" s="3">
        <f>IFERROR(__xludf.DUMMYFUNCTION("""COMPUTED_VALUE"""),43399.66666666667)</f>
        <v>43399.66667</v>
      </c>
      <c r="B964" s="2">
        <f>IFERROR(__xludf.DUMMYFUNCTION("""COMPUTED_VALUE"""),33.14)</f>
        <v>33.14</v>
      </c>
      <c r="C964" s="2">
        <f>IFERROR(__xludf.DUMMYFUNCTION("""COMPUTED_VALUE"""),33.45)</f>
        <v>33.45</v>
      </c>
      <c r="D964" s="2">
        <f>IFERROR(__xludf.DUMMYFUNCTION("""COMPUTED_VALUE"""),32.66)</f>
        <v>32.66</v>
      </c>
      <c r="E964" s="2">
        <f>IFERROR(__xludf.DUMMYFUNCTION("""COMPUTED_VALUE"""),33.11)</f>
        <v>33.11</v>
      </c>
      <c r="F964" s="2">
        <f>IFERROR(__xludf.DUMMYFUNCTION("""COMPUTED_VALUE"""),404849.0)</f>
        <v>404849</v>
      </c>
    </row>
    <row r="965">
      <c r="A965" s="3">
        <f>IFERROR(__xludf.DUMMYFUNCTION("""COMPUTED_VALUE"""),43402.66666666667)</f>
        <v>43402.66667</v>
      </c>
      <c r="B965" s="2">
        <f>IFERROR(__xludf.DUMMYFUNCTION("""COMPUTED_VALUE"""),33.67)</f>
        <v>33.67</v>
      </c>
      <c r="C965" s="2">
        <f>IFERROR(__xludf.DUMMYFUNCTION("""COMPUTED_VALUE"""),33.78)</f>
        <v>33.78</v>
      </c>
      <c r="D965" s="2">
        <f>IFERROR(__xludf.DUMMYFUNCTION("""COMPUTED_VALUE"""),32.33)</f>
        <v>32.33</v>
      </c>
      <c r="E965" s="2">
        <f>IFERROR(__xludf.DUMMYFUNCTION("""COMPUTED_VALUE"""),32.73)</f>
        <v>32.73</v>
      </c>
      <c r="F965" s="2">
        <f>IFERROR(__xludf.DUMMYFUNCTION("""COMPUTED_VALUE"""),542002.0)</f>
        <v>542002</v>
      </c>
    </row>
    <row r="966">
      <c r="A966" s="3">
        <f>IFERROR(__xludf.DUMMYFUNCTION("""COMPUTED_VALUE"""),43403.66666666667)</f>
        <v>43403.66667</v>
      </c>
      <c r="B966" s="2">
        <f>IFERROR(__xludf.DUMMYFUNCTION("""COMPUTED_VALUE"""),32.72)</f>
        <v>32.72</v>
      </c>
      <c r="C966" s="2">
        <f>IFERROR(__xludf.DUMMYFUNCTION("""COMPUTED_VALUE"""),33.28)</f>
        <v>33.28</v>
      </c>
      <c r="D966" s="2">
        <f>IFERROR(__xludf.DUMMYFUNCTION("""COMPUTED_VALUE"""),32.12)</f>
        <v>32.12</v>
      </c>
      <c r="E966" s="2">
        <f>IFERROR(__xludf.DUMMYFUNCTION("""COMPUTED_VALUE"""),33.27)</f>
        <v>33.27</v>
      </c>
      <c r="F966" s="2">
        <f>IFERROR(__xludf.DUMMYFUNCTION("""COMPUTED_VALUE"""),478748.0)</f>
        <v>478748</v>
      </c>
    </row>
    <row r="967">
      <c r="A967" s="3">
        <f>IFERROR(__xludf.DUMMYFUNCTION("""COMPUTED_VALUE"""),43404.66666666667)</f>
        <v>43404.66667</v>
      </c>
      <c r="B967" s="2">
        <f>IFERROR(__xludf.DUMMYFUNCTION("""COMPUTED_VALUE"""),33.67)</f>
        <v>33.67</v>
      </c>
      <c r="C967" s="2">
        <f>IFERROR(__xludf.DUMMYFUNCTION("""COMPUTED_VALUE"""),34.27)</f>
        <v>34.27</v>
      </c>
      <c r="D967" s="2">
        <f>IFERROR(__xludf.DUMMYFUNCTION("""COMPUTED_VALUE"""),33.42)</f>
        <v>33.42</v>
      </c>
      <c r="E967" s="2">
        <f>IFERROR(__xludf.DUMMYFUNCTION("""COMPUTED_VALUE"""),33.8)</f>
        <v>33.8</v>
      </c>
      <c r="F967" s="2">
        <f>IFERROR(__xludf.DUMMYFUNCTION("""COMPUTED_VALUE"""),431972.0)</f>
        <v>431972</v>
      </c>
    </row>
    <row r="968">
      <c r="A968" s="3">
        <f>IFERROR(__xludf.DUMMYFUNCTION("""COMPUTED_VALUE"""),43405.66666666667)</f>
        <v>43405.66667</v>
      </c>
      <c r="B968" s="2">
        <f>IFERROR(__xludf.DUMMYFUNCTION("""COMPUTED_VALUE"""),31.99)</f>
        <v>31.99</v>
      </c>
      <c r="C968" s="2">
        <f>IFERROR(__xludf.DUMMYFUNCTION("""COMPUTED_VALUE"""),34.21)</f>
        <v>34.21</v>
      </c>
      <c r="D968" s="2">
        <f>IFERROR(__xludf.DUMMYFUNCTION("""COMPUTED_VALUE"""),31.98)</f>
        <v>31.98</v>
      </c>
      <c r="E968" s="2">
        <f>IFERROR(__xludf.DUMMYFUNCTION("""COMPUTED_VALUE"""),33.97)</f>
        <v>33.97</v>
      </c>
      <c r="F968" s="2">
        <f>IFERROR(__xludf.DUMMYFUNCTION("""COMPUTED_VALUE"""),1058553.0)</f>
        <v>1058553</v>
      </c>
    </row>
    <row r="969">
      <c r="A969" s="3">
        <f>IFERROR(__xludf.DUMMYFUNCTION("""COMPUTED_VALUE"""),43406.66666666667)</f>
        <v>43406.66667</v>
      </c>
      <c r="B969" s="2">
        <f>IFERROR(__xludf.DUMMYFUNCTION("""COMPUTED_VALUE"""),33.83)</f>
        <v>33.83</v>
      </c>
      <c r="C969" s="2">
        <f>IFERROR(__xludf.DUMMYFUNCTION("""COMPUTED_VALUE"""),34.11)</f>
        <v>34.11</v>
      </c>
      <c r="D969" s="2">
        <f>IFERROR(__xludf.DUMMYFUNCTION("""COMPUTED_VALUE"""),32.93)</f>
        <v>32.93</v>
      </c>
      <c r="E969" s="2">
        <f>IFERROR(__xludf.DUMMYFUNCTION("""COMPUTED_VALUE"""),33.16)</f>
        <v>33.16</v>
      </c>
      <c r="F969" s="2">
        <f>IFERROR(__xludf.DUMMYFUNCTION("""COMPUTED_VALUE"""),580271.0)</f>
        <v>580271</v>
      </c>
    </row>
    <row r="970">
      <c r="A970" s="3">
        <f>IFERROR(__xludf.DUMMYFUNCTION("""COMPUTED_VALUE"""),43409.66666666667)</f>
        <v>43409.66667</v>
      </c>
      <c r="B970" s="2">
        <f>IFERROR(__xludf.DUMMYFUNCTION("""COMPUTED_VALUE"""),33.18)</f>
        <v>33.18</v>
      </c>
      <c r="C970" s="2">
        <f>IFERROR(__xludf.DUMMYFUNCTION("""COMPUTED_VALUE"""),33.32)</f>
        <v>33.32</v>
      </c>
      <c r="D970" s="2">
        <f>IFERROR(__xludf.DUMMYFUNCTION("""COMPUTED_VALUE"""),32.86)</f>
        <v>32.86</v>
      </c>
      <c r="E970" s="2">
        <f>IFERROR(__xludf.DUMMYFUNCTION("""COMPUTED_VALUE"""),32.96)</f>
        <v>32.96</v>
      </c>
      <c r="F970" s="2">
        <f>IFERROR(__xludf.DUMMYFUNCTION("""COMPUTED_VALUE"""),418242.0)</f>
        <v>418242</v>
      </c>
    </row>
    <row r="971">
      <c r="A971" s="3">
        <f>IFERROR(__xludf.DUMMYFUNCTION("""COMPUTED_VALUE"""),43410.66666666667)</f>
        <v>43410.66667</v>
      </c>
      <c r="B971" s="2">
        <f>IFERROR(__xludf.DUMMYFUNCTION("""COMPUTED_VALUE"""),32.88)</f>
        <v>32.88</v>
      </c>
      <c r="C971" s="2">
        <f>IFERROR(__xludf.DUMMYFUNCTION("""COMPUTED_VALUE"""),33.34)</f>
        <v>33.34</v>
      </c>
      <c r="D971" s="2">
        <f>IFERROR(__xludf.DUMMYFUNCTION("""COMPUTED_VALUE"""),32.72)</f>
        <v>32.72</v>
      </c>
      <c r="E971" s="2">
        <f>IFERROR(__xludf.DUMMYFUNCTION("""COMPUTED_VALUE"""),33.1)</f>
        <v>33.1</v>
      </c>
      <c r="F971" s="2">
        <f>IFERROR(__xludf.DUMMYFUNCTION("""COMPUTED_VALUE"""),359020.0)</f>
        <v>359020</v>
      </c>
    </row>
    <row r="972">
      <c r="A972" s="3">
        <f>IFERROR(__xludf.DUMMYFUNCTION("""COMPUTED_VALUE"""),43411.66666666667)</f>
        <v>43411.66667</v>
      </c>
      <c r="B972" s="2">
        <f>IFERROR(__xludf.DUMMYFUNCTION("""COMPUTED_VALUE"""),33.37)</f>
        <v>33.37</v>
      </c>
      <c r="C972" s="2">
        <f>IFERROR(__xludf.DUMMYFUNCTION("""COMPUTED_VALUE"""),33.88)</f>
        <v>33.88</v>
      </c>
      <c r="D972" s="2">
        <f>IFERROR(__xludf.DUMMYFUNCTION("""COMPUTED_VALUE"""),33.37)</f>
        <v>33.37</v>
      </c>
      <c r="E972" s="2">
        <f>IFERROR(__xludf.DUMMYFUNCTION("""COMPUTED_VALUE"""),33.71)</f>
        <v>33.71</v>
      </c>
      <c r="F972" s="2">
        <f>IFERROR(__xludf.DUMMYFUNCTION("""COMPUTED_VALUE"""),360510.0)</f>
        <v>360510</v>
      </c>
    </row>
    <row r="973">
      <c r="A973" s="3">
        <f>IFERROR(__xludf.DUMMYFUNCTION("""COMPUTED_VALUE"""),43412.66666666667)</f>
        <v>43412.66667</v>
      </c>
      <c r="B973" s="2">
        <f>IFERROR(__xludf.DUMMYFUNCTION("""COMPUTED_VALUE"""),33.71)</f>
        <v>33.71</v>
      </c>
      <c r="C973" s="2">
        <f>IFERROR(__xludf.DUMMYFUNCTION("""COMPUTED_VALUE"""),33.87)</f>
        <v>33.87</v>
      </c>
      <c r="D973" s="2">
        <f>IFERROR(__xludf.DUMMYFUNCTION("""COMPUTED_VALUE"""),33.25)</f>
        <v>33.25</v>
      </c>
      <c r="E973" s="2">
        <f>IFERROR(__xludf.DUMMYFUNCTION("""COMPUTED_VALUE"""),33.35)</f>
        <v>33.35</v>
      </c>
      <c r="F973" s="2">
        <f>IFERROR(__xludf.DUMMYFUNCTION("""COMPUTED_VALUE"""),537546.0)</f>
        <v>537546</v>
      </c>
    </row>
    <row r="974">
      <c r="A974" s="3">
        <f>IFERROR(__xludf.DUMMYFUNCTION("""COMPUTED_VALUE"""),43413.66666666667)</f>
        <v>43413.66667</v>
      </c>
      <c r="B974" s="2">
        <f>IFERROR(__xludf.DUMMYFUNCTION("""COMPUTED_VALUE"""),33.27)</f>
        <v>33.27</v>
      </c>
      <c r="C974" s="2">
        <f>IFERROR(__xludf.DUMMYFUNCTION("""COMPUTED_VALUE"""),33.27)</f>
        <v>33.27</v>
      </c>
      <c r="D974" s="2">
        <f>IFERROR(__xludf.DUMMYFUNCTION("""COMPUTED_VALUE"""),32.77)</f>
        <v>32.77</v>
      </c>
      <c r="E974" s="2">
        <f>IFERROR(__xludf.DUMMYFUNCTION("""COMPUTED_VALUE"""),33.05)</f>
        <v>33.05</v>
      </c>
      <c r="F974" s="2">
        <f>IFERROR(__xludf.DUMMYFUNCTION("""COMPUTED_VALUE"""),261466.0)</f>
        <v>261466</v>
      </c>
    </row>
    <row r="975">
      <c r="A975" s="3">
        <f>IFERROR(__xludf.DUMMYFUNCTION("""COMPUTED_VALUE"""),43416.66666666667)</f>
        <v>43416.66667</v>
      </c>
      <c r="B975" s="2">
        <f>IFERROR(__xludf.DUMMYFUNCTION("""COMPUTED_VALUE"""),32.93)</f>
        <v>32.93</v>
      </c>
      <c r="C975" s="2">
        <f>IFERROR(__xludf.DUMMYFUNCTION("""COMPUTED_VALUE"""),32.93)</f>
        <v>32.93</v>
      </c>
      <c r="D975" s="2">
        <f>IFERROR(__xludf.DUMMYFUNCTION("""COMPUTED_VALUE"""),32.33)</f>
        <v>32.33</v>
      </c>
      <c r="E975" s="2">
        <f>IFERROR(__xludf.DUMMYFUNCTION("""COMPUTED_VALUE"""),32.44)</f>
        <v>32.44</v>
      </c>
      <c r="F975" s="2">
        <f>IFERROR(__xludf.DUMMYFUNCTION("""COMPUTED_VALUE"""),371069.0)</f>
        <v>371069</v>
      </c>
    </row>
    <row r="976">
      <c r="A976" s="3">
        <f>IFERROR(__xludf.DUMMYFUNCTION("""COMPUTED_VALUE"""),43417.66666666667)</f>
        <v>43417.66667</v>
      </c>
      <c r="B976" s="2">
        <f>IFERROR(__xludf.DUMMYFUNCTION("""COMPUTED_VALUE"""),32.64)</f>
        <v>32.64</v>
      </c>
      <c r="C976" s="2">
        <f>IFERROR(__xludf.DUMMYFUNCTION("""COMPUTED_VALUE"""),33.27)</f>
        <v>33.27</v>
      </c>
      <c r="D976" s="2">
        <f>IFERROR(__xludf.DUMMYFUNCTION("""COMPUTED_VALUE"""),32.52)</f>
        <v>32.52</v>
      </c>
      <c r="E976" s="2">
        <f>IFERROR(__xludf.DUMMYFUNCTION("""COMPUTED_VALUE"""),32.95)</f>
        <v>32.95</v>
      </c>
      <c r="F976" s="2">
        <f>IFERROR(__xludf.DUMMYFUNCTION("""COMPUTED_VALUE"""),462219.0)</f>
        <v>462219</v>
      </c>
    </row>
    <row r="977">
      <c r="A977" s="3">
        <f>IFERROR(__xludf.DUMMYFUNCTION("""COMPUTED_VALUE"""),43418.66666666667)</f>
        <v>43418.66667</v>
      </c>
      <c r="B977" s="2">
        <f>IFERROR(__xludf.DUMMYFUNCTION("""COMPUTED_VALUE"""),33.25)</f>
        <v>33.25</v>
      </c>
      <c r="C977" s="2">
        <f>IFERROR(__xludf.DUMMYFUNCTION("""COMPUTED_VALUE"""),33.47)</f>
        <v>33.47</v>
      </c>
      <c r="D977" s="2">
        <f>IFERROR(__xludf.DUMMYFUNCTION("""COMPUTED_VALUE"""),32.57)</f>
        <v>32.57</v>
      </c>
      <c r="E977" s="2">
        <f>IFERROR(__xludf.DUMMYFUNCTION("""COMPUTED_VALUE"""),32.73)</f>
        <v>32.73</v>
      </c>
      <c r="F977" s="2">
        <f>IFERROR(__xludf.DUMMYFUNCTION("""COMPUTED_VALUE"""),377227.0)</f>
        <v>377227</v>
      </c>
    </row>
    <row r="978">
      <c r="A978" s="3">
        <f>IFERROR(__xludf.DUMMYFUNCTION("""COMPUTED_VALUE"""),43419.66666666667)</f>
        <v>43419.66667</v>
      </c>
      <c r="B978" s="2">
        <f>IFERROR(__xludf.DUMMYFUNCTION("""COMPUTED_VALUE"""),32.7)</f>
        <v>32.7</v>
      </c>
      <c r="C978" s="2">
        <f>IFERROR(__xludf.DUMMYFUNCTION("""COMPUTED_VALUE"""),33.09)</f>
        <v>33.09</v>
      </c>
      <c r="D978" s="2">
        <f>IFERROR(__xludf.DUMMYFUNCTION("""COMPUTED_VALUE"""),32.56)</f>
        <v>32.56</v>
      </c>
      <c r="E978" s="2">
        <f>IFERROR(__xludf.DUMMYFUNCTION("""COMPUTED_VALUE"""),32.89)</f>
        <v>32.89</v>
      </c>
      <c r="F978" s="2">
        <f>IFERROR(__xludf.DUMMYFUNCTION("""COMPUTED_VALUE"""),702185.0)</f>
        <v>702185</v>
      </c>
    </row>
    <row r="979">
      <c r="A979" s="3">
        <f>IFERROR(__xludf.DUMMYFUNCTION("""COMPUTED_VALUE"""),43420.66666666667)</f>
        <v>43420.66667</v>
      </c>
      <c r="B979" s="2">
        <f>IFERROR(__xludf.DUMMYFUNCTION("""COMPUTED_VALUE"""),32.83)</f>
        <v>32.83</v>
      </c>
      <c r="C979" s="2">
        <f>IFERROR(__xludf.DUMMYFUNCTION("""COMPUTED_VALUE"""),33.27)</f>
        <v>33.27</v>
      </c>
      <c r="D979" s="2">
        <f>IFERROR(__xludf.DUMMYFUNCTION("""COMPUTED_VALUE"""),32.67)</f>
        <v>32.67</v>
      </c>
      <c r="E979" s="2">
        <f>IFERROR(__xludf.DUMMYFUNCTION("""COMPUTED_VALUE"""),33.2)</f>
        <v>33.2</v>
      </c>
      <c r="F979" s="2">
        <f>IFERROR(__xludf.DUMMYFUNCTION("""COMPUTED_VALUE"""),501276.0)</f>
        <v>501276</v>
      </c>
    </row>
    <row r="980">
      <c r="A980" s="3">
        <f>IFERROR(__xludf.DUMMYFUNCTION("""COMPUTED_VALUE"""),43423.66666666667)</f>
        <v>43423.66667</v>
      </c>
      <c r="B980" s="2">
        <f>IFERROR(__xludf.DUMMYFUNCTION("""COMPUTED_VALUE"""),33.23)</f>
        <v>33.23</v>
      </c>
      <c r="C980" s="2">
        <f>IFERROR(__xludf.DUMMYFUNCTION("""COMPUTED_VALUE"""),33.23)</f>
        <v>33.23</v>
      </c>
      <c r="D980" s="2">
        <f>IFERROR(__xludf.DUMMYFUNCTION("""COMPUTED_VALUE"""),32.29)</f>
        <v>32.29</v>
      </c>
      <c r="E980" s="2">
        <f>IFERROR(__xludf.DUMMYFUNCTION("""COMPUTED_VALUE"""),32.52)</f>
        <v>32.52</v>
      </c>
      <c r="F980" s="2">
        <f>IFERROR(__xludf.DUMMYFUNCTION("""COMPUTED_VALUE"""),392145.0)</f>
        <v>392145</v>
      </c>
    </row>
    <row r="981">
      <c r="A981" s="3">
        <f>IFERROR(__xludf.DUMMYFUNCTION("""COMPUTED_VALUE"""),43424.66666666667)</f>
        <v>43424.66667</v>
      </c>
      <c r="B981" s="2">
        <f>IFERROR(__xludf.DUMMYFUNCTION("""COMPUTED_VALUE"""),32.0)</f>
        <v>32</v>
      </c>
      <c r="C981" s="2">
        <f>IFERROR(__xludf.DUMMYFUNCTION("""COMPUTED_VALUE"""),32.8)</f>
        <v>32.8</v>
      </c>
      <c r="D981" s="2">
        <f>IFERROR(__xludf.DUMMYFUNCTION("""COMPUTED_VALUE"""),32.0)</f>
        <v>32</v>
      </c>
      <c r="E981" s="2">
        <f>IFERROR(__xludf.DUMMYFUNCTION("""COMPUTED_VALUE"""),32.56)</f>
        <v>32.56</v>
      </c>
      <c r="F981" s="2">
        <f>IFERROR(__xludf.DUMMYFUNCTION("""COMPUTED_VALUE"""),866888.0)</f>
        <v>866888</v>
      </c>
    </row>
    <row r="982">
      <c r="A982" s="3">
        <f>IFERROR(__xludf.DUMMYFUNCTION("""COMPUTED_VALUE"""),43425.66666666667)</f>
        <v>43425.66667</v>
      </c>
      <c r="B982" s="2">
        <f>IFERROR(__xludf.DUMMYFUNCTION("""COMPUTED_VALUE"""),32.85)</f>
        <v>32.85</v>
      </c>
      <c r="C982" s="2">
        <f>IFERROR(__xludf.DUMMYFUNCTION("""COMPUTED_VALUE"""),33.79)</f>
        <v>33.79</v>
      </c>
      <c r="D982" s="2">
        <f>IFERROR(__xludf.DUMMYFUNCTION("""COMPUTED_VALUE"""),32.72)</f>
        <v>32.72</v>
      </c>
      <c r="E982" s="2">
        <f>IFERROR(__xludf.DUMMYFUNCTION("""COMPUTED_VALUE"""),33.44)</f>
        <v>33.44</v>
      </c>
      <c r="F982" s="2">
        <f>IFERROR(__xludf.DUMMYFUNCTION("""COMPUTED_VALUE"""),585557.0)</f>
        <v>585557</v>
      </c>
    </row>
    <row r="983">
      <c r="A983" s="3">
        <f>IFERROR(__xludf.DUMMYFUNCTION("""COMPUTED_VALUE"""),43427.54166666667)</f>
        <v>43427.54167</v>
      </c>
      <c r="B983" s="2">
        <f>IFERROR(__xludf.DUMMYFUNCTION("""COMPUTED_VALUE"""),33.13)</f>
        <v>33.13</v>
      </c>
      <c r="C983" s="2">
        <f>IFERROR(__xludf.DUMMYFUNCTION("""COMPUTED_VALUE"""),33.74)</f>
        <v>33.74</v>
      </c>
      <c r="D983" s="2">
        <f>IFERROR(__xludf.DUMMYFUNCTION("""COMPUTED_VALUE"""),32.62)</f>
        <v>32.62</v>
      </c>
      <c r="E983" s="2">
        <f>IFERROR(__xludf.DUMMYFUNCTION("""COMPUTED_VALUE"""),33.5)</f>
        <v>33.5</v>
      </c>
      <c r="F983" s="2">
        <f>IFERROR(__xludf.DUMMYFUNCTION("""COMPUTED_VALUE"""),171363.0)</f>
        <v>171363</v>
      </c>
    </row>
    <row r="984">
      <c r="A984" s="3">
        <f>IFERROR(__xludf.DUMMYFUNCTION("""COMPUTED_VALUE"""),43430.66666666667)</f>
        <v>43430.66667</v>
      </c>
      <c r="B984" s="2">
        <f>IFERROR(__xludf.DUMMYFUNCTION("""COMPUTED_VALUE"""),33.72)</f>
        <v>33.72</v>
      </c>
      <c r="C984" s="2">
        <f>IFERROR(__xludf.DUMMYFUNCTION("""COMPUTED_VALUE"""),34.15)</f>
        <v>34.15</v>
      </c>
      <c r="D984" s="2">
        <f>IFERROR(__xludf.DUMMYFUNCTION("""COMPUTED_VALUE"""),33.63)</f>
        <v>33.63</v>
      </c>
      <c r="E984" s="2">
        <f>IFERROR(__xludf.DUMMYFUNCTION("""COMPUTED_VALUE"""),34.12)</f>
        <v>34.12</v>
      </c>
      <c r="F984" s="2">
        <f>IFERROR(__xludf.DUMMYFUNCTION("""COMPUTED_VALUE"""),474510.0)</f>
        <v>474510</v>
      </c>
    </row>
    <row r="985">
      <c r="A985" s="3">
        <f>IFERROR(__xludf.DUMMYFUNCTION("""COMPUTED_VALUE"""),43431.66666666667)</f>
        <v>43431.66667</v>
      </c>
      <c r="B985" s="2">
        <f>IFERROR(__xludf.DUMMYFUNCTION("""COMPUTED_VALUE"""),33.86)</f>
        <v>33.86</v>
      </c>
      <c r="C985" s="2">
        <f>IFERROR(__xludf.DUMMYFUNCTION("""COMPUTED_VALUE"""),34.37)</f>
        <v>34.37</v>
      </c>
      <c r="D985" s="2">
        <f>IFERROR(__xludf.DUMMYFUNCTION("""COMPUTED_VALUE"""),33.86)</f>
        <v>33.86</v>
      </c>
      <c r="E985" s="2">
        <f>IFERROR(__xludf.DUMMYFUNCTION("""COMPUTED_VALUE"""),34.09)</f>
        <v>34.09</v>
      </c>
      <c r="F985" s="2">
        <f>IFERROR(__xludf.DUMMYFUNCTION("""COMPUTED_VALUE"""),369568.0)</f>
        <v>369568</v>
      </c>
    </row>
    <row r="986">
      <c r="A986" s="3">
        <f>IFERROR(__xludf.DUMMYFUNCTION("""COMPUTED_VALUE"""),43432.66666666667)</f>
        <v>43432.66667</v>
      </c>
      <c r="B986" s="2">
        <f>IFERROR(__xludf.DUMMYFUNCTION("""COMPUTED_VALUE"""),34.2)</f>
        <v>34.2</v>
      </c>
      <c r="C986" s="2">
        <f>IFERROR(__xludf.DUMMYFUNCTION("""COMPUTED_VALUE"""),34.76)</f>
        <v>34.76</v>
      </c>
      <c r="D986" s="2">
        <f>IFERROR(__xludf.DUMMYFUNCTION("""COMPUTED_VALUE"""),34.19)</f>
        <v>34.19</v>
      </c>
      <c r="E986" s="2">
        <f>IFERROR(__xludf.DUMMYFUNCTION("""COMPUTED_VALUE"""),34.59)</f>
        <v>34.59</v>
      </c>
      <c r="F986" s="2">
        <f>IFERROR(__xludf.DUMMYFUNCTION("""COMPUTED_VALUE"""),379215.0)</f>
        <v>379215</v>
      </c>
    </row>
    <row r="987">
      <c r="A987" s="3">
        <f>IFERROR(__xludf.DUMMYFUNCTION("""COMPUTED_VALUE"""),43433.66666666667)</f>
        <v>43433.66667</v>
      </c>
      <c r="B987" s="2">
        <f>IFERROR(__xludf.DUMMYFUNCTION("""COMPUTED_VALUE"""),34.39)</f>
        <v>34.39</v>
      </c>
      <c r="C987" s="2">
        <f>IFERROR(__xludf.DUMMYFUNCTION("""COMPUTED_VALUE"""),34.58)</f>
        <v>34.58</v>
      </c>
      <c r="D987" s="2">
        <f>IFERROR(__xludf.DUMMYFUNCTION("""COMPUTED_VALUE"""),33.96)</f>
        <v>33.96</v>
      </c>
      <c r="E987" s="2">
        <f>IFERROR(__xludf.DUMMYFUNCTION("""COMPUTED_VALUE"""),34.0)</f>
        <v>34</v>
      </c>
      <c r="F987" s="2">
        <f>IFERROR(__xludf.DUMMYFUNCTION("""COMPUTED_VALUE"""),341330.0)</f>
        <v>341330</v>
      </c>
    </row>
    <row r="988">
      <c r="A988" s="3">
        <f>IFERROR(__xludf.DUMMYFUNCTION("""COMPUTED_VALUE"""),43434.66666666667)</f>
        <v>43434.66667</v>
      </c>
      <c r="B988" s="2">
        <f>IFERROR(__xludf.DUMMYFUNCTION("""COMPUTED_VALUE"""),34.02)</f>
        <v>34.02</v>
      </c>
      <c r="C988" s="2">
        <f>IFERROR(__xludf.DUMMYFUNCTION("""COMPUTED_VALUE"""),34.36)</f>
        <v>34.36</v>
      </c>
      <c r="D988" s="2">
        <f>IFERROR(__xludf.DUMMYFUNCTION("""COMPUTED_VALUE"""),33.72)</f>
        <v>33.72</v>
      </c>
      <c r="E988" s="2">
        <f>IFERROR(__xludf.DUMMYFUNCTION("""COMPUTED_VALUE"""),34.31)</f>
        <v>34.31</v>
      </c>
      <c r="F988" s="2">
        <f>IFERROR(__xludf.DUMMYFUNCTION("""COMPUTED_VALUE"""),296021.0)</f>
        <v>296021</v>
      </c>
    </row>
    <row r="989">
      <c r="A989" s="3">
        <f>IFERROR(__xludf.DUMMYFUNCTION("""COMPUTED_VALUE"""),43437.66666666667)</f>
        <v>43437.66667</v>
      </c>
      <c r="B989" s="2">
        <f>IFERROR(__xludf.DUMMYFUNCTION("""COMPUTED_VALUE"""),34.93)</f>
        <v>34.93</v>
      </c>
      <c r="C989" s="2">
        <f>IFERROR(__xludf.DUMMYFUNCTION("""COMPUTED_VALUE"""),34.93)</f>
        <v>34.93</v>
      </c>
      <c r="D989" s="2">
        <f>IFERROR(__xludf.DUMMYFUNCTION("""COMPUTED_VALUE"""),34.15)</f>
        <v>34.15</v>
      </c>
      <c r="E989" s="2">
        <f>IFERROR(__xludf.DUMMYFUNCTION("""COMPUTED_VALUE"""),34.58)</f>
        <v>34.58</v>
      </c>
      <c r="F989" s="2">
        <f>IFERROR(__xludf.DUMMYFUNCTION("""COMPUTED_VALUE"""),424488.0)</f>
        <v>424488</v>
      </c>
    </row>
    <row r="990">
      <c r="A990" s="3">
        <f>IFERROR(__xludf.DUMMYFUNCTION("""COMPUTED_VALUE"""),43438.66666666667)</f>
        <v>43438.66667</v>
      </c>
      <c r="B990" s="2">
        <f>IFERROR(__xludf.DUMMYFUNCTION("""COMPUTED_VALUE"""),34.49)</f>
        <v>34.49</v>
      </c>
      <c r="C990" s="2">
        <f>IFERROR(__xludf.DUMMYFUNCTION("""COMPUTED_VALUE"""),34.81)</f>
        <v>34.81</v>
      </c>
      <c r="D990" s="2">
        <f>IFERROR(__xludf.DUMMYFUNCTION("""COMPUTED_VALUE"""),33.98)</f>
        <v>33.98</v>
      </c>
      <c r="E990" s="2">
        <f>IFERROR(__xludf.DUMMYFUNCTION("""COMPUTED_VALUE"""),34.23)</f>
        <v>34.23</v>
      </c>
      <c r="F990" s="2">
        <f>IFERROR(__xludf.DUMMYFUNCTION("""COMPUTED_VALUE"""),500287.0)</f>
        <v>500287</v>
      </c>
    </row>
    <row r="991">
      <c r="A991" s="3">
        <f>IFERROR(__xludf.DUMMYFUNCTION("""COMPUTED_VALUE"""),43440.66666666667)</f>
        <v>43440.66667</v>
      </c>
      <c r="B991" s="2">
        <f>IFERROR(__xludf.DUMMYFUNCTION("""COMPUTED_VALUE"""),33.68)</f>
        <v>33.68</v>
      </c>
      <c r="C991" s="2">
        <f>IFERROR(__xludf.DUMMYFUNCTION("""COMPUTED_VALUE"""),33.68)</f>
        <v>33.68</v>
      </c>
      <c r="D991" s="2">
        <f>IFERROR(__xludf.DUMMYFUNCTION("""COMPUTED_VALUE"""),33.02)</f>
        <v>33.02</v>
      </c>
      <c r="E991" s="2">
        <f>IFERROR(__xludf.DUMMYFUNCTION("""COMPUTED_VALUE"""),33.43)</f>
        <v>33.43</v>
      </c>
      <c r="F991" s="2">
        <f>IFERROR(__xludf.DUMMYFUNCTION("""COMPUTED_VALUE"""),1004945.0)</f>
        <v>1004945</v>
      </c>
    </row>
    <row r="992">
      <c r="A992" s="3">
        <f>IFERROR(__xludf.DUMMYFUNCTION("""COMPUTED_VALUE"""),43441.66666666667)</f>
        <v>43441.66667</v>
      </c>
      <c r="B992" s="2">
        <f>IFERROR(__xludf.DUMMYFUNCTION("""COMPUTED_VALUE"""),33.43)</f>
        <v>33.43</v>
      </c>
      <c r="C992" s="2">
        <f>IFERROR(__xludf.DUMMYFUNCTION("""COMPUTED_VALUE"""),33.49)</f>
        <v>33.49</v>
      </c>
      <c r="D992" s="2">
        <f>IFERROR(__xludf.DUMMYFUNCTION("""COMPUTED_VALUE"""),32.82)</f>
        <v>32.82</v>
      </c>
      <c r="E992" s="2">
        <f>IFERROR(__xludf.DUMMYFUNCTION("""COMPUTED_VALUE"""),33.06)</f>
        <v>33.06</v>
      </c>
      <c r="F992" s="2">
        <f>IFERROR(__xludf.DUMMYFUNCTION("""COMPUTED_VALUE"""),379346.0)</f>
        <v>379346</v>
      </c>
    </row>
    <row r="993">
      <c r="A993" s="3">
        <f>IFERROR(__xludf.DUMMYFUNCTION("""COMPUTED_VALUE"""),43444.66666666667)</f>
        <v>43444.66667</v>
      </c>
      <c r="B993" s="2">
        <f>IFERROR(__xludf.DUMMYFUNCTION("""COMPUTED_VALUE"""),33.05)</f>
        <v>33.05</v>
      </c>
      <c r="C993" s="2">
        <f>IFERROR(__xludf.DUMMYFUNCTION("""COMPUTED_VALUE"""),33.52)</f>
        <v>33.52</v>
      </c>
      <c r="D993" s="2">
        <f>IFERROR(__xludf.DUMMYFUNCTION("""COMPUTED_VALUE"""),32.85)</f>
        <v>32.85</v>
      </c>
      <c r="E993" s="2">
        <f>IFERROR(__xludf.DUMMYFUNCTION("""COMPUTED_VALUE"""),33.35)</f>
        <v>33.35</v>
      </c>
      <c r="F993" s="2">
        <f>IFERROR(__xludf.DUMMYFUNCTION("""COMPUTED_VALUE"""),294608.0)</f>
        <v>294608</v>
      </c>
    </row>
    <row r="994">
      <c r="A994" s="3">
        <f>IFERROR(__xludf.DUMMYFUNCTION("""COMPUTED_VALUE"""),43445.66666666667)</f>
        <v>43445.66667</v>
      </c>
      <c r="B994" s="2">
        <f>IFERROR(__xludf.DUMMYFUNCTION("""COMPUTED_VALUE"""),33.63)</f>
        <v>33.63</v>
      </c>
      <c r="C994" s="2">
        <f>IFERROR(__xludf.DUMMYFUNCTION("""COMPUTED_VALUE"""),34.19)</f>
        <v>34.19</v>
      </c>
      <c r="D994" s="2">
        <f>IFERROR(__xludf.DUMMYFUNCTION("""COMPUTED_VALUE"""),33.37)</f>
        <v>33.37</v>
      </c>
      <c r="E994" s="2">
        <f>IFERROR(__xludf.DUMMYFUNCTION("""COMPUTED_VALUE"""),33.49)</f>
        <v>33.49</v>
      </c>
      <c r="F994" s="2">
        <f>IFERROR(__xludf.DUMMYFUNCTION("""COMPUTED_VALUE"""),317466.0)</f>
        <v>317466</v>
      </c>
    </row>
    <row r="995">
      <c r="A995" s="3">
        <f>IFERROR(__xludf.DUMMYFUNCTION("""COMPUTED_VALUE"""),43446.66666666667)</f>
        <v>43446.66667</v>
      </c>
      <c r="B995" s="2">
        <f>IFERROR(__xludf.DUMMYFUNCTION("""COMPUTED_VALUE"""),33.82)</f>
        <v>33.82</v>
      </c>
      <c r="C995" s="2">
        <f>IFERROR(__xludf.DUMMYFUNCTION("""COMPUTED_VALUE"""),34.65)</f>
        <v>34.65</v>
      </c>
      <c r="D995" s="2">
        <f>IFERROR(__xludf.DUMMYFUNCTION("""COMPUTED_VALUE"""),33.67)</f>
        <v>33.67</v>
      </c>
      <c r="E995" s="2">
        <f>IFERROR(__xludf.DUMMYFUNCTION("""COMPUTED_VALUE"""),34.04)</f>
        <v>34.04</v>
      </c>
      <c r="F995" s="2">
        <f>IFERROR(__xludf.DUMMYFUNCTION("""COMPUTED_VALUE"""),783381.0)</f>
        <v>783381</v>
      </c>
    </row>
    <row r="996">
      <c r="A996" s="3">
        <f>IFERROR(__xludf.DUMMYFUNCTION("""COMPUTED_VALUE"""),43447.66666666667)</f>
        <v>43447.66667</v>
      </c>
      <c r="B996" s="2">
        <f>IFERROR(__xludf.DUMMYFUNCTION("""COMPUTED_VALUE"""),34.16)</f>
        <v>34.16</v>
      </c>
      <c r="C996" s="2">
        <f>IFERROR(__xludf.DUMMYFUNCTION("""COMPUTED_VALUE"""),34.34)</f>
        <v>34.34</v>
      </c>
      <c r="D996" s="2">
        <f>IFERROR(__xludf.DUMMYFUNCTION("""COMPUTED_VALUE"""),33.62)</f>
        <v>33.62</v>
      </c>
      <c r="E996" s="2">
        <f>IFERROR(__xludf.DUMMYFUNCTION("""COMPUTED_VALUE"""),33.88)</f>
        <v>33.88</v>
      </c>
      <c r="F996" s="2">
        <f>IFERROR(__xludf.DUMMYFUNCTION("""COMPUTED_VALUE"""),213295.0)</f>
        <v>213295</v>
      </c>
    </row>
    <row r="997">
      <c r="A997" s="3">
        <f>IFERROR(__xludf.DUMMYFUNCTION("""COMPUTED_VALUE"""),43448.66666666667)</f>
        <v>43448.66667</v>
      </c>
      <c r="B997" s="2">
        <f>IFERROR(__xludf.DUMMYFUNCTION("""COMPUTED_VALUE"""),33.48)</f>
        <v>33.48</v>
      </c>
      <c r="C997" s="2">
        <f>IFERROR(__xludf.DUMMYFUNCTION("""COMPUTED_VALUE"""),33.48)</f>
        <v>33.48</v>
      </c>
      <c r="D997" s="2">
        <f>IFERROR(__xludf.DUMMYFUNCTION("""COMPUTED_VALUE"""),32.62)</f>
        <v>32.62</v>
      </c>
      <c r="E997" s="2">
        <f>IFERROR(__xludf.DUMMYFUNCTION("""COMPUTED_VALUE"""),32.74)</f>
        <v>32.74</v>
      </c>
      <c r="F997" s="2">
        <f>IFERROR(__xludf.DUMMYFUNCTION("""COMPUTED_VALUE"""),678784.0)</f>
        <v>678784</v>
      </c>
    </row>
    <row r="998">
      <c r="A998" s="3">
        <f>IFERROR(__xludf.DUMMYFUNCTION("""COMPUTED_VALUE"""),43451.66666666667)</f>
        <v>43451.66667</v>
      </c>
      <c r="B998" s="2">
        <f>IFERROR(__xludf.DUMMYFUNCTION("""COMPUTED_VALUE"""),32.64)</f>
        <v>32.64</v>
      </c>
      <c r="C998" s="2">
        <f>IFERROR(__xludf.DUMMYFUNCTION("""COMPUTED_VALUE"""),32.79)</f>
        <v>32.79</v>
      </c>
      <c r="D998" s="2">
        <f>IFERROR(__xludf.DUMMYFUNCTION("""COMPUTED_VALUE"""),31.89)</f>
        <v>31.89</v>
      </c>
      <c r="E998" s="2">
        <f>IFERROR(__xludf.DUMMYFUNCTION("""COMPUTED_VALUE"""),32.01)</f>
        <v>32.01</v>
      </c>
      <c r="F998" s="2">
        <f>IFERROR(__xludf.DUMMYFUNCTION("""COMPUTED_VALUE"""),373320.0)</f>
        <v>373320</v>
      </c>
    </row>
    <row r="999">
      <c r="A999" s="3">
        <f>IFERROR(__xludf.DUMMYFUNCTION("""COMPUTED_VALUE"""),43452.66666666667)</f>
        <v>43452.66667</v>
      </c>
      <c r="B999" s="2">
        <f>IFERROR(__xludf.DUMMYFUNCTION("""COMPUTED_VALUE"""),32.2)</f>
        <v>32.2</v>
      </c>
      <c r="C999" s="2">
        <f>IFERROR(__xludf.DUMMYFUNCTION("""COMPUTED_VALUE"""),33.5)</f>
        <v>33.5</v>
      </c>
      <c r="D999" s="2">
        <f>IFERROR(__xludf.DUMMYFUNCTION("""COMPUTED_VALUE"""),32.2)</f>
        <v>32.2</v>
      </c>
      <c r="E999" s="2">
        <f>IFERROR(__xludf.DUMMYFUNCTION("""COMPUTED_VALUE"""),33.31)</f>
        <v>33.31</v>
      </c>
      <c r="F999" s="2">
        <f>IFERROR(__xludf.DUMMYFUNCTION("""COMPUTED_VALUE"""),752215.0)</f>
        <v>752215</v>
      </c>
    </row>
    <row r="1000">
      <c r="A1000" s="3">
        <f>IFERROR(__xludf.DUMMYFUNCTION("""COMPUTED_VALUE"""),43453.66666666667)</f>
        <v>43453.66667</v>
      </c>
      <c r="B1000" s="2">
        <f>IFERROR(__xludf.DUMMYFUNCTION("""COMPUTED_VALUE"""),33.19)</f>
        <v>33.19</v>
      </c>
      <c r="C1000" s="2">
        <f>IFERROR(__xludf.DUMMYFUNCTION("""COMPUTED_VALUE"""),33.64)</f>
        <v>33.64</v>
      </c>
      <c r="D1000" s="2">
        <f>IFERROR(__xludf.DUMMYFUNCTION("""COMPUTED_VALUE"""),32.75)</f>
        <v>32.75</v>
      </c>
      <c r="E1000" s="2">
        <f>IFERROR(__xludf.DUMMYFUNCTION("""COMPUTED_VALUE"""),32.97)</f>
        <v>32.97</v>
      </c>
      <c r="F1000" s="2">
        <f>IFERROR(__xludf.DUMMYFUNCTION("""COMPUTED_VALUE"""),435302.0)</f>
        <v>435302</v>
      </c>
    </row>
    <row r="1001">
      <c r="A1001" s="3">
        <f>IFERROR(__xludf.DUMMYFUNCTION("""COMPUTED_VALUE"""),43454.66666666667)</f>
        <v>43454.66667</v>
      </c>
      <c r="B1001" s="2">
        <f>IFERROR(__xludf.DUMMYFUNCTION("""COMPUTED_VALUE"""),32.86)</f>
        <v>32.86</v>
      </c>
      <c r="C1001" s="2">
        <f>IFERROR(__xludf.DUMMYFUNCTION("""COMPUTED_VALUE"""),33.43)</f>
        <v>33.43</v>
      </c>
      <c r="D1001" s="2">
        <f>IFERROR(__xludf.DUMMYFUNCTION("""COMPUTED_VALUE"""),32.09)</f>
        <v>32.09</v>
      </c>
      <c r="E1001" s="2">
        <f>IFERROR(__xludf.DUMMYFUNCTION("""COMPUTED_VALUE"""),32.64)</f>
        <v>32.64</v>
      </c>
      <c r="F1001" s="2">
        <f>IFERROR(__xludf.DUMMYFUNCTION("""COMPUTED_VALUE"""),504261.0)</f>
        <v>504261</v>
      </c>
    </row>
    <row r="1002">
      <c r="A1002" s="3">
        <f>IFERROR(__xludf.DUMMYFUNCTION("""COMPUTED_VALUE"""),43455.66666666667)</f>
        <v>43455.66667</v>
      </c>
      <c r="B1002" s="2">
        <f>IFERROR(__xludf.DUMMYFUNCTION("""COMPUTED_VALUE"""),32.71)</f>
        <v>32.71</v>
      </c>
      <c r="C1002" s="2">
        <f>IFERROR(__xludf.DUMMYFUNCTION("""COMPUTED_VALUE"""),32.98)</f>
        <v>32.98</v>
      </c>
      <c r="D1002" s="2">
        <f>IFERROR(__xludf.DUMMYFUNCTION("""COMPUTED_VALUE"""),31.33)</f>
        <v>31.33</v>
      </c>
      <c r="E1002" s="2">
        <f>IFERROR(__xludf.DUMMYFUNCTION("""COMPUTED_VALUE"""),31.44)</f>
        <v>31.44</v>
      </c>
      <c r="F1002" s="2">
        <f>IFERROR(__xludf.DUMMYFUNCTION("""COMPUTED_VALUE"""),886094.0)</f>
        <v>886094</v>
      </c>
    </row>
    <row r="1003">
      <c r="A1003" s="3">
        <f>IFERROR(__xludf.DUMMYFUNCTION("""COMPUTED_VALUE"""),43458.54166666667)</f>
        <v>43458.54167</v>
      </c>
      <c r="B1003" s="2">
        <f>IFERROR(__xludf.DUMMYFUNCTION("""COMPUTED_VALUE"""),31.41)</f>
        <v>31.41</v>
      </c>
      <c r="C1003" s="2">
        <f>IFERROR(__xludf.DUMMYFUNCTION("""COMPUTED_VALUE"""),31.76)</f>
        <v>31.76</v>
      </c>
      <c r="D1003" s="2">
        <f>IFERROR(__xludf.DUMMYFUNCTION("""COMPUTED_VALUE"""),30.99)</f>
        <v>30.99</v>
      </c>
      <c r="E1003" s="2">
        <f>IFERROR(__xludf.DUMMYFUNCTION("""COMPUTED_VALUE"""),31.44)</f>
        <v>31.44</v>
      </c>
      <c r="F1003" s="2">
        <f>IFERROR(__xludf.DUMMYFUNCTION("""COMPUTED_VALUE"""),407900.0)</f>
        <v>407900</v>
      </c>
    </row>
    <row r="1004">
      <c r="A1004" s="3">
        <f>IFERROR(__xludf.DUMMYFUNCTION("""COMPUTED_VALUE"""),43460.66666666667)</f>
        <v>43460.66667</v>
      </c>
      <c r="B1004" s="2">
        <f>IFERROR(__xludf.DUMMYFUNCTION("""COMPUTED_VALUE"""),31.65)</f>
        <v>31.65</v>
      </c>
      <c r="C1004" s="2">
        <f>IFERROR(__xludf.DUMMYFUNCTION("""COMPUTED_VALUE"""),32.61)</f>
        <v>32.61</v>
      </c>
      <c r="D1004" s="2">
        <f>IFERROR(__xludf.DUMMYFUNCTION("""COMPUTED_VALUE"""),31.5)</f>
        <v>31.5</v>
      </c>
      <c r="E1004" s="2">
        <f>IFERROR(__xludf.DUMMYFUNCTION("""COMPUTED_VALUE"""),32.61)</f>
        <v>32.61</v>
      </c>
      <c r="F1004" s="2">
        <f>IFERROR(__xludf.DUMMYFUNCTION("""COMPUTED_VALUE"""),426993.0)</f>
        <v>426993</v>
      </c>
    </row>
    <row r="1005">
      <c r="A1005" s="3">
        <f>IFERROR(__xludf.DUMMYFUNCTION("""COMPUTED_VALUE"""),43461.66666666667)</f>
        <v>43461.66667</v>
      </c>
      <c r="B1005" s="2">
        <f>IFERROR(__xludf.DUMMYFUNCTION("""COMPUTED_VALUE"""),32.2)</f>
        <v>32.2</v>
      </c>
      <c r="C1005" s="2">
        <f>IFERROR(__xludf.DUMMYFUNCTION("""COMPUTED_VALUE"""),32.67)</f>
        <v>32.67</v>
      </c>
      <c r="D1005" s="2">
        <f>IFERROR(__xludf.DUMMYFUNCTION("""COMPUTED_VALUE"""),31.9)</f>
        <v>31.9</v>
      </c>
      <c r="E1005" s="2">
        <f>IFERROR(__xludf.DUMMYFUNCTION("""COMPUTED_VALUE"""),32.66)</f>
        <v>32.66</v>
      </c>
      <c r="F1005" s="2">
        <f>IFERROR(__xludf.DUMMYFUNCTION("""COMPUTED_VALUE"""),499049.0)</f>
        <v>499049</v>
      </c>
    </row>
    <row r="1006">
      <c r="A1006" s="3">
        <f>IFERROR(__xludf.DUMMYFUNCTION("""COMPUTED_VALUE"""),43462.66666666667)</f>
        <v>43462.66667</v>
      </c>
      <c r="B1006" s="2">
        <f>IFERROR(__xludf.DUMMYFUNCTION("""COMPUTED_VALUE"""),32.76)</f>
        <v>32.76</v>
      </c>
      <c r="C1006" s="2">
        <f>IFERROR(__xludf.DUMMYFUNCTION("""COMPUTED_VALUE"""),32.84)</f>
        <v>32.84</v>
      </c>
      <c r="D1006" s="2">
        <f>IFERROR(__xludf.DUMMYFUNCTION("""COMPUTED_VALUE"""),32.3)</f>
        <v>32.3</v>
      </c>
      <c r="E1006" s="2">
        <f>IFERROR(__xludf.DUMMYFUNCTION("""COMPUTED_VALUE"""),32.44)</f>
        <v>32.44</v>
      </c>
      <c r="F1006" s="2">
        <f>IFERROR(__xludf.DUMMYFUNCTION("""COMPUTED_VALUE"""),371111.0)</f>
        <v>371111</v>
      </c>
    </row>
    <row r="1007">
      <c r="A1007" s="3">
        <f>IFERROR(__xludf.DUMMYFUNCTION("""COMPUTED_VALUE"""),43465.66666666667)</f>
        <v>43465.66667</v>
      </c>
      <c r="B1007" s="2">
        <f>IFERROR(__xludf.DUMMYFUNCTION("""COMPUTED_VALUE"""),32.74)</f>
        <v>32.74</v>
      </c>
      <c r="C1007" s="2">
        <f>IFERROR(__xludf.DUMMYFUNCTION("""COMPUTED_VALUE"""),32.78)</f>
        <v>32.78</v>
      </c>
      <c r="D1007" s="2">
        <f>IFERROR(__xludf.DUMMYFUNCTION("""COMPUTED_VALUE"""),32.27)</f>
        <v>32.27</v>
      </c>
      <c r="E1007" s="2">
        <f>IFERROR(__xludf.DUMMYFUNCTION("""COMPUTED_VALUE"""),32.6)</f>
        <v>32.6</v>
      </c>
      <c r="F1007" s="2">
        <f>IFERROR(__xludf.DUMMYFUNCTION("""COMPUTED_VALUE"""),474881.0)</f>
        <v>474881</v>
      </c>
    </row>
    <row r="1008">
      <c r="A1008" s="3">
        <f>IFERROR(__xludf.DUMMYFUNCTION("""COMPUTED_VALUE"""),43467.66666666667)</f>
        <v>43467.66667</v>
      </c>
      <c r="B1008" s="2">
        <f>IFERROR(__xludf.DUMMYFUNCTION("""COMPUTED_VALUE"""),32.1)</f>
        <v>32.1</v>
      </c>
      <c r="C1008" s="2">
        <f>IFERROR(__xludf.DUMMYFUNCTION("""COMPUTED_VALUE"""),32.53)</f>
        <v>32.53</v>
      </c>
      <c r="D1008" s="2">
        <f>IFERROR(__xludf.DUMMYFUNCTION("""COMPUTED_VALUE"""),31.98)</f>
        <v>31.98</v>
      </c>
      <c r="E1008" s="2">
        <f>IFERROR(__xludf.DUMMYFUNCTION("""COMPUTED_VALUE"""),32.43)</f>
        <v>32.43</v>
      </c>
      <c r="F1008" s="2">
        <f>IFERROR(__xludf.DUMMYFUNCTION("""COMPUTED_VALUE"""),449014.0)</f>
        <v>449014</v>
      </c>
    </row>
    <row r="1009">
      <c r="A1009" s="3">
        <f>IFERROR(__xludf.DUMMYFUNCTION("""COMPUTED_VALUE"""),43468.66666666667)</f>
        <v>43468.66667</v>
      </c>
      <c r="B1009" s="2">
        <f>IFERROR(__xludf.DUMMYFUNCTION("""COMPUTED_VALUE"""),32.18)</f>
        <v>32.18</v>
      </c>
      <c r="C1009" s="2">
        <f>IFERROR(__xludf.DUMMYFUNCTION("""COMPUTED_VALUE"""),32.36)</f>
        <v>32.36</v>
      </c>
      <c r="D1009" s="2">
        <f>IFERROR(__xludf.DUMMYFUNCTION("""COMPUTED_VALUE"""),31.43)</f>
        <v>31.43</v>
      </c>
      <c r="E1009" s="2">
        <f>IFERROR(__xludf.DUMMYFUNCTION("""COMPUTED_VALUE"""),31.45)</f>
        <v>31.45</v>
      </c>
      <c r="F1009" s="2">
        <f>IFERROR(__xludf.DUMMYFUNCTION("""COMPUTED_VALUE"""),311478.0)</f>
        <v>311478</v>
      </c>
    </row>
    <row r="1010">
      <c r="A1010" s="3">
        <f>IFERROR(__xludf.DUMMYFUNCTION("""COMPUTED_VALUE"""),43469.66666666667)</f>
        <v>43469.66667</v>
      </c>
      <c r="B1010" s="2">
        <f>IFERROR(__xludf.DUMMYFUNCTION("""COMPUTED_VALUE"""),31.91)</f>
        <v>31.91</v>
      </c>
      <c r="C1010" s="2">
        <f>IFERROR(__xludf.DUMMYFUNCTION("""COMPUTED_VALUE"""),32.32)</f>
        <v>32.32</v>
      </c>
      <c r="D1010" s="2">
        <f>IFERROR(__xludf.DUMMYFUNCTION("""COMPUTED_VALUE"""),31.79)</f>
        <v>31.79</v>
      </c>
      <c r="E1010" s="2">
        <f>IFERROR(__xludf.DUMMYFUNCTION("""COMPUTED_VALUE"""),32.21)</f>
        <v>32.21</v>
      </c>
      <c r="F1010" s="2">
        <f>IFERROR(__xludf.DUMMYFUNCTION("""COMPUTED_VALUE"""),335399.0)</f>
        <v>335399</v>
      </c>
    </row>
    <row r="1011">
      <c r="A1011" s="3">
        <f>IFERROR(__xludf.DUMMYFUNCTION("""COMPUTED_VALUE"""),43472.66666666667)</f>
        <v>43472.66667</v>
      </c>
      <c r="B1011" s="2">
        <f>IFERROR(__xludf.DUMMYFUNCTION("""COMPUTED_VALUE"""),32.22)</f>
        <v>32.22</v>
      </c>
      <c r="C1011" s="2">
        <f>IFERROR(__xludf.DUMMYFUNCTION("""COMPUTED_VALUE"""),32.86)</f>
        <v>32.86</v>
      </c>
      <c r="D1011" s="2">
        <f>IFERROR(__xludf.DUMMYFUNCTION("""COMPUTED_VALUE"""),32.04)</f>
        <v>32.04</v>
      </c>
      <c r="E1011" s="2">
        <f>IFERROR(__xludf.DUMMYFUNCTION("""COMPUTED_VALUE"""),32.76)</f>
        <v>32.76</v>
      </c>
      <c r="F1011" s="2">
        <f>IFERROR(__xludf.DUMMYFUNCTION("""COMPUTED_VALUE"""),464218.0)</f>
        <v>464218</v>
      </c>
    </row>
    <row r="1012">
      <c r="A1012" s="3">
        <f>IFERROR(__xludf.DUMMYFUNCTION("""COMPUTED_VALUE"""),43473.66666666667)</f>
        <v>43473.66667</v>
      </c>
      <c r="B1012" s="2">
        <f>IFERROR(__xludf.DUMMYFUNCTION("""COMPUTED_VALUE"""),33.05)</f>
        <v>33.05</v>
      </c>
      <c r="C1012" s="2">
        <f>IFERROR(__xludf.DUMMYFUNCTION("""COMPUTED_VALUE"""),33.81)</f>
        <v>33.81</v>
      </c>
      <c r="D1012" s="2">
        <f>IFERROR(__xludf.DUMMYFUNCTION("""COMPUTED_VALUE"""),32.8)</f>
        <v>32.8</v>
      </c>
      <c r="E1012" s="2">
        <f>IFERROR(__xludf.DUMMYFUNCTION("""COMPUTED_VALUE"""),33.71)</f>
        <v>33.71</v>
      </c>
      <c r="F1012" s="2">
        <f>IFERROR(__xludf.DUMMYFUNCTION("""COMPUTED_VALUE"""),567192.0)</f>
        <v>567192</v>
      </c>
    </row>
    <row r="1013">
      <c r="A1013" s="3">
        <f>IFERROR(__xludf.DUMMYFUNCTION("""COMPUTED_VALUE"""),43474.66666666667)</f>
        <v>43474.66667</v>
      </c>
      <c r="B1013" s="2">
        <f>IFERROR(__xludf.DUMMYFUNCTION("""COMPUTED_VALUE"""),33.78)</f>
        <v>33.78</v>
      </c>
      <c r="C1013" s="2">
        <f>IFERROR(__xludf.DUMMYFUNCTION("""COMPUTED_VALUE"""),34.3)</f>
        <v>34.3</v>
      </c>
      <c r="D1013" s="2">
        <f>IFERROR(__xludf.DUMMYFUNCTION("""COMPUTED_VALUE"""),33.63)</f>
        <v>33.63</v>
      </c>
      <c r="E1013" s="2">
        <f>IFERROR(__xludf.DUMMYFUNCTION("""COMPUTED_VALUE"""),34.18)</f>
        <v>34.18</v>
      </c>
      <c r="F1013" s="2">
        <f>IFERROR(__xludf.DUMMYFUNCTION("""COMPUTED_VALUE"""),490233.0)</f>
        <v>490233</v>
      </c>
    </row>
    <row r="1014">
      <c r="A1014" s="3">
        <f>IFERROR(__xludf.DUMMYFUNCTION("""COMPUTED_VALUE"""),43475.66666666667)</f>
        <v>43475.66667</v>
      </c>
      <c r="B1014" s="2">
        <f>IFERROR(__xludf.DUMMYFUNCTION("""COMPUTED_VALUE"""),34.03)</f>
        <v>34.03</v>
      </c>
      <c r="C1014" s="2">
        <f>IFERROR(__xludf.DUMMYFUNCTION("""COMPUTED_VALUE"""),34.59)</f>
        <v>34.59</v>
      </c>
      <c r="D1014" s="2">
        <f>IFERROR(__xludf.DUMMYFUNCTION("""COMPUTED_VALUE"""),33.75)</f>
        <v>33.75</v>
      </c>
      <c r="E1014" s="2">
        <f>IFERROR(__xludf.DUMMYFUNCTION("""COMPUTED_VALUE"""),34.47)</f>
        <v>34.47</v>
      </c>
      <c r="F1014" s="2">
        <f>IFERROR(__xludf.DUMMYFUNCTION("""COMPUTED_VALUE"""),385878.0)</f>
        <v>385878</v>
      </c>
    </row>
    <row r="1015">
      <c r="A1015" s="3">
        <f>IFERROR(__xludf.DUMMYFUNCTION("""COMPUTED_VALUE"""),43476.66666666667)</f>
        <v>43476.66667</v>
      </c>
      <c r="B1015" s="2">
        <f>IFERROR(__xludf.DUMMYFUNCTION("""COMPUTED_VALUE"""),34.33)</f>
        <v>34.33</v>
      </c>
      <c r="C1015" s="2">
        <f>IFERROR(__xludf.DUMMYFUNCTION("""COMPUTED_VALUE"""),34.53)</f>
        <v>34.53</v>
      </c>
      <c r="D1015" s="2">
        <f>IFERROR(__xludf.DUMMYFUNCTION("""COMPUTED_VALUE"""),34.08)</f>
        <v>34.08</v>
      </c>
      <c r="E1015" s="2">
        <f>IFERROR(__xludf.DUMMYFUNCTION("""COMPUTED_VALUE"""),34.49)</f>
        <v>34.49</v>
      </c>
      <c r="F1015" s="2">
        <f>IFERROR(__xludf.DUMMYFUNCTION("""COMPUTED_VALUE"""),326982.0)</f>
        <v>326982</v>
      </c>
    </row>
    <row r="1016">
      <c r="A1016" s="3">
        <f>IFERROR(__xludf.DUMMYFUNCTION("""COMPUTED_VALUE"""),43479.66666666667)</f>
        <v>43479.66667</v>
      </c>
      <c r="B1016" s="2">
        <f>IFERROR(__xludf.DUMMYFUNCTION("""COMPUTED_VALUE"""),34.19)</f>
        <v>34.19</v>
      </c>
      <c r="C1016" s="2">
        <f>IFERROR(__xludf.DUMMYFUNCTION("""COMPUTED_VALUE"""),34.37)</f>
        <v>34.37</v>
      </c>
      <c r="D1016" s="2">
        <f>IFERROR(__xludf.DUMMYFUNCTION("""COMPUTED_VALUE"""),33.87)</f>
        <v>33.87</v>
      </c>
      <c r="E1016" s="2">
        <f>IFERROR(__xludf.DUMMYFUNCTION("""COMPUTED_VALUE"""),34.27)</f>
        <v>34.27</v>
      </c>
      <c r="F1016" s="2">
        <f>IFERROR(__xludf.DUMMYFUNCTION("""COMPUTED_VALUE"""),216877.0)</f>
        <v>216877</v>
      </c>
    </row>
    <row r="1017">
      <c r="A1017" s="3">
        <f>IFERROR(__xludf.DUMMYFUNCTION("""COMPUTED_VALUE"""),43480.66666666667)</f>
        <v>43480.66667</v>
      </c>
      <c r="B1017" s="2">
        <f>IFERROR(__xludf.DUMMYFUNCTION("""COMPUTED_VALUE"""),34.28)</f>
        <v>34.28</v>
      </c>
      <c r="C1017" s="2">
        <f>IFERROR(__xludf.DUMMYFUNCTION("""COMPUTED_VALUE"""),34.51)</f>
        <v>34.51</v>
      </c>
      <c r="D1017" s="2">
        <f>IFERROR(__xludf.DUMMYFUNCTION("""COMPUTED_VALUE"""),34.21)</f>
        <v>34.21</v>
      </c>
      <c r="E1017" s="2">
        <f>IFERROR(__xludf.DUMMYFUNCTION("""COMPUTED_VALUE"""),34.41)</f>
        <v>34.41</v>
      </c>
      <c r="F1017" s="2">
        <f>IFERROR(__xludf.DUMMYFUNCTION("""COMPUTED_VALUE"""),328380.0)</f>
        <v>328380</v>
      </c>
    </row>
    <row r="1018">
      <c r="A1018" s="3">
        <f>IFERROR(__xludf.DUMMYFUNCTION("""COMPUTED_VALUE"""),43481.66666666667)</f>
        <v>43481.66667</v>
      </c>
      <c r="B1018" s="2">
        <f>IFERROR(__xludf.DUMMYFUNCTION("""COMPUTED_VALUE"""),34.46)</f>
        <v>34.46</v>
      </c>
      <c r="C1018" s="2">
        <f>IFERROR(__xludf.DUMMYFUNCTION("""COMPUTED_VALUE"""),34.76)</f>
        <v>34.76</v>
      </c>
      <c r="D1018" s="2">
        <f>IFERROR(__xludf.DUMMYFUNCTION("""COMPUTED_VALUE"""),34.41)</f>
        <v>34.41</v>
      </c>
      <c r="E1018" s="2">
        <f>IFERROR(__xludf.DUMMYFUNCTION("""COMPUTED_VALUE"""),34.5)</f>
        <v>34.5</v>
      </c>
      <c r="F1018" s="2">
        <f>IFERROR(__xludf.DUMMYFUNCTION("""COMPUTED_VALUE"""),272638.0)</f>
        <v>272638</v>
      </c>
    </row>
    <row r="1019">
      <c r="A1019" s="3">
        <f>IFERROR(__xludf.DUMMYFUNCTION("""COMPUTED_VALUE"""),43482.66666666667)</f>
        <v>43482.66667</v>
      </c>
      <c r="B1019" s="2">
        <f>IFERROR(__xludf.DUMMYFUNCTION("""COMPUTED_VALUE"""),34.42)</f>
        <v>34.42</v>
      </c>
      <c r="C1019" s="2">
        <f>IFERROR(__xludf.DUMMYFUNCTION("""COMPUTED_VALUE"""),34.88)</f>
        <v>34.88</v>
      </c>
      <c r="D1019" s="2">
        <f>IFERROR(__xludf.DUMMYFUNCTION("""COMPUTED_VALUE"""),34.35)</f>
        <v>34.35</v>
      </c>
      <c r="E1019" s="2">
        <f>IFERROR(__xludf.DUMMYFUNCTION("""COMPUTED_VALUE"""),34.81)</f>
        <v>34.81</v>
      </c>
      <c r="F1019" s="2">
        <f>IFERROR(__xludf.DUMMYFUNCTION("""COMPUTED_VALUE"""),236691.0)</f>
        <v>236691</v>
      </c>
    </row>
    <row r="1020">
      <c r="A1020" s="3">
        <f>IFERROR(__xludf.DUMMYFUNCTION("""COMPUTED_VALUE"""),43483.66666666667)</f>
        <v>43483.66667</v>
      </c>
      <c r="B1020" s="2">
        <f>IFERROR(__xludf.DUMMYFUNCTION("""COMPUTED_VALUE"""),34.91)</f>
        <v>34.91</v>
      </c>
      <c r="C1020" s="2">
        <f>IFERROR(__xludf.DUMMYFUNCTION("""COMPUTED_VALUE"""),35.35)</f>
        <v>35.35</v>
      </c>
      <c r="D1020" s="2">
        <f>IFERROR(__xludf.DUMMYFUNCTION("""COMPUTED_VALUE"""),34.91)</f>
        <v>34.91</v>
      </c>
      <c r="E1020" s="2">
        <f>IFERROR(__xludf.DUMMYFUNCTION("""COMPUTED_VALUE"""),35.29)</f>
        <v>35.29</v>
      </c>
      <c r="F1020" s="2">
        <f>IFERROR(__xludf.DUMMYFUNCTION("""COMPUTED_VALUE"""),359587.0)</f>
        <v>359587</v>
      </c>
    </row>
    <row r="1021">
      <c r="A1021" s="3">
        <f>IFERROR(__xludf.DUMMYFUNCTION("""COMPUTED_VALUE"""),43487.66666666667)</f>
        <v>43487.66667</v>
      </c>
      <c r="B1021" s="2">
        <f>IFERROR(__xludf.DUMMYFUNCTION("""COMPUTED_VALUE"""),34.65)</f>
        <v>34.65</v>
      </c>
      <c r="C1021" s="2">
        <f>IFERROR(__xludf.DUMMYFUNCTION("""COMPUTED_VALUE"""),34.97)</f>
        <v>34.97</v>
      </c>
      <c r="D1021" s="2">
        <f>IFERROR(__xludf.DUMMYFUNCTION("""COMPUTED_VALUE"""),34.4)</f>
        <v>34.4</v>
      </c>
      <c r="E1021" s="2">
        <f>IFERROR(__xludf.DUMMYFUNCTION("""COMPUTED_VALUE"""),34.78)</f>
        <v>34.78</v>
      </c>
      <c r="F1021" s="2">
        <f>IFERROR(__xludf.DUMMYFUNCTION("""COMPUTED_VALUE"""),363181.0)</f>
        <v>363181</v>
      </c>
    </row>
    <row r="1022">
      <c r="A1022" s="3">
        <f>IFERROR(__xludf.DUMMYFUNCTION("""COMPUTED_VALUE"""),43488.66666666667)</f>
        <v>43488.66667</v>
      </c>
      <c r="B1022" s="2">
        <f>IFERROR(__xludf.DUMMYFUNCTION("""COMPUTED_VALUE"""),35.12)</f>
        <v>35.12</v>
      </c>
      <c r="C1022" s="2">
        <f>IFERROR(__xludf.DUMMYFUNCTION("""COMPUTED_VALUE"""),35.23)</f>
        <v>35.23</v>
      </c>
      <c r="D1022" s="2">
        <f>IFERROR(__xludf.DUMMYFUNCTION("""COMPUTED_VALUE"""),34.24)</f>
        <v>34.24</v>
      </c>
      <c r="E1022" s="2">
        <f>IFERROR(__xludf.DUMMYFUNCTION("""COMPUTED_VALUE"""),34.97)</f>
        <v>34.97</v>
      </c>
      <c r="F1022" s="2">
        <f>IFERROR(__xludf.DUMMYFUNCTION("""COMPUTED_VALUE"""),335583.0)</f>
        <v>335583</v>
      </c>
    </row>
    <row r="1023">
      <c r="A1023" s="3">
        <f>IFERROR(__xludf.DUMMYFUNCTION("""COMPUTED_VALUE"""),43489.66666666667)</f>
        <v>43489.66667</v>
      </c>
      <c r="B1023" s="2">
        <f>IFERROR(__xludf.DUMMYFUNCTION("""COMPUTED_VALUE"""),35.05)</f>
        <v>35.05</v>
      </c>
      <c r="C1023" s="2">
        <f>IFERROR(__xludf.DUMMYFUNCTION("""COMPUTED_VALUE"""),35.56)</f>
        <v>35.56</v>
      </c>
      <c r="D1023" s="2">
        <f>IFERROR(__xludf.DUMMYFUNCTION("""COMPUTED_VALUE"""),35.03)</f>
        <v>35.03</v>
      </c>
      <c r="E1023" s="2">
        <f>IFERROR(__xludf.DUMMYFUNCTION("""COMPUTED_VALUE"""),35.23)</f>
        <v>35.23</v>
      </c>
      <c r="F1023" s="2">
        <f>IFERROR(__xludf.DUMMYFUNCTION("""COMPUTED_VALUE"""),481749.0)</f>
        <v>481749</v>
      </c>
    </row>
    <row r="1024">
      <c r="A1024" s="3">
        <f>IFERROR(__xludf.DUMMYFUNCTION("""COMPUTED_VALUE"""),43490.66666666667)</f>
        <v>43490.66667</v>
      </c>
      <c r="B1024" s="2">
        <f>IFERROR(__xludf.DUMMYFUNCTION("""COMPUTED_VALUE"""),35.48)</f>
        <v>35.48</v>
      </c>
      <c r="C1024" s="2">
        <f>IFERROR(__xludf.DUMMYFUNCTION("""COMPUTED_VALUE"""),36.16)</f>
        <v>36.16</v>
      </c>
      <c r="D1024" s="2">
        <f>IFERROR(__xludf.DUMMYFUNCTION("""COMPUTED_VALUE"""),35.48)</f>
        <v>35.48</v>
      </c>
      <c r="E1024" s="2">
        <f>IFERROR(__xludf.DUMMYFUNCTION("""COMPUTED_VALUE"""),35.81)</f>
        <v>35.81</v>
      </c>
      <c r="F1024" s="2">
        <f>IFERROR(__xludf.DUMMYFUNCTION("""COMPUTED_VALUE"""),756360.0)</f>
        <v>756360</v>
      </c>
    </row>
    <row r="1025">
      <c r="A1025" s="3">
        <f>IFERROR(__xludf.DUMMYFUNCTION("""COMPUTED_VALUE"""),43493.66666666667)</f>
        <v>43493.66667</v>
      </c>
      <c r="B1025" s="2">
        <f>IFERROR(__xludf.DUMMYFUNCTION("""COMPUTED_VALUE"""),35.55)</f>
        <v>35.55</v>
      </c>
      <c r="C1025" s="2">
        <f>IFERROR(__xludf.DUMMYFUNCTION("""COMPUTED_VALUE"""),35.65)</f>
        <v>35.65</v>
      </c>
      <c r="D1025" s="2">
        <f>IFERROR(__xludf.DUMMYFUNCTION("""COMPUTED_VALUE"""),35.24)</f>
        <v>35.24</v>
      </c>
      <c r="E1025" s="2">
        <f>IFERROR(__xludf.DUMMYFUNCTION("""COMPUTED_VALUE"""),35.5)</f>
        <v>35.5</v>
      </c>
      <c r="F1025" s="2">
        <f>IFERROR(__xludf.DUMMYFUNCTION("""COMPUTED_VALUE"""),562565.0)</f>
        <v>562565</v>
      </c>
    </row>
    <row r="1026">
      <c r="A1026" s="3">
        <f>IFERROR(__xludf.DUMMYFUNCTION("""COMPUTED_VALUE"""),43494.66666666667)</f>
        <v>43494.66667</v>
      </c>
      <c r="B1026" s="2">
        <f>IFERROR(__xludf.DUMMYFUNCTION("""COMPUTED_VALUE"""),35.42)</f>
        <v>35.42</v>
      </c>
      <c r="C1026" s="2">
        <f>IFERROR(__xludf.DUMMYFUNCTION("""COMPUTED_VALUE"""),35.74)</f>
        <v>35.74</v>
      </c>
      <c r="D1026" s="2">
        <f>IFERROR(__xludf.DUMMYFUNCTION("""COMPUTED_VALUE"""),34.99)</f>
        <v>34.99</v>
      </c>
      <c r="E1026" s="2">
        <f>IFERROR(__xludf.DUMMYFUNCTION("""COMPUTED_VALUE"""),35.09)</f>
        <v>35.09</v>
      </c>
      <c r="F1026" s="2">
        <f>IFERROR(__xludf.DUMMYFUNCTION("""COMPUTED_VALUE"""),473558.0)</f>
        <v>473558</v>
      </c>
    </row>
    <row r="1027">
      <c r="A1027" s="3">
        <f>IFERROR(__xludf.DUMMYFUNCTION("""COMPUTED_VALUE"""),43495.66666666667)</f>
        <v>43495.66667</v>
      </c>
      <c r="B1027" s="2">
        <f>IFERROR(__xludf.DUMMYFUNCTION("""COMPUTED_VALUE"""),35.33)</f>
        <v>35.33</v>
      </c>
      <c r="C1027" s="2">
        <f>IFERROR(__xludf.DUMMYFUNCTION("""COMPUTED_VALUE"""),35.35)</f>
        <v>35.35</v>
      </c>
      <c r="D1027" s="2">
        <f>IFERROR(__xludf.DUMMYFUNCTION("""COMPUTED_VALUE"""),34.79)</f>
        <v>34.79</v>
      </c>
      <c r="E1027" s="2">
        <f>IFERROR(__xludf.DUMMYFUNCTION("""COMPUTED_VALUE"""),35.27)</f>
        <v>35.27</v>
      </c>
      <c r="F1027" s="2">
        <f>IFERROR(__xludf.DUMMYFUNCTION("""COMPUTED_VALUE"""),894425.0)</f>
        <v>894425</v>
      </c>
    </row>
    <row r="1028">
      <c r="A1028" s="3">
        <f>IFERROR(__xludf.DUMMYFUNCTION("""COMPUTED_VALUE"""),43496.66666666667)</f>
        <v>43496.66667</v>
      </c>
      <c r="B1028" s="2">
        <f>IFERROR(__xludf.DUMMYFUNCTION("""COMPUTED_VALUE"""),35.48)</f>
        <v>35.48</v>
      </c>
      <c r="C1028" s="2">
        <f>IFERROR(__xludf.DUMMYFUNCTION("""COMPUTED_VALUE"""),35.91)</f>
        <v>35.91</v>
      </c>
      <c r="D1028" s="2">
        <f>IFERROR(__xludf.DUMMYFUNCTION("""COMPUTED_VALUE"""),35.25)</f>
        <v>35.25</v>
      </c>
      <c r="E1028" s="2">
        <f>IFERROR(__xludf.DUMMYFUNCTION("""COMPUTED_VALUE"""),35.64)</f>
        <v>35.64</v>
      </c>
      <c r="F1028" s="2">
        <f>IFERROR(__xludf.DUMMYFUNCTION("""COMPUTED_VALUE"""),687807.0)</f>
        <v>687807</v>
      </c>
    </row>
    <row r="1029">
      <c r="A1029" s="3">
        <f>IFERROR(__xludf.DUMMYFUNCTION("""COMPUTED_VALUE"""),43497.66666666667)</f>
        <v>43497.66667</v>
      </c>
      <c r="B1029" s="2">
        <f>IFERROR(__xludf.DUMMYFUNCTION("""COMPUTED_VALUE"""),37.49)</f>
        <v>37.49</v>
      </c>
      <c r="C1029" s="2">
        <f>IFERROR(__xludf.DUMMYFUNCTION("""COMPUTED_VALUE"""),38.23)</f>
        <v>38.23</v>
      </c>
      <c r="D1029" s="2">
        <f>IFERROR(__xludf.DUMMYFUNCTION("""COMPUTED_VALUE"""),36.8)</f>
        <v>36.8</v>
      </c>
      <c r="E1029" s="2">
        <f>IFERROR(__xludf.DUMMYFUNCTION("""COMPUTED_VALUE"""),37.24)</f>
        <v>37.24</v>
      </c>
      <c r="F1029" s="2">
        <f>IFERROR(__xludf.DUMMYFUNCTION("""COMPUTED_VALUE"""),1436836.0)</f>
        <v>1436836</v>
      </c>
    </row>
    <row r="1030">
      <c r="A1030" s="3">
        <f>IFERROR(__xludf.DUMMYFUNCTION("""COMPUTED_VALUE"""),43500.66666666667)</f>
        <v>43500.66667</v>
      </c>
      <c r="B1030" s="2">
        <f>IFERROR(__xludf.DUMMYFUNCTION("""COMPUTED_VALUE"""),37.05)</f>
        <v>37.05</v>
      </c>
      <c r="C1030" s="2">
        <f>IFERROR(__xludf.DUMMYFUNCTION("""COMPUTED_VALUE"""),37.64)</f>
        <v>37.64</v>
      </c>
      <c r="D1030" s="2">
        <f>IFERROR(__xludf.DUMMYFUNCTION("""COMPUTED_VALUE"""),36.77)</f>
        <v>36.77</v>
      </c>
      <c r="E1030" s="2">
        <f>IFERROR(__xludf.DUMMYFUNCTION("""COMPUTED_VALUE"""),37.6)</f>
        <v>37.6</v>
      </c>
      <c r="F1030" s="2">
        <f>IFERROR(__xludf.DUMMYFUNCTION("""COMPUTED_VALUE"""),1083862.0)</f>
        <v>1083862</v>
      </c>
    </row>
    <row r="1031">
      <c r="A1031" s="3">
        <f>IFERROR(__xludf.DUMMYFUNCTION("""COMPUTED_VALUE"""),43501.66666666667)</f>
        <v>43501.66667</v>
      </c>
      <c r="B1031" s="2">
        <f>IFERROR(__xludf.DUMMYFUNCTION("""COMPUTED_VALUE"""),37.7)</f>
        <v>37.7</v>
      </c>
      <c r="C1031" s="2">
        <f>IFERROR(__xludf.DUMMYFUNCTION("""COMPUTED_VALUE"""),37.94)</f>
        <v>37.94</v>
      </c>
      <c r="D1031" s="2">
        <f>IFERROR(__xludf.DUMMYFUNCTION("""COMPUTED_VALUE"""),37.49)</f>
        <v>37.49</v>
      </c>
      <c r="E1031" s="2">
        <f>IFERROR(__xludf.DUMMYFUNCTION("""COMPUTED_VALUE"""),37.69)</f>
        <v>37.69</v>
      </c>
      <c r="F1031" s="2">
        <f>IFERROR(__xludf.DUMMYFUNCTION("""COMPUTED_VALUE"""),675976.0)</f>
        <v>675976</v>
      </c>
    </row>
    <row r="1032">
      <c r="A1032" s="3">
        <f>IFERROR(__xludf.DUMMYFUNCTION("""COMPUTED_VALUE"""),43502.66666666667)</f>
        <v>43502.66667</v>
      </c>
      <c r="B1032" s="2">
        <f>IFERROR(__xludf.DUMMYFUNCTION("""COMPUTED_VALUE"""),37.69)</f>
        <v>37.69</v>
      </c>
      <c r="C1032" s="2">
        <f>IFERROR(__xludf.DUMMYFUNCTION("""COMPUTED_VALUE"""),37.69)</f>
        <v>37.69</v>
      </c>
      <c r="D1032" s="2">
        <f>IFERROR(__xludf.DUMMYFUNCTION("""COMPUTED_VALUE"""),37.32)</f>
        <v>37.32</v>
      </c>
      <c r="E1032" s="2">
        <f>IFERROR(__xludf.DUMMYFUNCTION("""COMPUTED_VALUE"""),37.48)</f>
        <v>37.48</v>
      </c>
      <c r="F1032" s="2">
        <f>IFERROR(__xludf.DUMMYFUNCTION("""COMPUTED_VALUE"""),482065.0)</f>
        <v>482065</v>
      </c>
    </row>
    <row r="1033">
      <c r="A1033" s="3">
        <f>IFERROR(__xludf.DUMMYFUNCTION("""COMPUTED_VALUE"""),43503.66666666667)</f>
        <v>43503.66667</v>
      </c>
      <c r="B1033" s="2">
        <f>IFERROR(__xludf.DUMMYFUNCTION("""COMPUTED_VALUE"""),37.16)</f>
        <v>37.16</v>
      </c>
      <c r="C1033" s="2">
        <f>IFERROR(__xludf.DUMMYFUNCTION("""COMPUTED_VALUE"""),37.29)</f>
        <v>37.29</v>
      </c>
      <c r="D1033" s="2">
        <f>IFERROR(__xludf.DUMMYFUNCTION("""COMPUTED_VALUE"""),36.68)</f>
        <v>36.68</v>
      </c>
      <c r="E1033" s="2">
        <f>IFERROR(__xludf.DUMMYFUNCTION("""COMPUTED_VALUE"""),36.94)</f>
        <v>36.94</v>
      </c>
      <c r="F1033" s="2">
        <f>IFERROR(__xludf.DUMMYFUNCTION("""COMPUTED_VALUE"""),424155.0)</f>
        <v>424155</v>
      </c>
    </row>
    <row r="1034">
      <c r="A1034" s="3">
        <f>IFERROR(__xludf.DUMMYFUNCTION("""COMPUTED_VALUE"""),43504.66666666667)</f>
        <v>43504.66667</v>
      </c>
      <c r="B1034" s="2">
        <f>IFERROR(__xludf.DUMMYFUNCTION("""COMPUTED_VALUE"""),36.82)</f>
        <v>36.82</v>
      </c>
      <c r="C1034" s="2">
        <f>IFERROR(__xludf.DUMMYFUNCTION("""COMPUTED_VALUE"""),37.12)</f>
        <v>37.12</v>
      </c>
      <c r="D1034" s="2">
        <f>IFERROR(__xludf.DUMMYFUNCTION("""COMPUTED_VALUE"""),36.77)</f>
        <v>36.77</v>
      </c>
      <c r="E1034" s="2">
        <f>IFERROR(__xludf.DUMMYFUNCTION("""COMPUTED_VALUE"""),37.03)</f>
        <v>37.03</v>
      </c>
      <c r="F1034" s="2">
        <f>IFERROR(__xludf.DUMMYFUNCTION("""COMPUTED_VALUE"""),350058.0)</f>
        <v>350058</v>
      </c>
    </row>
    <row r="1035">
      <c r="A1035" s="3">
        <f>IFERROR(__xludf.DUMMYFUNCTION("""COMPUTED_VALUE"""),43507.66666666667)</f>
        <v>43507.66667</v>
      </c>
      <c r="B1035" s="2">
        <f>IFERROR(__xludf.DUMMYFUNCTION("""COMPUTED_VALUE"""),37.01)</f>
        <v>37.01</v>
      </c>
      <c r="C1035" s="2">
        <f>IFERROR(__xludf.DUMMYFUNCTION("""COMPUTED_VALUE"""),37.24)</f>
        <v>37.24</v>
      </c>
      <c r="D1035" s="2">
        <f>IFERROR(__xludf.DUMMYFUNCTION("""COMPUTED_VALUE"""),36.61)</f>
        <v>36.61</v>
      </c>
      <c r="E1035" s="2">
        <f>IFERROR(__xludf.DUMMYFUNCTION("""COMPUTED_VALUE"""),36.7)</f>
        <v>36.7</v>
      </c>
      <c r="F1035" s="2">
        <f>IFERROR(__xludf.DUMMYFUNCTION("""COMPUTED_VALUE"""),444286.0)</f>
        <v>444286</v>
      </c>
    </row>
    <row r="1036">
      <c r="A1036" s="3">
        <f>IFERROR(__xludf.DUMMYFUNCTION("""COMPUTED_VALUE"""),43508.66666666667)</f>
        <v>43508.66667</v>
      </c>
      <c r="B1036" s="2">
        <f>IFERROR(__xludf.DUMMYFUNCTION("""COMPUTED_VALUE"""),36.91)</f>
        <v>36.91</v>
      </c>
      <c r="C1036" s="2">
        <f>IFERROR(__xludf.DUMMYFUNCTION("""COMPUTED_VALUE"""),37.21)</f>
        <v>37.21</v>
      </c>
      <c r="D1036" s="2">
        <f>IFERROR(__xludf.DUMMYFUNCTION("""COMPUTED_VALUE"""),36.68)</f>
        <v>36.68</v>
      </c>
      <c r="E1036" s="2">
        <f>IFERROR(__xludf.DUMMYFUNCTION("""COMPUTED_VALUE"""),36.86)</f>
        <v>36.86</v>
      </c>
      <c r="F1036" s="2">
        <f>IFERROR(__xludf.DUMMYFUNCTION("""COMPUTED_VALUE"""),335379.0)</f>
        <v>335379</v>
      </c>
    </row>
    <row r="1037">
      <c r="A1037" s="3">
        <f>IFERROR(__xludf.DUMMYFUNCTION("""COMPUTED_VALUE"""),43509.66666666667)</f>
        <v>43509.66667</v>
      </c>
      <c r="B1037" s="2">
        <f>IFERROR(__xludf.DUMMYFUNCTION("""COMPUTED_VALUE"""),37.02)</f>
        <v>37.02</v>
      </c>
      <c r="C1037" s="2">
        <f>IFERROR(__xludf.DUMMYFUNCTION("""COMPUTED_VALUE"""),37.31)</f>
        <v>37.31</v>
      </c>
      <c r="D1037" s="2">
        <f>IFERROR(__xludf.DUMMYFUNCTION("""COMPUTED_VALUE"""),36.93)</f>
        <v>36.93</v>
      </c>
      <c r="E1037" s="2">
        <f>IFERROR(__xludf.DUMMYFUNCTION("""COMPUTED_VALUE"""),37.06)</f>
        <v>37.06</v>
      </c>
      <c r="F1037" s="2">
        <f>IFERROR(__xludf.DUMMYFUNCTION("""COMPUTED_VALUE"""),587033.0)</f>
        <v>587033</v>
      </c>
    </row>
    <row r="1038">
      <c r="A1038" s="3">
        <f>IFERROR(__xludf.DUMMYFUNCTION("""COMPUTED_VALUE"""),43510.66666666667)</f>
        <v>43510.66667</v>
      </c>
      <c r="B1038" s="2">
        <f>IFERROR(__xludf.DUMMYFUNCTION("""COMPUTED_VALUE"""),37.0)</f>
        <v>37</v>
      </c>
      <c r="C1038" s="2">
        <f>IFERROR(__xludf.DUMMYFUNCTION("""COMPUTED_VALUE"""),37.56)</f>
        <v>37.56</v>
      </c>
      <c r="D1038" s="2">
        <f>IFERROR(__xludf.DUMMYFUNCTION("""COMPUTED_VALUE"""),36.83)</f>
        <v>36.83</v>
      </c>
      <c r="E1038" s="2">
        <f>IFERROR(__xludf.DUMMYFUNCTION("""COMPUTED_VALUE"""),37.41)</f>
        <v>37.41</v>
      </c>
      <c r="F1038" s="2">
        <f>IFERROR(__xludf.DUMMYFUNCTION("""COMPUTED_VALUE"""),754863.0)</f>
        <v>754863</v>
      </c>
    </row>
    <row r="1039">
      <c r="A1039" s="3">
        <f>IFERROR(__xludf.DUMMYFUNCTION("""COMPUTED_VALUE"""),43511.66666666667)</f>
        <v>43511.66667</v>
      </c>
      <c r="B1039" s="2">
        <f>IFERROR(__xludf.DUMMYFUNCTION("""COMPUTED_VALUE"""),37.45)</f>
        <v>37.45</v>
      </c>
      <c r="C1039" s="2">
        <f>IFERROR(__xludf.DUMMYFUNCTION("""COMPUTED_VALUE"""),37.6)</f>
        <v>37.6</v>
      </c>
      <c r="D1039" s="2">
        <f>IFERROR(__xludf.DUMMYFUNCTION("""COMPUTED_VALUE"""),37.08)</f>
        <v>37.08</v>
      </c>
      <c r="E1039" s="2">
        <f>IFERROR(__xludf.DUMMYFUNCTION("""COMPUTED_VALUE"""),37.56)</f>
        <v>37.56</v>
      </c>
      <c r="F1039" s="2">
        <f>IFERROR(__xludf.DUMMYFUNCTION("""COMPUTED_VALUE"""),688666.0)</f>
        <v>688666</v>
      </c>
    </row>
    <row r="1040">
      <c r="A1040" s="3">
        <f>IFERROR(__xludf.DUMMYFUNCTION("""COMPUTED_VALUE"""),43515.66666666667)</f>
        <v>43515.66667</v>
      </c>
      <c r="B1040" s="2">
        <f>IFERROR(__xludf.DUMMYFUNCTION("""COMPUTED_VALUE"""),37.46)</f>
        <v>37.46</v>
      </c>
      <c r="C1040" s="2">
        <f>IFERROR(__xludf.DUMMYFUNCTION("""COMPUTED_VALUE"""),37.65)</f>
        <v>37.65</v>
      </c>
      <c r="D1040" s="2">
        <f>IFERROR(__xludf.DUMMYFUNCTION("""COMPUTED_VALUE"""),37.27)</f>
        <v>37.27</v>
      </c>
      <c r="E1040" s="2">
        <f>IFERROR(__xludf.DUMMYFUNCTION("""COMPUTED_VALUE"""),37.54)</f>
        <v>37.54</v>
      </c>
      <c r="F1040" s="2">
        <f>IFERROR(__xludf.DUMMYFUNCTION("""COMPUTED_VALUE"""),369400.0)</f>
        <v>369400</v>
      </c>
    </row>
    <row r="1041">
      <c r="A1041" s="3">
        <f>IFERROR(__xludf.DUMMYFUNCTION("""COMPUTED_VALUE"""),43516.66666666667)</f>
        <v>43516.66667</v>
      </c>
      <c r="B1041" s="2">
        <f>IFERROR(__xludf.DUMMYFUNCTION("""COMPUTED_VALUE"""),37.53)</f>
        <v>37.53</v>
      </c>
      <c r="C1041" s="2">
        <f>IFERROR(__xludf.DUMMYFUNCTION("""COMPUTED_VALUE"""),37.98)</f>
        <v>37.98</v>
      </c>
      <c r="D1041" s="2">
        <f>IFERROR(__xludf.DUMMYFUNCTION("""COMPUTED_VALUE"""),37.53)</f>
        <v>37.53</v>
      </c>
      <c r="E1041" s="2">
        <f>IFERROR(__xludf.DUMMYFUNCTION("""COMPUTED_VALUE"""),37.68)</f>
        <v>37.68</v>
      </c>
      <c r="F1041" s="2">
        <f>IFERROR(__xludf.DUMMYFUNCTION("""COMPUTED_VALUE"""),600724.0)</f>
        <v>600724</v>
      </c>
    </row>
    <row r="1042">
      <c r="A1042" s="3">
        <f>IFERROR(__xludf.DUMMYFUNCTION("""COMPUTED_VALUE"""),43517.66666666667)</f>
        <v>43517.66667</v>
      </c>
      <c r="B1042" s="2">
        <f>IFERROR(__xludf.DUMMYFUNCTION("""COMPUTED_VALUE"""),37.68)</f>
        <v>37.68</v>
      </c>
      <c r="C1042" s="2">
        <f>IFERROR(__xludf.DUMMYFUNCTION("""COMPUTED_VALUE"""),37.85)</f>
        <v>37.85</v>
      </c>
      <c r="D1042" s="2">
        <f>IFERROR(__xludf.DUMMYFUNCTION("""COMPUTED_VALUE"""),37.38)</f>
        <v>37.38</v>
      </c>
      <c r="E1042" s="2">
        <f>IFERROR(__xludf.DUMMYFUNCTION("""COMPUTED_VALUE"""),37.41)</f>
        <v>37.41</v>
      </c>
      <c r="F1042" s="2">
        <f>IFERROR(__xludf.DUMMYFUNCTION("""COMPUTED_VALUE"""),350539.0)</f>
        <v>350539</v>
      </c>
    </row>
    <row r="1043">
      <c r="A1043" s="3">
        <f>IFERROR(__xludf.DUMMYFUNCTION("""COMPUTED_VALUE"""),43518.66666666667)</f>
        <v>43518.66667</v>
      </c>
      <c r="B1043" s="2">
        <f>IFERROR(__xludf.DUMMYFUNCTION("""COMPUTED_VALUE"""),37.45)</f>
        <v>37.45</v>
      </c>
      <c r="C1043" s="2">
        <f>IFERROR(__xludf.DUMMYFUNCTION("""COMPUTED_VALUE"""),37.98)</f>
        <v>37.98</v>
      </c>
      <c r="D1043" s="2">
        <f>IFERROR(__xludf.DUMMYFUNCTION("""COMPUTED_VALUE"""),37.45)</f>
        <v>37.45</v>
      </c>
      <c r="E1043" s="2">
        <f>IFERROR(__xludf.DUMMYFUNCTION("""COMPUTED_VALUE"""),37.89)</f>
        <v>37.89</v>
      </c>
      <c r="F1043" s="2">
        <f>IFERROR(__xludf.DUMMYFUNCTION("""COMPUTED_VALUE"""),291868.0)</f>
        <v>291868</v>
      </c>
    </row>
    <row r="1044">
      <c r="A1044" s="3">
        <f>IFERROR(__xludf.DUMMYFUNCTION("""COMPUTED_VALUE"""),43521.66666666667)</f>
        <v>43521.66667</v>
      </c>
      <c r="B1044" s="2">
        <f>IFERROR(__xludf.DUMMYFUNCTION("""COMPUTED_VALUE"""),38.0)</f>
        <v>38</v>
      </c>
      <c r="C1044" s="2">
        <f>IFERROR(__xludf.DUMMYFUNCTION("""COMPUTED_VALUE"""),38.34)</f>
        <v>38.34</v>
      </c>
      <c r="D1044" s="2">
        <f>IFERROR(__xludf.DUMMYFUNCTION("""COMPUTED_VALUE"""),38.0)</f>
        <v>38</v>
      </c>
      <c r="E1044" s="2">
        <f>IFERROR(__xludf.DUMMYFUNCTION("""COMPUTED_VALUE"""),38.08)</f>
        <v>38.08</v>
      </c>
      <c r="F1044" s="2">
        <f>IFERROR(__xludf.DUMMYFUNCTION("""COMPUTED_VALUE"""),330720.0)</f>
        <v>330720</v>
      </c>
    </row>
    <row r="1045">
      <c r="A1045" s="3">
        <f>IFERROR(__xludf.DUMMYFUNCTION("""COMPUTED_VALUE"""),43522.66666666667)</f>
        <v>43522.66667</v>
      </c>
      <c r="B1045" s="2">
        <f>IFERROR(__xludf.DUMMYFUNCTION("""COMPUTED_VALUE"""),38.0)</f>
        <v>38</v>
      </c>
      <c r="C1045" s="2">
        <f>IFERROR(__xludf.DUMMYFUNCTION("""COMPUTED_VALUE"""),38.35)</f>
        <v>38.35</v>
      </c>
      <c r="D1045" s="2">
        <f>IFERROR(__xludf.DUMMYFUNCTION("""COMPUTED_VALUE"""),38.0)</f>
        <v>38</v>
      </c>
      <c r="E1045" s="2">
        <f>IFERROR(__xludf.DUMMYFUNCTION("""COMPUTED_VALUE"""),38.2)</f>
        <v>38.2</v>
      </c>
      <c r="F1045" s="2">
        <f>IFERROR(__xludf.DUMMYFUNCTION("""COMPUTED_VALUE"""),343055.0)</f>
        <v>343055</v>
      </c>
    </row>
    <row r="1046">
      <c r="A1046" s="3">
        <f>IFERROR(__xludf.DUMMYFUNCTION("""COMPUTED_VALUE"""),43523.66666666667)</f>
        <v>43523.66667</v>
      </c>
      <c r="B1046" s="2">
        <f>IFERROR(__xludf.DUMMYFUNCTION("""COMPUTED_VALUE"""),38.33)</f>
        <v>38.33</v>
      </c>
      <c r="C1046" s="2">
        <f>IFERROR(__xludf.DUMMYFUNCTION("""COMPUTED_VALUE"""),38.42)</f>
        <v>38.42</v>
      </c>
      <c r="D1046" s="2">
        <f>IFERROR(__xludf.DUMMYFUNCTION("""COMPUTED_VALUE"""),37.97)</f>
        <v>37.97</v>
      </c>
      <c r="E1046" s="2">
        <f>IFERROR(__xludf.DUMMYFUNCTION("""COMPUTED_VALUE"""),38.37)</f>
        <v>38.37</v>
      </c>
      <c r="F1046" s="2">
        <f>IFERROR(__xludf.DUMMYFUNCTION("""COMPUTED_VALUE"""),285085.0)</f>
        <v>285085</v>
      </c>
    </row>
    <row r="1047">
      <c r="A1047" s="3">
        <f>IFERROR(__xludf.DUMMYFUNCTION("""COMPUTED_VALUE"""),43524.66666666667)</f>
        <v>43524.66667</v>
      </c>
      <c r="B1047" s="2">
        <f>IFERROR(__xludf.DUMMYFUNCTION("""COMPUTED_VALUE"""),38.18)</f>
        <v>38.18</v>
      </c>
      <c r="C1047" s="2">
        <f>IFERROR(__xludf.DUMMYFUNCTION("""COMPUTED_VALUE"""),38.41)</f>
        <v>38.41</v>
      </c>
      <c r="D1047" s="2">
        <f>IFERROR(__xludf.DUMMYFUNCTION("""COMPUTED_VALUE"""),37.9)</f>
        <v>37.9</v>
      </c>
      <c r="E1047" s="2">
        <f>IFERROR(__xludf.DUMMYFUNCTION("""COMPUTED_VALUE"""),37.92)</f>
        <v>37.92</v>
      </c>
      <c r="F1047" s="2">
        <f>IFERROR(__xludf.DUMMYFUNCTION("""COMPUTED_VALUE"""),392167.0)</f>
        <v>392167</v>
      </c>
    </row>
    <row r="1048">
      <c r="A1048" s="3">
        <f>IFERROR(__xludf.DUMMYFUNCTION("""COMPUTED_VALUE"""),43525.66666666667)</f>
        <v>43525.66667</v>
      </c>
      <c r="B1048" s="2">
        <f>IFERROR(__xludf.DUMMYFUNCTION("""COMPUTED_VALUE"""),37.94)</f>
        <v>37.94</v>
      </c>
      <c r="C1048" s="2">
        <f>IFERROR(__xludf.DUMMYFUNCTION("""COMPUTED_VALUE"""),38.28)</f>
        <v>38.28</v>
      </c>
      <c r="D1048" s="2">
        <f>IFERROR(__xludf.DUMMYFUNCTION("""COMPUTED_VALUE"""),37.91)</f>
        <v>37.91</v>
      </c>
      <c r="E1048" s="2">
        <f>IFERROR(__xludf.DUMMYFUNCTION("""COMPUTED_VALUE"""),38.07)</f>
        <v>38.07</v>
      </c>
      <c r="F1048" s="2">
        <f>IFERROR(__xludf.DUMMYFUNCTION("""COMPUTED_VALUE"""),426932.0)</f>
        <v>426932</v>
      </c>
    </row>
    <row r="1049">
      <c r="A1049" s="3">
        <f>IFERROR(__xludf.DUMMYFUNCTION("""COMPUTED_VALUE"""),43528.66666666667)</f>
        <v>43528.66667</v>
      </c>
      <c r="B1049" s="2">
        <f>IFERROR(__xludf.DUMMYFUNCTION("""COMPUTED_VALUE"""),37.98)</f>
        <v>37.98</v>
      </c>
      <c r="C1049" s="2">
        <f>IFERROR(__xludf.DUMMYFUNCTION("""COMPUTED_VALUE"""),38.3)</f>
        <v>38.3</v>
      </c>
      <c r="D1049" s="2">
        <f>IFERROR(__xludf.DUMMYFUNCTION("""COMPUTED_VALUE"""),37.62)</f>
        <v>37.62</v>
      </c>
      <c r="E1049" s="2">
        <f>IFERROR(__xludf.DUMMYFUNCTION("""COMPUTED_VALUE"""),37.86)</f>
        <v>37.86</v>
      </c>
      <c r="F1049" s="2">
        <f>IFERROR(__xludf.DUMMYFUNCTION("""COMPUTED_VALUE"""),338868.0)</f>
        <v>338868</v>
      </c>
    </row>
    <row r="1050">
      <c r="A1050" s="3">
        <f>IFERROR(__xludf.DUMMYFUNCTION("""COMPUTED_VALUE"""),43529.66666666667)</f>
        <v>43529.66667</v>
      </c>
      <c r="B1050" s="2">
        <f>IFERROR(__xludf.DUMMYFUNCTION("""COMPUTED_VALUE"""),37.87)</f>
        <v>37.87</v>
      </c>
      <c r="C1050" s="2">
        <f>IFERROR(__xludf.DUMMYFUNCTION("""COMPUTED_VALUE"""),38.1)</f>
        <v>38.1</v>
      </c>
      <c r="D1050" s="2">
        <f>IFERROR(__xludf.DUMMYFUNCTION("""COMPUTED_VALUE"""),37.77)</f>
        <v>37.77</v>
      </c>
      <c r="E1050" s="2">
        <f>IFERROR(__xludf.DUMMYFUNCTION("""COMPUTED_VALUE"""),37.82)</f>
        <v>37.82</v>
      </c>
      <c r="F1050" s="2">
        <f>IFERROR(__xludf.DUMMYFUNCTION("""COMPUTED_VALUE"""),411526.0)</f>
        <v>411526</v>
      </c>
    </row>
    <row r="1051">
      <c r="A1051" s="3">
        <f>IFERROR(__xludf.DUMMYFUNCTION("""COMPUTED_VALUE"""),43530.66666666667)</f>
        <v>43530.66667</v>
      </c>
      <c r="B1051" s="2">
        <f>IFERROR(__xludf.DUMMYFUNCTION("""COMPUTED_VALUE"""),37.7)</f>
        <v>37.7</v>
      </c>
      <c r="C1051" s="2">
        <f>IFERROR(__xludf.DUMMYFUNCTION("""COMPUTED_VALUE"""),38.16)</f>
        <v>38.16</v>
      </c>
      <c r="D1051" s="2">
        <f>IFERROR(__xludf.DUMMYFUNCTION("""COMPUTED_VALUE"""),37.7)</f>
        <v>37.7</v>
      </c>
      <c r="E1051" s="2">
        <f>IFERROR(__xludf.DUMMYFUNCTION("""COMPUTED_VALUE"""),37.87)</f>
        <v>37.87</v>
      </c>
      <c r="F1051" s="2">
        <f>IFERROR(__xludf.DUMMYFUNCTION("""COMPUTED_VALUE"""),438219.0)</f>
        <v>438219</v>
      </c>
    </row>
    <row r="1052">
      <c r="A1052" s="3">
        <f>IFERROR(__xludf.DUMMYFUNCTION("""COMPUTED_VALUE"""),43531.66666666667)</f>
        <v>43531.66667</v>
      </c>
      <c r="B1052" s="2">
        <f>IFERROR(__xludf.DUMMYFUNCTION("""COMPUTED_VALUE"""),37.95)</f>
        <v>37.95</v>
      </c>
      <c r="C1052" s="2">
        <f>IFERROR(__xludf.DUMMYFUNCTION("""COMPUTED_VALUE"""),38.02)</f>
        <v>38.02</v>
      </c>
      <c r="D1052" s="2">
        <f>IFERROR(__xludf.DUMMYFUNCTION("""COMPUTED_VALUE"""),37.37)</f>
        <v>37.37</v>
      </c>
      <c r="E1052" s="2">
        <f>IFERROR(__xludf.DUMMYFUNCTION("""COMPUTED_VALUE"""),37.6)</f>
        <v>37.6</v>
      </c>
      <c r="F1052" s="2">
        <f>IFERROR(__xludf.DUMMYFUNCTION("""COMPUTED_VALUE"""),350365.0)</f>
        <v>350365</v>
      </c>
    </row>
    <row r="1053">
      <c r="A1053" s="3">
        <f>IFERROR(__xludf.DUMMYFUNCTION("""COMPUTED_VALUE"""),43532.66666666667)</f>
        <v>43532.66667</v>
      </c>
      <c r="B1053" s="2">
        <f>IFERROR(__xludf.DUMMYFUNCTION("""COMPUTED_VALUE"""),37.47)</f>
        <v>37.47</v>
      </c>
      <c r="C1053" s="2">
        <f>IFERROR(__xludf.DUMMYFUNCTION("""COMPUTED_VALUE"""),37.76)</f>
        <v>37.76</v>
      </c>
      <c r="D1053" s="2">
        <f>IFERROR(__xludf.DUMMYFUNCTION("""COMPUTED_VALUE"""),37.01)</f>
        <v>37.01</v>
      </c>
      <c r="E1053" s="2">
        <f>IFERROR(__xludf.DUMMYFUNCTION("""COMPUTED_VALUE"""),37.57)</f>
        <v>37.57</v>
      </c>
      <c r="F1053" s="2">
        <f>IFERROR(__xludf.DUMMYFUNCTION("""COMPUTED_VALUE"""),243974.0)</f>
        <v>243974</v>
      </c>
    </row>
    <row r="1054">
      <c r="A1054" s="3">
        <f>IFERROR(__xludf.DUMMYFUNCTION("""COMPUTED_VALUE"""),43535.66666666667)</f>
        <v>43535.66667</v>
      </c>
      <c r="B1054" s="2">
        <f>IFERROR(__xludf.DUMMYFUNCTION("""COMPUTED_VALUE"""),37.64)</f>
        <v>37.64</v>
      </c>
      <c r="C1054" s="2">
        <f>IFERROR(__xludf.DUMMYFUNCTION("""COMPUTED_VALUE"""),37.87)</f>
        <v>37.87</v>
      </c>
      <c r="D1054" s="2">
        <f>IFERROR(__xludf.DUMMYFUNCTION("""COMPUTED_VALUE"""),37.53)</f>
        <v>37.53</v>
      </c>
      <c r="E1054" s="2">
        <f>IFERROR(__xludf.DUMMYFUNCTION("""COMPUTED_VALUE"""),37.74)</f>
        <v>37.74</v>
      </c>
      <c r="F1054" s="2">
        <f>IFERROR(__xludf.DUMMYFUNCTION("""COMPUTED_VALUE"""),368845.0)</f>
        <v>368845</v>
      </c>
    </row>
    <row r="1055">
      <c r="A1055" s="3">
        <f>IFERROR(__xludf.DUMMYFUNCTION("""COMPUTED_VALUE"""),43536.66666666667)</f>
        <v>43536.66667</v>
      </c>
      <c r="B1055" s="2">
        <f>IFERROR(__xludf.DUMMYFUNCTION("""COMPUTED_VALUE"""),37.5)</f>
        <v>37.5</v>
      </c>
      <c r="C1055" s="2">
        <f>IFERROR(__xludf.DUMMYFUNCTION("""COMPUTED_VALUE"""),38.11)</f>
        <v>38.11</v>
      </c>
      <c r="D1055" s="2">
        <f>IFERROR(__xludf.DUMMYFUNCTION("""COMPUTED_VALUE"""),37.49)</f>
        <v>37.49</v>
      </c>
      <c r="E1055" s="2">
        <f>IFERROR(__xludf.DUMMYFUNCTION("""COMPUTED_VALUE"""),38.02)</f>
        <v>38.02</v>
      </c>
      <c r="F1055" s="2">
        <f>IFERROR(__xludf.DUMMYFUNCTION("""COMPUTED_VALUE"""),342773.0)</f>
        <v>342773</v>
      </c>
    </row>
    <row r="1056">
      <c r="A1056" s="3">
        <f>IFERROR(__xludf.DUMMYFUNCTION("""COMPUTED_VALUE"""),43537.66666666667)</f>
        <v>43537.66667</v>
      </c>
      <c r="B1056" s="2">
        <f>IFERROR(__xludf.DUMMYFUNCTION("""COMPUTED_VALUE"""),38.2)</f>
        <v>38.2</v>
      </c>
      <c r="C1056" s="2">
        <f>IFERROR(__xludf.DUMMYFUNCTION("""COMPUTED_VALUE"""),38.33)</f>
        <v>38.33</v>
      </c>
      <c r="D1056" s="2">
        <f>IFERROR(__xludf.DUMMYFUNCTION("""COMPUTED_VALUE"""),37.98)</f>
        <v>37.98</v>
      </c>
      <c r="E1056" s="2">
        <f>IFERROR(__xludf.DUMMYFUNCTION("""COMPUTED_VALUE"""),38.0)</f>
        <v>38</v>
      </c>
      <c r="F1056" s="2">
        <f>IFERROR(__xludf.DUMMYFUNCTION("""COMPUTED_VALUE"""),255441.0)</f>
        <v>255441</v>
      </c>
    </row>
    <row r="1057">
      <c r="A1057" s="3">
        <f>IFERROR(__xludf.DUMMYFUNCTION("""COMPUTED_VALUE"""),43538.66666666667)</f>
        <v>43538.66667</v>
      </c>
      <c r="B1057" s="2">
        <f>IFERROR(__xludf.DUMMYFUNCTION("""COMPUTED_VALUE"""),38.01)</f>
        <v>38.01</v>
      </c>
      <c r="C1057" s="2">
        <f>IFERROR(__xludf.DUMMYFUNCTION("""COMPUTED_VALUE"""),38.14)</f>
        <v>38.14</v>
      </c>
      <c r="D1057" s="2">
        <f>IFERROR(__xludf.DUMMYFUNCTION("""COMPUTED_VALUE"""),37.7)</f>
        <v>37.7</v>
      </c>
      <c r="E1057" s="2">
        <f>IFERROR(__xludf.DUMMYFUNCTION("""COMPUTED_VALUE"""),37.89)</f>
        <v>37.89</v>
      </c>
      <c r="F1057" s="2">
        <f>IFERROR(__xludf.DUMMYFUNCTION("""COMPUTED_VALUE"""),349205.0)</f>
        <v>349205</v>
      </c>
    </row>
    <row r="1058">
      <c r="A1058" s="3">
        <f>IFERROR(__xludf.DUMMYFUNCTION("""COMPUTED_VALUE"""),43539.66666666667)</f>
        <v>43539.66667</v>
      </c>
      <c r="B1058" s="2">
        <f>IFERROR(__xludf.DUMMYFUNCTION("""COMPUTED_VALUE"""),37.89)</f>
        <v>37.89</v>
      </c>
      <c r="C1058" s="2">
        <f>IFERROR(__xludf.DUMMYFUNCTION("""COMPUTED_VALUE"""),38.17)</f>
        <v>38.17</v>
      </c>
      <c r="D1058" s="2">
        <f>IFERROR(__xludf.DUMMYFUNCTION("""COMPUTED_VALUE"""),37.78)</f>
        <v>37.78</v>
      </c>
      <c r="E1058" s="2">
        <f>IFERROR(__xludf.DUMMYFUNCTION("""COMPUTED_VALUE"""),38.1)</f>
        <v>38.1</v>
      </c>
      <c r="F1058" s="2">
        <f>IFERROR(__xludf.DUMMYFUNCTION("""COMPUTED_VALUE"""),725648.0)</f>
        <v>725648</v>
      </c>
    </row>
    <row r="1059">
      <c r="A1059" s="3">
        <f>IFERROR(__xludf.DUMMYFUNCTION("""COMPUTED_VALUE"""),43542.66666666667)</f>
        <v>43542.66667</v>
      </c>
      <c r="B1059" s="2">
        <f>IFERROR(__xludf.DUMMYFUNCTION("""COMPUTED_VALUE"""),38.59)</f>
        <v>38.59</v>
      </c>
      <c r="C1059" s="2">
        <f>IFERROR(__xludf.DUMMYFUNCTION("""COMPUTED_VALUE"""),38.59)</f>
        <v>38.59</v>
      </c>
      <c r="D1059" s="2">
        <f>IFERROR(__xludf.DUMMYFUNCTION("""COMPUTED_VALUE"""),37.74)</f>
        <v>37.74</v>
      </c>
      <c r="E1059" s="2">
        <f>IFERROR(__xludf.DUMMYFUNCTION("""COMPUTED_VALUE"""),38.15)</f>
        <v>38.15</v>
      </c>
      <c r="F1059" s="2">
        <f>IFERROR(__xludf.DUMMYFUNCTION("""COMPUTED_VALUE"""),978907.0)</f>
        <v>978907</v>
      </c>
    </row>
    <row r="1060">
      <c r="A1060" s="3">
        <f>IFERROR(__xludf.DUMMYFUNCTION("""COMPUTED_VALUE"""),43543.66666666667)</f>
        <v>43543.66667</v>
      </c>
      <c r="B1060" s="2">
        <f>IFERROR(__xludf.DUMMYFUNCTION("""COMPUTED_VALUE"""),38.37)</f>
        <v>38.37</v>
      </c>
      <c r="C1060" s="2">
        <f>IFERROR(__xludf.DUMMYFUNCTION("""COMPUTED_VALUE"""),38.77)</f>
        <v>38.77</v>
      </c>
      <c r="D1060" s="2">
        <f>IFERROR(__xludf.DUMMYFUNCTION("""COMPUTED_VALUE"""),38.23)</f>
        <v>38.23</v>
      </c>
      <c r="E1060" s="2">
        <f>IFERROR(__xludf.DUMMYFUNCTION("""COMPUTED_VALUE"""),38.38)</f>
        <v>38.38</v>
      </c>
      <c r="F1060" s="2">
        <f>IFERROR(__xludf.DUMMYFUNCTION("""COMPUTED_VALUE"""),380262.0)</f>
        <v>380262</v>
      </c>
    </row>
    <row r="1061">
      <c r="A1061" s="3">
        <f>IFERROR(__xludf.DUMMYFUNCTION("""COMPUTED_VALUE"""),43544.66666666667)</f>
        <v>43544.66667</v>
      </c>
      <c r="B1061" s="2">
        <f>IFERROR(__xludf.DUMMYFUNCTION("""COMPUTED_VALUE"""),38.35)</f>
        <v>38.35</v>
      </c>
      <c r="C1061" s="2">
        <f>IFERROR(__xludf.DUMMYFUNCTION("""COMPUTED_VALUE"""),38.38)</f>
        <v>38.38</v>
      </c>
      <c r="D1061" s="2">
        <f>IFERROR(__xludf.DUMMYFUNCTION("""COMPUTED_VALUE"""),37.73)</f>
        <v>37.73</v>
      </c>
      <c r="E1061" s="2">
        <f>IFERROR(__xludf.DUMMYFUNCTION("""COMPUTED_VALUE"""),37.85)</f>
        <v>37.85</v>
      </c>
      <c r="F1061" s="2">
        <f>IFERROR(__xludf.DUMMYFUNCTION("""COMPUTED_VALUE"""),387785.0)</f>
        <v>387785</v>
      </c>
    </row>
    <row r="1062">
      <c r="A1062" s="3">
        <f>IFERROR(__xludf.DUMMYFUNCTION("""COMPUTED_VALUE"""),43545.66666666667)</f>
        <v>43545.66667</v>
      </c>
      <c r="B1062" s="2">
        <f>IFERROR(__xludf.DUMMYFUNCTION("""COMPUTED_VALUE"""),37.74)</f>
        <v>37.74</v>
      </c>
      <c r="C1062" s="2">
        <f>IFERROR(__xludf.DUMMYFUNCTION("""COMPUTED_VALUE"""),38.26)</f>
        <v>38.26</v>
      </c>
      <c r="D1062" s="2">
        <f>IFERROR(__xludf.DUMMYFUNCTION("""COMPUTED_VALUE"""),37.69)</f>
        <v>37.69</v>
      </c>
      <c r="E1062" s="2">
        <f>IFERROR(__xludf.DUMMYFUNCTION("""COMPUTED_VALUE"""),38.15)</f>
        <v>38.15</v>
      </c>
      <c r="F1062" s="2">
        <f>IFERROR(__xludf.DUMMYFUNCTION("""COMPUTED_VALUE"""),322789.0)</f>
        <v>322789</v>
      </c>
    </row>
    <row r="1063">
      <c r="A1063" s="3">
        <f>IFERROR(__xludf.DUMMYFUNCTION("""COMPUTED_VALUE"""),43546.66666666667)</f>
        <v>43546.66667</v>
      </c>
      <c r="B1063" s="2">
        <f>IFERROR(__xludf.DUMMYFUNCTION("""COMPUTED_VALUE"""),38.01)</f>
        <v>38.01</v>
      </c>
      <c r="C1063" s="2">
        <f>IFERROR(__xludf.DUMMYFUNCTION("""COMPUTED_VALUE"""),38.01)</f>
        <v>38.01</v>
      </c>
      <c r="D1063" s="2">
        <f>IFERROR(__xludf.DUMMYFUNCTION("""COMPUTED_VALUE"""),37.32)</f>
        <v>37.32</v>
      </c>
      <c r="E1063" s="2">
        <f>IFERROR(__xludf.DUMMYFUNCTION("""COMPUTED_VALUE"""),37.44)</f>
        <v>37.44</v>
      </c>
      <c r="F1063" s="2">
        <f>IFERROR(__xludf.DUMMYFUNCTION("""COMPUTED_VALUE"""),275497.0)</f>
        <v>275497</v>
      </c>
    </row>
    <row r="1064">
      <c r="A1064" s="3">
        <f>IFERROR(__xludf.DUMMYFUNCTION("""COMPUTED_VALUE"""),43549.66666666667)</f>
        <v>43549.66667</v>
      </c>
      <c r="B1064" s="2">
        <f>IFERROR(__xludf.DUMMYFUNCTION("""COMPUTED_VALUE"""),37.42)</f>
        <v>37.42</v>
      </c>
      <c r="C1064" s="2">
        <f>IFERROR(__xludf.DUMMYFUNCTION("""COMPUTED_VALUE"""),37.54)</f>
        <v>37.54</v>
      </c>
      <c r="D1064" s="2">
        <f>IFERROR(__xludf.DUMMYFUNCTION("""COMPUTED_VALUE"""),37.17)</f>
        <v>37.17</v>
      </c>
      <c r="E1064" s="2">
        <f>IFERROR(__xludf.DUMMYFUNCTION("""COMPUTED_VALUE"""),37.51)</f>
        <v>37.51</v>
      </c>
      <c r="F1064" s="2">
        <f>IFERROR(__xludf.DUMMYFUNCTION("""COMPUTED_VALUE"""),391238.0)</f>
        <v>391238</v>
      </c>
    </row>
    <row r="1065">
      <c r="A1065" s="3">
        <f>IFERROR(__xludf.DUMMYFUNCTION("""COMPUTED_VALUE"""),43550.66666666667)</f>
        <v>43550.66667</v>
      </c>
      <c r="B1065" s="2">
        <f>IFERROR(__xludf.DUMMYFUNCTION("""COMPUTED_VALUE"""),37.73)</f>
        <v>37.73</v>
      </c>
      <c r="C1065" s="2">
        <f>IFERROR(__xludf.DUMMYFUNCTION("""COMPUTED_VALUE"""),37.99)</f>
        <v>37.99</v>
      </c>
      <c r="D1065" s="2">
        <f>IFERROR(__xludf.DUMMYFUNCTION("""COMPUTED_VALUE"""),37.66)</f>
        <v>37.66</v>
      </c>
      <c r="E1065" s="2">
        <f>IFERROR(__xludf.DUMMYFUNCTION("""COMPUTED_VALUE"""),37.74)</f>
        <v>37.74</v>
      </c>
      <c r="F1065" s="2">
        <f>IFERROR(__xludf.DUMMYFUNCTION("""COMPUTED_VALUE"""),337642.0)</f>
        <v>337642</v>
      </c>
    </row>
    <row r="1066">
      <c r="A1066" s="3">
        <f>IFERROR(__xludf.DUMMYFUNCTION("""COMPUTED_VALUE"""),43551.66666666667)</f>
        <v>43551.66667</v>
      </c>
      <c r="B1066" s="2">
        <f>IFERROR(__xludf.DUMMYFUNCTION("""COMPUTED_VALUE"""),37.74)</f>
        <v>37.74</v>
      </c>
      <c r="C1066" s="2">
        <f>IFERROR(__xludf.DUMMYFUNCTION("""COMPUTED_VALUE"""),38.07)</f>
        <v>38.07</v>
      </c>
      <c r="D1066" s="2">
        <f>IFERROR(__xludf.DUMMYFUNCTION("""COMPUTED_VALUE"""),37.5)</f>
        <v>37.5</v>
      </c>
      <c r="E1066" s="2">
        <f>IFERROR(__xludf.DUMMYFUNCTION("""COMPUTED_VALUE"""),37.9)</f>
        <v>37.9</v>
      </c>
      <c r="F1066" s="2">
        <f>IFERROR(__xludf.DUMMYFUNCTION("""COMPUTED_VALUE"""),409393.0)</f>
        <v>409393</v>
      </c>
    </row>
    <row r="1067">
      <c r="A1067" s="3">
        <f>IFERROR(__xludf.DUMMYFUNCTION("""COMPUTED_VALUE"""),43552.66666666667)</f>
        <v>43552.66667</v>
      </c>
      <c r="B1067" s="2">
        <f>IFERROR(__xludf.DUMMYFUNCTION("""COMPUTED_VALUE"""),37.99)</f>
        <v>37.99</v>
      </c>
      <c r="C1067" s="2">
        <f>IFERROR(__xludf.DUMMYFUNCTION("""COMPUTED_VALUE"""),38.51)</f>
        <v>38.51</v>
      </c>
      <c r="D1067" s="2">
        <f>IFERROR(__xludf.DUMMYFUNCTION("""COMPUTED_VALUE"""),37.77)</f>
        <v>37.77</v>
      </c>
      <c r="E1067" s="2">
        <f>IFERROR(__xludf.DUMMYFUNCTION("""COMPUTED_VALUE"""),38.48)</f>
        <v>38.48</v>
      </c>
      <c r="F1067" s="2">
        <f>IFERROR(__xludf.DUMMYFUNCTION("""COMPUTED_VALUE"""),585750.0)</f>
        <v>585750</v>
      </c>
    </row>
    <row r="1068">
      <c r="A1068" s="3">
        <f>IFERROR(__xludf.DUMMYFUNCTION("""COMPUTED_VALUE"""),43553.66666666667)</f>
        <v>43553.66667</v>
      </c>
      <c r="B1068" s="2">
        <f>IFERROR(__xludf.DUMMYFUNCTION("""COMPUTED_VALUE"""),38.7)</f>
        <v>38.7</v>
      </c>
      <c r="C1068" s="2">
        <f>IFERROR(__xludf.DUMMYFUNCTION("""COMPUTED_VALUE"""),38.85)</f>
        <v>38.85</v>
      </c>
      <c r="D1068" s="2">
        <f>IFERROR(__xludf.DUMMYFUNCTION("""COMPUTED_VALUE"""),38.07)</f>
        <v>38.07</v>
      </c>
      <c r="E1068" s="2">
        <f>IFERROR(__xludf.DUMMYFUNCTION("""COMPUTED_VALUE"""),38.43)</f>
        <v>38.43</v>
      </c>
      <c r="F1068" s="2">
        <f>IFERROR(__xludf.DUMMYFUNCTION("""COMPUTED_VALUE"""),350570.0)</f>
        <v>350570</v>
      </c>
    </row>
    <row r="1069">
      <c r="A1069" s="3">
        <f>IFERROR(__xludf.DUMMYFUNCTION("""COMPUTED_VALUE"""),43556.66666666667)</f>
        <v>43556.66667</v>
      </c>
      <c r="B1069" s="2">
        <f>IFERROR(__xludf.DUMMYFUNCTION("""COMPUTED_VALUE"""),38.56)</f>
        <v>38.56</v>
      </c>
      <c r="C1069" s="2">
        <f>IFERROR(__xludf.DUMMYFUNCTION("""COMPUTED_VALUE"""),38.83)</f>
        <v>38.83</v>
      </c>
      <c r="D1069" s="2">
        <f>IFERROR(__xludf.DUMMYFUNCTION("""COMPUTED_VALUE"""),38.2)</f>
        <v>38.2</v>
      </c>
      <c r="E1069" s="2">
        <f>IFERROR(__xludf.DUMMYFUNCTION("""COMPUTED_VALUE"""),38.55)</f>
        <v>38.55</v>
      </c>
      <c r="F1069" s="2">
        <f>IFERROR(__xludf.DUMMYFUNCTION("""COMPUTED_VALUE"""),673254.0)</f>
        <v>673254</v>
      </c>
    </row>
    <row r="1070">
      <c r="A1070" s="3">
        <f>IFERROR(__xludf.DUMMYFUNCTION("""COMPUTED_VALUE"""),43557.66666666667)</f>
        <v>43557.66667</v>
      </c>
      <c r="B1070" s="2">
        <f>IFERROR(__xludf.DUMMYFUNCTION("""COMPUTED_VALUE"""),38.54)</f>
        <v>38.54</v>
      </c>
      <c r="C1070" s="2">
        <f>IFERROR(__xludf.DUMMYFUNCTION("""COMPUTED_VALUE"""),38.57)</f>
        <v>38.57</v>
      </c>
      <c r="D1070" s="2">
        <f>IFERROR(__xludf.DUMMYFUNCTION("""COMPUTED_VALUE"""),38.14)</f>
        <v>38.14</v>
      </c>
      <c r="E1070" s="2">
        <f>IFERROR(__xludf.DUMMYFUNCTION("""COMPUTED_VALUE"""),38.46)</f>
        <v>38.46</v>
      </c>
      <c r="F1070" s="2">
        <f>IFERROR(__xludf.DUMMYFUNCTION("""COMPUTED_VALUE"""),305751.0)</f>
        <v>305751</v>
      </c>
    </row>
    <row r="1071">
      <c r="A1071" s="3">
        <f>IFERROR(__xludf.DUMMYFUNCTION("""COMPUTED_VALUE"""),43558.66666666667)</f>
        <v>43558.66667</v>
      </c>
      <c r="B1071" s="2">
        <f>IFERROR(__xludf.DUMMYFUNCTION("""COMPUTED_VALUE"""),38.49)</f>
        <v>38.49</v>
      </c>
      <c r="C1071" s="2">
        <f>IFERROR(__xludf.DUMMYFUNCTION("""COMPUTED_VALUE"""),38.85)</f>
        <v>38.85</v>
      </c>
      <c r="D1071" s="2">
        <f>IFERROR(__xludf.DUMMYFUNCTION("""COMPUTED_VALUE"""),38.4)</f>
        <v>38.4</v>
      </c>
      <c r="E1071" s="2">
        <f>IFERROR(__xludf.DUMMYFUNCTION("""COMPUTED_VALUE"""),38.67)</f>
        <v>38.67</v>
      </c>
      <c r="F1071" s="2">
        <f>IFERROR(__xludf.DUMMYFUNCTION("""COMPUTED_VALUE"""),356204.0)</f>
        <v>356204</v>
      </c>
    </row>
    <row r="1072">
      <c r="A1072" s="3">
        <f>IFERROR(__xludf.DUMMYFUNCTION("""COMPUTED_VALUE"""),43559.66666666667)</f>
        <v>43559.66667</v>
      </c>
      <c r="B1072" s="2">
        <f>IFERROR(__xludf.DUMMYFUNCTION("""COMPUTED_VALUE"""),38.6)</f>
        <v>38.6</v>
      </c>
      <c r="C1072" s="2">
        <f>IFERROR(__xludf.DUMMYFUNCTION("""COMPUTED_VALUE"""),38.65)</f>
        <v>38.65</v>
      </c>
      <c r="D1072" s="2">
        <f>IFERROR(__xludf.DUMMYFUNCTION("""COMPUTED_VALUE"""),37.92)</f>
        <v>37.92</v>
      </c>
      <c r="E1072" s="2">
        <f>IFERROR(__xludf.DUMMYFUNCTION("""COMPUTED_VALUE"""),38.07)</f>
        <v>38.07</v>
      </c>
      <c r="F1072" s="2">
        <f>IFERROR(__xludf.DUMMYFUNCTION("""COMPUTED_VALUE"""),527369.0)</f>
        <v>527369</v>
      </c>
    </row>
    <row r="1073">
      <c r="A1073" s="3">
        <f>IFERROR(__xludf.DUMMYFUNCTION("""COMPUTED_VALUE"""),43560.66666666667)</f>
        <v>43560.66667</v>
      </c>
      <c r="B1073" s="2">
        <f>IFERROR(__xludf.DUMMYFUNCTION("""COMPUTED_VALUE"""),38.32)</f>
        <v>38.32</v>
      </c>
      <c r="C1073" s="2">
        <f>IFERROR(__xludf.DUMMYFUNCTION("""COMPUTED_VALUE"""),38.5)</f>
        <v>38.5</v>
      </c>
      <c r="D1073" s="2">
        <f>IFERROR(__xludf.DUMMYFUNCTION("""COMPUTED_VALUE"""),38.05)</f>
        <v>38.05</v>
      </c>
      <c r="E1073" s="2">
        <f>IFERROR(__xludf.DUMMYFUNCTION("""COMPUTED_VALUE"""),38.47)</f>
        <v>38.47</v>
      </c>
      <c r="F1073" s="2">
        <f>IFERROR(__xludf.DUMMYFUNCTION("""COMPUTED_VALUE"""),548340.0)</f>
        <v>548340</v>
      </c>
    </row>
    <row r="1074">
      <c r="A1074" s="3">
        <f>IFERROR(__xludf.DUMMYFUNCTION("""COMPUTED_VALUE"""),43563.66666666667)</f>
        <v>43563.66667</v>
      </c>
      <c r="B1074" s="2">
        <f>IFERROR(__xludf.DUMMYFUNCTION("""COMPUTED_VALUE"""),38.5)</f>
        <v>38.5</v>
      </c>
      <c r="C1074" s="2">
        <f>IFERROR(__xludf.DUMMYFUNCTION("""COMPUTED_VALUE"""),38.69)</f>
        <v>38.69</v>
      </c>
      <c r="D1074" s="2">
        <f>IFERROR(__xludf.DUMMYFUNCTION("""COMPUTED_VALUE"""),37.97)</f>
        <v>37.97</v>
      </c>
      <c r="E1074" s="2">
        <f>IFERROR(__xludf.DUMMYFUNCTION("""COMPUTED_VALUE"""),38.28)</f>
        <v>38.28</v>
      </c>
      <c r="F1074" s="2">
        <f>IFERROR(__xludf.DUMMYFUNCTION("""COMPUTED_VALUE"""),494588.0)</f>
        <v>494588</v>
      </c>
    </row>
    <row r="1075">
      <c r="A1075" s="3">
        <f>IFERROR(__xludf.DUMMYFUNCTION("""COMPUTED_VALUE"""),43564.66666666667)</f>
        <v>43564.66667</v>
      </c>
      <c r="B1075" s="2">
        <f>IFERROR(__xludf.DUMMYFUNCTION("""COMPUTED_VALUE"""),38.14)</f>
        <v>38.14</v>
      </c>
      <c r="C1075" s="2">
        <f>IFERROR(__xludf.DUMMYFUNCTION("""COMPUTED_VALUE"""),38.61)</f>
        <v>38.61</v>
      </c>
      <c r="D1075" s="2">
        <f>IFERROR(__xludf.DUMMYFUNCTION("""COMPUTED_VALUE"""),38.08)</f>
        <v>38.08</v>
      </c>
      <c r="E1075" s="2">
        <f>IFERROR(__xludf.DUMMYFUNCTION("""COMPUTED_VALUE"""),38.57)</f>
        <v>38.57</v>
      </c>
      <c r="F1075" s="2">
        <f>IFERROR(__xludf.DUMMYFUNCTION("""COMPUTED_VALUE"""),330019.0)</f>
        <v>330019</v>
      </c>
    </row>
    <row r="1076">
      <c r="A1076" s="3">
        <f>IFERROR(__xludf.DUMMYFUNCTION("""COMPUTED_VALUE"""),43565.66666666667)</f>
        <v>43565.66667</v>
      </c>
      <c r="B1076" s="2">
        <f>IFERROR(__xludf.DUMMYFUNCTION("""COMPUTED_VALUE"""),38.61)</f>
        <v>38.61</v>
      </c>
      <c r="C1076" s="2">
        <f>IFERROR(__xludf.DUMMYFUNCTION("""COMPUTED_VALUE"""),38.78)</f>
        <v>38.78</v>
      </c>
      <c r="D1076" s="2">
        <f>IFERROR(__xludf.DUMMYFUNCTION("""COMPUTED_VALUE"""),38.44)</f>
        <v>38.44</v>
      </c>
      <c r="E1076" s="2">
        <f>IFERROR(__xludf.DUMMYFUNCTION("""COMPUTED_VALUE"""),38.46)</f>
        <v>38.46</v>
      </c>
      <c r="F1076" s="2">
        <f>IFERROR(__xludf.DUMMYFUNCTION("""COMPUTED_VALUE"""),271737.0)</f>
        <v>271737</v>
      </c>
    </row>
    <row r="1077">
      <c r="A1077" s="3">
        <f>IFERROR(__xludf.DUMMYFUNCTION("""COMPUTED_VALUE"""),43566.66666666667)</f>
        <v>43566.66667</v>
      </c>
      <c r="B1077" s="2">
        <f>IFERROR(__xludf.DUMMYFUNCTION("""COMPUTED_VALUE"""),38.64)</f>
        <v>38.64</v>
      </c>
      <c r="C1077" s="2">
        <f>IFERROR(__xludf.DUMMYFUNCTION("""COMPUTED_VALUE"""),38.73)</f>
        <v>38.73</v>
      </c>
      <c r="D1077" s="2">
        <f>IFERROR(__xludf.DUMMYFUNCTION("""COMPUTED_VALUE"""),38.21)</f>
        <v>38.21</v>
      </c>
      <c r="E1077" s="2">
        <f>IFERROR(__xludf.DUMMYFUNCTION("""COMPUTED_VALUE"""),38.62)</f>
        <v>38.62</v>
      </c>
      <c r="F1077" s="2">
        <f>IFERROR(__xludf.DUMMYFUNCTION("""COMPUTED_VALUE"""),198598.0)</f>
        <v>198598</v>
      </c>
    </row>
    <row r="1078">
      <c r="A1078" s="3">
        <f>IFERROR(__xludf.DUMMYFUNCTION("""COMPUTED_VALUE"""),43567.66666666667)</f>
        <v>43567.66667</v>
      </c>
      <c r="B1078" s="2">
        <f>IFERROR(__xludf.DUMMYFUNCTION("""COMPUTED_VALUE"""),38.8)</f>
        <v>38.8</v>
      </c>
      <c r="C1078" s="2">
        <f>IFERROR(__xludf.DUMMYFUNCTION("""COMPUTED_VALUE"""),38.85)</f>
        <v>38.85</v>
      </c>
      <c r="D1078" s="2">
        <f>IFERROR(__xludf.DUMMYFUNCTION("""COMPUTED_VALUE"""),38.63)</f>
        <v>38.63</v>
      </c>
      <c r="E1078" s="2">
        <f>IFERROR(__xludf.DUMMYFUNCTION("""COMPUTED_VALUE"""),38.82)</f>
        <v>38.82</v>
      </c>
      <c r="F1078" s="2">
        <f>IFERROR(__xludf.DUMMYFUNCTION("""COMPUTED_VALUE"""),349257.0)</f>
        <v>349257</v>
      </c>
    </row>
    <row r="1079">
      <c r="A1079" s="3">
        <f>IFERROR(__xludf.DUMMYFUNCTION("""COMPUTED_VALUE"""),43570.66666666667)</f>
        <v>43570.66667</v>
      </c>
      <c r="B1079" s="2">
        <f>IFERROR(__xludf.DUMMYFUNCTION("""COMPUTED_VALUE"""),38.77)</f>
        <v>38.77</v>
      </c>
      <c r="C1079" s="2">
        <f>IFERROR(__xludf.DUMMYFUNCTION("""COMPUTED_VALUE"""),38.97)</f>
        <v>38.97</v>
      </c>
      <c r="D1079" s="2">
        <f>IFERROR(__xludf.DUMMYFUNCTION("""COMPUTED_VALUE"""),38.53)</f>
        <v>38.53</v>
      </c>
      <c r="E1079" s="2">
        <f>IFERROR(__xludf.DUMMYFUNCTION("""COMPUTED_VALUE"""),38.61)</f>
        <v>38.61</v>
      </c>
      <c r="F1079" s="2">
        <f>IFERROR(__xludf.DUMMYFUNCTION("""COMPUTED_VALUE"""),398075.0)</f>
        <v>398075</v>
      </c>
    </row>
    <row r="1080">
      <c r="A1080" s="3">
        <f>IFERROR(__xludf.DUMMYFUNCTION("""COMPUTED_VALUE"""),43571.66666666667)</f>
        <v>43571.66667</v>
      </c>
      <c r="B1080" s="2">
        <f>IFERROR(__xludf.DUMMYFUNCTION("""COMPUTED_VALUE"""),38.78)</f>
        <v>38.78</v>
      </c>
      <c r="C1080" s="2">
        <f>IFERROR(__xludf.DUMMYFUNCTION("""COMPUTED_VALUE"""),39.29)</f>
        <v>39.29</v>
      </c>
      <c r="D1080" s="2">
        <f>IFERROR(__xludf.DUMMYFUNCTION("""COMPUTED_VALUE"""),38.64)</f>
        <v>38.64</v>
      </c>
      <c r="E1080" s="2">
        <f>IFERROR(__xludf.DUMMYFUNCTION("""COMPUTED_VALUE"""),38.71)</f>
        <v>38.71</v>
      </c>
      <c r="F1080" s="2">
        <f>IFERROR(__xludf.DUMMYFUNCTION("""COMPUTED_VALUE"""),579475.0)</f>
        <v>579475</v>
      </c>
    </row>
    <row r="1081">
      <c r="A1081" s="3">
        <f>IFERROR(__xludf.DUMMYFUNCTION("""COMPUTED_VALUE"""),43572.66666666667)</f>
        <v>43572.66667</v>
      </c>
      <c r="B1081" s="2">
        <f>IFERROR(__xludf.DUMMYFUNCTION("""COMPUTED_VALUE"""),38.96)</f>
        <v>38.96</v>
      </c>
      <c r="C1081" s="2">
        <f>IFERROR(__xludf.DUMMYFUNCTION("""COMPUTED_VALUE"""),38.96)</f>
        <v>38.96</v>
      </c>
      <c r="D1081" s="2">
        <f>IFERROR(__xludf.DUMMYFUNCTION("""COMPUTED_VALUE"""),37.91)</f>
        <v>37.91</v>
      </c>
      <c r="E1081" s="2">
        <f>IFERROR(__xludf.DUMMYFUNCTION("""COMPUTED_VALUE"""),38.05)</f>
        <v>38.05</v>
      </c>
      <c r="F1081" s="2">
        <f>IFERROR(__xludf.DUMMYFUNCTION("""COMPUTED_VALUE"""),478144.0)</f>
        <v>478144</v>
      </c>
    </row>
    <row r="1082">
      <c r="A1082" s="3">
        <f>IFERROR(__xludf.DUMMYFUNCTION("""COMPUTED_VALUE"""),43573.66666666667)</f>
        <v>43573.66667</v>
      </c>
      <c r="B1082" s="2">
        <f>IFERROR(__xludf.DUMMYFUNCTION("""COMPUTED_VALUE"""),38.06)</f>
        <v>38.06</v>
      </c>
      <c r="C1082" s="2">
        <f>IFERROR(__xludf.DUMMYFUNCTION("""COMPUTED_VALUE"""),38.12)</f>
        <v>38.12</v>
      </c>
      <c r="D1082" s="2">
        <f>IFERROR(__xludf.DUMMYFUNCTION("""COMPUTED_VALUE"""),37.5)</f>
        <v>37.5</v>
      </c>
      <c r="E1082" s="2">
        <f>IFERROR(__xludf.DUMMYFUNCTION("""COMPUTED_VALUE"""),38.08)</f>
        <v>38.08</v>
      </c>
      <c r="F1082" s="2">
        <f>IFERROR(__xludf.DUMMYFUNCTION("""COMPUTED_VALUE"""),367573.0)</f>
        <v>367573</v>
      </c>
    </row>
    <row r="1083">
      <c r="A1083" s="3">
        <f>IFERROR(__xludf.DUMMYFUNCTION("""COMPUTED_VALUE"""),43577.66666666667)</f>
        <v>43577.66667</v>
      </c>
      <c r="B1083" s="2">
        <f>IFERROR(__xludf.DUMMYFUNCTION("""COMPUTED_VALUE"""),38.03)</f>
        <v>38.03</v>
      </c>
      <c r="C1083" s="2">
        <f>IFERROR(__xludf.DUMMYFUNCTION("""COMPUTED_VALUE"""),38.27)</f>
        <v>38.27</v>
      </c>
      <c r="D1083" s="2">
        <f>IFERROR(__xludf.DUMMYFUNCTION("""COMPUTED_VALUE"""),37.85)</f>
        <v>37.85</v>
      </c>
      <c r="E1083" s="2">
        <f>IFERROR(__xludf.DUMMYFUNCTION("""COMPUTED_VALUE"""),37.94)</f>
        <v>37.94</v>
      </c>
      <c r="F1083" s="2">
        <f>IFERROR(__xludf.DUMMYFUNCTION("""COMPUTED_VALUE"""),313739.0)</f>
        <v>313739</v>
      </c>
    </row>
    <row r="1084">
      <c r="A1084" s="3">
        <f>IFERROR(__xludf.DUMMYFUNCTION("""COMPUTED_VALUE"""),43578.66666666667)</f>
        <v>43578.66667</v>
      </c>
      <c r="B1084" s="2">
        <f>IFERROR(__xludf.DUMMYFUNCTION("""COMPUTED_VALUE"""),37.99)</f>
        <v>37.99</v>
      </c>
      <c r="C1084" s="2">
        <f>IFERROR(__xludf.DUMMYFUNCTION("""COMPUTED_VALUE"""),38.15)</f>
        <v>38.15</v>
      </c>
      <c r="D1084" s="2">
        <f>IFERROR(__xludf.DUMMYFUNCTION("""COMPUTED_VALUE"""),37.84)</f>
        <v>37.84</v>
      </c>
      <c r="E1084" s="2">
        <f>IFERROR(__xludf.DUMMYFUNCTION("""COMPUTED_VALUE"""),38.12)</f>
        <v>38.12</v>
      </c>
      <c r="F1084" s="2">
        <f>IFERROR(__xludf.DUMMYFUNCTION("""COMPUTED_VALUE"""),520877.0)</f>
        <v>520877</v>
      </c>
    </row>
    <row r="1085">
      <c r="A1085" s="3">
        <f>IFERROR(__xludf.DUMMYFUNCTION("""COMPUTED_VALUE"""),43579.66666666667)</f>
        <v>43579.66667</v>
      </c>
      <c r="B1085" s="2">
        <f>IFERROR(__xludf.DUMMYFUNCTION("""COMPUTED_VALUE"""),38.31)</f>
        <v>38.31</v>
      </c>
      <c r="C1085" s="2">
        <f>IFERROR(__xludf.DUMMYFUNCTION("""COMPUTED_VALUE"""),38.43)</f>
        <v>38.43</v>
      </c>
      <c r="D1085" s="2">
        <f>IFERROR(__xludf.DUMMYFUNCTION("""COMPUTED_VALUE"""),38.08)</f>
        <v>38.08</v>
      </c>
      <c r="E1085" s="2">
        <f>IFERROR(__xludf.DUMMYFUNCTION("""COMPUTED_VALUE"""),38.14)</f>
        <v>38.14</v>
      </c>
      <c r="F1085" s="2">
        <f>IFERROR(__xludf.DUMMYFUNCTION("""COMPUTED_VALUE"""),274028.0)</f>
        <v>274028</v>
      </c>
    </row>
    <row r="1086">
      <c r="A1086" s="3">
        <f>IFERROR(__xludf.DUMMYFUNCTION("""COMPUTED_VALUE"""),43580.66666666667)</f>
        <v>43580.66667</v>
      </c>
      <c r="B1086" s="2">
        <f>IFERROR(__xludf.DUMMYFUNCTION("""COMPUTED_VALUE"""),38.15)</f>
        <v>38.15</v>
      </c>
      <c r="C1086" s="2">
        <f>IFERROR(__xludf.DUMMYFUNCTION("""COMPUTED_VALUE"""),38.38)</f>
        <v>38.38</v>
      </c>
      <c r="D1086" s="2">
        <f>IFERROR(__xludf.DUMMYFUNCTION("""COMPUTED_VALUE"""),38.0)</f>
        <v>38</v>
      </c>
      <c r="E1086" s="2">
        <f>IFERROR(__xludf.DUMMYFUNCTION("""COMPUTED_VALUE"""),38.35)</f>
        <v>38.35</v>
      </c>
      <c r="F1086" s="2">
        <f>IFERROR(__xludf.DUMMYFUNCTION("""COMPUTED_VALUE"""),268855.0)</f>
        <v>268855</v>
      </c>
    </row>
    <row r="1087">
      <c r="A1087" s="3">
        <f>IFERROR(__xludf.DUMMYFUNCTION("""COMPUTED_VALUE"""),43581.66666666667)</f>
        <v>43581.66667</v>
      </c>
      <c r="B1087" s="2">
        <f>IFERROR(__xludf.DUMMYFUNCTION("""COMPUTED_VALUE"""),38.33)</f>
        <v>38.33</v>
      </c>
      <c r="C1087" s="2">
        <f>IFERROR(__xludf.DUMMYFUNCTION("""COMPUTED_VALUE"""),38.43)</f>
        <v>38.43</v>
      </c>
      <c r="D1087" s="2">
        <f>IFERROR(__xludf.DUMMYFUNCTION("""COMPUTED_VALUE"""),37.93)</f>
        <v>37.93</v>
      </c>
      <c r="E1087" s="2">
        <f>IFERROR(__xludf.DUMMYFUNCTION("""COMPUTED_VALUE"""),38.42)</f>
        <v>38.42</v>
      </c>
      <c r="F1087" s="2">
        <f>IFERROR(__xludf.DUMMYFUNCTION("""COMPUTED_VALUE"""),260862.0)</f>
        <v>260862</v>
      </c>
    </row>
    <row r="1088">
      <c r="A1088" s="3">
        <f>IFERROR(__xludf.DUMMYFUNCTION("""COMPUTED_VALUE"""),43584.66666666667)</f>
        <v>43584.66667</v>
      </c>
      <c r="B1088" s="2">
        <f>IFERROR(__xludf.DUMMYFUNCTION("""COMPUTED_VALUE"""),38.42)</f>
        <v>38.42</v>
      </c>
      <c r="C1088" s="2">
        <f>IFERROR(__xludf.DUMMYFUNCTION("""COMPUTED_VALUE"""),38.43)</f>
        <v>38.43</v>
      </c>
      <c r="D1088" s="2">
        <f>IFERROR(__xludf.DUMMYFUNCTION("""COMPUTED_VALUE"""),38.02)</f>
        <v>38.02</v>
      </c>
      <c r="E1088" s="2">
        <f>IFERROR(__xludf.DUMMYFUNCTION("""COMPUTED_VALUE"""),38.27)</f>
        <v>38.27</v>
      </c>
      <c r="F1088" s="2">
        <f>IFERROR(__xludf.DUMMYFUNCTION("""COMPUTED_VALUE"""),548464.0)</f>
        <v>548464</v>
      </c>
    </row>
    <row r="1089">
      <c r="A1089" s="3">
        <f>IFERROR(__xludf.DUMMYFUNCTION("""COMPUTED_VALUE"""),43585.66666666667)</f>
        <v>43585.66667</v>
      </c>
      <c r="B1089" s="2">
        <f>IFERROR(__xludf.DUMMYFUNCTION("""COMPUTED_VALUE"""),38.39)</f>
        <v>38.39</v>
      </c>
      <c r="C1089" s="2">
        <f>IFERROR(__xludf.DUMMYFUNCTION("""COMPUTED_VALUE"""),38.64)</f>
        <v>38.64</v>
      </c>
      <c r="D1089" s="2">
        <f>IFERROR(__xludf.DUMMYFUNCTION("""COMPUTED_VALUE"""),38.14)</f>
        <v>38.14</v>
      </c>
      <c r="E1089" s="2">
        <f>IFERROR(__xludf.DUMMYFUNCTION("""COMPUTED_VALUE"""),38.45)</f>
        <v>38.45</v>
      </c>
      <c r="F1089" s="2">
        <f>IFERROR(__xludf.DUMMYFUNCTION("""COMPUTED_VALUE"""),737996.0)</f>
        <v>737996</v>
      </c>
    </row>
  </sheetData>
  <drawing r:id="rId1"/>
</worksheet>
</file>