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IFERROR(__xludf.DUMMYFUNCTION("GOOGLEFINANCE(""NYSE:SHOP"", ""all"", DATE(2015,1,1), DATE(2019,5,1),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IFERROR(__xludf.DUMMYFUNCTION("""COMPUTED_VALUE"""),42145.66666666667)</f>
        <v>42145.66667</v>
      </c>
      <c r="B2" s="2">
        <f>IFERROR(__xludf.DUMMYFUNCTION("""COMPUTED_VALUE"""),28.0)</f>
        <v>28</v>
      </c>
      <c r="C2" s="2">
        <f>IFERROR(__xludf.DUMMYFUNCTION("""COMPUTED_VALUE"""),28.74)</f>
        <v>28.74</v>
      </c>
      <c r="D2" s="2">
        <f>IFERROR(__xludf.DUMMYFUNCTION("""COMPUTED_VALUE"""),24.11)</f>
        <v>24.11</v>
      </c>
      <c r="E2" s="2">
        <f>IFERROR(__xludf.DUMMYFUNCTION("""COMPUTED_VALUE"""),25.68)</f>
        <v>25.68</v>
      </c>
      <c r="F2" s="2">
        <f>IFERROR(__xludf.DUMMYFUNCTION("""COMPUTED_VALUE"""),1.2303919E7)</f>
        <v>12303919</v>
      </c>
    </row>
    <row r="3">
      <c r="A3" s="3">
        <f>IFERROR(__xludf.DUMMYFUNCTION("""COMPUTED_VALUE"""),42146.66666666667)</f>
        <v>42146.66667</v>
      </c>
      <c r="B3" s="2">
        <f>IFERROR(__xludf.DUMMYFUNCTION("""COMPUTED_VALUE"""),26.17)</f>
        <v>26.17</v>
      </c>
      <c r="C3" s="2">
        <f>IFERROR(__xludf.DUMMYFUNCTION("""COMPUTED_VALUE"""),31.1)</f>
        <v>31.1</v>
      </c>
      <c r="D3" s="2">
        <f>IFERROR(__xludf.DUMMYFUNCTION("""COMPUTED_VALUE"""),26.0)</f>
        <v>26</v>
      </c>
      <c r="E3" s="2">
        <f>IFERROR(__xludf.DUMMYFUNCTION("""COMPUTED_VALUE"""),28.31)</f>
        <v>28.31</v>
      </c>
      <c r="F3" s="2">
        <f>IFERROR(__xludf.DUMMYFUNCTION("""COMPUTED_VALUE"""),2842581.0)</f>
        <v>2842581</v>
      </c>
    </row>
    <row r="4">
      <c r="A4" s="3">
        <f>IFERROR(__xludf.DUMMYFUNCTION("""COMPUTED_VALUE"""),42150.66666666667)</f>
        <v>42150.66667</v>
      </c>
      <c r="B4" s="2">
        <f>IFERROR(__xludf.DUMMYFUNCTION("""COMPUTED_VALUE"""),29.8)</f>
        <v>29.8</v>
      </c>
      <c r="C4" s="2">
        <f>IFERROR(__xludf.DUMMYFUNCTION("""COMPUTED_VALUE"""),30.34)</f>
        <v>30.34</v>
      </c>
      <c r="D4" s="2">
        <f>IFERROR(__xludf.DUMMYFUNCTION("""COMPUTED_VALUE"""),29.08)</f>
        <v>29.08</v>
      </c>
      <c r="E4" s="2">
        <f>IFERROR(__xludf.DUMMYFUNCTION("""COMPUTED_VALUE"""),29.65)</f>
        <v>29.65</v>
      </c>
      <c r="F4" s="2">
        <f>IFERROR(__xludf.DUMMYFUNCTION("""COMPUTED_VALUE"""),819883.0)</f>
        <v>819883</v>
      </c>
    </row>
    <row r="5">
      <c r="A5" s="3">
        <f>IFERROR(__xludf.DUMMYFUNCTION("""COMPUTED_VALUE"""),42151.66666666667)</f>
        <v>42151.66667</v>
      </c>
      <c r="B5" s="2">
        <f>IFERROR(__xludf.DUMMYFUNCTION("""COMPUTED_VALUE"""),30.67)</f>
        <v>30.67</v>
      </c>
      <c r="C5" s="2">
        <f>IFERROR(__xludf.DUMMYFUNCTION("""COMPUTED_VALUE"""),30.81)</f>
        <v>30.81</v>
      </c>
      <c r="D5" s="2">
        <f>IFERROR(__xludf.DUMMYFUNCTION("""COMPUTED_VALUE"""),27.0)</f>
        <v>27</v>
      </c>
      <c r="E5" s="2">
        <f>IFERROR(__xludf.DUMMYFUNCTION("""COMPUTED_VALUE"""),27.5)</f>
        <v>27.5</v>
      </c>
      <c r="F5" s="2">
        <f>IFERROR(__xludf.DUMMYFUNCTION("""COMPUTED_VALUE"""),797976.0)</f>
        <v>797976</v>
      </c>
    </row>
    <row r="6">
      <c r="A6" s="3">
        <f>IFERROR(__xludf.DUMMYFUNCTION("""COMPUTED_VALUE"""),42152.66666666667)</f>
        <v>42152.66667</v>
      </c>
      <c r="B6" s="2">
        <f>IFERROR(__xludf.DUMMYFUNCTION("""COMPUTED_VALUE"""),27.55)</f>
        <v>27.55</v>
      </c>
      <c r="C6" s="2">
        <f>IFERROR(__xludf.DUMMYFUNCTION("""COMPUTED_VALUE"""),27.74)</f>
        <v>27.74</v>
      </c>
      <c r="D6" s="2">
        <f>IFERROR(__xludf.DUMMYFUNCTION("""COMPUTED_VALUE"""),26.48)</f>
        <v>26.48</v>
      </c>
      <c r="E6" s="2">
        <f>IFERROR(__xludf.DUMMYFUNCTION("""COMPUTED_VALUE"""),27.45)</f>
        <v>27.45</v>
      </c>
      <c r="F6" s="2">
        <f>IFERROR(__xludf.DUMMYFUNCTION("""COMPUTED_VALUE"""),400337.0)</f>
        <v>400337</v>
      </c>
    </row>
    <row r="7">
      <c r="A7" s="3">
        <f>IFERROR(__xludf.DUMMYFUNCTION("""COMPUTED_VALUE"""),42153.66666666667)</f>
        <v>42153.66667</v>
      </c>
      <c r="B7" s="2">
        <f>IFERROR(__xludf.DUMMYFUNCTION("""COMPUTED_VALUE"""),27.25)</f>
        <v>27.25</v>
      </c>
      <c r="C7" s="2">
        <f>IFERROR(__xludf.DUMMYFUNCTION("""COMPUTED_VALUE"""),27.38)</f>
        <v>27.38</v>
      </c>
      <c r="D7" s="2">
        <f>IFERROR(__xludf.DUMMYFUNCTION("""COMPUTED_VALUE"""),26.87)</f>
        <v>26.87</v>
      </c>
      <c r="E7" s="2">
        <f>IFERROR(__xludf.DUMMYFUNCTION("""COMPUTED_VALUE"""),27.2)</f>
        <v>27.2</v>
      </c>
      <c r="F7" s="2">
        <f>IFERROR(__xludf.DUMMYFUNCTION("""COMPUTED_VALUE"""),255919.0)</f>
        <v>255919</v>
      </c>
    </row>
    <row r="8">
      <c r="A8" s="3">
        <f>IFERROR(__xludf.DUMMYFUNCTION("""COMPUTED_VALUE"""),42156.66666666667)</f>
        <v>42156.66667</v>
      </c>
      <c r="B8" s="2">
        <f>IFERROR(__xludf.DUMMYFUNCTION("""COMPUTED_VALUE"""),27.2)</f>
        <v>27.2</v>
      </c>
      <c r="C8" s="2">
        <f>IFERROR(__xludf.DUMMYFUNCTION("""COMPUTED_VALUE"""),27.44)</f>
        <v>27.44</v>
      </c>
      <c r="D8" s="2">
        <f>IFERROR(__xludf.DUMMYFUNCTION("""COMPUTED_VALUE"""),26.6)</f>
        <v>26.6</v>
      </c>
      <c r="E8" s="2">
        <f>IFERROR(__xludf.DUMMYFUNCTION("""COMPUTED_VALUE"""),27.33)</f>
        <v>27.33</v>
      </c>
      <c r="F8" s="2">
        <f>IFERROR(__xludf.DUMMYFUNCTION("""COMPUTED_VALUE"""),257040.0)</f>
        <v>257040</v>
      </c>
    </row>
    <row r="9">
      <c r="A9" s="3">
        <f>IFERROR(__xludf.DUMMYFUNCTION("""COMPUTED_VALUE"""),42157.66666666667)</f>
        <v>42157.66667</v>
      </c>
      <c r="B9" s="2">
        <f>IFERROR(__xludf.DUMMYFUNCTION("""COMPUTED_VALUE"""),27.47)</f>
        <v>27.47</v>
      </c>
      <c r="C9" s="2">
        <f>IFERROR(__xludf.DUMMYFUNCTION("""COMPUTED_VALUE"""),27.47)</f>
        <v>27.47</v>
      </c>
      <c r="D9" s="2">
        <f>IFERROR(__xludf.DUMMYFUNCTION("""COMPUTED_VALUE"""),26.65)</f>
        <v>26.65</v>
      </c>
      <c r="E9" s="2">
        <f>IFERROR(__xludf.DUMMYFUNCTION("""COMPUTED_VALUE"""),26.95)</f>
        <v>26.95</v>
      </c>
      <c r="F9" s="2">
        <f>IFERROR(__xludf.DUMMYFUNCTION("""COMPUTED_VALUE"""),379765.0)</f>
        <v>379765</v>
      </c>
    </row>
    <row r="10">
      <c r="A10" s="3">
        <f>IFERROR(__xludf.DUMMYFUNCTION("""COMPUTED_VALUE"""),42158.66666666667)</f>
        <v>42158.66667</v>
      </c>
      <c r="B10" s="2">
        <f>IFERROR(__xludf.DUMMYFUNCTION("""COMPUTED_VALUE"""),26.76)</f>
        <v>26.76</v>
      </c>
      <c r="C10" s="2">
        <f>IFERROR(__xludf.DUMMYFUNCTION("""COMPUTED_VALUE"""),27.5)</f>
        <v>27.5</v>
      </c>
      <c r="D10" s="2">
        <f>IFERROR(__xludf.DUMMYFUNCTION("""COMPUTED_VALUE"""),26.5)</f>
        <v>26.5</v>
      </c>
      <c r="E10" s="2">
        <f>IFERROR(__xludf.DUMMYFUNCTION("""COMPUTED_VALUE"""),27.44)</f>
        <v>27.44</v>
      </c>
      <c r="F10" s="2">
        <f>IFERROR(__xludf.DUMMYFUNCTION("""COMPUTED_VALUE"""),302948.0)</f>
        <v>302948</v>
      </c>
    </row>
    <row r="11">
      <c r="A11" s="3">
        <f>IFERROR(__xludf.DUMMYFUNCTION("""COMPUTED_VALUE"""),42159.66666666667)</f>
        <v>42159.66667</v>
      </c>
      <c r="B11" s="2">
        <f>IFERROR(__xludf.DUMMYFUNCTION("""COMPUTED_VALUE"""),27.42)</f>
        <v>27.42</v>
      </c>
      <c r="C11" s="2">
        <f>IFERROR(__xludf.DUMMYFUNCTION("""COMPUTED_VALUE"""),27.49)</f>
        <v>27.49</v>
      </c>
      <c r="D11" s="2">
        <f>IFERROR(__xludf.DUMMYFUNCTION("""COMPUTED_VALUE"""),25.51)</f>
        <v>25.51</v>
      </c>
      <c r="E11" s="2">
        <f>IFERROR(__xludf.DUMMYFUNCTION("""COMPUTED_VALUE"""),26.78)</f>
        <v>26.78</v>
      </c>
      <c r="F11" s="2">
        <f>IFERROR(__xludf.DUMMYFUNCTION("""COMPUTED_VALUE"""),322577.0)</f>
        <v>322577</v>
      </c>
    </row>
    <row r="12">
      <c r="A12" s="3">
        <f>IFERROR(__xludf.DUMMYFUNCTION("""COMPUTED_VALUE"""),42160.66666666667)</f>
        <v>42160.66667</v>
      </c>
      <c r="B12" s="2">
        <f>IFERROR(__xludf.DUMMYFUNCTION("""COMPUTED_VALUE"""),26.66)</f>
        <v>26.66</v>
      </c>
      <c r="C12" s="2">
        <f>IFERROR(__xludf.DUMMYFUNCTION("""COMPUTED_VALUE"""),27.39)</f>
        <v>27.39</v>
      </c>
      <c r="D12" s="2">
        <f>IFERROR(__xludf.DUMMYFUNCTION("""COMPUTED_VALUE"""),26.1)</f>
        <v>26.1</v>
      </c>
      <c r="E12" s="2">
        <f>IFERROR(__xludf.DUMMYFUNCTION("""COMPUTED_VALUE"""),27.39)</f>
        <v>27.39</v>
      </c>
      <c r="F12" s="2">
        <f>IFERROR(__xludf.DUMMYFUNCTION("""COMPUTED_VALUE"""),129560.0)</f>
        <v>129560</v>
      </c>
    </row>
    <row r="13">
      <c r="A13" s="3">
        <f>IFERROR(__xludf.DUMMYFUNCTION("""COMPUTED_VALUE"""),42163.66666666667)</f>
        <v>42163.66667</v>
      </c>
      <c r="B13" s="2">
        <f>IFERROR(__xludf.DUMMYFUNCTION("""COMPUTED_VALUE"""),26.9)</f>
        <v>26.9</v>
      </c>
      <c r="C13" s="2">
        <f>IFERROR(__xludf.DUMMYFUNCTION("""COMPUTED_VALUE"""),27.48)</f>
        <v>27.48</v>
      </c>
      <c r="D13" s="2">
        <f>IFERROR(__xludf.DUMMYFUNCTION("""COMPUTED_VALUE"""),26.82)</f>
        <v>26.82</v>
      </c>
      <c r="E13" s="2">
        <f>IFERROR(__xludf.DUMMYFUNCTION("""COMPUTED_VALUE"""),26.98)</f>
        <v>26.98</v>
      </c>
      <c r="F13" s="2">
        <f>IFERROR(__xludf.DUMMYFUNCTION("""COMPUTED_VALUE"""),280925.0)</f>
        <v>280925</v>
      </c>
    </row>
    <row r="14">
      <c r="A14" s="3">
        <f>IFERROR(__xludf.DUMMYFUNCTION("""COMPUTED_VALUE"""),42164.66666666667)</f>
        <v>42164.66667</v>
      </c>
      <c r="B14" s="2">
        <f>IFERROR(__xludf.DUMMYFUNCTION("""COMPUTED_VALUE"""),26.64)</f>
        <v>26.64</v>
      </c>
      <c r="C14" s="2">
        <f>IFERROR(__xludf.DUMMYFUNCTION("""COMPUTED_VALUE"""),28.46)</f>
        <v>28.46</v>
      </c>
      <c r="D14" s="2">
        <f>IFERROR(__xludf.DUMMYFUNCTION("""COMPUTED_VALUE"""),26.64)</f>
        <v>26.64</v>
      </c>
      <c r="E14" s="2">
        <f>IFERROR(__xludf.DUMMYFUNCTION("""COMPUTED_VALUE"""),28.34)</f>
        <v>28.34</v>
      </c>
      <c r="F14" s="2">
        <f>IFERROR(__xludf.DUMMYFUNCTION("""COMPUTED_VALUE"""),337785.0)</f>
        <v>337785</v>
      </c>
    </row>
    <row r="15">
      <c r="A15" s="3">
        <f>IFERROR(__xludf.DUMMYFUNCTION("""COMPUTED_VALUE"""),42165.66666666667)</f>
        <v>42165.66667</v>
      </c>
      <c r="B15" s="2">
        <f>IFERROR(__xludf.DUMMYFUNCTION("""COMPUTED_VALUE"""),28.45)</f>
        <v>28.45</v>
      </c>
      <c r="C15" s="2">
        <f>IFERROR(__xludf.DUMMYFUNCTION("""COMPUTED_VALUE"""),28.88)</f>
        <v>28.88</v>
      </c>
      <c r="D15" s="2">
        <f>IFERROR(__xludf.DUMMYFUNCTION("""COMPUTED_VALUE"""),27.95)</f>
        <v>27.95</v>
      </c>
      <c r="E15" s="2">
        <f>IFERROR(__xludf.DUMMYFUNCTION("""COMPUTED_VALUE"""),28.1)</f>
        <v>28.1</v>
      </c>
      <c r="F15" s="2">
        <f>IFERROR(__xludf.DUMMYFUNCTION("""COMPUTED_VALUE"""),273588.0)</f>
        <v>273588</v>
      </c>
    </row>
    <row r="16">
      <c r="A16" s="3">
        <f>IFERROR(__xludf.DUMMYFUNCTION("""COMPUTED_VALUE"""),42166.66666666667)</f>
        <v>42166.66667</v>
      </c>
      <c r="B16" s="2">
        <f>IFERROR(__xludf.DUMMYFUNCTION("""COMPUTED_VALUE"""),28.49)</f>
        <v>28.49</v>
      </c>
      <c r="C16" s="2">
        <f>IFERROR(__xludf.DUMMYFUNCTION("""COMPUTED_VALUE"""),30.73)</f>
        <v>30.73</v>
      </c>
      <c r="D16" s="2">
        <f>IFERROR(__xludf.DUMMYFUNCTION("""COMPUTED_VALUE"""),28.49)</f>
        <v>28.49</v>
      </c>
      <c r="E16" s="2">
        <f>IFERROR(__xludf.DUMMYFUNCTION("""COMPUTED_VALUE"""),30.73)</f>
        <v>30.73</v>
      </c>
      <c r="F16" s="2">
        <f>IFERROR(__xludf.DUMMYFUNCTION("""COMPUTED_VALUE"""),461619.0)</f>
        <v>461619</v>
      </c>
    </row>
    <row r="17">
      <c r="A17" s="3">
        <f>IFERROR(__xludf.DUMMYFUNCTION("""COMPUTED_VALUE"""),42167.66666666667)</f>
        <v>42167.66667</v>
      </c>
      <c r="B17" s="2">
        <f>IFERROR(__xludf.DUMMYFUNCTION("""COMPUTED_VALUE"""),31.32)</f>
        <v>31.32</v>
      </c>
      <c r="C17" s="2">
        <f>IFERROR(__xludf.DUMMYFUNCTION("""COMPUTED_VALUE"""),33.7)</f>
        <v>33.7</v>
      </c>
      <c r="D17" s="2">
        <f>IFERROR(__xludf.DUMMYFUNCTION("""COMPUTED_VALUE"""),31.25)</f>
        <v>31.25</v>
      </c>
      <c r="E17" s="2">
        <f>IFERROR(__xludf.DUMMYFUNCTION("""COMPUTED_VALUE"""),33.63)</f>
        <v>33.63</v>
      </c>
      <c r="F17" s="2">
        <f>IFERROR(__xludf.DUMMYFUNCTION("""COMPUTED_VALUE"""),848352.0)</f>
        <v>848352</v>
      </c>
    </row>
    <row r="18">
      <c r="A18" s="3">
        <f>IFERROR(__xludf.DUMMYFUNCTION("""COMPUTED_VALUE"""),42170.66666666667)</f>
        <v>42170.66667</v>
      </c>
      <c r="B18" s="2">
        <f>IFERROR(__xludf.DUMMYFUNCTION("""COMPUTED_VALUE"""),33.97)</f>
        <v>33.97</v>
      </c>
      <c r="C18" s="2">
        <f>IFERROR(__xludf.DUMMYFUNCTION("""COMPUTED_VALUE"""),38.12)</f>
        <v>38.12</v>
      </c>
      <c r="D18" s="2">
        <f>IFERROR(__xludf.DUMMYFUNCTION("""COMPUTED_VALUE"""),32.92)</f>
        <v>32.92</v>
      </c>
      <c r="E18" s="2">
        <f>IFERROR(__xludf.DUMMYFUNCTION("""COMPUTED_VALUE"""),35.5)</f>
        <v>35.5</v>
      </c>
      <c r="F18" s="2">
        <f>IFERROR(__xludf.DUMMYFUNCTION("""COMPUTED_VALUE"""),1694460.0)</f>
        <v>1694460</v>
      </c>
    </row>
    <row r="19">
      <c r="A19" s="3">
        <f>IFERROR(__xludf.DUMMYFUNCTION("""COMPUTED_VALUE"""),42171.66666666667)</f>
        <v>42171.66667</v>
      </c>
      <c r="B19" s="2">
        <f>IFERROR(__xludf.DUMMYFUNCTION("""COMPUTED_VALUE"""),36.06)</f>
        <v>36.06</v>
      </c>
      <c r="C19" s="2">
        <f>IFERROR(__xludf.DUMMYFUNCTION("""COMPUTED_VALUE"""),38.38)</f>
        <v>38.38</v>
      </c>
      <c r="D19" s="2">
        <f>IFERROR(__xludf.DUMMYFUNCTION("""COMPUTED_VALUE"""),35.84)</f>
        <v>35.84</v>
      </c>
      <c r="E19" s="2">
        <f>IFERROR(__xludf.DUMMYFUNCTION("""COMPUTED_VALUE"""),38.11)</f>
        <v>38.11</v>
      </c>
      <c r="F19" s="2">
        <f>IFERROR(__xludf.DUMMYFUNCTION("""COMPUTED_VALUE"""),1109342.0)</f>
        <v>1109342</v>
      </c>
    </row>
    <row r="20">
      <c r="A20" s="3">
        <f>IFERROR(__xludf.DUMMYFUNCTION("""COMPUTED_VALUE"""),42172.66666666667)</f>
        <v>42172.66667</v>
      </c>
      <c r="B20" s="2">
        <f>IFERROR(__xludf.DUMMYFUNCTION("""COMPUTED_VALUE"""),39.63)</f>
        <v>39.63</v>
      </c>
      <c r="C20" s="2">
        <f>IFERROR(__xludf.DUMMYFUNCTION("""COMPUTED_VALUE"""),42.13)</f>
        <v>42.13</v>
      </c>
      <c r="D20" s="2">
        <f>IFERROR(__xludf.DUMMYFUNCTION("""COMPUTED_VALUE"""),38.01)</f>
        <v>38.01</v>
      </c>
      <c r="E20" s="2">
        <f>IFERROR(__xludf.DUMMYFUNCTION("""COMPUTED_VALUE"""),38.63)</f>
        <v>38.63</v>
      </c>
      <c r="F20" s="2">
        <f>IFERROR(__xludf.DUMMYFUNCTION("""COMPUTED_VALUE"""),1595202.0)</f>
        <v>1595202</v>
      </c>
    </row>
    <row r="21">
      <c r="A21" s="3">
        <f>IFERROR(__xludf.DUMMYFUNCTION("""COMPUTED_VALUE"""),42173.66666666667)</f>
        <v>42173.66667</v>
      </c>
      <c r="B21" s="2">
        <f>IFERROR(__xludf.DUMMYFUNCTION("""COMPUTED_VALUE"""),38.42)</f>
        <v>38.42</v>
      </c>
      <c r="C21" s="2">
        <f>IFERROR(__xludf.DUMMYFUNCTION("""COMPUTED_VALUE"""),38.89)</f>
        <v>38.89</v>
      </c>
      <c r="D21" s="2">
        <f>IFERROR(__xludf.DUMMYFUNCTION("""COMPUTED_VALUE"""),34.33)</f>
        <v>34.33</v>
      </c>
      <c r="E21" s="2">
        <f>IFERROR(__xludf.DUMMYFUNCTION("""COMPUTED_VALUE"""),35.55)</f>
        <v>35.55</v>
      </c>
      <c r="F21" s="2">
        <f>IFERROR(__xludf.DUMMYFUNCTION("""COMPUTED_VALUE"""),1148173.0)</f>
        <v>1148173</v>
      </c>
    </row>
    <row r="22">
      <c r="A22" s="3">
        <f>IFERROR(__xludf.DUMMYFUNCTION("""COMPUTED_VALUE"""),42174.66666666667)</f>
        <v>42174.66667</v>
      </c>
      <c r="B22" s="2">
        <f>IFERROR(__xludf.DUMMYFUNCTION("""COMPUTED_VALUE"""),36.33)</f>
        <v>36.33</v>
      </c>
      <c r="C22" s="2">
        <f>IFERROR(__xludf.DUMMYFUNCTION("""COMPUTED_VALUE"""),36.74)</f>
        <v>36.74</v>
      </c>
      <c r="D22" s="2">
        <f>IFERROR(__xludf.DUMMYFUNCTION("""COMPUTED_VALUE"""),32.55)</f>
        <v>32.55</v>
      </c>
      <c r="E22" s="2">
        <f>IFERROR(__xludf.DUMMYFUNCTION("""COMPUTED_VALUE"""),35.52)</f>
        <v>35.52</v>
      </c>
      <c r="F22" s="2">
        <f>IFERROR(__xludf.DUMMYFUNCTION("""COMPUTED_VALUE"""),979092.0)</f>
        <v>979092</v>
      </c>
    </row>
    <row r="23">
      <c r="A23" s="3">
        <f>IFERROR(__xludf.DUMMYFUNCTION("""COMPUTED_VALUE"""),42177.66666666667)</f>
        <v>42177.66667</v>
      </c>
      <c r="B23" s="2">
        <f>IFERROR(__xludf.DUMMYFUNCTION("""COMPUTED_VALUE"""),36.76)</f>
        <v>36.76</v>
      </c>
      <c r="C23" s="2">
        <f>IFERROR(__xludf.DUMMYFUNCTION("""COMPUTED_VALUE"""),38.5)</f>
        <v>38.5</v>
      </c>
      <c r="D23" s="2">
        <f>IFERROR(__xludf.DUMMYFUNCTION("""COMPUTED_VALUE"""),36.09)</f>
        <v>36.09</v>
      </c>
      <c r="E23" s="2">
        <f>IFERROR(__xludf.DUMMYFUNCTION("""COMPUTED_VALUE"""),36.94)</f>
        <v>36.94</v>
      </c>
      <c r="F23" s="2">
        <f>IFERROR(__xludf.DUMMYFUNCTION("""COMPUTED_VALUE"""),792238.0)</f>
        <v>792238</v>
      </c>
    </row>
    <row r="24">
      <c r="A24" s="3">
        <f>IFERROR(__xludf.DUMMYFUNCTION("""COMPUTED_VALUE"""),42178.66666666667)</f>
        <v>42178.66667</v>
      </c>
      <c r="B24" s="2">
        <f>IFERROR(__xludf.DUMMYFUNCTION("""COMPUTED_VALUE"""),37.75)</f>
        <v>37.75</v>
      </c>
      <c r="C24" s="2">
        <f>IFERROR(__xludf.DUMMYFUNCTION("""COMPUTED_VALUE"""),38.1)</f>
        <v>38.1</v>
      </c>
      <c r="D24" s="2">
        <f>IFERROR(__xludf.DUMMYFUNCTION("""COMPUTED_VALUE"""),35.17)</f>
        <v>35.17</v>
      </c>
      <c r="E24" s="2">
        <f>IFERROR(__xludf.DUMMYFUNCTION("""COMPUTED_VALUE"""),35.43)</f>
        <v>35.43</v>
      </c>
      <c r="F24" s="2">
        <f>IFERROR(__xludf.DUMMYFUNCTION("""COMPUTED_VALUE"""),294227.0)</f>
        <v>294227</v>
      </c>
    </row>
    <row r="25">
      <c r="A25" s="3">
        <f>IFERROR(__xludf.DUMMYFUNCTION("""COMPUTED_VALUE"""),42179.66666666667)</f>
        <v>42179.66667</v>
      </c>
      <c r="B25" s="2">
        <f>IFERROR(__xludf.DUMMYFUNCTION("""COMPUTED_VALUE"""),35.12)</f>
        <v>35.12</v>
      </c>
      <c r="C25" s="2">
        <f>IFERROR(__xludf.DUMMYFUNCTION("""COMPUTED_VALUE"""),37.43)</f>
        <v>37.43</v>
      </c>
      <c r="D25" s="2">
        <f>IFERROR(__xludf.DUMMYFUNCTION("""COMPUTED_VALUE"""),34.14)</f>
        <v>34.14</v>
      </c>
      <c r="E25" s="2">
        <f>IFERROR(__xludf.DUMMYFUNCTION("""COMPUTED_VALUE"""),35.96)</f>
        <v>35.96</v>
      </c>
      <c r="F25" s="2">
        <f>IFERROR(__xludf.DUMMYFUNCTION("""COMPUTED_VALUE"""),564367.0)</f>
        <v>564367</v>
      </c>
    </row>
    <row r="26">
      <c r="A26" s="3">
        <f>IFERROR(__xludf.DUMMYFUNCTION("""COMPUTED_VALUE"""),42180.66666666667)</f>
        <v>42180.66667</v>
      </c>
      <c r="B26" s="2">
        <f>IFERROR(__xludf.DUMMYFUNCTION("""COMPUTED_VALUE"""),36.34)</f>
        <v>36.34</v>
      </c>
      <c r="C26" s="2">
        <f>IFERROR(__xludf.DUMMYFUNCTION("""COMPUTED_VALUE"""),36.5)</f>
        <v>36.5</v>
      </c>
      <c r="D26" s="2">
        <f>IFERROR(__xludf.DUMMYFUNCTION("""COMPUTED_VALUE"""),34.8)</f>
        <v>34.8</v>
      </c>
      <c r="E26" s="2">
        <f>IFERROR(__xludf.DUMMYFUNCTION("""COMPUTED_VALUE"""),34.84)</f>
        <v>34.84</v>
      </c>
      <c r="F26" s="2">
        <f>IFERROR(__xludf.DUMMYFUNCTION("""COMPUTED_VALUE"""),208183.0)</f>
        <v>208183</v>
      </c>
    </row>
    <row r="27">
      <c r="A27" s="3">
        <f>IFERROR(__xludf.DUMMYFUNCTION("""COMPUTED_VALUE"""),42181.66666666667)</f>
        <v>42181.66667</v>
      </c>
      <c r="B27" s="2">
        <f>IFERROR(__xludf.DUMMYFUNCTION("""COMPUTED_VALUE"""),34.87)</f>
        <v>34.87</v>
      </c>
      <c r="C27" s="2">
        <f>IFERROR(__xludf.DUMMYFUNCTION("""COMPUTED_VALUE"""),35.32)</f>
        <v>35.32</v>
      </c>
      <c r="D27" s="2">
        <f>IFERROR(__xludf.DUMMYFUNCTION("""COMPUTED_VALUE"""),32.63)</f>
        <v>32.63</v>
      </c>
      <c r="E27" s="2">
        <f>IFERROR(__xludf.DUMMYFUNCTION("""COMPUTED_VALUE"""),33.52)</f>
        <v>33.52</v>
      </c>
      <c r="F27" s="2">
        <f>IFERROR(__xludf.DUMMYFUNCTION("""COMPUTED_VALUE"""),346533.0)</f>
        <v>346533</v>
      </c>
    </row>
    <row r="28">
      <c r="A28" s="3">
        <f>IFERROR(__xludf.DUMMYFUNCTION("""COMPUTED_VALUE"""),42184.66666666667)</f>
        <v>42184.66667</v>
      </c>
      <c r="B28" s="2">
        <f>IFERROR(__xludf.DUMMYFUNCTION("""COMPUTED_VALUE"""),32.52)</f>
        <v>32.52</v>
      </c>
      <c r="C28" s="2">
        <f>IFERROR(__xludf.DUMMYFUNCTION("""COMPUTED_VALUE"""),33.51)</f>
        <v>33.51</v>
      </c>
      <c r="D28" s="2">
        <f>IFERROR(__xludf.DUMMYFUNCTION("""COMPUTED_VALUE"""),31.2)</f>
        <v>31.2</v>
      </c>
      <c r="E28" s="2">
        <f>IFERROR(__xludf.DUMMYFUNCTION("""COMPUTED_VALUE"""),31.32)</f>
        <v>31.32</v>
      </c>
      <c r="F28" s="2">
        <f>IFERROR(__xludf.DUMMYFUNCTION("""COMPUTED_VALUE"""),315520.0)</f>
        <v>315520</v>
      </c>
    </row>
    <row r="29">
      <c r="A29" s="3">
        <f>IFERROR(__xludf.DUMMYFUNCTION("""COMPUTED_VALUE"""),42185.66666666667)</f>
        <v>42185.66667</v>
      </c>
      <c r="B29" s="2">
        <f>IFERROR(__xludf.DUMMYFUNCTION("""COMPUTED_VALUE"""),31.5)</f>
        <v>31.5</v>
      </c>
      <c r="C29" s="2">
        <f>IFERROR(__xludf.DUMMYFUNCTION("""COMPUTED_VALUE"""),34.44)</f>
        <v>34.44</v>
      </c>
      <c r="D29" s="2">
        <f>IFERROR(__xludf.DUMMYFUNCTION("""COMPUTED_VALUE"""),31.5)</f>
        <v>31.5</v>
      </c>
      <c r="E29" s="2">
        <f>IFERROR(__xludf.DUMMYFUNCTION("""COMPUTED_VALUE"""),33.95)</f>
        <v>33.95</v>
      </c>
      <c r="F29" s="2">
        <f>IFERROR(__xludf.DUMMYFUNCTION("""COMPUTED_VALUE"""),473587.0)</f>
        <v>473587</v>
      </c>
    </row>
    <row r="30">
      <c r="A30" s="3">
        <f>IFERROR(__xludf.DUMMYFUNCTION("""COMPUTED_VALUE"""),42186.66666666667)</f>
        <v>42186.66667</v>
      </c>
      <c r="B30" s="2">
        <f>IFERROR(__xludf.DUMMYFUNCTION("""COMPUTED_VALUE"""),34.03)</f>
        <v>34.03</v>
      </c>
      <c r="C30" s="2">
        <f>IFERROR(__xludf.DUMMYFUNCTION("""COMPUTED_VALUE"""),34.97)</f>
        <v>34.97</v>
      </c>
      <c r="D30" s="2">
        <f>IFERROR(__xludf.DUMMYFUNCTION("""COMPUTED_VALUE"""),29.88)</f>
        <v>29.88</v>
      </c>
      <c r="E30" s="2">
        <f>IFERROR(__xludf.DUMMYFUNCTION("""COMPUTED_VALUE"""),31.11)</f>
        <v>31.11</v>
      </c>
      <c r="F30" s="2">
        <f>IFERROR(__xludf.DUMMYFUNCTION("""COMPUTED_VALUE"""),1012514.0)</f>
        <v>1012514</v>
      </c>
    </row>
    <row r="31">
      <c r="A31" s="3">
        <f>IFERROR(__xludf.DUMMYFUNCTION("""COMPUTED_VALUE"""),42187.66666666667)</f>
        <v>42187.66667</v>
      </c>
      <c r="B31" s="2">
        <f>IFERROR(__xludf.DUMMYFUNCTION("""COMPUTED_VALUE"""),31.51)</f>
        <v>31.51</v>
      </c>
      <c r="C31" s="2">
        <f>IFERROR(__xludf.DUMMYFUNCTION("""COMPUTED_VALUE"""),31.73)</f>
        <v>31.73</v>
      </c>
      <c r="D31" s="2">
        <f>IFERROR(__xludf.DUMMYFUNCTION("""COMPUTED_VALUE"""),30.62)</f>
        <v>30.62</v>
      </c>
      <c r="E31" s="2">
        <f>IFERROR(__xludf.DUMMYFUNCTION("""COMPUTED_VALUE"""),31.31)</f>
        <v>31.31</v>
      </c>
      <c r="F31" s="2">
        <f>IFERROR(__xludf.DUMMYFUNCTION("""COMPUTED_VALUE"""),303653.0)</f>
        <v>303653</v>
      </c>
    </row>
    <row r="32">
      <c r="A32" s="3">
        <f>IFERROR(__xludf.DUMMYFUNCTION("""COMPUTED_VALUE"""),42191.66666666667)</f>
        <v>42191.66667</v>
      </c>
      <c r="B32" s="2">
        <f>IFERROR(__xludf.DUMMYFUNCTION("""COMPUTED_VALUE"""),31.07)</f>
        <v>31.07</v>
      </c>
      <c r="C32" s="2">
        <f>IFERROR(__xludf.DUMMYFUNCTION("""COMPUTED_VALUE"""),31.74)</f>
        <v>31.74</v>
      </c>
      <c r="D32" s="2">
        <f>IFERROR(__xludf.DUMMYFUNCTION("""COMPUTED_VALUE"""),30.38)</f>
        <v>30.38</v>
      </c>
      <c r="E32" s="2">
        <f>IFERROR(__xludf.DUMMYFUNCTION("""COMPUTED_VALUE"""),30.53)</f>
        <v>30.53</v>
      </c>
      <c r="F32" s="2">
        <f>IFERROR(__xludf.DUMMYFUNCTION("""COMPUTED_VALUE"""),149336.0)</f>
        <v>149336</v>
      </c>
    </row>
    <row r="33">
      <c r="A33" s="3">
        <f>IFERROR(__xludf.DUMMYFUNCTION("""COMPUTED_VALUE"""),42192.66666666667)</f>
        <v>42192.66667</v>
      </c>
      <c r="B33" s="2">
        <f>IFERROR(__xludf.DUMMYFUNCTION("""COMPUTED_VALUE"""),30.47)</f>
        <v>30.47</v>
      </c>
      <c r="C33" s="2">
        <f>IFERROR(__xludf.DUMMYFUNCTION("""COMPUTED_VALUE"""),30.83)</f>
        <v>30.83</v>
      </c>
      <c r="D33" s="2">
        <f>IFERROR(__xludf.DUMMYFUNCTION("""COMPUTED_VALUE"""),28.5)</f>
        <v>28.5</v>
      </c>
      <c r="E33" s="2">
        <f>IFERROR(__xludf.DUMMYFUNCTION("""COMPUTED_VALUE"""),30.76)</f>
        <v>30.76</v>
      </c>
      <c r="F33" s="2">
        <f>IFERROR(__xludf.DUMMYFUNCTION("""COMPUTED_VALUE"""),348945.0)</f>
        <v>348945</v>
      </c>
    </row>
    <row r="34">
      <c r="A34" s="3">
        <f>IFERROR(__xludf.DUMMYFUNCTION("""COMPUTED_VALUE"""),42193.66666666667)</f>
        <v>42193.66667</v>
      </c>
      <c r="B34" s="2">
        <f>IFERROR(__xludf.DUMMYFUNCTION("""COMPUTED_VALUE"""),30.02)</f>
        <v>30.02</v>
      </c>
      <c r="C34" s="2">
        <f>IFERROR(__xludf.DUMMYFUNCTION("""COMPUTED_VALUE"""),30.36)</f>
        <v>30.36</v>
      </c>
      <c r="D34" s="2">
        <f>IFERROR(__xludf.DUMMYFUNCTION("""COMPUTED_VALUE"""),29.03)</f>
        <v>29.03</v>
      </c>
      <c r="E34" s="2">
        <f>IFERROR(__xludf.DUMMYFUNCTION("""COMPUTED_VALUE"""),29.19)</f>
        <v>29.19</v>
      </c>
      <c r="F34" s="2">
        <f>IFERROR(__xludf.DUMMYFUNCTION("""COMPUTED_VALUE"""),187363.0)</f>
        <v>187363</v>
      </c>
    </row>
    <row r="35">
      <c r="A35" s="3">
        <f>IFERROR(__xludf.DUMMYFUNCTION("""COMPUTED_VALUE"""),42194.66666666667)</f>
        <v>42194.66667</v>
      </c>
      <c r="B35" s="2">
        <f>IFERROR(__xludf.DUMMYFUNCTION("""COMPUTED_VALUE"""),29.73)</f>
        <v>29.73</v>
      </c>
      <c r="C35" s="2">
        <f>IFERROR(__xludf.DUMMYFUNCTION("""COMPUTED_VALUE"""),30.38)</f>
        <v>30.38</v>
      </c>
      <c r="D35" s="2">
        <f>IFERROR(__xludf.DUMMYFUNCTION("""COMPUTED_VALUE"""),28.8)</f>
        <v>28.8</v>
      </c>
      <c r="E35" s="2">
        <f>IFERROR(__xludf.DUMMYFUNCTION("""COMPUTED_VALUE"""),29.06)</f>
        <v>29.06</v>
      </c>
      <c r="F35" s="2">
        <f>IFERROR(__xludf.DUMMYFUNCTION("""COMPUTED_VALUE"""),249100.0)</f>
        <v>249100</v>
      </c>
    </row>
    <row r="36">
      <c r="A36" s="3">
        <f>IFERROR(__xludf.DUMMYFUNCTION("""COMPUTED_VALUE"""),42195.66666666667)</f>
        <v>42195.66667</v>
      </c>
      <c r="B36" s="2">
        <f>IFERROR(__xludf.DUMMYFUNCTION("""COMPUTED_VALUE"""),29.32)</f>
        <v>29.32</v>
      </c>
      <c r="C36" s="2">
        <f>IFERROR(__xludf.DUMMYFUNCTION("""COMPUTED_VALUE"""),30.29)</f>
        <v>30.29</v>
      </c>
      <c r="D36" s="2">
        <f>IFERROR(__xludf.DUMMYFUNCTION("""COMPUTED_VALUE"""),29.1)</f>
        <v>29.1</v>
      </c>
      <c r="E36" s="2">
        <f>IFERROR(__xludf.DUMMYFUNCTION("""COMPUTED_VALUE"""),29.6)</f>
        <v>29.6</v>
      </c>
      <c r="F36" s="2">
        <f>IFERROR(__xludf.DUMMYFUNCTION("""COMPUTED_VALUE"""),280486.0)</f>
        <v>280486</v>
      </c>
    </row>
    <row r="37">
      <c r="A37" s="3">
        <f>IFERROR(__xludf.DUMMYFUNCTION("""COMPUTED_VALUE"""),42198.66666666667)</f>
        <v>42198.66667</v>
      </c>
      <c r="B37" s="2">
        <f>IFERROR(__xludf.DUMMYFUNCTION("""COMPUTED_VALUE"""),29.85)</f>
        <v>29.85</v>
      </c>
      <c r="C37" s="2">
        <f>IFERROR(__xludf.DUMMYFUNCTION("""COMPUTED_VALUE"""),30.99)</f>
        <v>30.99</v>
      </c>
      <c r="D37" s="2">
        <f>IFERROR(__xludf.DUMMYFUNCTION("""COMPUTED_VALUE"""),29.76)</f>
        <v>29.76</v>
      </c>
      <c r="E37" s="2">
        <f>IFERROR(__xludf.DUMMYFUNCTION("""COMPUTED_VALUE"""),30.42)</f>
        <v>30.42</v>
      </c>
      <c r="F37" s="2">
        <f>IFERROR(__xludf.DUMMYFUNCTION("""COMPUTED_VALUE"""),220053.0)</f>
        <v>220053</v>
      </c>
    </row>
    <row r="38">
      <c r="A38" s="3">
        <f>IFERROR(__xludf.DUMMYFUNCTION("""COMPUTED_VALUE"""),42199.66666666667)</f>
        <v>42199.66667</v>
      </c>
      <c r="B38" s="2">
        <f>IFERROR(__xludf.DUMMYFUNCTION("""COMPUTED_VALUE"""),30.78)</f>
        <v>30.78</v>
      </c>
      <c r="C38" s="2">
        <f>IFERROR(__xludf.DUMMYFUNCTION("""COMPUTED_VALUE"""),31.33)</f>
        <v>31.33</v>
      </c>
      <c r="D38" s="2">
        <f>IFERROR(__xludf.DUMMYFUNCTION("""COMPUTED_VALUE"""),30.5)</f>
        <v>30.5</v>
      </c>
      <c r="E38" s="2">
        <f>IFERROR(__xludf.DUMMYFUNCTION("""COMPUTED_VALUE"""),30.86)</f>
        <v>30.86</v>
      </c>
      <c r="F38" s="2">
        <f>IFERROR(__xludf.DUMMYFUNCTION("""COMPUTED_VALUE"""),145520.0)</f>
        <v>145520</v>
      </c>
    </row>
    <row r="39">
      <c r="A39" s="3">
        <f>IFERROR(__xludf.DUMMYFUNCTION("""COMPUTED_VALUE"""),42200.66666666667)</f>
        <v>42200.66667</v>
      </c>
      <c r="B39" s="2">
        <f>IFERROR(__xludf.DUMMYFUNCTION("""COMPUTED_VALUE"""),30.89)</f>
        <v>30.89</v>
      </c>
      <c r="C39" s="2">
        <f>IFERROR(__xludf.DUMMYFUNCTION("""COMPUTED_VALUE"""),31.01)</f>
        <v>31.01</v>
      </c>
      <c r="D39" s="2">
        <f>IFERROR(__xludf.DUMMYFUNCTION("""COMPUTED_VALUE"""),28.91)</f>
        <v>28.91</v>
      </c>
      <c r="E39" s="2">
        <f>IFERROR(__xludf.DUMMYFUNCTION("""COMPUTED_VALUE"""),29.34)</f>
        <v>29.34</v>
      </c>
      <c r="F39" s="2">
        <f>IFERROR(__xludf.DUMMYFUNCTION("""COMPUTED_VALUE"""),357017.0)</f>
        <v>357017</v>
      </c>
    </row>
    <row r="40">
      <c r="A40" s="3">
        <f>IFERROR(__xludf.DUMMYFUNCTION("""COMPUTED_VALUE"""),42201.66666666667)</f>
        <v>42201.66667</v>
      </c>
      <c r="B40" s="2">
        <f>IFERROR(__xludf.DUMMYFUNCTION("""COMPUTED_VALUE"""),29.06)</f>
        <v>29.06</v>
      </c>
      <c r="C40" s="2">
        <f>IFERROR(__xludf.DUMMYFUNCTION("""COMPUTED_VALUE"""),29.87)</f>
        <v>29.87</v>
      </c>
      <c r="D40" s="2">
        <f>IFERROR(__xludf.DUMMYFUNCTION("""COMPUTED_VALUE"""),28.93)</f>
        <v>28.93</v>
      </c>
      <c r="E40" s="2">
        <f>IFERROR(__xludf.DUMMYFUNCTION("""COMPUTED_VALUE"""),29.39)</f>
        <v>29.39</v>
      </c>
      <c r="F40" s="2">
        <f>IFERROR(__xludf.DUMMYFUNCTION("""COMPUTED_VALUE"""),148265.0)</f>
        <v>148265</v>
      </c>
    </row>
    <row r="41">
      <c r="A41" s="3">
        <f>IFERROR(__xludf.DUMMYFUNCTION("""COMPUTED_VALUE"""),42202.66666666667)</f>
        <v>42202.66667</v>
      </c>
      <c r="B41" s="2">
        <f>IFERROR(__xludf.DUMMYFUNCTION("""COMPUTED_VALUE"""),29.32)</f>
        <v>29.32</v>
      </c>
      <c r="C41" s="2">
        <f>IFERROR(__xludf.DUMMYFUNCTION("""COMPUTED_VALUE"""),32.35)</f>
        <v>32.35</v>
      </c>
      <c r="D41" s="2">
        <f>IFERROR(__xludf.DUMMYFUNCTION("""COMPUTED_VALUE"""),29.15)</f>
        <v>29.15</v>
      </c>
      <c r="E41" s="2">
        <f>IFERROR(__xludf.DUMMYFUNCTION("""COMPUTED_VALUE"""),32.27)</f>
        <v>32.27</v>
      </c>
      <c r="F41" s="2">
        <f>IFERROR(__xludf.DUMMYFUNCTION("""COMPUTED_VALUE"""),1619718.0)</f>
        <v>1619718</v>
      </c>
    </row>
    <row r="42">
      <c r="A42" s="3">
        <f>IFERROR(__xludf.DUMMYFUNCTION("""COMPUTED_VALUE"""),42205.66666666667)</f>
        <v>42205.66667</v>
      </c>
      <c r="B42" s="2">
        <f>IFERROR(__xludf.DUMMYFUNCTION("""COMPUTED_VALUE"""),32.37)</f>
        <v>32.37</v>
      </c>
      <c r="C42" s="2">
        <f>IFERROR(__xludf.DUMMYFUNCTION("""COMPUTED_VALUE"""),33.93)</f>
        <v>33.93</v>
      </c>
      <c r="D42" s="2">
        <f>IFERROR(__xludf.DUMMYFUNCTION("""COMPUTED_VALUE"""),31.64)</f>
        <v>31.64</v>
      </c>
      <c r="E42" s="2">
        <f>IFERROR(__xludf.DUMMYFUNCTION("""COMPUTED_VALUE"""),33.75)</f>
        <v>33.75</v>
      </c>
      <c r="F42" s="2">
        <f>IFERROR(__xludf.DUMMYFUNCTION("""COMPUTED_VALUE"""),414154.0)</f>
        <v>414154</v>
      </c>
    </row>
    <row r="43">
      <c r="A43" s="3">
        <f>IFERROR(__xludf.DUMMYFUNCTION("""COMPUTED_VALUE"""),42206.66666666667)</f>
        <v>42206.66667</v>
      </c>
      <c r="B43" s="2">
        <f>IFERROR(__xludf.DUMMYFUNCTION("""COMPUTED_VALUE"""),33.95)</f>
        <v>33.95</v>
      </c>
      <c r="C43" s="2">
        <f>IFERROR(__xludf.DUMMYFUNCTION("""COMPUTED_VALUE"""),34.66)</f>
        <v>34.66</v>
      </c>
      <c r="D43" s="2">
        <f>IFERROR(__xludf.DUMMYFUNCTION("""COMPUTED_VALUE"""),32.09)</f>
        <v>32.09</v>
      </c>
      <c r="E43" s="2">
        <f>IFERROR(__xludf.DUMMYFUNCTION("""COMPUTED_VALUE"""),33.22)</f>
        <v>33.22</v>
      </c>
      <c r="F43" s="2">
        <f>IFERROR(__xludf.DUMMYFUNCTION("""COMPUTED_VALUE"""),414769.0)</f>
        <v>414769</v>
      </c>
    </row>
    <row r="44">
      <c r="A44" s="3">
        <f>IFERROR(__xludf.DUMMYFUNCTION("""COMPUTED_VALUE"""),42207.66666666667)</f>
        <v>42207.66667</v>
      </c>
      <c r="B44" s="2">
        <f>IFERROR(__xludf.DUMMYFUNCTION("""COMPUTED_VALUE"""),32.99)</f>
        <v>32.99</v>
      </c>
      <c r="C44" s="2">
        <f>IFERROR(__xludf.DUMMYFUNCTION("""COMPUTED_VALUE"""),33.49)</f>
        <v>33.49</v>
      </c>
      <c r="D44" s="2">
        <f>IFERROR(__xludf.DUMMYFUNCTION("""COMPUTED_VALUE"""),31.36)</f>
        <v>31.36</v>
      </c>
      <c r="E44" s="2">
        <f>IFERROR(__xludf.DUMMYFUNCTION("""COMPUTED_VALUE"""),32.14)</f>
        <v>32.14</v>
      </c>
      <c r="F44" s="2">
        <f>IFERROR(__xludf.DUMMYFUNCTION("""COMPUTED_VALUE"""),255700.0)</f>
        <v>255700</v>
      </c>
    </row>
    <row r="45">
      <c r="A45" s="3">
        <f>IFERROR(__xludf.DUMMYFUNCTION("""COMPUTED_VALUE"""),42208.66666666667)</f>
        <v>42208.66667</v>
      </c>
      <c r="B45" s="2">
        <f>IFERROR(__xludf.DUMMYFUNCTION("""COMPUTED_VALUE"""),32.59)</f>
        <v>32.59</v>
      </c>
      <c r="C45" s="2">
        <f>IFERROR(__xludf.DUMMYFUNCTION("""COMPUTED_VALUE"""),34.43)</f>
        <v>34.43</v>
      </c>
      <c r="D45" s="2">
        <f>IFERROR(__xludf.DUMMYFUNCTION("""COMPUTED_VALUE"""),32.58)</f>
        <v>32.58</v>
      </c>
      <c r="E45" s="2">
        <f>IFERROR(__xludf.DUMMYFUNCTION("""COMPUTED_VALUE"""),33.11)</f>
        <v>33.11</v>
      </c>
      <c r="F45" s="2">
        <f>IFERROR(__xludf.DUMMYFUNCTION("""COMPUTED_VALUE"""),265771.0)</f>
        <v>265771</v>
      </c>
    </row>
    <row r="46">
      <c r="A46" s="3">
        <f>IFERROR(__xludf.DUMMYFUNCTION("""COMPUTED_VALUE"""),42209.66666666667)</f>
        <v>42209.66667</v>
      </c>
      <c r="B46" s="2">
        <f>IFERROR(__xludf.DUMMYFUNCTION("""COMPUTED_VALUE"""),33.45)</f>
        <v>33.45</v>
      </c>
      <c r="C46" s="2">
        <f>IFERROR(__xludf.DUMMYFUNCTION("""COMPUTED_VALUE"""),34.75)</f>
        <v>34.75</v>
      </c>
      <c r="D46" s="2">
        <f>IFERROR(__xludf.DUMMYFUNCTION("""COMPUTED_VALUE"""),33.24)</f>
        <v>33.24</v>
      </c>
      <c r="E46" s="2">
        <f>IFERROR(__xludf.DUMMYFUNCTION("""COMPUTED_VALUE"""),33.57)</f>
        <v>33.57</v>
      </c>
      <c r="F46" s="2">
        <f>IFERROR(__xludf.DUMMYFUNCTION("""COMPUTED_VALUE"""),357721.0)</f>
        <v>357721</v>
      </c>
    </row>
    <row r="47">
      <c r="A47" s="3">
        <f>IFERROR(__xludf.DUMMYFUNCTION("""COMPUTED_VALUE"""),42212.66666666667)</f>
        <v>42212.66667</v>
      </c>
      <c r="B47" s="2">
        <f>IFERROR(__xludf.DUMMYFUNCTION("""COMPUTED_VALUE"""),33.4)</f>
        <v>33.4</v>
      </c>
      <c r="C47" s="2">
        <f>IFERROR(__xludf.DUMMYFUNCTION("""COMPUTED_VALUE"""),33.95)</f>
        <v>33.95</v>
      </c>
      <c r="D47" s="2">
        <f>IFERROR(__xludf.DUMMYFUNCTION("""COMPUTED_VALUE"""),32.05)</f>
        <v>32.05</v>
      </c>
      <c r="E47" s="2">
        <f>IFERROR(__xludf.DUMMYFUNCTION("""COMPUTED_VALUE"""),32.87)</f>
        <v>32.87</v>
      </c>
      <c r="F47" s="2">
        <f>IFERROR(__xludf.DUMMYFUNCTION("""COMPUTED_VALUE"""),200495.0)</f>
        <v>200495</v>
      </c>
    </row>
    <row r="48">
      <c r="A48" s="3">
        <f>IFERROR(__xludf.DUMMYFUNCTION("""COMPUTED_VALUE"""),42213.66666666667)</f>
        <v>42213.66667</v>
      </c>
      <c r="B48" s="2">
        <f>IFERROR(__xludf.DUMMYFUNCTION("""COMPUTED_VALUE"""),33.5)</f>
        <v>33.5</v>
      </c>
      <c r="C48" s="2">
        <f>IFERROR(__xludf.DUMMYFUNCTION("""COMPUTED_VALUE"""),34.48)</f>
        <v>34.48</v>
      </c>
      <c r="D48" s="2">
        <f>IFERROR(__xludf.DUMMYFUNCTION("""COMPUTED_VALUE"""),32.83)</f>
        <v>32.83</v>
      </c>
      <c r="E48" s="2">
        <f>IFERROR(__xludf.DUMMYFUNCTION("""COMPUTED_VALUE"""),34.06)</f>
        <v>34.06</v>
      </c>
      <c r="F48" s="2">
        <f>IFERROR(__xludf.DUMMYFUNCTION("""COMPUTED_VALUE"""),174784.0)</f>
        <v>174784</v>
      </c>
    </row>
    <row r="49">
      <c r="A49" s="3">
        <f>IFERROR(__xludf.DUMMYFUNCTION("""COMPUTED_VALUE"""),42214.66666666667)</f>
        <v>42214.66667</v>
      </c>
      <c r="B49" s="2">
        <f>IFERROR(__xludf.DUMMYFUNCTION("""COMPUTED_VALUE"""),34.1)</f>
        <v>34.1</v>
      </c>
      <c r="C49" s="2">
        <f>IFERROR(__xludf.DUMMYFUNCTION("""COMPUTED_VALUE"""),34.85)</f>
        <v>34.85</v>
      </c>
      <c r="D49" s="2">
        <f>IFERROR(__xludf.DUMMYFUNCTION("""COMPUTED_VALUE"""),33.2)</f>
        <v>33.2</v>
      </c>
      <c r="E49" s="2">
        <f>IFERROR(__xludf.DUMMYFUNCTION("""COMPUTED_VALUE"""),34.16)</f>
        <v>34.16</v>
      </c>
      <c r="F49" s="2">
        <f>IFERROR(__xludf.DUMMYFUNCTION("""COMPUTED_VALUE"""),201044.0)</f>
        <v>201044</v>
      </c>
    </row>
    <row r="50">
      <c r="A50" s="3">
        <f>IFERROR(__xludf.DUMMYFUNCTION("""COMPUTED_VALUE"""),42215.66666666667)</f>
        <v>42215.66667</v>
      </c>
      <c r="B50" s="2">
        <f>IFERROR(__xludf.DUMMYFUNCTION("""COMPUTED_VALUE"""),38.66)</f>
        <v>38.66</v>
      </c>
      <c r="C50" s="2">
        <f>IFERROR(__xludf.DUMMYFUNCTION("""COMPUTED_VALUE"""),40.25)</f>
        <v>40.25</v>
      </c>
      <c r="D50" s="2">
        <f>IFERROR(__xludf.DUMMYFUNCTION("""COMPUTED_VALUE"""),37.01)</f>
        <v>37.01</v>
      </c>
      <c r="E50" s="2">
        <f>IFERROR(__xludf.DUMMYFUNCTION("""COMPUTED_VALUE"""),38.13)</f>
        <v>38.13</v>
      </c>
      <c r="F50" s="2">
        <f>IFERROR(__xludf.DUMMYFUNCTION("""COMPUTED_VALUE"""),1162785.0)</f>
        <v>1162785</v>
      </c>
    </row>
    <row r="51">
      <c r="A51" s="3">
        <f>IFERROR(__xludf.DUMMYFUNCTION("""COMPUTED_VALUE"""),42216.66666666667)</f>
        <v>42216.66667</v>
      </c>
      <c r="B51" s="2">
        <f>IFERROR(__xludf.DUMMYFUNCTION("""COMPUTED_VALUE"""),38.13)</f>
        <v>38.13</v>
      </c>
      <c r="C51" s="2">
        <f>IFERROR(__xludf.DUMMYFUNCTION("""COMPUTED_VALUE"""),38.25)</f>
        <v>38.25</v>
      </c>
      <c r="D51" s="2">
        <f>IFERROR(__xludf.DUMMYFUNCTION("""COMPUTED_VALUE"""),36.35)</f>
        <v>36.35</v>
      </c>
      <c r="E51" s="2">
        <f>IFERROR(__xludf.DUMMYFUNCTION("""COMPUTED_VALUE"""),37.39)</f>
        <v>37.39</v>
      </c>
      <c r="F51" s="2">
        <f>IFERROR(__xludf.DUMMYFUNCTION("""COMPUTED_VALUE"""),525888.0)</f>
        <v>525888</v>
      </c>
    </row>
    <row r="52">
      <c r="A52" s="3">
        <f>IFERROR(__xludf.DUMMYFUNCTION("""COMPUTED_VALUE"""),42219.66666666667)</f>
        <v>42219.66667</v>
      </c>
      <c r="B52" s="2">
        <f>IFERROR(__xludf.DUMMYFUNCTION("""COMPUTED_VALUE"""),37.49)</f>
        <v>37.49</v>
      </c>
      <c r="C52" s="2">
        <f>IFERROR(__xludf.DUMMYFUNCTION("""COMPUTED_VALUE"""),40.49)</f>
        <v>40.49</v>
      </c>
      <c r="D52" s="2">
        <f>IFERROR(__xludf.DUMMYFUNCTION("""COMPUTED_VALUE"""),36.6)</f>
        <v>36.6</v>
      </c>
      <c r="E52" s="2">
        <f>IFERROR(__xludf.DUMMYFUNCTION("""COMPUTED_VALUE"""),40.36)</f>
        <v>40.36</v>
      </c>
      <c r="F52" s="2">
        <f>IFERROR(__xludf.DUMMYFUNCTION("""COMPUTED_VALUE"""),534990.0)</f>
        <v>534990</v>
      </c>
    </row>
    <row r="53">
      <c r="A53" s="3">
        <f>IFERROR(__xludf.DUMMYFUNCTION("""COMPUTED_VALUE"""),42220.66666666667)</f>
        <v>42220.66667</v>
      </c>
      <c r="B53" s="2">
        <f>IFERROR(__xludf.DUMMYFUNCTION("""COMPUTED_VALUE"""),40.11)</f>
        <v>40.11</v>
      </c>
      <c r="C53" s="2">
        <f>IFERROR(__xludf.DUMMYFUNCTION("""COMPUTED_VALUE"""),41.11)</f>
        <v>41.11</v>
      </c>
      <c r="D53" s="2">
        <f>IFERROR(__xludf.DUMMYFUNCTION("""COMPUTED_VALUE"""),38.13)</f>
        <v>38.13</v>
      </c>
      <c r="E53" s="2">
        <f>IFERROR(__xludf.DUMMYFUNCTION("""COMPUTED_VALUE"""),38.41)</f>
        <v>38.41</v>
      </c>
      <c r="F53" s="2">
        <f>IFERROR(__xludf.DUMMYFUNCTION("""COMPUTED_VALUE"""),573350.0)</f>
        <v>573350</v>
      </c>
    </row>
    <row r="54">
      <c r="A54" s="3">
        <f>IFERROR(__xludf.DUMMYFUNCTION("""COMPUTED_VALUE"""),42221.66666666667)</f>
        <v>42221.66667</v>
      </c>
      <c r="B54" s="2">
        <f>IFERROR(__xludf.DUMMYFUNCTION("""COMPUTED_VALUE"""),39.02)</f>
        <v>39.02</v>
      </c>
      <c r="C54" s="2">
        <f>IFERROR(__xludf.DUMMYFUNCTION("""COMPUTED_VALUE"""),39.97)</f>
        <v>39.97</v>
      </c>
      <c r="D54" s="2">
        <f>IFERROR(__xludf.DUMMYFUNCTION("""COMPUTED_VALUE"""),38.16)</f>
        <v>38.16</v>
      </c>
      <c r="E54" s="2">
        <f>IFERROR(__xludf.DUMMYFUNCTION("""COMPUTED_VALUE"""),38.45)</f>
        <v>38.45</v>
      </c>
      <c r="F54" s="2">
        <f>IFERROR(__xludf.DUMMYFUNCTION("""COMPUTED_VALUE"""),291094.0)</f>
        <v>291094</v>
      </c>
    </row>
    <row r="55">
      <c r="A55" s="3">
        <f>IFERROR(__xludf.DUMMYFUNCTION("""COMPUTED_VALUE"""),42222.66666666667)</f>
        <v>42222.66667</v>
      </c>
      <c r="B55" s="2">
        <f>IFERROR(__xludf.DUMMYFUNCTION("""COMPUTED_VALUE"""),38.4)</f>
        <v>38.4</v>
      </c>
      <c r="C55" s="2">
        <f>IFERROR(__xludf.DUMMYFUNCTION("""COMPUTED_VALUE"""),38.75)</f>
        <v>38.75</v>
      </c>
      <c r="D55" s="2">
        <f>IFERROR(__xludf.DUMMYFUNCTION("""COMPUTED_VALUE"""),35.2)</f>
        <v>35.2</v>
      </c>
      <c r="E55" s="2">
        <f>IFERROR(__xludf.DUMMYFUNCTION("""COMPUTED_VALUE"""),36.28)</f>
        <v>36.28</v>
      </c>
      <c r="F55" s="2">
        <f>IFERROR(__xludf.DUMMYFUNCTION("""COMPUTED_VALUE"""),383039.0)</f>
        <v>383039</v>
      </c>
    </row>
    <row r="56">
      <c r="A56" s="3">
        <f>IFERROR(__xludf.DUMMYFUNCTION("""COMPUTED_VALUE"""),42223.66666666667)</f>
        <v>42223.66667</v>
      </c>
      <c r="B56" s="2">
        <f>IFERROR(__xludf.DUMMYFUNCTION("""COMPUTED_VALUE"""),36.27)</f>
        <v>36.27</v>
      </c>
      <c r="C56" s="2">
        <f>IFERROR(__xludf.DUMMYFUNCTION("""COMPUTED_VALUE"""),36.27)</f>
        <v>36.27</v>
      </c>
      <c r="D56" s="2">
        <f>IFERROR(__xludf.DUMMYFUNCTION("""COMPUTED_VALUE"""),34.25)</f>
        <v>34.25</v>
      </c>
      <c r="E56" s="2">
        <f>IFERROR(__xludf.DUMMYFUNCTION("""COMPUTED_VALUE"""),35.16)</f>
        <v>35.16</v>
      </c>
      <c r="F56" s="2">
        <f>IFERROR(__xludf.DUMMYFUNCTION("""COMPUTED_VALUE"""),321548.0)</f>
        <v>321548</v>
      </c>
    </row>
    <row r="57">
      <c r="A57" s="3">
        <f>IFERROR(__xludf.DUMMYFUNCTION("""COMPUTED_VALUE"""),42226.66666666667)</f>
        <v>42226.66667</v>
      </c>
      <c r="B57" s="2">
        <f>IFERROR(__xludf.DUMMYFUNCTION("""COMPUTED_VALUE"""),35.3)</f>
        <v>35.3</v>
      </c>
      <c r="C57" s="2">
        <f>IFERROR(__xludf.DUMMYFUNCTION("""COMPUTED_VALUE"""),36.14)</f>
        <v>36.14</v>
      </c>
      <c r="D57" s="2">
        <f>IFERROR(__xludf.DUMMYFUNCTION("""COMPUTED_VALUE"""),32.87)</f>
        <v>32.87</v>
      </c>
      <c r="E57" s="2">
        <f>IFERROR(__xludf.DUMMYFUNCTION("""COMPUTED_VALUE"""),33.47)</f>
        <v>33.47</v>
      </c>
      <c r="F57" s="2">
        <f>IFERROR(__xludf.DUMMYFUNCTION("""COMPUTED_VALUE"""),480393.0)</f>
        <v>480393</v>
      </c>
    </row>
    <row r="58">
      <c r="A58" s="3">
        <f>IFERROR(__xludf.DUMMYFUNCTION("""COMPUTED_VALUE"""),42227.66666666667)</f>
        <v>42227.66667</v>
      </c>
      <c r="B58" s="2">
        <f>IFERROR(__xludf.DUMMYFUNCTION("""COMPUTED_VALUE"""),33.66)</f>
        <v>33.66</v>
      </c>
      <c r="C58" s="2">
        <f>IFERROR(__xludf.DUMMYFUNCTION("""COMPUTED_VALUE"""),35.59)</f>
        <v>35.59</v>
      </c>
      <c r="D58" s="2">
        <f>IFERROR(__xludf.DUMMYFUNCTION("""COMPUTED_VALUE"""),32.96)</f>
        <v>32.96</v>
      </c>
      <c r="E58" s="2">
        <f>IFERROR(__xludf.DUMMYFUNCTION("""COMPUTED_VALUE"""),35.14)</f>
        <v>35.14</v>
      </c>
      <c r="F58" s="2">
        <f>IFERROR(__xludf.DUMMYFUNCTION("""COMPUTED_VALUE"""),269300.0)</f>
        <v>269300</v>
      </c>
    </row>
    <row r="59">
      <c r="A59" s="3">
        <f>IFERROR(__xludf.DUMMYFUNCTION("""COMPUTED_VALUE"""),42228.66666666667)</f>
        <v>42228.66667</v>
      </c>
      <c r="B59" s="2">
        <f>IFERROR(__xludf.DUMMYFUNCTION("""COMPUTED_VALUE"""),34.85)</f>
        <v>34.85</v>
      </c>
      <c r="C59" s="2">
        <f>IFERROR(__xludf.DUMMYFUNCTION("""COMPUTED_VALUE"""),35.21)</f>
        <v>35.21</v>
      </c>
      <c r="D59" s="2">
        <f>IFERROR(__xludf.DUMMYFUNCTION("""COMPUTED_VALUE"""),33.75)</f>
        <v>33.75</v>
      </c>
      <c r="E59" s="2">
        <f>IFERROR(__xludf.DUMMYFUNCTION("""COMPUTED_VALUE"""),34.73)</f>
        <v>34.73</v>
      </c>
      <c r="F59" s="2">
        <f>IFERROR(__xludf.DUMMYFUNCTION("""COMPUTED_VALUE"""),236872.0)</f>
        <v>236872</v>
      </c>
    </row>
    <row r="60">
      <c r="A60" s="3">
        <f>IFERROR(__xludf.DUMMYFUNCTION("""COMPUTED_VALUE"""),42229.66666666667)</f>
        <v>42229.66667</v>
      </c>
      <c r="B60" s="2">
        <f>IFERROR(__xludf.DUMMYFUNCTION("""COMPUTED_VALUE"""),34.79)</f>
        <v>34.79</v>
      </c>
      <c r="C60" s="2">
        <f>IFERROR(__xludf.DUMMYFUNCTION("""COMPUTED_VALUE"""),36.49)</f>
        <v>36.49</v>
      </c>
      <c r="D60" s="2">
        <f>IFERROR(__xludf.DUMMYFUNCTION("""COMPUTED_VALUE"""),34.51)</f>
        <v>34.51</v>
      </c>
      <c r="E60" s="2">
        <f>IFERROR(__xludf.DUMMYFUNCTION("""COMPUTED_VALUE"""),35.31)</f>
        <v>35.31</v>
      </c>
      <c r="F60" s="2">
        <f>IFERROR(__xludf.DUMMYFUNCTION("""COMPUTED_VALUE"""),226228.0)</f>
        <v>226228</v>
      </c>
    </row>
    <row r="61">
      <c r="A61" s="3">
        <f>IFERROR(__xludf.DUMMYFUNCTION("""COMPUTED_VALUE"""),42230.66666666667)</f>
        <v>42230.66667</v>
      </c>
      <c r="B61" s="2">
        <f>IFERROR(__xludf.DUMMYFUNCTION("""COMPUTED_VALUE"""),35.0)</f>
        <v>35</v>
      </c>
      <c r="C61" s="2">
        <f>IFERROR(__xludf.DUMMYFUNCTION("""COMPUTED_VALUE"""),35.75)</f>
        <v>35.75</v>
      </c>
      <c r="D61" s="2">
        <f>IFERROR(__xludf.DUMMYFUNCTION("""COMPUTED_VALUE"""),34.09)</f>
        <v>34.09</v>
      </c>
      <c r="E61" s="2">
        <f>IFERROR(__xludf.DUMMYFUNCTION("""COMPUTED_VALUE"""),34.56)</f>
        <v>34.56</v>
      </c>
      <c r="F61" s="2">
        <f>IFERROR(__xludf.DUMMYFUNCTION("""COMPUTED_VALUE"""),143713.0)</f>
        <v>143713</v>
      </c>
    </row>
    <row r="62">
      <c r="A62" s="3">
        <f>IFERROR(__xludf.DUMMYFUNCTION("""COMPUTED_VALUE"""),42233.66666666667)</f>
        <v>42233.66667</v>
      </c>
      <c r="B62" s="2">
        <f>IFERROR(__xludf.DUMMYFUNCTION("""COMPUTED_VALUE"""),34.77)</f>
        <v>34.77</v>
      </c>
      <c r="C62" s="2">
        <f>IFERROR(__xludf.DUMMYFUNCTION("""COMPUTED_VALUE"""),35.0)</f>
        <v>35</v>
      </c>
      <c r="D62" s="2">
        <f>IFERROR(__xludf.DUMMYFUNCTION("""COMPUTED_VALUE"""),33.3)</f>
        <v>33.3</v>
      </c>
      <c r="E62" s="2">
        <f>IFERROR(__xludf.DUMMYFUNCTION("""COMPUTED_VALUE"""),34.41)</f>
        <v>34.41</v>
      </c>
      <c r="F62" s="2">
        <f>IFERROR(__xludf.DUMMYFUNCTION("""COMPUTED_VALUE"""),162323.0)</f>
        <v>162323</v>
      </c>
    </row>
    <row r="63">
      <c r="A63" s="3">
        <f>IFERROR(__xludf.DUMMYFUNCTION("""COMPUTED_VALUE"""),42234.66666666667)</f>
        <v>42234.66667</v>
      </c>
      <c r="B63" s="2">
        <f>IFERROR(__xludf.DUMMYFUNCTION("""COMPUTED_VALUE"""),34.18)</f>
        <v>34.18</v>
      </c>
      <c r="C63" s="2">
        <f>IFERROR(__xludf.DUMMYFUNCTION("""COMPUTED_VALUE"""),34.18)</f>
        <v>34.18</v>
      </c>
      <c r="D63" s="2">
        <f>IFERROR(__xludf.DUMMYFUNCTION("""COMPUTED_VALUE"""),32.48)</f>
        <v>32.48</v>
      </c>
      <c r="E63" s="2">
        <f>IFERROR(__xludf.DUMMYFUNCTION("""COMPUTED_VALUE"""),32.6)</f>
        <v>32.6</v>
      </c>
      <c r="F63" s="2">
        <f>IFERROR(__xludf.DUMMYFUNCTION("""COMPUTED_VALUE"""),186996.0)</f>
        <v>186996</v>
      </c>
    </row>
    <row r="64">
      <c r="A64" s="3">
        <f>IFERROR(__xludf.DUMMYFUNCTION("""COMPUTED_VALUE"""),42235.66666666667)</f>
        <v>42235.66667</v>
      </c>
      <c r="B64" s="2">
        <f>IFERROR(__xludf.DUMMYFUNCTION("""COMPUTED_VALUE"""),32.37)</f>
        <v>32.37</v>
      </c>
      <c r="C64" s="2">
        <f>IFERROR(__xludf.DUMMYFUNCTION("""COMPUTED_VALUE"""),32.47)</f>
        <v>32.47</v>
      </c>
      <c r="D64" s="2">
        <f>IFERROR(__xludf.DUMMYFUNCTION("""COMPUTED_VALUE"""),30.6)</f>
        <v>30.6</v>
      </c>
      <c r="E64" s="2">
        <f>IFERROR(__xludf.DUMMYFUNCTION("""COMPUTED_VALUE"""),31.1)</f>
        <v>31.1</v>
      </c>
      <c r="F64" s="2">
        <f>IFERROR(__xludf.DUMMYFUNCTION("""COMPUTED_VALUE"""),444710.0)</f>
        <v>444710</v>
      </c>
    </row>
    <row r="65">
      <c r="A65" s="3">
        <f>IFERROR(__xludf.DUMMYFUNCTION("""COMPUTED_VALUE"""),42236.66666666667)</f>
        <v>42236.66667</v>
      </c>
      <c r="B65" s="2">
        <f>IFERROR(__xludf.DUMMYFUNCTION("""COMPUTED_VALUE"""),30.76)</f>
        <v>30.76</v>
      </c>
      <c r="C65" s="2">
        <f>IFERROR(__xludf.DUMMYFUNCTION("""COMPUTED_VALUE"""),31.1)</f>
        <v>31.1</v>
      </c>
      <c r="D65" s="2">
        <f>IFERROR(__xludf.DUMMYFUNCTION("""COMPUTED_VALUE"""),29.15)</f>
        <v>29.15</v>
      </c>
      <c r="E65" s="2">
        <f>IFERROR(__xludf.DUMMYFUNCTION("""COMPUTED_VALUE"""),29.22)</f>
        <v>29.22</v>
      </c>
      <c r="F65" s="2">
        <f>IFERROR(__xludf.DUMMYFUNCTION("""COMPUTED_VALUE"""),269845.0)</f>
        <v>269845</v>
      </c>
    </row>
    <row r="66">
      <c r="A66" s="3">
        <f>IFERROR(__xludf.DUMMYFUNCTION("""COMPUTED_VALUE"""),42237.66666666667)</f>
        <v>42237.66667</v>
      </c>
      <c r="B66" s="2">
        <f>IFERROR(__xludf.DUMMYFUNCTION("""COMPUTED_VALUE"""),28.75)</f>
        <v>28.75</v>
      </c>
      <c r="C66" s="2">
        <f>IFERROR(__xludf.DUMMYFUNCTION("""COMPUTED_VALUE"""),29.97)</f>
        <v>29.97</v>
      </c>
      <c r="D66" s="2">
        <f>IFERROR(__xludf.DUMMYFUNCTION("""COMPUTED_VALUE"""),27.31)</f>
        <v>27.31</v>
      </c>
      <c r="E66" s="2">
        <f>IFERROR(__xludf.DUMMYFUNCTION("""COMPUTED_VALUE"""),27.77)</f>
        <v>27.77</v>
      </c>
      <c r="F66" s="2">
        <f>IFERROR(__xludf.DUMMYFUNCTION("""COMPUTED_VALUE"""),404195.0)</f>
        <v>404195</v>
      </c>
    </row>
    <row r="67">
      <c r="A67" s="3">
        <f>IFERROR(__xludf.DUMMYFUNCTION("""COMPUTED_VALUE"""),42240.66666666667)</f>
        <v>42240.66667</v>
      </c>
      <c r="B67" s="2">
        <f>IFERROR(__xludf.DUMMYFUNCTION("""COMPUTED_VALUE"""),25.51)</f>
        <v>25.51</v>
      </c>
      <c r="C67" s="2">
        <f>IFERROR(__xludf.DUMMYFUNCTION("""COMPUTED_VALUE"""),28.49)</f>
        <v>28.49</v>
      </c>
      <c r="D67" s="2">
        <f>IFERROR(__xludf.DUMMYFUNCTION("""COMPUTED_VALUE"""),22.7)</f>
        <v>22.7</v>
      </c>
      <c r="E67" s="2">
        <f>IFERROR(__xludf.DUMMYFUNCTION("""COMPUTED_VALUE"""),26.28)</f>
        <v>26.28</v>
      </c>
      <c r="F67" s="2">
        <f>IFERROR(__xludf.DUMMYFUNCTION("""COMPUTED_VALUE"""),427101.0)</f>
        <v>427101</v>
      </c>
    </row>
    <row r="68">
      <c r="A68" s="3">
        <f>IFERROR(__xludf.DUMMYFUNCTION("""COMPUTED_VALUE"""),42241.66666666667)</f>
        <v>42241.66667</v>
      </c>
      <c r="B68" s="2">
        <f>IFERROR(__xludf.DUMMYFUNCTION("""COMPUTED_VALUE"""),28.29)</f>
        <v>28.29</v>
      </c>
      <c r="C68" s="2">
        <f>IFERROR(__xludf.DUMMYFUNCTION("""COMPUTED_VALUE"""),29.78)</f>
        <v>29.78</v>
      </c>
      <c r="D68" s="2">
        <f>IFERROR(__xludf.DUMMYFUNCTION("""COMPUTED_VALUE"""),26.85)</f>
        <v>26.85</v>
      </c>
      <c r="E68" s="2">
        <f>IFERROR(__xludf.DUMMYFUNCTION("""COMPUTED_VALUE"""),26.93)</f>
        <v>26.93</v>
      </c>
      <c r="F68" s="2">
        <f>IFERROR(__xludf.DUMMYFUNCTION("""COMPUTED_VALUE"""),304294.0)</f>
        <v>304294</v>
      </c>
    </row>
    <row r="69">
      <c r="A69" s="3">
        <f>IFERROR(__xludf.DUMMYFUNCTION("""COMPUTED_VALUE"""),42242.66666666667)</f>
        <v>42242.66667</v>
      </c>
      <c r="B69" s="2">
        <f>IFERROR(__xludf.DUMMYFUNCTION("""COMPUTED_VALUE"""),28.5)</f>
        <v>28.5</v>
      </c>
      <c r="C69" s="2">
        <f>IFERROR(__xludf.DUMMYFUNCTION("""COMPUTED_VALUE"""),28.57)</f>
        <v>28.57</v>
      </c>
      <c r="D69" s="2">
        <f>IFERROR(__xludf.DUMMYFUNCTION("""COMPUTED_VALUE"""),26.3)</f>
        <v>26.3</v>
      </c>
      <c r="E69" s="2">
        <f>IFERROR(__xludf.DUMMYFUNCTION("""COMPUTED_VALUE"""),28.22)</f>
        <v>28.22</v>
      </c>
      <c r="F69" s="2">
        <f>IFERROR(__xludf.DUMMYFUNCTION("""COMPUTED_VALUE"""),390064.0)</f>
        <v>390064</v>
      </c>
    </row>
    <row r="70">
      <c r="A70" s="3">
        <f>IFERROR(__xludf.DUMMYFUNCTION("""COMPUTED_VALUE"""),42243.66666666667)</f>
        <v>42243.66667</v>
      </c>
      <c r="B70" s="2">
        <f>IFERROR(__xludf.DUMMYFUNCTION("""COMPUTED_VALUE"""),28.94)</f>
        <v>28.94</v>
      </c>
      <c r="C70" s="2">
        <f>IFERROR(__xludf.DUMMYFUNCTION("""COMPUTED_VALUE"""),29.6)</f>
        <v>29.6</v>
      </c>
      <c r="D70" s="2">
        <f>IFERROR(__xludf.DUMMYFUNCTION("""COMPUTED_VALUE"""),27.8)</f>
        <v>27.8</v>
      </c>
      <c r="E70" s="2">
        <f>IFERROR(__xludf.DUMMYFUNCTION("""COMPUTED_VALUE"""),28.51)</f>
        <v>28.51</v>
      </c>
      <c r="F70" s="2">
        <f>IFERROR(__xludf.DUMMYFUNCTION("""COMPUTED_VALUE"""),268224.0)</f>
        <v>268224</v>
      </c>
    </row>
    <row r="71">
      <c r="A71" s="3">
        <f>IFERROR(__xludf.DUMMYFUNCTION("""COMPUTED_VALUE"""),42244.66666666667)</f>
        <v>42244.66667</v>
      </c>
      <c r="B71" s="2">
        <f>IFERROR(__xludf.DUMMYFUNCTION("""COMPUTED_VALUE"""),28.36)</f>
        <v>28.36</v>
      </c>
      <c r="C71" s="2">
        <f>IFERROR(__xludf.DUMMYFUNCTION("""COMPUTED_VALUE"""),29.01)</f>
        <v>29.01</v>
      </c>
      <c r="D71" s="2">
        <f>IFERROR(__xludf.DUMMYFUNCTION("""COMPUTED_VALUE"""),27.72)</f>
        <v>27.72</v>
      </c>
      <c r="E71" s="2">
        <f>IFERROR(__xludf.DUMMYFUNCTION("""COMPUTED_VALUE"""),28.0)</f>
        <v>28</v>
      </c>
      <c r="F71" s="2">
        <f>IFERROR(__xludf.DUMMYFUNCTION("""COMPUTED_VALUE"""),137040.0)</f>
        <v>137040</v>
      </c>
    </row>
    <row r="72">
      <c r="A72" s="3">
        <f>IFERROR(__xludf.DUMMYFUNCTION("""COMPUTED_VALUE"""),42247.66666666667)</f>
        <v>42247.66667</v>
      </c>
      <c r="B72" s="2">
        <f>IFERROR(__xludf.DUMMYFUNCTION("""COMPUTED_VALUE"""),28.14)</f>
        <v>28.14</v>
      </c>
      <c r="C72" s="2">
        <f>IFERROR(__xludf.DUMMYFUNCTION("""COMPUTED_VALUE"""),28.77)</f>
        <v>28.77</v>
      </c>
      <c r="D72" s="2">
        <f>IFERROR(__xludf.DUMMYFUNCTION("""COMPUTED_VALUE"""),27.09)</f>
        <v>27.09</v>
      </c>
      <c r="E72" s="2">
        <f>IFERROR(__xludf.DUMMYFUNCTION("""COMPUTED_VALUE"""),27.54)</f>
        <v>27.54</v>
      </c>
      <c r="F72" s="2">
        <f>IFERROR(__xludf.DUMMYFUNCTION("""COMPUTED_VALUE"""),130524.0)</f>
        <v>130524</v>
      </c>
    </row>
    <row r="73">
      <c r="A73" s="3">
        <f>IFERROR(__xludf.DUMMYFUNCTION("""COMPUTED_VALUE"""),42248.66666666667)</f>
        <v>42248.66667</v>
      </c>
      <c r="B73" s="2">
        <f>IFERROR(__xludf.DUMMYFUNCTION("""COMPUTED_VALUE"""),27.29)</f>
        <v>27.29</v>
      </c>
      <c r="C73" s="2">
        <f>IFERROR(__xludf.DUMMYFUNCTION("""COMPUTED_VALUE"""),27.29)</f>
        <v>27.29</v>
      </c>
      <c r="D73" s="2">
        <f>IFERROR(__xludf.DUMMYFUNCTION("""COMPUTED_VALUE"""),26.39)</f>
        <v>26.39</v>
      </c>
      <c r="E73" s="2">
        <f>IFERROR(__xludf.DUMMYFUNCTION("""COMPUTED_VALUE"""),26.6)</f>
        <v>26.6</v>
      </c>
      <c r="F73" s="2">
        <f>IFERROR(__xludf.DUMMYFUNCTION("""COMPUTED_VALUE"""),130089.0)</f>
        <v>130089</v>
      </c>
    </row>
    <row r="74">
      <c r="A74" s="3">
        <f>IFERROR(__xludf.DUMMYFUNCTION("""COMPUTED_VALUE"""),42249.66666666667)</f>
        <v>42249.66667</v>
      </c>
      <c r="B74" s="2">
        <f>IFERROR(__xludf.DUMMYFUNCTION("""COMPUTED_VALUE"""),26.73)</f>
        <v>26.73</v>
      </c>
      <c r="C74" s="2">
        <f>IFERROR(__xludf.DUMMYFUNCTION("""COMPUTED_VALUE"""),27.55)</f>
        <v>27.55</v>
      </c>
      <c r="D74" s="2">
        <f>IFERROR(__xludf.DUMMYFUNCTION("""COMPUTED_VALUE"""),26.06)</f>
        <v>26.06</v>
      </c>
      <c r="E74" s="2">
        <f>IFERROR(__xludf.DUMMYFUNCTION("""COMPUTED_VALUE"""),26.7)</f>
        <v>26.7</v>
      </c>
      <c r="F74" s="2">
        <f>IFERROR(__xludf.DUMMYFUNCTION("""COMPUTED_VALUE"""),167011.0)</f>
        <v>167011</v>
      </c>
    </row>
    <row r="75">
      <c r="A75" s="3">
        <f>IFERROR(__xludf.DUMMYFUNCTION("""COMPUTED_VALUE"""),42250.66666666667)</f>
        <v>42250.66667</v>
      </c>
      <c r="B75" s="2">
        <f>IFERROR(__xludf.DUMMYFUNCTION("""COMPUTED_VALUE"""),26.56)</f>
        <v>26.56</v>
      </c>
      <c r="C75" s="2">
        <f>IFERROR(__xludf.DUMMYFUNCTION("""COMPUTED_VALUE"""),28.0)</f>
        <v>28</v>
      </c>
      <c r="D75" s="2">
        <f>IFERROR(__xludf.DUMMYFUNCTION("""COMPUTED_VALUE"""),26.51)</f>
        <v>26.51</v>
      </c>
      <c r="E75" s="2">
        <f>IFERROR(__xludf.DUMMYFUNCTION("""COMPUTED_VALUE"""),27.15)</f>
        <v>27.15</v>
      </c>
      <c r="F75" s="2">
        <f>IFERROR(__xludf.DUMMYFUNCTION("""COMPUTED_VALUE"""),132496.0)</f>
        <v>132496</v>
      </c>
    </row>
    <row r="76">
      <c r="A76" s="3">
        <f>IFERROR(__xludf.DUMMYFUNCTION("""COMPUTED_VALUE"""),42251.66666666667)</f>
        <v>42251.66667</v>
      </c>
      <c r="B76" s="2">
        <f>IFERROR(__xludf.DUMMYFUNCTION("""COMPUTED_VALUE"""),26.98)</f>
        <v>26.98</v>
      </c>
      <c r="C76" s="2">
        <f>IFERROR(__xludf.DUMMYFUNCTION("""COMPUTED_VALUE"""),27.23)</f>
        <v>27.23</v>
      </c>
      <c r="D76" s="2">
        <f>IFERROR(__xludf.DUMMYFUNCTION("""COMPUTED_VALUE"""),26.37)</f>
        <v>26.37</v>
      </c>
      <c r="E76" s="2">
        <f>IFERROR(__xludf.DUMMYFUNCTION("""COMPUTED_VALUE"""),26.81)</f>
        <v>26.81</v>
      </c>
      <c r="F76" s="2">
        <f>IFERROR(__xludf.DUMMYFUNCTION("""COMPUTED_VALUE"""),129080.0)</f>
        <v>129080</v>
      </c>
    </row>
    <row r="77">
      <c r="A77" s="3">
        <f>IFERROR(__xludf.DUMMYFUNCTION("""COMPUTED_VALUE"""),42255.66666666667)</f>
        <v>42255.66667</v>
      </c>
      <c r="B77" s="2">
        <f>IFERROR(__xludf.DUMMYFUNCTION("""COMPUTED_VALUE"""),27.03)</f>
        <v>27.03</v>
      </c>
      <c r="C77" s="2">
        <f>IFERROR(__xludf.DUMMYFUNCTION("""COMPUTED_VALUE"""),27.65)</f>
        <v>27.65</v>
      </c>
      <c r="D77" s="2">
        <f>IFERROR(__xludf.DUMMYFUNCTION("""COMPUTED_VALUE"""),26.75)</f>
        <v>26.75</v>
      </c>
      <c r="E77" s="2">
        <f>IFERROR(__xludf.DUMMYFUNCTION("""COMPUTED_VALUE"""),27.14)</f>
        <v>27.14</v>
      </c>
      <c r="F77" s="2">
        <f>IFERROR(__xludf.DUMMYFUNCTION("""COMPUTED_VALUE"""),107437.0)</f>
        <v>107437</v>
      </c>
    </row>
    <row r="78">
      <c r="A78" s="3">
        <f>IFERROR(__xludf.DUMMYFUNCTION("""COMPUTED_VALUE"""),42256.66666666667)</f>
        <v>42256.66667</v>
      </c>
      <c r="B78" s="2">
        <f>IFERROR(__xludf.DUMMYFUNCTION("""COMPUTED_VALUE"""),27.9)</f>
        <v>27.9</v>
      </c>
      <c r="C78" s="2">
        <f>IFERROR(__xludf.DUMMYFUNCTION("""COMPUTED_VALUE"""),28.51)</f>
        <v>28.51</v>
      </c>
      <c r="D78" s="2">
        <f>IFERROR(__xludf.DUMMYFUNCTION("""COMPUTED_VALUE"""),25.89)</f>
        <v>25.89</v>
      </c>
      <c r="E78" s="2">
        <f>IFERROR(__xludf.DUMMYFUNCTION("""COMPUTED_VALUE"""),26.01)</f>
        <v>26.01</v>
      </c>
      <c r="F78" s="2">
        <f>IFERROR(__xludf.DUMMYFUNCTION("""COMPUTED_VALUE"""),320389.0)</f>
        <v>320389</v>
      </c>
    </row>
    <row r="79">
      <c r="A79" s="3">
        <f>IFERROR(__xludf.DUMMYFUNCTION("""COMPUTED_VALUE"""),42257.66666666667)</f>
        <v>42257.66667</v>
      </c>
      <c r="B79" s="2">
        <f>IFERROR(__xludf.DUMMYFUNCTION("""COMPUTED_VALUE"""),26.05)</f>
        <v>26.05</v>
      </c>
      <c r="C79" s="2">
        <f>IFERROR(__xludf.DUMMYFUNCTION("""COMPUTED_VALUE"""),26.47)</f>
        <v>26.47</v>
      </c>
      <c r="D79" s="2">
        <f>IFERROR(__xludf.DUMMYFUNCTION("""COMPUTED_VALUE"""),25.58)</f>
        <v>25.58</v>
      </c>
      <c r="E79" s="2">
        <f>IFERROR(__xludf.DUMMYFUNCTION("""COMPUTED_VALUE"""),25.77)</f>
        <v>25.77</v>
      </c>
      <c r="F79" s="2">
        <f>IFERROR(__xludf.DUMMYFUNCTION("""COMPUTED_VALUE"""),139050.0)</f>
        <v>139050</v>
      </c>
    </row>
    <row r="80">
      <c r="A80" s="3">
        <f>IFERROR(__xludf.DUMMYFUNCTION("""COMPUTED_VALUE"""),42258.66666666667)</f>
        <v>42258.66667</v>
      </c>
      <c r="B80" s="2">
        <f>IFERROR(__xludf.DUMMYFUNCTION("""COMPUTED_VALUE"""),25.55)</f>
        <v>25.55</v>
      </c>
      <c r="C80" s="2">
        <f>IFERROR(__xludf.DUMMYFUNCTION("""COMPUTED_VALUE"""),26.47)</f>
        <v>26.47</v>
      </c>
      <c r="D80" s="2">
        <f>IFERROR(__xludf.DUMMYFUNCTION("""COMPUTED_VALUE"""),25.55)</f>
        <v>25.55</v>
      </c>
      <c r="E80" s="2">
        <f>IFERROR(__xludf.DUMMYFUNCTION("""COMPUTED_VALUE"""),26.36)</f>
        <v>26.36</v>
      </c>
      <c r="F80" s="2">
        <f>IFERROR(__xludf.DUMMYFUNCTION("""COMPUTED_VALUE"""),187353.0)</f>
        <v>187353</v>
      </c>
    </row>
    <row r="81">
      <c r="A81" s="3">
        <f>IFERROR(__xludf.DUMMYFUNCTION("""COMPUTED_VALUE"""),42261.66666666667)</f>
        <v>42261.66667</v>
      </c>
      <c r="B81" s="2">
        <f>IFERROR(__xludf.DUMMYFUNCTION("""COMPUTED_VALUE"""),26.27)</f>
        <v>26.27</v>
      </c>
      <c r="C81" s="2">
        <f>IFERROR(__xludf.DUMMYFUNCTION("""COMPUTED_VALUE"""),27.26)</f>
        <v>27.26</v>
      </c>
      <c r="D81" s="2">
        <f>IFERROR(__xludf.DUMMYFUNCTION("""COMPUTED_VALUE"""),26.01)</f>
        <v>26.01</v>
      </c>
      <c r="E81" s="2">
        <f>IFERROR(__xludf.DUMMYFUNCTION("""COMPUTED_VALUE"""),27.21)</f>
        <v>27.21</v>
      </c>
      <c r="F81" s="2">
        <f>IFERROR(__xludf.DUMMYFUNCTION("""COMPUTED_VALUE"""),220890.0)</f>
        <v>220890</v>
      </c>
    </row>
    <row r="82">
      <c r="A82" s="3">
        <f>IFERROR(__xludf.DUMMYFUNCTION("""COMPUTED_VALUE"""),42262.66666666667)</f>
        <v>42262.66667</v>
      </c>
      <c r="B82" s="2">
        <f>IFERROR(__xludf.DUMMYFUNCTION("""COMPUTED_VALUE"""),27.14)</f>
        <v>27.14</v>
      </c>
      <c r="C82" s="2">
        <f>IFERROR(__xludf.DUMMYFUNCTION("""COMPUTED_VALUE"""),28.46)</f>
        <v>28.46</v>
      </c>
      <c r="D82" s="2">
        <f>IFERROR(__xludf.DUMMYFUNCTION("""COMPUTED_VALUE"""),27.1)</f>
        <v>27.1</v>
      </c>
      <c r="E82" s="2">
        <f>IFERROR(__xludf.DUMMYFUNCTION("""COMPUTED_VALUE"""),28.11)</f>
        <v>28.11</v>
      </c>
      <c r="F82" s="2">
        <f>IFERROR(__xludf.DUMMYFUNCTION("""COMPUTED_VALUE"""),251146.0)</f>
        <v>251146</v>
      </c>
    </row>
    <row r="83">
      <c r="A83" s="3">
        <f>IFERROR(__xludf.DUMMYFUNCTION("""COMPUTED_VALUE"""),42263.66666666667)</f>
        <v>42263.66667</v>
      </c>
      <c r="B83" s="2">
        <f>IFERROR(__xludf.DUMMYFUNCTION("""COMPUTED_VALUE"""),28.13)</f>
        <v>28.13</v>
      </c>
      <c r="C83" s="2">
        <f>IFERROR(__xludf.DUMMYFUNCTION("""COMPUTED_VALUE"""),29.26)</f>
        <v>29.26</v>
      </c>
      <c r="D83" s="2">
        <f>IFERROR(__xludf.DUMMYFUNCTION("""COMPUTED_VALUE"""),28.04)</f>
        <v>28.04</v>
      </c>
      <c r="E83" s="2">
        <f>IFERROR(__xludf.DUMMYFUNCTION("""COMPUTED_VALUE"""),28.91)</f>
        <v>28.91</v>
      </c>
      <c r="F83" s="2">
        <f>IFERROR(__xludf.DUMMYFUNCTION("""COMPUTED_VALUE"""),133105.0)</f>
        <v>133105</v>
      </c>
    </row>
    <row r="84">
      <c r="A84" s="3">
        <f>IFERROR(__xludf.DUMMYFUNCTION("""COMPUTED_VALUE"""),42264.66666666667)</f>
        <v>42264.66667</v>
      </c>
      <c r="B84" s="2">
        <f>IFERROR(__xludf.DUMMYFUNCTION("""COMPUTED_VALUE"""),29.89)</f>
        <v>29.89</v>
      </c>
      <c r="C84" s="2">
        <f>IFERROR(__xludf.DUMMYFUNCTION("""COMPUTED_VALUE"""),37.95)</f>
        <v>37.95</v>
      </c>
      <c r="D84" s="2">
        <f>IFERROR(__xludf.DUMMYFUNCTION("""COMPUTED_VALUE"""),29.85)</f>
        <v>29.85</v>
      </c>
      <c r="E84" s="2">
        <f>IFERROR(__xludf.DUMMYFUNCTION("""COMPUTED_VALUE"""),35.55)</f>
        <v>35.55</v>
      </c>
      <c r="F84" s="2">
        <f>IFERROR(__xludf.DUMMYFUNCTION("""COMPUTED_VALUE"""),2112236.0)</f>
        <v>2112236</v>
      </c>
    </row>
    <row r="85">
      <c r="A85" s="3">
        <f>IFERROR(__xludf.DUMMYFUNCTION("""COMPUTED_VALUE"""),42265.66666666667)</f>
        <v>42265.66667</v>
      </c>
      <c r="B85" s="2">
        <f>IFERROR(__xludf.DUMMYFUNCTION("""COMPUTED_VALUE"""),35.73)</f>
        <v>35.73</v>
      </c>
      <c r="C85" s="2">
        <f>IFERROR(__xludf.DUMMYFUNCTION("""COMPUTED_VALUE"""),37.47)</f>
        <v>37.47</v>
      </c>
      <c r="D85" s="2">
        <f>IFERROR(__xludf.DUMMYFUNCTION("""COMPUTED_VALUE"""),34.52)</f>
        <v>34.52</v>
      </c>
      <c r="E85" s="2">
        <f>IFERROR(__xludf.DUMMYFUNCTION("""COMPUTED_VALUE"""),35.66)</f>
        <v>35.66</v>
      </c>
      <c r="F85" s="2">
        <f>IFERROR(__xludf.DUMMYFUNCTION("""COMPUTED_VALUE"""),786808.0)</f>
        <v>786808</v>
      </c>
    </row>
    <row r="86">
      <c r="A86" s="3">
        <f>IFERROR(__xludf.DUMMYFUNCTION("""COMPUTED_VALUE"""),42268.66666666667)</f>
        <v>42268.66667</v>
      </c>
      <c r="B86" s="2">
        <f>IFERROR(__xludf.DUMMYFUNCTION("""COMPUTED_VALUE"""),35.7)</f>
        <v>35.7</v>
      </c>
      <c r="C86" s="2">
        <f>IFERROR(__xludf.DUMMYFUNCTION("""COMPUTED_VALUE"""),37.0)</f>
        <v>37</v>
      </c>
      <c r="D86" s="2">
        <f>IFERROR(__xludf.DUMMYFUNCTION("""COMPUTED_VALUE"""),34.75)</f>
        <v>34.75</v>
      </c>
      <c r="E86" s="2">
        <f>IFERROR(__xludf.DUMMYFUNCTION("""COMPUTED_VALUE"""),34.83)</f>
        <v>34.83</v>
      </c>
      <c r="F86" s="2">
        <f>IFERROR(__xludf.DUMMYFUNCTION("""COMPUTED_VALUE"""),393455.0)</f>
        <v>393455</v>
      </c>
    </row>
    <row r="87">
      <c r="A87" s="3">
        <f>IFERROR(__xludf.DUMMYFUNCTION("""COMPUTED_VALUE"""),42269.66666666667)</f>
        <v>42269.66667</v>
      </c>
      <c r="B87" s="2">
        <f>IFERROR(__xludf.DUMMYFUNCTION("""COMPUTED_VALUE"""),34.5)</f>
        <v>34.5</v>
      </c>
      <c r="C87" s="2">
        <f>IFERROR(__xludf.DUMMYFUNCTION("""COMPUTED_VALUE"""),34.5)</f>
        <v>34.5</v>
      </c>
      <c r="D87" s="2">
        <f>IFERROR(__xludf.DUMMYFUNCTION("""COMPUTED_VALUE"""),32.81)</f>
        <v>32.81</v>
      </c>
      <c r="E87" s="2">
        <f>IFERROR(__xludf.DUMMYFUNCTION("""COMPUTED_VALUE"""),33.66)</f>
        <v>33.66</v>
      </c>
      <c r="F87" s="2">
        <f>IFERROR(__xludf.DUMMYFUNCTION("""COMPUTED_VALUE"""),332711.0)</f>
        <v>332711</v>
      </c>
    </row>
    <row r="88">
      <c r="A88" s="3">
        <f>IFERROR(__xludf.DUMMYFUNCTION("""COMPUTED_VALUE"""),42270.66666666667)</f>
        <v>42270.66667</v>
      </c>
      <c r="B88" s="2">
        <f>IFERROR(__xludf.DUMMYFUNCTION("""COMPUTED_VALUE"""),33.53)</f>
        <v>33.53</v>
      </c>
      <c r="C88" s="2">
        <f>IFERROR(__xludf.DUMMYFUNCTION("""COMPUTED_VALUE"""),34.67)</f>
        <v>34.67</v>
      </c>
      <c r="D88" s="2">
        <f>IFERROR(__xludf.DUMMYFUNCTION("""COMPUTED_VALUE"""),32.83)</f>
        <v>32.83</v>
      </c>
      <c r="E88" s="2">
        <f>IFERROR(__xludf.DUMMYFUNCTION("""COMPUTED_VALUE"""),33.5)</f>
        <v>33.5</v>
      </c>
      <c r="F88" s="2">
        <f>IFERROR(__xludf.DUMMYFUNCTION("""COMPUTED_VALUE"""),340041.0)</f>
        <v>340041</v>
      </c>
    </row>
    <row r="89">
      <c r="A89" s="3">
        <f>IFERROR(__xludf.DUMMYFUNCTION("""COMPUTED_VALUE"""),42271.66666666667)</f>
        <v>42271.66667</v>
      </c>
      <c r="B89" s="2">
        <f>IFERROR(__xludf.DUMMYFUNCTION("""COMPUTED_VALUE"""),32.98)</f>
        <v>32.98</v>
      </c>
      <c r="C89" s="2">
        <f>IFERROR(__xludf.DUMMYFUNCTION("""COMPUTED_VALUE"""),34.09)</f>
        <v>34.09</v>
      </c>
      <c r="D89" s="2">
        <f>IFERROR(__xludf.DUMMYFUNCTION("""COMPUTED_VALUE"""),32.09)</f>
        <v>32.09</v>
      </c>
      <c r="E89" s="2">
        <f>IFERROR(__xludf.DUMMYFUNCTION("""COMPUTED_VALUE"""),33.47)</f>
        <v>33.47</v>
      </c>
      <c r="F89" s="2">
        <f>IFERROR(__xludf.DUMMYFUNCTION("""COMPUTED_VALUE"""),244787.0)</f>
        <v>244787</v>
      </c>
    </row>
    <row r="90">
      <c r="A90" s="3">
        <f>IFERROR(__xludf.DUMMYFUNCTION("""COMPUTED_VALUE"""),42272.66666666667)</f>
        <v>42272.66667</v>
      </c>
      <c r="B90" s="2">
        <f>IFERROR(__xludf.DUMMYFUNCTION("""COMPUTED_VALUE"""),33.85)</f>
        <v>33.85</v>
      </c>
      <c r="C90" s="2">
        <f>IFERROR(__xludf.DUMMYFUNCTION("""COMPUTED_VALUE"""),35.64)</f>
        <v>35.64</v>
      </c>
      <c r="D90" s="2">
        <f>IFERROR(__xludf.DUMMYFUNCTION("""COMPUTED_VALUE"""),33.12)</f>
        <v>33.12</v>
      </c>
      <c r="E90" s="2">
        <f>IFERROR(__xludf.DUMMYFUNCTION("""COMPUTED_VALUE"""),33.91)</f>
        <v>33.91</v>
      </c>
      <c r="F90" s="2">
        <f>IFERROR(__xludf.DUMMYFUNCTION("""COMPUTED_VALUE"""),355165.0)</f>
        <v>355165</v>
      </c>
    </row>
    <row r="91">
      <c r="A91" s="3">
        <f>IFERROR(__xludf.DUMMYFUNCTION("""COMPUTED_VALUE"""),42275.66666666667)</f>
        <v>42275.66667</v>
      </c>
      <c r="B91" s="2">
        <f>IFERROR(__xludf.DUMMYFUNCTION("""COMPUTED_VALUE"""),33.64)</f>
        <v>33.64</v>
      </c>
      <c r="C91" s="2">
        <f>IFERROR(__xludf.DUMMYFUNCTION("""COMPUTED_VALUE"""),33.97)</f>
        <v>33.97</v>
      </c>
      <c r="D91" s="2">
        <f>IFERROR(__xludf.DUMMYFUNCTION("""COMPUTED_VALUE"""),32.5)</f>
        <v>32.5</v>
      </c>
      <c r="E91" s="2">
        <f>IFERROR(__xludf.DUMMYFUNCTION("""COMPUTED_VALUE"""),33.05)</f>
        <v>33.05</v>
      </c>
      <c r="F91" s="2">
        <f>IFERROR(__xludf.DUMMYFUNCTION("""COMPUTED_VALUE"""),204893.0)</f>
        <v>204893</v>
      </c>
    </row>
    <row r="92">
      <c r="A92" s="3">
        <f>IFERROR(__xludf.DUMMYFUNCTION("""COMPUTED_VALUE"""),42276.66666666667)</f>
        <v>42276.66667</v>
      </c>
      <c r="B92" s="2">
        <f>IFERROR(__xludf.DUMMYFUNCTION("""COMPUTED_VALUE"""),32.41)</f>
        <v>32.41</v>
      </c>
      <c r="C92" s="2">
        <f>IFERROR(__xludf.DUMMYFUNCTION("""COMPUTED_VALUE"""),33.99)</f>
        <v>33.99</v>
      </c>
      <c r="D92" s="2">
        <f>IFERROR(__xludf.DUMMYFUNCTION("""COMPUTED_VALUE"""),32.41)</f>
        <v>32.41</v>
      </c>
      <c r="E92" s="2">
        <f>IFERROR(__xludf.DUMMYFUNCTION("""COMPUTED_VALUE"""),33.64)</f>
        <v>33.64</v>
      </c>
      <c r="F92" s="2">
        <f>IFERROR(__xludf.DUMMYFUNCTION("""COMPUTED_VALUE"""),221300.0)</f>
        <v>221300</v>
      </c>
    </row>
    <row r="93">
      <c r="A93" s="3">
        <f>IFERROR(__xludf.DUMMYFUNCTION("""COMPUTED_VALUE"""),42277.66666666667)</f>
        <v>42277.66667</v>
      </c>
      <c r="B93" s="2">
        <f>IFERROR(__xludf.DUMMYFUNCTION("""COMPUTED_VALUE"""),35.69)</f>
        <v>35.69</v>
      </c>
      <c r="C93" s="2">
        <f>IFERROR(__xludf.DUMMYFUNCTION("""COMPUTED_VALUE"""),35.77)</f>
        <v>35.77</v>
      </c>
      <c r="D93" s="2">
        <f>IFERROR(__xludf.DUMMYFUNCTION("""COMPUTED_VALUE"""),33.66)</f>
        <v>33.66</v>
      </c>
      <c r="E93" s="2">
        <f>IFERROR(__xludf.DUMMYFUNCTION("""COMPUTED_VALUE"""),35.2)</f>
        <v>35.2</v>
      </c>
      <c r="F93" s="2">
        <f>IFERROR(__xludf.DUMMYFUNCTION("""COMPUTED_VALUE"""),299943.0)</f>
        <v>299943</v>
      </c>
    </row>
    <row r="94">
      <c r="A94" s="3">
        <f>IFERROR(__xludf.DUMMYFUNCTION("""COMPUTED_VALUE"""),42278.66666666667)</f>
        <v>42278.66667</v>
      </c>
      <c r="B94" s="2">
        <f>IFERROR(__xludf.DUMMYFUNCTION("""COMPUTED_VALUE"""),35.37)</f>
        <v>35.37</v>
      </c>
      <c r="C94" s="2">
        <f>IFERROR(__xludf.DUMMYFUNCTION("""COMPUTED_VALUE"""),35.75)</f>
        <v>35.75</v>
      </c>
      <c r="D94" s="2">
        <f>IFERROR(__xludf.DUMMYFUNCTION("""COMPUTED_VALUE"""),33.73)</f>
        <v>33.73</v>
      </c>
      <c r="E94" s="2">
        <f>IFERROR(__xludf.DUMMYFUNCTION("""COMPUTED_VALUE"""),35.07)</f>
        <v>35.07</v>
      </c>
      <c r="F94" s="2">
        <f>IFERROR(__xludf.DUMMYFUNCTION("""COMPUTED_VALUE"""),247952.0)</f>
        <v>247952</v>
      </c>
    </row>
    <row r="95">
      <c r="A95" s="3">
        <f>IFERROR(__xludf.DUMMYFUNCTION("""COMPUTED_VALUE"""),42279.66666666667)</f>
        <v>42279.66667</v>
      </c>
      <c r="B95" s="2">
        <f>IFERROR(__xludf.DUMMYFUNCTION("""COMPUTED_VALUE"""),34.65)</f>
        <v>34.65</v>
      </c>
      <c r="C95" s="2">
        <f>IFERROR(__xludf.DUMMYFUNCTION("""COMPUTED_VALUE"""),36.1)</f>
        <v>36.1</v>
      </c>
      <c r="D95" s="2">
        <f>IFERROR(__xludf.DUMMYFUNCTION("""COMPUTED_VALUE"""),34.19)</f>
        <v>34.19</v>
      </c>
      <c r="E95" s="2">
        <f>IFERROR(__xludf.DUMMYFUNCTION("""COMPUTED_VALUE"""),35.81)</f>
        <v>35.81</v>
      </c>
      <c r="F95" s="2">
        <f>IFERROR(__xludf.DUMMYFUNCTION("""COMPUTED_VALUE"""),236583.0)</f>
        <v>236583</v>
      </c>
    </row>
    <row r="96">
      <c r="A96" s="3">
        <f>IFERROR(__xludf.DUMMYFUNCTION("""COMPUTED_VALUE"""),42282.66666666667)</f>
        <v>42282.66667</v>
      </c>
      <c r="B96" s="2">
        <f>IFERROR(__xludf.DUMMYFUNCTION("""COMPUTED_VALUE"""),36.05)</f>
        <v>36.05</v>
      </c>
      <c r="C96" s="2">
        <f>IFERROR(__xludf.DUMMYFUNCTION("""COMPUTED_VALUE"""),39.29)</f>
        <v>39.29</v>
      </c>
      <c r="D96" s="2">
        <f>IFERROR(__xludf.DUMMYFUNCTION("""COMPUTED_VALUE"""),36.05)</f>
        <v>36.05</v>
      </c>
      <c r="E96" s="2">
        <f>IFERROR(__xludf.DUMMYFUNCTION("""COMPUTED_VALUE"""),36.76)</f>
        <v>36.76</v>
      </c>
      <c r="F96" s="2">
        <f>IFERROR(__xludf.DUMMYFUNCTION("""COMPUTED_VALUE"""),664434.0)</f>
        <v>664434</v>
      </c>
    </row>
    <row r="97">
      <c r="A97" s="3">
        <f>IFERROR(__xludf.DUMMYFUNCTION("""COMPUTED_VALUE"""),42283.66666666667)</f>
        <v>42283.66667</v>
      </c>
      <c r="B97" s="2">
        <f>IFERROR(__xludf.DUMMYFUNCTION("""COMPUTED_VALUE"""),36.72)</f>
        <v>36.72</v>
      </c>
      <c r="C97" s="2">
        <f>IFERROR(__xludf.DUMMYFUNCTION("""COMPUTED_VALUE"""),37.42)</f>
        <v>37.42</v>
      </c>
      <c r="D97" s="2">
        <f>IFERROR(__xludf.DUMMYFUNCTION("""COMPUTED_VALUE"""),35.01)</f>
        <v>35.01</v>
      </c>
      <c r="E97" s="2">
        <f>IFERROR(__xludf.DUMMYFUNCTION("""COMPUTED_VALUE"""),36.21)</f>
        <v>36.21</v>
      </c>
      <c r="F97" s="2">
        <f>IFERROR(__xludf.DUMMYFUNCTION("""COMPUTED_VALUE"""),281238.0)</f>
        <v>281238</v>
      </c>
    </row>
    <row r="98">
      <c r="A98" s="3">
        <f>IFERROR(__xludf.DUMMYFUNCTION("""COMPUTED_VALUE"""),42284.66666666667)</f>
        <v>42284.66667</v>
      </c>
      <c r="B98" s="2">
        <f>IFERROR(__xludf.DUMMYFUNCTION("""COMPUTED_VALUE"""),36.01)</f>
        <v>36.01</v>
      </c>
      <c r="C98" s="2">
        <f>IFERROR(__xludf.DUMMYFUNCTION("""COMPUTED_VALUE"""),37.37)</f>
        <v>37.37</v>
      </c>
      <c r="D98" s="2">
        <f>IFERROR(__xludf.DUMMYFUNCTION("""COMPUTED_VALUE"""),35.9)</f>
        <v>35.9</v>
      </c>
      <c r="E98" s="2">
        <f>IFERROR(__xludf.DUMMYFUNCTION("""COMPUTED_VALUE"""),37.33)</f>
        <v>37.33</v>
      </c>
      <c r="F98" s="2">
        <f>IFERROR(__xludf.DUMMYFUNCTION("""COMPUTED_VALUE"""),236348.0)</f>
        <v>236348</v>
      </c>
    </row>
    <row r="99">
      <c r="A99" s="3">
        <f>IFERROR(__xludf.DUMMYFUNCTION("""COMPUTED_VALUE"""),42285.66666666667)</f>
        <v>42285.66667</v>
      </c>
      <c r="B99" s="2">
        <f>IFERROR(__xludf.DUMMYFUNCTION("""COMPUTED_VALUE"""),37.21)</f>
        <v>37.21</v>
      </c>
      <c r="C99" s="2">
        <f>IFERROR(__xludf.DUMMYFUNCTION("""COMPUTED_VALUE"""),39.0)</f>
        <v>39</v>
      </c>
      <c r="D99" s="2">
        <f>IFERROR(__xludf.DUMMYFUNCTION("""COMPUTED_VALUE"""),36.45)</f>
        <v>36.45</v>
      </c>
      <c r="E99" s="2">
        <f>IFERROR(__xludf.DUMMYFUNCTION("""COMPUTED_VALUE"""),38.24)</f>
        <v>38.24</v>
      </c>
      <c r="F99" s="2">
        <f>IFERROR(__xludf.DUMMYFUNCTION("""COMPUTED_VALUE"""),472031.0)</f>
        <v>472031</v>
      </c>
    </row>
    <row r="100">
      <c r="A100" s="3">
        <f>IFERROR(__xludf.DUMMYFUNCTION("""COMPUTED_VALUE"""),42286.66666666667)</f>
        <v>42286.66667</v>
      </c>
      <c r="B100" s="2">
        <f>IFERROR(__xludf.DUMMYFUNCTION("""COMPUTED_VALUE"""),38.4)</f>
        <v>38.4</v>
      </c>
      <c r="C100" s="2">
        <f>IFERROR(__xludf.DUMMYFUNCTION("""COMPUTED_VALUE"""),38.87)</f>
        <v>38.87</v>
      </c>
      <c r="D100" s="2">
        <f>IFERROR(__xludf.DUMMYFUNCTION("""COMPUTED_VALUE"""),36.6)</f>
        <v>36.6</v>
      </c>
      <c r="E100" s="2">
        <f>IFERROR(__xludf.DUMMYFUNCTION("""COMPUTED_VALUE"""),37.02)</f>
        <v>37.02</v>
      </c>
      <c r="F100" s="2">
        <f>IFERROR(__xludf.DUMMYFUNCTION("""COMPUTED_VALUE"""),164036.0)</f>
        <v>164036</v>
      </c>
    </row>
    <row r="101">
      <c r="A101" s="3">
        <f>IFERROR(__xludf.DUMMYFUNCTION("""COMPUTED_VALUE"""),42289.66666666667)</f>
        <v>42289.66667</v>
      </c>
      <c r="B101" s="2">
        <f>IFERROR(__xludf.DUMMYFUNCTION("""COMPUTED_VALUE"""),37.04)</f>
        <v>37.04</v>
      </c>
      <c r="C101" s="2">
        <f>IFERROR(__xludf.DUMMYFUNCTION("""COMPUTED_VALUE"""),37.34)</f>
        <v>37.34</v>
      </c>
      <c r="D101" s="2">
        <f>IFERROR(__xludf.DUMMYFUNCTION("""COMPUTED_VALUE"""),30.5)</f>
        <v>30.5</v>
      </c>
      <c r="E101" s="2">
        <f>IFERROR(__xludf.DUMMYFUNCTION("""COMPUTED_VALUE"""),34.31)</f>
        <v>34.31</v>
      </c>
      <c r="F101" s="2">
        <f>IFERROR(__xludf.DUMMYFUNCTION("""COMPUTED_VALUE"""),819386.0)</f>
        <v>819386</v>
      </c>
    </row>
    <row r="102">
      <c r="A102" s="3">
        <f>IFERROR(__xludf.DUMMYFUNCTION("""COMPUTED_VALUE"""),42290.66666666667)</f>
        <v>42290.66667</v>
      </c>
      <c r="B102" s="2">
        <f>IFERROR(__xludf.DUMMYFUNCTION("""COMPUTED_VALUE"""),34.97)</f>
        <v>34.97</v>
      </c>
      <c r="C102" s="2">
        <f>IFERROR(__xludf.DUMMYFUNCTION("""COMPUTED_VALUE"""),35.6)</f>
        <v>35.6</v>
      </c>
      <c r="D102" s="2">
        <f>IFERROR(__xludf.DUMMYFUNCTION("""COMPUTED_VALUE"""),33.06)</f>
        <v>33.06</v>
      </c>
      <c r="E102" s="2">
        <f>IFERROR(__xludf.DUMMYFUNCTION("""COMPUTED_VALUE"""),33.12)</f>
        <v>33.12</v>
      </c>
      <c r="F102" s="2">
        <f>IFERROR(__xludf.DUMMYFUNCTION("""COMPUTED_VALUE"""),191241.0)</f>
        <v>191241</v>
      </c>
    </row>
    <row r="103">
      <c r="A103" s="3">
        <f>IFERROR(__xludf.DUMMYFUNCTION("""COMPUTED_VALUE"""),42291.66666666667)</f>
        <v>42291.66667</v>
      </c>
      <c r="B103" s="2">
        <f>IFERROR(__xludf.DUMMYFUNCTION("""COMPUTED_VALUE"""),33.49)</f>
        <v>33.49</v>
      </c>
      <c r="C103" s="2">
        <f>IFERROR(__xludf.DUMMYFUNCTION("""COMPUTED_VALUE"""),34.5)</f>
        <v>34.5</v>
      </c>
      <c r="D103" s="2">
        <f>IFERROR(__xludf.DUMMYFUNCTION("""COMPUTED_VALUE"""),32.24)</f>
        <v>32.24</v>
      </c>
      <c r="E103" s="2">
        <f>IFERROR(__xludf.DUMMYFUNCTION("""COMPUTED_VALUE"""),33.64)</f>
        <v>33.64</v>
      </c>
      <c r="F103" s="2">
        <f>IFERROR(__xludf.DUMMYFUNCTION("""COMPUTED_VALUE"""),294716.0)</f>
        <v>294716</v>
      </c>
    </row>
    <row r="104">
      <c r="A104" s="3">
        <f>IFERROR(__xludf.DUMMYFUNCTION("""COMPUTED_VALUE"""),42292.66666666667)</f>
        <v>42292.66667</v>
      </c>
      <c r="B104" s="2">
        <f>IFERROR(__xludf.DUMMYFUNCTION("""COMPUTED_VALUE"""),33.64)</f>
        <v>33.64</v>
      </c>
      <c r="C104" s="2">
        <f>IFERROR(__xludf.DUMMYFUNCTION("""COMPUTED_VALUE"""),34.42)</f>
        <v>34.42</v>
      </c>
      <c r="D104" s="2">
        <f>IFERROR(__xludf.DUMMYFUNCTION("""COMPUTED_VALUE"""),33.2)</f>
        <v>33.2</v>
      </c>
      <c r="E104" s="2">
        <f>IFERROR(__xludf.DUMMYFUNCTION("""COMPUTED_VALUE"""),34.14)</f>
        <v>34.14</v>
      </c>
      <c r="F104" s="2">
        <f>IFERROR(__xludf.DUMMYFUNCTION("""COMPUTED_VALUE"""),262601.0)</f>
        <v>262601</v>
      </c>
    </row>
    <row r="105">
      <c r="A105" s="3">
        <f>IFERROR(__xludf.DUMMYFUNCTION("""COMPUTED_VALUE"""),42293.66666666667)</f>
        <v>42293.66667</v>
      </c>
      <c r="B105" s="2">
        <f>IFERROR(__xludf.DUMMYFUNCTION("""COMPUTED_VALUE"""),34.51)</f>
        <v>34.51</v>
      </c>
      <c r="C105" s="2">
        <f>IFERROR(__xludf.DUMMYFUNCTION("""COMPUTED_VALUE"""),34.59)</f>
        <v>34.59</v>
      </c>
      <c r="D105" s="2">
        <f>IFERROR(__xludf.DUMMYFUNCTION("""COMPUTED_VALUE"""),33.4)</f>
        <v>33.4</v>
      </c>
      <c r="E105" s="2">
        <f>IFERROR(__xludf.DUMMYFUNCTION("""COMPUTED_VALUE"""),34.33)</f>
        <v>34.33</v>
      </c>
      <c r="F105" s="2">
        <f>IFERROR(__xludf.DUMMYFUNCTION("""COMPUTED_VALUE"""),268976.0)</f>
        <v>268976</v>
      </c>
    </row>
    <row r="106">
      <c r="A106" s="3">
        <f>IFERROR(__xludf.DUMMYFUNCTION("""COMPUTED_VALUE"""),42296.66666666667)</f>
        <v>42296.66667</v>
      </c>
      <c r="B106" s="2">
        <f>IFERROR(__xludf.DUMMYFUNCTION("""COMPUTED_VALUE"""),34.28)</f>
        <v>34.28</v>
      </c>
      <c r="C106" s="2">
        <f>IFERROR(__xludf.DUMMYFUNCTION("""COMPUTED_VALUE"""),34.89)</f>
        <v>34.89</v>
      </c>
      <c r="D106" s="2">
        <f>IFERROR(__xludf.DUMMYFUNCTION("""COMPUTED_VALUE"""),33.11)</f>
        <v>33.11</v>
      </c>
      <c r="E106" s="2">
        <f>IFERROR(__xludf.DUMMYFUNCTION("""COMPUTED_VALUE"""),33.36)</f>
        <v>33.36</v>
      </c>
      <c r="F106" s="2">
        <f>IFERROR(__xludf.DUMMYFUNCTION("""COMPUTED_VALUE"""),295878.0)</f>
        <v>295878</v>
      </c>
    </row>
    <row r="107">
      <c r="A107" s="3">
        <f>IFERROR(__xludf.DUMMYFUNCTION("""COMPUTED_VALUE"""),42297.66666666667)</f>
        <v>42297.66667</v>
      </c>
      <c r="B107" s="2">
        <f>IFERROR(__xludf.DUMMYFUNCTION("""COMPUTED_VALUE"""),33.44)</f>
        <v>33.44</v>
      </c>
      <c r="C107" s="2">
        <f>IFERROR(__xludf.DUMMYFUNCTION("""COMPUTED_VALUE"""),33.53)</f>
        <v>33.53</v>
      </c>
      <c r="D107" s="2">
        <f>IFERROR(__xludf.DUMMYFUNCTION("""COMPUTED_VALUE"""),31.19)</f>
        <v>31.19</v>
      </c>
      <c r="E107" s="2">
        <f>IFERROR(__xludf.DUMMYFUNCTION("""COMPUTED_VALUE"""),31.5)</f>
        <v>31.5</v>
      </c>
      <c r="F107" s="2">
        <f>IFERROR(__xludf.DUMMYFUNCTION("""COMPUTED_VALUE"""),284700.0)</f>
        <v>284700</v>
      </c>
    </row>
    <row r="108">
      <c r="A108" s="3">
        <f>IFERROR(__xludf.DUMMYFUNCTION("""COMPUTED_VALUE"""),42298.66666666667)</f>
        <v>42298.66667</v>
      </c>
      <c r="B108" s="2">
        <f>IFERROR(__xludf.DUMMYFUNCTION("""COMPUTED_VALUE"""),31.54)</f>
        <v>31.54</v>
      </c>
      <c r="C108" s="2">
        <f>IFERROR(__xludf.DUMMYFUNCTION("""COMPUTED_VALUE"""),32.54)</f>
        <v>32.54</v>
      </c>
      <c r="D108" s="2">
        <f>IFERROR(__xludf.DUMMYFUNCTION("""COMPUTED_VALUE"""),31.32)</f>
        <v>31.32</v>
      </c>
      <c r="E108" s="2">
        <f>IFERROR(__xludf.DUMMYFUNCTION("""COMPUTED_VALUE"""),31.95)</f>
        <v>31.95</v>
      </c>
      <c r="F108" s="2">
        <f>IFERROR(__xludf.DUMMYFUNCTION("""COMPUTED_VALUE"""),153374.0)</f>
        <v>153374</v>
      </c>
    </row>
    <row r="109">
      <c r="A109" s="3">
        <f>IFERROR(__xludf.DUMMYFUNCTION("""COMPUTED_VALUE"""),42299.66666666667)</f>
        <v>42299.66667</v>
      </c>
      <c r="B109" s="2">
        <f>IFERROR(__xludf.DUMMYFUNCTION("""COMPUTED_VALUE"""),32.27)</f>
        <v>32.27</v>
      </c>
      <c r="C109" s="2">
        <f>IFERROR(__xludf.DUMMYFUNCTION("""COMPUTED_VALUE"""),32.45)</f>
        <v>32.45</v>
      </c>
      <c r="D109" s="2">
        <f>IFERROR(__xludf.DUMMYFUNCTION("""COMPUTED_VALUE"""),31.71)</f>
        <v>31.71</v>
      </c>
      <c r="E109" s="2">
        <f>IFERROR(__xludf.DUMMYFUNCTION("""COMPUTED_VALUE"""),32.01)</f>
        <v>32.01</v>
      </c>
      <c r="F109" s="2">
        <f>IFERROR(__xludf.DUMMYFUNCTION("""COMPUTED_VALUE"""),229337.0)</f>
        <v>229337</v>
      </c>
    </row>
    <row r="110">
      <c r="A110" s="3">
        <f>IFERROR(__xludf.DUMMYFUNCTION("""COMPUTED_VALUE"""),42300.66666666667)</f>
        <v>42300.66667</v>
      </c>
      <c r="B110" s="2">
        <f>IFERROR(__xludf.DUMMYFUNCTION("""COMPUTED_VALUE"""),31.98)</f>
        <v>31.98</v>
      </c>
      <c r="C110" s="2">
        <f>IFERROR(__xludf.DUMMYFUNCTION("""COMPUTED_VALUE"""),32.43)</f>
        <v>32.43</v>
      </c>
      <c r="D110" s="2">
        <f>IFERROR(__xludf.DUMMYFUNCTION("""COMPUTED_VALUE"""),31.09)</f>
        <v>31.09</v>
      </c>
      <c r="E110" s="2">
        <f>IFERROR(__xludf.DUMMYFUNCTION("""COMPUTED_VALUE"""),31.66)</f>
        <v>31.66</v>
      </c>
      <c r="F110" s="2">
        <f>IFERROR(__xludf.DUMMYFUNCTION("""COMPUTED_VALUE"""),199775.0)</f>
        <v>199775</v>
      </c>
    </row>
    <row r="111">
      <c r="A111" s="3">
        <f>IFERROR(__xludf.DUMMYFUNCTION("""COMPUTED_VALUE"""),42303.66666666667)</f>
        <v>42303.66667</v>
      </c>
      <c r="B111" s="2">
        <f>IFERROR(__xludf.DUMMYFUNCTION("""COMPUTED_VALUE"""),31.66)</f>
        <v>31.66</v>
      </c>
      <c r="C111" s="2">
        <f>IFERROR(__xludf.DUMMYFUNCTION("""COMPUTED_VALUE"""),31.75)</f>
        <v>31.75</v>
      </c>
      <c r="D111" s="2">
        <f>IFERROR(__xludf.DUMMYFUNCTION("""COMPUTED_VALUE"""),30.76)</f>
        <v>30.76</v>
      </c>
      <c r="E111" s="2">
        <f>IFERROR(__xludf.DUMMYFUNCTION("""COMPUTED_VALUE"""),31.07)</f>
        <v>31.07</v>
      </c>
      <c r="F111" s="2">
        <f>IFERROR(__xludf.DUMMYFUNCTION("""COMPUTED_VALUE"""),107985.0)</f>
        <v>107985</v>
      </c>
    </row>
    <row r="112">
      <c r="A112" s="3">
        <f>IFERROR(__xludf.DUMMYFUNCTION("""COMPUTED_VALUE"""),42304.66666666667)</f>
        <v>42304.66667</v>
      </c>
      <c r="B112" s="2">
        <f>IFERROR(__xludf.DUMMYFUNCTION("""COMPUTED_VALUE"""),30.68)</f>
        <v>30.68</v>
      </c>
      <c r="C112" s="2">
        <f>IFERROR(__xludf.DUMMYFUNCTION("""COMPUTED_VALUE"""),31.04)</f>
        <v>31.04</v>
      </c>
      <c r="D112" s="2">
        <f>IFERROR(__xludf.DUMMYFUNCTION("""COMPUTED_VALUE"""),29.72)</f>
        <v>29.72</v>
      </c>
      <c r="E112" s="2">
        <f>IFERROR(__xludf.DUMMYFUNCTION("""COMPUTED_VALUE"""),31.04)</f>
        <v>31.04</v>
      </c>
      <c r="F112" s="2">
        <f>IFERROR(__xludf.DUMMYFUNCTION("""COMPUTED_VALUE"""),296154.0)</f>
        <v>296154</v>
      </c>
    </row>
    <row r="113">
      <c r="A113" s="3">
        <f>IFERROR(__xludf.DUMMYFUNCTION("""COMPUTED_VALUE"""),42305.66666666667)</f>
        <v>42305.66667</v>
      </c>
      <c r="B113" s="2">
        <f>IFERROR(__xludf.DUMMYFUNCTION("""COMPUTED_VALUE"""),30.62)</f>
        <v>30.62</v>
      </c>
      <c r="C113" s="2">
        <f>IFERROR(__xludf.DUMMYFUNCTION("""COMPUTED_VALUE"""),31.24)</f>
        <v>31.24</v>
      </c>
      <c r="D113" s="2">
        <f>IFERROR(__xludf.DUMMYFUNCTION("""COMPUTED_VALUE"""),30.26)</f>
        <v>30.26</v>
      </c>
      <c r="E113" s="2">
        <f>IFERROR(__xludf.DUMMYFUNCTION("""COMPUTED_VALUE"""),31.12)</f>
        <v>31.12</v>
      </c>
      <c r="F113" s="2">
        <f>IFERROR(__xludf.DUMMYFUNCTION("""COMPUTED_VALUE"""),109060.0)</f>
        <v>109060</v>
      </c>
    </row>
    <row r="114">
      <c r="A114" s="3">
        <f>IFERROR(__xludf.DUMMYFUNCTION("""COMPUTED_VALUE"""),42306.66666666667)</f>
        <v>42306.66667</v>
      </c>
      <c r="B114" s="2">
        <f>IFERROR(__xludf.DUMMYFUNCTION("""COMPUTED_VALUE"""),30.82)</f>
        <v>30.82</v>
      </c>
      <c r="C114" s="2">
        <f>IFERROR(__xludf.DUMMYFUNCTION("""COMPUTED_VALUE"""),32.02)</f>
        <v>32.02</v>
      </c>
      <c r="D114" s="2">
        <f>IFERROR(__xludf.DUMMYFUNCTION("""COMPUTED_VALUE"""),30.11)</f>
        <v>30.11</v>
      </c>
      <c r="E114" s="2">
        <f>IFERROR(__xludf.DUMMYFUNCTION("""COMPUTED_VALUE"""),31.59)</f>
        <v>31.59</v>
      </c>
      <c r="F114" s="2">
        <f>IFERROR(__xludf.DUMMYFUNCTION("""COMPUTED_VALUE"""),171509.0)</f>
        <v>171509</v>
      </c>
    </row>
    <row r="115">
      <c r="A115" s="3">
        <f>IFERROR(__xludf.DUMMYFUNCTION("""COMPUTED_VALUE"""),42307.66666666667)</f>
        <v>42307.66667</v>
      </c>
      <c r="B115" s="2">
        <f>IFERROR(__xludf.DUMMYFUNCTION("""COMPUTED_VALUE"""),31.49)</f>
        <v>31.49</v>
      </c>
      <c r="C115" s="2">
        <f>IFERROR(__xludf.DUMMYFUNCTION("""COMPUTED_VALUE"""),32.49)</f>
        <v>32.49</v>
      </c>
      <c r="D115" s="2">
        <f>IFERROR(__xludf.DUMMYFUNCTION("""COMPUTED_VALUE"""),31.0)</f>
        <v>31</v>
      </c>
      <c r="E115" s="2">
        <f>IFERROR(__xludf.DUMMYFUNCTION("""COMPUTED_VALUE"""),32.22)</f>
        <v>32.22</v>
      </c>
      <c r="F115" s="2">
        <f>IFERROR(__xludf.DUMMYFUNCTION("""COMPUTED_VALUE"""),260746.0)</f>
        <v>260746</v>
      </c>
    </row>
    <row r="116">
      <c r="A116" s="3">
        <f>IFERROR(__xludf.DUMMYFUNCTION("""COMPUTED_VALUE"""),42310.66666666667)</f>
        <v>42310.66667</v>
      </c>
      <c r="B116" s="2">
        <f>IFERROR(__xludf.DUMMYFUNCTION("""COMPUTED_VALUE"""),32.36)</f>
        <v>32.36</v>
      </c>
      <c r="C116" s="2">
        <f>IFERROR(__xludf.DUMMYFUNCTION("""COMPUTED_VALUE"""),33.62)</f>
        <v>33.62</v>
      </c>
      <c r="D116" s="2">
        <f>IFERROR(__xludf.DUMMYFUNCTION("""COMPUTED_VALUE"""),30.91)</f>
        <v>30.91</v>
      </c>
      <c r="E116" s="2">
        <f>IFERROR(__xludf.DUMMYFUNCTION("""COMPUTED_VALUE"""),30.96)</f>
        <v>30.96</v>
      </c>
      <c r="F116" s="2">
        <f>IFERROR(__xludf.DUMMYFUNCTION("""COMPUTED_VALUE"""),302004.0)</f>
        <v>302004</v>
      </c>
    </row>
    <row r="117">
      <c r="A117" s="3">
        <f>IFERROR(__xludf.DUMMYFUNCTION("""COMPUTED_VALUE"""),42311.66666666667)</f>
        <v>42311.66667</v>
      </c>
      <c r="B117" s="2">
        <f>IFERROR(__xludf.DUMMYFUNCTION("""COMPUTED_VALUE"""),31.05)</f>
        <v>31.05</v>
      </c>
      <c r="C117" s="2">
        <f>IFERROR(__xludf.DUMMYFUNCTION("""COMPUTED_VALUE"""),31.75)</f>
        <v>31.75</v>
      </c>
      <c r="D117" s="2">
        <f>IFERROR(__xludf.DUMMYFUNCTION("""COMPUTED_VALUE"""),29.64)</f>
        <v>29.64</v>
      </c>
      <c r="E117" s="2">
        <f>IFERROR(__xludf.DUMMYFUNCTION("""COMPUTED_VALUE"""),31.44)</f>
        <v>31.44</v>
      </c>
      <c r="F117" s="2">
        <f>IFERROR(__xludf.DUMMYFUNCTION("""COMPUTED_VALUE"""),554161.0)</f>
        <v>554161</v>
      </c>
    </row>
    <row r="118">
      <c r="A118" s="3">
        <f>IFERROR(__xludf.DUMMYFUNCTION("""COMPUTED_VALUE"""),42312.66666666667)</f>
        <v>42312.66667</v>
      </c>
      <c r="B118" s="2">
        <f>IFERROR(__xludf.DUMMYFUNCTION("""COMPUTED_VALUE"""),33.73)</f>
        <v>33.73</v>
      </c>
      <c r="C118" s="2">
        <f>IFERROR(__xludf.DUMMYFUNCTION("""COMPUTED_VALUE"""),33.93)</f>
        <v>33.93</v>
      </c>
      <c r="D118" s="2">
        <f>IFERROR(__xludf.DUMMYFUNCTION("""COMPUTED_VALUE"""),29.63)</f>
        <v>29.63</v>
      </c>
      <c r="E118" s="2">
        <f>IFERROR(__xludf.DUMMYFUNCTION("""COMPUTED_VALUE"""),31.75)</f>
        <v>31.75</v>
      </c>
      <c r="F118" s="2">
        <f>IFERROR(__xludf.DUMMYFUNCTION("""COMPUTED_VALUE"""),963676.0)</f>
        <v>963676</v>
      </c>
    </row>
    <row r="119">
      <c r="A119" s="3">
        <f>IFERROR(__xludf.DUMMYFUNCTION("""COMPUTED_VALUE"""),42313.66666666667)</f>
        <v>42313.66667</v>
      </c>
      <c r="B119" s="2">
        <f>IFERROR(__xludf.DUMMYFUNCTION("""COMPUTED_VALUE"""),32.51)</f>
        <v>32.51</v>
      </c>
      <c r="C119" s="2">
        <f>IFERROR(__xludf.DUMMYFUNCTION("""COMPUTED_VALUE"""),33.54)</f>
        <v>33.54</v>
      </c>
      <c r="D119" s="2">
        <f>IFERROR(__xludf.DUMMYFUNCTION("""COMPUTED_VALUE"""),31.35)</f>
        <v>31.35</v>
      </c>
      <c r="E119" s="2">
        <f>IFERROR(__xludf.DUMMYFUNCTION("""COMPUTED_VALUE"""),31.62)</f>
        <v>31.62</v>
      </c>
      <c r="F119" s="2">
        <f>IFERROR(__xludf.DUMMYFUNCTION("""COMPUTED_VALUE"""),564379.0)</f>
        <v>564379</v>
      </c>
    </row>
    <row r="120">
      <c r="A120" s="3">
        <f>IFERROR(__xludf.DUMMYFUNCTION("""COMPUTED_VALUE"""),42314.66666666667)</f>
        <v>42314.66667</v>
      </c>
      <c r="B120" s="2">
        <f>IFERROR(__xludf.DUMMYFUNCTION("""COMPUTED_VALUE"""),31.6)</f>
        <v>31.6</v>
      </c>
      <c r="C120" s="2">
        <f>IFERROR(__xludf.DUMMYFUNCTION("""COMPUTED_VALUE"""),32.41)</f>
        <v>32.41</v>
      </c>
      <c r="D120" s="2">
        <f>IFERROR(__xludf.DUMMYFUNCTION("""COMPUTED_VALUE"""),31.49)</f>
        <v>31.49</v>
      </c>
      <c r="E120" s="2">
        <f>IFERROR(__xludf.DUMMYFUNCTION("""COMPUTED_VALUE"""),31.54)</f>
        <v>31.54</v>
      </c>
      <c r="F120" s="2">
        <f>IFERROR(__xludf.DUMMYFUNCTION("""COMPUTED_VALUE"""),402229.0)</f>
        <v>402229</v>
      </c>
    </row>
    <row r="121">
      <c r="A121" s="3">
        <f>IFERROR(__xludf.DUMMYFUNCTION("""COMPUTED_VALUE"""),42317.66666666667)</f>
        <v>42317.66667</v>
      </c>
      <c r="B121" s="2">
        <f>IFERROR(__xludf.DUMMYFUNCTION("""COMPUTED_VALUE"""),30.69)</f>
        <v>30.69</v>
      </c>
      <c r="C121" s="2">
        <f>IFERROR(__xludf.DUMMYFUNCTION("""COMPUTED_VALUE"""),31.64)</f>
        <v>31.64</v>
      </c>
      <c r="D121" s="2">
        <f>IFERROR(__xludf.DUMMYFUNCTION("""COMPUTED_VALUE"""),29.74)</f>
        <v>29.74</v>
      </c>
      <c r="E121" s="2">
        <f>IFERROR(__xludf.DUMMYFUNCTION("""COMPUTED_VALUE"""),30.23)</f>
        <v>30.23</v>
      </c>
      <c r="F121" s="2">
        <f>IFERROR(__xludf.DUMMYFUNCTION("""COMPUTED_VALUE"""),299243.0)</f>
        <v>299243</v>
      </c>
    </row>
    <row r="122">
      <c r="A122" s="3">
        <f>IFERROR(__xludf.DUMMYFUNCTION("""COMPUTED_VALUE"""),42318.66666666667)</f>
        <v>42318.66667</v>
      </c>
      <c r="B122" s="2">
        <f>IFERROR(__xludf.DUMMYFUNCTION("""COMPUTED_VALUE"""),30.1)</f>
        <v>30.1</v>
      </c>
      <c r="C122" s="2">
        <f>IFERROR(__xludf.DUMMYFUNCTION("""COMPUTED_VALUE"""),30.45)</f>
        <v>30.45</v>
      </c>
      <c r="D122" s="2">
        <f>IFERROR(__xludf.DUMMYFUNCTION("""COMPUTED_VALUE"""),28.2)</f>
        <v>28.2</v>
      </c>
      <c r="E122" s="2">
        <f>IFERROR(__xludf.DUMMYFUNCTION("""COMPUTED_VALUE"""),28.59)</f>
        <v>28.59</v>
      </c>
      <c r="F122" s="2">
        <f>IFERROR(__xludf.DUMMYFUNCTION("""COMPUTED_VALUE"""),344501.0)</f>
        <v>344501</v>
      </c>
    </row>
    <row r="123">
      <c r="A123" s="3">
        <f>IFERROR(__xludf.DUMMYFUNCTION("""COMPUTED_VALUE"""),42319.66666666667)</f>
        <v>42319.66667</v>
      </c>
      <c r="B123" s="2">
        <f>IFERROR(__xludf.DUMMYFUNCTION("""COMPUTED_VALUE"""),28.83)</f>
        <v>28.83</v>
      </c>
      <c r="C123" s="2">
        <f>IFERROR(__xludf.DUMMYFUNCTION("""COMPUTED_VALUE"""),29.0)</f>
        <v>29</v>
      </c>
      <c r="D123" s="2">
        <f>IFERROR(__xludf.DUMMYFUNCTION("""COMPUTED_VALUE"""),27.7)</f>
        <v>27.7</v>
      </c>
      <c r="E123" s="2">
        <f>IFERROR(__xludf.DUMMYFUNCTION("""COMPUTED_VALUE"""),28.18)</f>
        <v>28.18</v>
      </c>
      <c r="F123" s="2">
        <f>IFERROR(__xludf.DUMMYFUNCTION("""COMPUTED_VALUE"""),310769.0)</f>
        <v>310769</v>
      </c>
    </row>
    <row r="124">
      <c r="A124" s="3">
        <f>IFERROR(__xludf.DUMMYFUNCTION("""COMPUTED_VALUE"""),42320.66666666667)</f>
        <v>42320.66667</v>
      </c>
      <c r="B124" s="2">
        <f>IFERROR(__xludf.DUMMYFUNCTION("""COMPUTED_VALUE"""),28.0)</f>
        <v>28</v>
      </c>
      <c r="C124" s="2">
        <f>IFERROR(__xludf.DUMMYFUNCTION("""COMPUTED_VALUE"""),29.89)</f>
        <v>29.89</v>
      </c>
      <c r="D124" s="2">
        <f>IFERROR(__xludf.DUMMYFUNCTION("""COMPUTED_VALUE"""),27.58)</f>
        <v>27.58</v>
      </c>
      <c r="E124" s="2">
        <f>IFERROR(__xludf.DUMMYFUNCTION("""COMPUTED_VALUE"""),28.86)</f>
        <v>28.86</v>
      </c>
      <c r="F124" s="2">
        <f>IFERROR(__xludf.DUMMYFUNCTION("""COMPUTED_VALUE"""),540812.0)</f>
        <v>540812</v>
      </c>
    </row>
    <row r="125">
      <c r="A125" s="3">
        <f>IFERROR(__xludf.DUMMYFUNCTION("""COMPUTED_VALUE"""),42321.66666666667)</f>
        <v>42321.66667</v>
      </c>
      <c r="B125" s="2">
        <f>IFERROR(__xludf.DUMMYFUNCTION("""COMPUTED_VALUE"""),28.93)</f>
        <v>28.93</v>
      </c>
      <c r="C125" s="2">
        <f>IFERROR(__xludf.DUMMYFUNCTION("""COMPUTED_VALUE"""),30.0)</f>
        <v>30</v>
      </c>
      <c r="D125" s="2">
        <f>IFERROR(__xludf.DUMMYFUNCTION("""COMPUTED_VALUE"""),28.17)</f>
        <v>28.17</v>
      </c>
      <c r="E125" s="2">
        <f>IFERROR(__xludf.DUMMYFUNCTION("""COMPUTED_VALUE"""),28.33)</f>
        <v>28.33</v>
      </c>
      <c r="F125" s="2">
        <f>IFERROR(__xludf.DUMMYFUNCTION("""COMPUTED_VALUE"""),368757.0)</f>
        <v>368757</v>
      </c>
    </row>
    <row r="126">
      <c r="A126" s="3">
        <f>IFERROR(__xludf.DUMMYFUNCTION("""COMPUTED_VALUE"""),42324.66666666667)</f>
        <v>42324.66667</v>
      </c>
      <c r="B126" s="2">
        <f>IFERROR(__xludf.DUMMYFUNCTION("""COMPUTED_VALUE"""),28.26)</f>
        <v>28.26</v>
      </c>
      <c r="C126" s="2">
        <f>IFERROR(__xludf.DUMMYFUNCTION("""COMPUTED_VALUE"""),28.63)</f>
        <v>28.63</v>
      </c>
      <c r="D126" s="2">
        <f>IFERROR(__xludf.DUMMYFUNCTION("""COMPUTED_VALUE"""),26.38)</f>
        <v>26.38</v>
      </c>
      <c r="E126" s="2">
        <f>IFERROR(__xludf.DUMMYFUNCTION("""COMPUTED_VALUE"""),27.35)</f>
        <v>27.35</v>
      </c>
      <c r="F126" s="2">
        <f>IFERROR(__xludf.DUMMYFUNCTION("""COMPUTED_VALUE"""),729157.0)</f>
        <v>729157</v>
      </c>
    </row>
    <row r="127">
      <c r="A127" s="3">
        <f>IFERROR(__xludf.DUMMYFUNCTION("""COMPUTED_VALUE"""),42325.66666666667)</f>
        <v>42325.66667</v>
      </c>
      <c r="B127" s="2">
        <f>IFERROR(__xludf.DUMMYFUNCTION("""COMPUTED_VALUE"""),26.5)</f>
        <v>26.5</v>
      </c>
      <c r="C127" s="2">
        <f>IFERROR(__xludf.DUMMYFUNCTION("""COMPUTED_VALUE"""),27.0)</f>
        <v>27</v>
      </c>
      <c r="D127" s="2">
        <f>IFERROR(__xludf.DUMMYFUNCTION("""COMPUTED_VALUE"""),25.53)</f>
        <v>25.53</v>
      </c>
      <c r="E127" s="2">
        <f>IFERROR(__xludf.DUMMYFUNCTION("""COMPUTED_VALUE"""),26.39)</f>
        <v>26.39</v>
      </c>
      <c r="F127" s="2">
        <f>IFERROR(__xludf.DUMMYFUNCTION("""COMPUTED_VALUE"""),2604099.0)</f>
        <v>2604099</v>
      </c>
    </row>
    <row r="128">
      <c r="A128" s="3">
        <f>IFERROR(__xludf.DUMMYFUNCTION("""COMPUTED_VALUE"""),42326.66666666667)</f>
        <v>42326.66667</v>
      </c>
      <c r="B128" s="2">
        <f>IFERROR(__xludf.DUMMYFUNCTION("""COMPUTED_VALUE"""),26.87)</f>
        <v>26.87</v>
      </c>
      <c r="C128" s="2">
        <f>IFERROR(__xludf.DUMMYFUNCTION("""COMPUTED_VALUE"""),28.0)</f>
        <v>28</v>
      </c>
      <c r="D128" s="2">
        <f>IFERROR(__xludf.DUMMYFUNCTION("""COMPUTED_VALUE"""),26.5)</f>
        <v>26.5</v>
      </c>
      <c r="E128" s="2">
        <f>IFERROR(__xludf.DUMMYFUNCTION("""COMPUTED_VALUE"""),28.0)</f>
        <v>28</v>
      </c>
      <c r="F128" s="2">
        <f>IFERROR(__xludf.DUMMYFUNCTION("""COMPUTED_VALUE"""),1907376.0)</f>
        <v>1907376</v>
      </c>
    </row>
    <row r="129">
      <c r="A129" s="3">
        <f>IFERROR(__xludf.DUMMYFUNCTION("""COMPUTED_VALUE"""),42327.66666666667)</f>
        <v>42327.66667</v>
      </c>
      <c r="B129" s="2">
        <f>IFERROR(__xludf.DUMMYFUNCTION("""COMPUTED_VALUE"""),28.0)</f>
        <v>28</v>
      </c>
      <c r="C129" s="2">
        <f>IFERROR(__xludf.DUMMYFUNCTION("""COMPUTED_VALUE"""),29.72)</f>
        <v>29.72</v>
      </c>
      <c r="D129" s="2">
        <f>IFERROR(__xludf.DUMMYFUNCTION("""COMPUTED_VALUE"""),27.84)</f>
        <v>27.84</v>
      </c>
      <c r="E129" s="2">
        <f>IFERROR(__xludf.DUMMYFUNCTION("""COMPUTED_VALUE"""),29.45)</f>
        <v>29.45</v>
      </c>
      <c r="F129" s="2">
        <f>IFERROR(__xludf.DUMMYFUNCTION("""COMPUTED_VALUE"""),1233833.0)</f>
        <v>1233833</v>
      </c>
    </row>
    <row r="130">
      <c r="A130" s="3">
        <f>IFERROR(__xludf.DUMMYFUNCTION("""COMPUTED_VALUE"""),42328.66666666667)</f>
        <v>42328.66667</v>
      </c>
      <c r="B130" s="2">
        <f>IFERROR(__xludf.DUMMYFUNCTION("""COMPUTED_VALUE"""),29.5)</f>
        <v>29.5</v>
      </c>
      <c r="C130" s="2">
        <f>IFERROR(__xludf.DUMMYFUNCTION("""COMPUTED_VALUE"""),29.6)</f>
        <v>29.6</v>
      </c>
      <c r="D130" s="2">
        <f>IFERROR(__xludf.DUMMYFUNCTION("""COMPUTED_VALUE"""),27.72)</f>
        <v>27.72</v>
      </c>
      <c r="E130" s="2">
        <f>IFERROR(__xludf.DUMMYFUNCTION("""COMPUTED_VALUE"""),28.23)</f>
        <v>28.23</v>
      </c>
      <c r="F130" s="2">
        <f>IFERROR(__xludf.DUMMYFUNCTION("""COMPUTED_VALUE"""),884176.0)</f>
        <v>884176</v>
      </c>
    </row>
    <row r="131">
      <c r="A131" s="3">
        <f>IFERROR(__xludf.DUMMYFUNCTION("""COMPUTED_VALUE"""),42331.66666666667)</f>
        <v>42331.66667</v>
      </c>
      <c r="B131" s="2">
        <f>IFERROR(__xludf.DUMMYFUNCTION("""COMPUTED_VALUE"""),28.15)</f>
        <v>28.15</v>
      </c>
      <c r="C131" s="2">
        <f>IFERROR(__xludf.DUMMYFUNCTION("""COMPUTED_VALUE"""),29.0)</f>
        <v>29</v>
      </c>
      <c r="D131" s="2">
        <f>IFERROR(__xludf.DUMMYFUNCTION("""COMPUTED_VALUE"""),27.86)</f>
        <v>27.86</v>
      </c>
      <c r="E131" s="2">
        <f>IFERROR(__xludf.DUMMYFUNCTION("""COMPUTED_VALUE"""),28.87)</f>
        <v>28.87</v>
      </c>
      <c r="F131" s="2">
        <f>IFERROR(__xludf.DUMMYFUNCTION("""COMPUTED_VALUE"""),386303.0)</f>
        <v>386303</v>
      </c>
    </row>
    <row r="132">
      <c r="A132" s="3">
        <f>IFERROR(__xludf.DUMMYFUNCTION("""COMPUTED_VALUE"""),42332.66666666667)</f>
        <v>42332.66667</v>
      </c>
      <c r="B132" s="2">
        <f>IFERROR(__xludf.DUMMYFUNCTION("""COMPUTED_VALUE"""),28.46)</f>
        <v>28.46</v>
      </c>
      <c r="C132" s="2">
        <f>IFERROR(__xludf.DUMMYFUNCTION("""COMPUTED_VALUE"""),28.46)</f>
        <v>28.46</v>
      </c>
      <c r="D132" s="2">
        <f>IFERROR(__xludf.DUMMYFUNCTION("""COMPUTED_VALUE"""),26.81)</f>
        <v>26.81</v>
      </c>
      <c r="E132" s="2">
        <f>IFERROR(__xludf.DUMMYFUNCTION("""COMPUTED_VALUE"""),26.95)</f>
        <v>26.95</v>
      </c>
      <c r="F132" s="2">
        <f>IFERROR(__xludf.DUMMYFUNCTION("""COMPUTED_VALUE"""),1192620.0)</f>
        <v>1192620</v>
      </c>
    </row>
    <row r="133">
      <c r="A133" s="3">
        <f>IFERROR(__xludf.DUMMYFUNCTION("""COMPUTED_VALUE"""),42333.66666666667)</f>
        <v>42333.66667</v>
      </c>
      <c r="B133" s="2">
        <f>IFERROR(__xludf.DUMMYFUNCTION("""COMPUTED_VALUE"""),27.25)</f>
        <v>27.25</v>
      </c>
      <c r="C133" s="2">
        <f>IFERROR(__xludf.DUMMYFUNCTION("""COMPUTED_VALUE"""),27.68)</f>
        <v>27.68</v>
      </c>
      <c r="D133" s="2">
        <f>IFERROR(__xludf.DUMMYFUNCTION("""COMPUTED_VALUE"""),26.26)</f>
        <v>26.26</v>
      </c>
      <c r="E133" s="2">
        <f>IFERROR(__xludf.DUMMYFUNCTION("""COMPUTED_VALUE"""),26.44)</f>
        <v>26.44</v>
      </c>
      <c r="F133" s="2">
        <f>IFERROR(__xludf.DUMMYFUNCTION("""COMPUTED_VALUE"""),934456.0)</f>
        <v>934456</v>
      </c>
    </row>
    <row r="134">
      <c r="A134" s="3">
        <f>IFERROR(__xludf.DUMMYFUNCTION("""COMPUTED_VALUE"""),42335.66666666667)</f>
        <v>42335.66667</v>
      </c>
      <c r="B134" s="2">
        <f>IFERROR(__xludf.DUMMYFUNCTION("""COMPUTED_VALUE"""),26.8)</f>
        <v>26.8</v>
      </c>
      <c r="C134" s="2">
        <f>IFERROR(__xludf.DUMMYFUNCTION("""COMPUTED_VALUE"""),26.98)</f>
        <v>26.98</v>
      </c>
      <c r="D134" s="2">
        <f>IFERROR(__xludf.DUMMYFUNCTION("""COMPUTED_VALUE"""),26.3)</f>
        <v>26.3</v>
      </c>
      <c r="E134" s="2">
        <f>IFERROR(__xludf.DUMMYFUNCTION("""COMPUTED_VALUE"""),26.71)</f>
        <v>26.71</v>
      </c>
      <c r="F134" s="2">
        <f>IFERROR(__xludf.DUMMYFUNCTION("""COMPUTED_VALUE"""),314146.0)</f>
        <v>314146</v>
      </c>
    </row>
    <row r="135">
      <c r="A135" s="3">
        <f>IFERROR(__xludf.DUMMYFUNCTION("""COMPUTED_VALUE"""),42338.66666666667)</f>
        <v>42338.66667</v>
      </c>
      <c r="B135" s="2">
        <f>IFERROR(__xludf.DUMMYFUNCTION("""COMPUTED_VALUE"""),26.9)</f>
        <v>26.9</v>
      </c>
      <c r="C135" s="2">
        <f>IFERROR(__xludf.DUMMYFUNCTION("""COMPUTED_VALUE"""),26.96)</f>
        <v>26.96</v>
      </c>
      <c r="D135" s="2">
        <f>IFERROR(__xludf.DUMMYFUNCTION("""COMPUTED_VALUE"""),26.22)</f>
        <v>26.22</v>
      </c>
      <c r="E135" s="2">
        <f>IFERROR(__xludf.DUMMYFUNCTION("""COMPUTED_VALUE"""),26.34)</f>
        <v>26.34</v>
      </c>
      <c r="F135" s="2">
        <f>IFERROR(__xludf.DUMMYFUNCTION("""COMPUTED_VALUE"""),509768.0)</f>
        <v>509768</v>
      </c>
    </row>
    <row r="136">
      <c r="A136" s="3">
        <f>IFERROR(__xludf.DUMMYFUNCTION("""COMPUTED_VALUE"""),42339.66666666667)</f>
        <v>42339.66667</v>
      </c>
      <c r="B136" s="2">
        <f>IFERROR(__xludf.DUMMYFUNCTION("""COMPUTED_VALUE"""),26.18)</f>
        <v>26.18</v>
      </c>
      <c r="C136" s="2">
        <f>IFERROR(__xludf.DUMMYFUNCTION("""COMPUTED_VALUE"""),26.7)</f>
        <v>26.7</v>
      </c>
      <c r="D136" s="2">
        <f>IFERROR(__xludf.DUMMYFUNCTION("""COMPUTED_VALUE"""),26.18)</f>
        <v>26.18</v>
      </c>
      <c r="E136" s="2">
        <f>IFERROR(__xludf.DUMMYFUNCTION("""COMPUTED_VALUE"""),26.28)</f>
        <v>26.28</v>
      </c>
      <c r="F136" s="2">
        <f>IFERROR(__xludf.DUMMYFUNCTION("""COMPUTED_VALUE"""),432979.0)</f>
        <v>432979</v>
      </c>
    </row>
    <row r="137">
      <c r="A137" s="3">
        <f>IFERROR(__xludf.DUMMYFUNCTION("""COMPUTED_VALUE"""),42340.66666666667)</f>
        <v>42340.66667</v>
      </c>
      <c r="B137" s="2">
        <f>IFERROR(__xludf.DUMMYFUNCTION("""COMPUTED_VALUE"""),26.32)</f>
        <v>26.32</v>
      </c>
      <c r="C137" s="2">
        <f>IFERROR(__xludf.DUMMYFUNCTION("""COMPUTED_VALUE"""),26.57)</f>
        <v>26.57</v>
      </c>
      <c r="D137" s="2">
        <f>IFERROR(__xludf.DUMMYFUNCTION("""COMPUTED_VALUE"""),25.8)</f>
        <v>25.8</v>
      </c>
      <c r="E137" s="2">
        <f>IFERROR(__xludf.DUMMYFUNCTION("""COMPUTED_VALUE"""),26.41)</f>
        <v>26.41</v>
      </c>
      <c r="F137" s="2">
        <f>IFERROR(__xludf.DUMMYFUNCTION("""COMPUTED_VALUE"""),385499.0)</f>
        <v>385499</v>
      </c>
    </row>
    <row r="138">
      <c r="A138" s="3">
        <f>IFERROR(__xludf.DUMMYFUNCTION("""COMPUTED_VALUE"""),42341.66666666667)</f>
        <v>42341.66667</v>
      </c>
      <c r="B138" s="2">
        <f>IFERROR(__xludf.DUMMYFUNCTION("""COMPUTED_VALUE"""),26.5)</f>
        <v>26.5</v>
      </c>
      <c r="C138" s="2">
        <f>IFERROR(__xludf.DUMMYFUNCTION("""COMPUTED_VALUE"""),26.88)</f>
        <v>26.88</v>
      </c>
      <c r="D138" s="2">
        <f>IFERROR(__xludf.DUMMYFUNCTION("""COMPUTED_VALUE"""),26.13)</f>
        <v>26.13</v>
      </c>
      <c r="E138" s="2">
        <f>IFERROR(__xludf.DUMMYFUNCTION("""COMPUTED_VALUE"""),26.83)</f>
        <v>26.83</v>
      </c>
      <c r="F138" s="2">
        <f>IFERROR(__xludf.DUMMYFUNCTION("""COMPUTED_VALUE"""),613697.0)</f>
        <v>613697</v>
      </c>
    </row>
    <row r="139">
      <c r="A139" s="3">
        <f>IFERROR(__xludf.DUMMYFUNCTION("""COMPUTED_VALUE"""),42342.66666666667)</f>
        <v>42342.66667</v>
      </c>
      <c r="B139" s="2">
        <f>IFERROR(__xludf.DUMMYFUNCTION("""COMPUTED_VALUE"""),26.85)</f>
        <v>26.85</v>
      </c>
      <c r="C139" s="2">
        <f>IFERROR(__xludf.DUMMYFUNCTION("""COMPUTED_VALUE"""),27.4)</f>
        <v>27.4</v>
      </c>
      <c r="D139" s="2">
        <f>IFERROR(__xludf.DUMMYFUNCTION("""COMPUTED_VALUE"""),26.54)</f>
        <v>26.54</v>
      </c>
      <c r="E139" s="2">
        <f>IFERROR(__xludf.DUMMYFUNCTION("""COMPUTED_VALUE"""),27.12)</f>
        <v>27.12</v>
      </c>
      <c r="F139" s="2">
        <f>IFERROR(__xludf.DUMMYFUNCTION("""COMPUTED_VALUE"""),629295.0)</f>
        <v>629295</v>
      </c>
    </row>
    <row r="140">
      <c r="A140" s="3">
        <f>IFERROR(__xludf.DUMMYFUNCTION("""COMPUTED_VALUE"""),42345.66666666667)</f>
        <v>42345.66667</v>
      </c>
      <c r="B140" s="2">
        <f>IFERROR(__xludf.DUMMYFUNCTION("""COMPUTED_VALUE"""),26.63)</f>
        <v>26.63</v>
      </c>
      <c r="C140" s="2">
        <f>IFERROR(__xludf.DUMMYFUNCTION("""COMPUTED_VALUE"""),27.15)</f>
        <v>27.15</v>
      </c>
      <c r="D140" s="2">
        <f>IFERROR(__xludf.DUMMYFUNCTION("""COMPUTED_VALUE"""),26.54)</f>
        <v>26.54</v>
      </c>
      <c r="E140" s="2">
        <f>IFERROR(__xludf.DUMMYFUNCTION("""COMPUTED_VALUE"""),26.88)</f>
        <v>26.88</v>
      </c>
      <c r="F140" s="2">
        <f>IFERROR(__xludf.DUMMYFUNCTION("""COMPUTED_VALUE"""),616249.0)</f>
        <v>616249</v>
      </c>
    </row>
    <row r="141">
      <c r="A141" s="3">
        <f>IFERROR(__xludf.DUMMYFUNCTION("""COMPUTED_VALUE"""),42346.66666666667)</f>
        <v>42346.66667</v>
      </c>
      <c r="B141" s="2">
        <f>IFERROR(__xludf.DUMMYFUNCTION("""COMPUTED_VALUE"""),26.4)</f>
        <v>26.4</v>
      </c>
      <c r="C141" s="2">
        <f>IFERROR(__xludf.DUMMYFUNCTION("""COMPUTED_VALUE"""),26.79)</f>
        <v>26.79</v>
      </c>
      <c r="D141" s="2">
        <f>IFERROR(__xludf.DUMMYFUNCTION("""COMPUTED_VALUE"""),26.04)</f>
        <v>26.04</v>
      </c>
      <c r="E141" s="2">
        <f>IFERROR(__xludf.DUMMYFUNCTION("""COMPUTED_VALUE"""),26.48)</f>
        <v>26.48</v>
      </c>
      <c r="F141" s="2">
        <f>IFERROR(__xludf.DUMMYFUNCTION("""COMPUTED_VALUE"""),473164.0)</f>
        <v>473164</v>
      </c>
    </row>
    <row r="142">
      <c r="A142" s="3">
        <f>IFERROR(__xludf.DUMMYFUNCTION("""COMPUTED_VALUE"""),42347.66666666667)</f>
        <v>42347.66667</v>
      </c>
      <c r="B142" s="2">
        <f>IFERROR(__xludf.DUMMYFUNCTION("""COMPUTED_VALUE"""),26.28)</f>
        <v>26.28</v>
      </c>
      <c r="C142" s="2">
        <f>IFERROR(__xludf.DUMMYFUNCTION("""COMPUTED_VALUE"""),26.28)</f>
        <v>26.28</v>
      </c>
      <c r="D142" s="2">
        <f>IFERROR(__xludf.DUMMYFUNCTION("""COMPUTED_VALUE"""),24.42)</f>
        <v>24.42</v>
      </c>
      <c r="E142" s="2">
        <f>IFERROR(__xludf.DUMMYFUNCTION("""COMPUTED_VALUE"""),24.81)</f>
        <v>24.81</v>
      </c>
      <c r="F142" s="2">
        <f>IFERROR(__xludf.DUMMYFUNCTION("""COMPUTED_VALUE"""),938318.0)</f>
        <v>938318</v>
      </c>
    </row>
    <row r="143">
      <c r="A143" s="3">
        <f>IFERROR(__xludf.DUMMYFUNCTION("""COMPUTED_VALUE"""),42348.66666666667)</f>
        <v>42348.66667</v>
      </c>
      <c r="B143" s="2">
        <f>IFERROR(__xludf.DUMMYFUNCTION("""COMPUTED_VALUE"""),24.81)</f>
        <v>24.81</v>
      </c>
      <c r="C143" s="2">
        <f>IFERROR(__xludf.DUMMYFUNCTION("""COMPUTED_VALUE"""),25.21)</f>
        <v>25.21</v>
      </c>
      <c r="D143" s="2">
        <f>IFERROR(__xludf.DUMMYFUNCTION("""COMPUTED_VALUE"""),24.55)</f>
        <v>24.55</v>
      </c>
      <c r="E143" s="2">
        <f>IFERROR(__xludf.DUMMYFUNCTION("""COMPUTED_VALUE"""),24.96)</f>
        <v>24.96</v>
      </c>
      <c r="F143" s="2">
        <f>IFERROR(__xludf.DUMMYFUNCTION("""COMPUTED_VALUE"""),564818.0)</f>
        <v>564818</v>
      </c>
    </row>
    <row r="144">
      <c r="A144" s="3">
        <f>IFERROR(__xludf.DUMMYFUNCTION("""COMPUTED_VALUE"""),42349.66666666667)</f>
        <v>42349.66667</v>
      </c>
      <c r="B144" s="2">
        <f>IFERROR(__xludf.DUMMYFUNCTION("""COMPUTED_VALUE"""),24.63)</f>
        <v>24.63</v>
      </c>
      <c r="C144" s="2">
        <f>IFERROR(__xludf.DUMMYFUNCTION("""COMPUTED_VALUE"""),25.28)</f>
        <v>25.28</v>
      </c>
      <c r="D144" s="2">
        <f>IFERROR(__xludf.DUMMYFUNCTION("""COMPUTED_VALUE"""),24.54)</f>
        <v>24.54</v>
      </c>
      <c r="E144" s="2">
        <f>IFERROR(__xludf.DUMMYFUNCTION("""COMPUTED_VALUE"""),24.76)</f>
        <v>24.76</v>
      </c>
      <c r="F144" s="2">
        <f>IFERROR(__xludf.DUMMYFUNCTION("""COMPUTED_VALUE"""),191189.0)</f>
        <v>191189</v>
      </c>
    </row>
    <row r="145">
      <c r="A145" s="3">
        <f>IFERROR(__xludf.DUMMYFUNCTION("""COMPUTED_VALUE"""),42352.66666666667)</f>
        <v>42352.66667</v>
      </c>
      <c r="B145" s="2">
        <f>IFERROR(__xludf.DUMMYFUNCTION("""COMPUTED_VALUE"""),24.63)</f>
        <v>24.63</v>
      </c>
      <c r="C145" s="2">
        <f>IFERROR(__xludf.DUMMYFUNCTION("""COMPUTED_VALUE"""),25.0)</f>
        <v>25</v>
      </c>
      <c r="D145" s="2">
        <f>IFERROR(__xludf.DUMMYFUNCTION("""COMPUTED_VALUE"""),24.16)</f>
        <v>24.16</v>
      </c>
      <c r="E145" s="2">
        <f>IFERROR(__xludf.DUMMYFUNCTION("""COMPUTED_VALUE"""),24.56)</f>
        <v>24.56</v>
      </c>
      <c r="F145" s="2">
        <f>IFERROR(__xludf.DUMMYFUNCTION("""COMPUTED_VALUE"""),290265.0)</f>
        <v>290265</v>
      </c>
    </row>
    <row r="146">
      <c r="A146" s="3">
        <f>IFERROR(__xludf.DUMMYFUNCTION("""COMPUTED_VALUE"""),42353.66666666667)</f>
        <v>42353.66667</v>
      </c>
      <c r="B146" s="2">
        <f>IFERROR(__xludf.DUMMYFUNCTION("""COMPUTED_VALUE"""),24.49)</f>
        <v>24.49</v>
      </c>
      <c r="C146" s="2">
        <f>IFERROR(__xludf.DUMMYFUNCTION("""COMPUTED_VALUE"""),25.57)</f>
        <v>25.57</v>
      </c>
      <c r="D146" s="2">
        <f>IFERROR(__xludf.DUMMYFUNCTION("""COMPUTED_VALUE"""),24.4)</f>
        <v>24.4</v>
      </c>
      <c r="E146" s="2">
        <f>IFERROR(__xludf.DUMMYFUNCTION("""COMPUTED_VALUE"""),25.36)</f>
        <v>25.36</v>
      </c>
      <c r="F146" s="2">
        <f>IFERROR(__xludf.DUMMYFUNCTION("""COMPUTED_VALUE"""),526615.0)</f>
        <v>526615</v>
      </c>
    </row>
    <row r="147">
      <c r="A147" s="3">
        <f>IFERROR(__xludf.DUMMYFUNCTION("""COMPUTED_VALUE"""),42354.66666666667)</f>
        <v>42354.66667</v>
      </c>
      <c r="B147" s="2">
        <f>IFERROR(__xludf.DUMMYFUNCTION("""COMPUTED_VALUE"""),25.5)</f>
        <v>25.5</v>
      </c>
      <c r="C147" s="2">
        <f>IFERROR(__xludf.DUMMYFUNCTION("""COMPUTED_VALUE"""),26.36)</f>
        <v>26.36</v>
      </c>
      <c r="D147" s="2">
        <f>IFERROR(__xludf.DUMMYFUNCTION("""COMPUTED_VALUE"""),25.29)</f>
        <v>25.29</v>
      </c>
      <c r="E147" s="2">
        <f>IFERROR(__xludf.DUMMYFUNCTION("""COMPUTED_VALUE"""),26.21)</f>
        <v>26.21</v>
      </c>
      <c r="F147" s="2">
        <f>IFERROR(__xludf.DUMMYFUNCTION("""COMPUTED_VALUE"""),610096.0)</f>
        <v>610096</v>
      </c>
    </row>
    <row r="148">
      <c r="A148" s="3">
        <f>IFERROR(__xludf.DUMMYFUNCTION("""COMPUTED_VALUE"""),42355.66666666667)</f>
        <v>42355.66667</v>
      </c>
      <c r="B148" s="2">
        <f>IFERROR(__xludf.DUMMYFUNCTION("""COMPUTED_VALUE"""),26.29)</f>
        <v>26.29</v>
      </c>
      <c r="C148" s="2">
        <f>IFERROR(__xludf.DUMMYFUNCTION("""COMPUTED_VALUE"""),26.8)</f>
        <v>26.8</v>
      </c>
      <c r="D148" s="2">
        <f>IFERROR(__xludf.DUMMYFUNCTION("""COMPUTED_VALUE"""),26.16)</f>
        <v>26.16</v>
      </c>
      <c r="E148" s="2">
        <f>IFERROR(__xludf.DUMMYFUNCTION("""COMPUTED_VALUE"""),26.53)</f>
        <v>26.53</v>
      </c>
      <c r="F148" s="2">
        <f>IFERROR(__xludf.DUMMYFUNCTION("""COMPUTED_VALUE"""),373749.0)</f>
        <v>373749</v>
      </c>
    </row>
    <row r="149">
      <c r="A149" s="3">
        <f>IFERROR(__xludf.DUMMYFUNCTION("""COMPUTED_VALUE"""),42356.66666666667)</f>
        <v>42356.66667</v>
      </c>
      <c r="B149" s="2">
        <f>IFERROR(__xludf.DUMMYFUNCTION("""COMPUTED_VALUE"""),26.17)</f>
        <v>26.17</v>
      </c>
      <c r="C149" s="2">
        <f>IFERROR(__xludf.DUMMYFUNCTION("""COMPUTED_VALUE"""),26.37)</f>
        <v>26.37</v>
      </c>
      <c r="D149" s="2">
        <f>IFERROR(__xludf.DUMMYFUNCTION("""COMPUTED_VALUE"""),25.31)</f>
        <v>25.31</v>
      </c>
      <c r="E149" s="2">
        <f>IFERROR(__xludf.DUMMYFUNCTION("""COMPUTED_VALUE"""),25.31)</f>
        <v>25.31</v>
      </c>
      <c r="F149" s="2">
        <f>IFERROR(__xludf.DUMMYFUNCTION("""COMPUTED_VALUE"""),353120.0)</f>
        <v>353120</v>
      </c>
    </row>
    <row r="150">
      <c r="A150" s="3">
        <f>IFERROR(__xludf.DUMMYFUNCTION("""COMPUTED_VALUE"""),42359.66666666667)</f>
        <v>42359.66667</v>
      </c>
      <c r="B150" s="2">
        <f>IFERROR(__xludf.DUMMYFUNCTION("""COMPUTED_VALUE"""),25.5)</f>
        <v>25.5</v>
      </c>
      <c r="C150" s="2">
        <f>IFERROR(__xludf.DUMMYFUNCTION("""COMPUTED_VALUE"""),25.74)</f>
        <v>25.74</v>
      </c>
      <c r="D150" s="2">
        <f>IFERROR(__xludf.DUMMYFUNCTION("""COMPUTED_VALUE"""),24.06)</f>
        <v>24.06</v>
      </c>
      <c r="E150" s="2">
        <f>IFERROR(__xludf.DUMMYFUNCTION("""COMPUTED_VALUE"""),24.45)</f>
        <v>24.45</v>
      </c>
      <c r="F150" s="2">
        <f>IFERROR(__xludf.DUMMYFUNCTION("""COMPUTED_VALUE"""),273019.0)</f>
        <v>273019</v>
      </c>
    </row>
    <row r="151">
      <c r="A151" s="3">
        <f>IFERROR(__xludf.DUMMYFUNCTION("""COMPUTED_VALUE"""),42360.66666666667)</f>
        <v>42360.66667</v>
      </c>
      <c r="B151" s="2">
        <f>IFERROR(__xludf.DUMMYFUNCTION("""COMPUTED_VALUE"""),24.5)</f>
        <v>24.5</v>
      </c>
      <c r="C151" s="2">
        <f>IFERROR(__xludf.DUMMYFUNCTION("""COMPUTED_VALUE"""),24.83)</f>
        <v>24.83</v>
      </c>
      <c r="D151" s="2">
        <f>IFERROR(__xludf.DUMMYFUNCTION("""COMPUTED_VALUE"""),24.22)</f>
        <v>24.22</v>
      </c>
      <c r="E151" s="2">
        <f>IFERROR(__xludf.DUMMYFUNCTION("""COMPUTED_VALUE"""),24.66)</f>
        <v>24.66</v>
      </c>
      <c r="F151" s="2">
        <f>IFERROR(__xludf.DUMMYFUNCTION("""COMPUTED_VALUE"""),183798.0)</f>
        <v>183798</v>
      </c>
    </row>
    <row r="152">
      <c r="A152" s="3">
        <f>IFERROR(__xludf.DUMMYFUNCTION("""COMPUTED_VALUE"""),42361.66666666667)</f>
        <v>42361.66667</v>
      </c>
      <c r="B152" s="2">
        <f>IFERROR(__xludf.DUMMYFUNCTION("""COMPUTED_VALUE"""),24.69)</f>
        <v>24.69</v>
      </c>
      <c r="C152" s="2">
        <f>IFERROR(__xludf.DUMMYFUNCTION("""COMPUTED_VALUE"""),25.29)</f>
        <v>25.29</v>
      </c>
      <c r="D152" s="2">
        <f>IFERROR(__xludf.DUMMYFUNCTION("""COMPUTED_VALUE"""),24.57)</f>
        <v>24.57</v>
      </c>
      <c r="E152" s="2">
        <f>IFERROR(__xludf.DUMMYFUNCTION("""COMPUTED_VALUE"""),24.92)</f>
        <v>24.92</v>
      </c>
      <c r="F152" s="2">
        <f>IFERROR(__xludf.DUMMYFUNCTION("""COMPUTED_VALUE"""),141777.0)</f>
        <v>141777</v>
      </c>
    </row>
    <row r="153">
      <c r="A153" s="3">
        <f>IFERROR(__xludf.DUMMYFUNCTION("""COMPUTED_VALUE"""),42362.66666666667)</f>
        <v>42362.66667</v>
      </c>
      <c r="B153" s="2">
        <f>IFERROR(__xludf.DUMMYFUNCTION("""COMPUTED_VALUE"""),24.94)</f>
        <v>24.94</v>
      </c>
      <c r="C153" s="2">
        <f>IFERROR(__xludf.DUMMYFUNCTION("""COMPUTED_VALUE"""),25.45)</f>
        <v>25.45</v>
      </c>
      <c r="D153" s="2">
        <f>IFERROR(__xludf.DUMMYFUNCTION("""COMPUTED_VALUE"""),24.93)</f>
        <v>24.93</v>
      </c>
      <c r="E153" s="2">
        <f>IFERROR(__xludf.DUMMYFUNCTION("""COMPUTED_VALUE"""),25.34)</f>
        <v>25.34</v>
      </c>
      <c r="F153" s="2">
        <f>IFERROR(__xludf.DUMMYFUNCTION("""COMPUTED_VALUE"""),103943.0)</f>
        <v>103943</v>
      </c>
    </row>
    <row r="154">
      <c r="A154" s="3">
        <f>IFERROR(__xludf.DUMMYFUNCTION("""COMPUTED_VALUE"""),42366.66666666667)</f>
        <v>42366.66667</v>
      </c>
      <c r="B154" s="2">
        <f>IFERROR(__xludf.DUMMYFUNCTION("""COMPUTED_VALUE"""),25.27)</f>
        <v>25.27</v>
      </c>
      <c r="C154" s="2">
        <f>IFERROR(__xludf.DUMMYFUNCTION("""COMPUTED_VALUE"""),25.46)</f>
        <v>25.46</v>
      </c>
      <c r="D154" s="2">
        <f>IFERROR(__xludf.DUMMYFUNCTION("""COMPUTED_VALUE"""),24.76)</f>
        <v>24.76</v>
      </c>
      <c r="E154" s="2">
        <f>IFERROR(__xludf.DUMMYFUNCTION("""COMPUTED_VALUE"""),24.84)</f>
        <v>24.84</v>
      </c>
      <c r="F154" s="2">
        <f>IFERROR(__xludf.DUMMYFUNCTION("""COMPUTED_VALUE"""),112456.0)</f>
        <v>112456</v>
      </c>
    </row>
    <row r="155">
      <c r="A155" s="3">
        <f>IFERROR(__xludf.DUMMYFUNCTION("""COMPUTED_VALUE"""),42367.66666666667)</f>
        <v>42367.66667</v>
      </c>
      <c r="B155" s="2">
        <f>IFERROR(__xludf.DUMMYFUNCTION("""COMPUTED_VALUE"""),25.01)</f>
        <v>25.01</v>
      </c>
      <c r="C155" s="2">
        <f>IFERROR(__xludf.DUMMYFUNCTION("""COMPUTED_VALUE"""),25.68)</f>
        <v>25.68</v>
      </c>
      <c r="D155" s="2">
        <f>IFERROR(__xludf.DUMMYFUNCTION("""COMPUTED_VALUE"""),24.88)</f>
        <v>24.88</v>
      </c>
      <c r="E155" s="2">
        <f>IFERROR(__xludf.DUMMYFUNCTION("""COMPUTED_VALUE"""),25.18)</f>
        <v>25.18</v>
      </c>
      <c r="F155" s="2">
        <f>IFERROR(__xludf.DUMMYFUNCTION("""COMPUTED_VALUE"""),184574.0)</f>
        <v>184574</v>
      </c>
    </row>
    <row r="156">
      <c r="A156" s="3">
        <f>IFERROR(__xludf.DUMMYFUNCTION("""COMPUTED_VALUE"""),42368.66666666667)</f>
        <v>42368.66667</v>
      </c>
      <c r="B156" s="2">
        <f>IFERROR(__xludf.DUMMYFUNCTION("""COMPUTED_VALUE"""),25.12)</f>
        <v>25.12</v>
      </c>
      <c r="C156" s="2">
        <f>IFERROR(__xludf.DUMMYFUNCTION("""COMPUTED_VALUE"""),26.56)</f>
        <v>26.56</v>
      </c>
      <c r="D156" s="2">
        <f>IFERROR(__xludf.DUMMYFUNCTION("""COMPUTED_VALUE"""),25.12)</f>
        <v>25.12</v>
      </c>
      <c r="E156" s="2">
        <f>IFERROR(__xludf.DUMMYFUNCTION("""COMPUTED_VALUE"""),25.98)</f>
        <v>25.98</v>
      </c>
      <c r="F156" s="2">
        <f>IFERROR(__xludf.DUMMYFUNCTION("""COMPUTED_VALUE"""),242879.0)</f>
        <v>242879</v>
      </c>
    </row>
    <row r="157">
      <c r="A157" s="3">
        <f>IFERROR(__xludf.DUMMYFUNCTION("""COMPUTED_VALUE"""),42369.66666666667)</f>
        <v>42369.66667</v>
      </c>
      <c r="B157" s="2">
        <f>IFERROR(__xludf.DUMMYFUNCTION("""COMPUTED_VALUE"""),25.85)</f>
        <v>25.85</v>
      </c>
      <c r="C157" s="2">
        <f>IFERROR(__xludf.DUMMYFUNCTION("""COMPUTED_VALUE"""),26.2)</f>
        <v>26.2</v>
      </c>
      <c r="D157" s="2">
        <f>IFERROR(__xludf.DUMMYFUNCTION("""COMPUTED_VALUE"""),25.22)</f>
        <v>25.22</v>
      </c>
      <c r="E157" s="2">
        <f>IFERROR(__xludf.DUMMYFUNCTION("""COMPUTED_VALUE"""),25.8)</f>
        <v>25.8</v>
      </c>
      <c r="F157" s="2">
        <f>IFERROR(__xludf.DUMMYFUNCTION("""COMPUTED_VALUE"""),234942.0)</f>
        <v>234942</v>
      </c>
    </row>
    <row r="158">
      <c r="A158" s="3">
        <f>IFERROR(__xludf.DUMMYFUNCTION("""COMPUTED_VALUE"""),42373.66666666667)</f>
        <v>42373.66667</v>
      </c>
      <c r="B158" s="2">
        <f>IFERROR(__xludf.DUMMYFUNCTION("""COMPUTED_VALUE"""),25.42)</f>
        <v>25.42</v>
      </c>
      <c r="C158" s="2">
        <f>IFERROR(__xludf.DUMMYFUNCTION("""COMPUTED_VALUE"""),25.84)</f>
        <v>25.84</v>
      </c>
      <c r="D158" s="2">
        <f>IFERROR(__xludf.DUMMYFUNCTION("""COMPUTED_VALUE"""),24.52)</f>
        <v>24.52</v>
      </c>
      <c r="E158" s="2">
        <f>IFERROR(__xludf.DUMMYFUNCTION("""COMPUTED_VALUE"""),25.72)</f>
        <v>25.72</v>
      </c>
      <c r="F158" s="2">
        <f>IFERROR(__xludf.DUMMYFUNCTION("""COMPUTED_VALUE"""),601772.0)</f>
        <v>601772</v>
      </c>
    </row>
    <row r="159">
      <c r="A159" s="3">
        <f>IFERROR(__xludf.DUMMYFUNCTION("""COMPUTED_VALUE"""),42374.66666666667)</f>
        <v>42374.66667</v>
      </c>
      <c r="B159" s="2">
        <f>IFERROR(__xludf.DUMMYFUNCTION("""COMPUTED_VALUE"""),25.5)</f>
        <v>25.5</v>
      </c>
      <c r="C159" s="2">
        <f>IFERROR(__xludf.DUMMYFUNCTION("""COMPUTED_VALUE"""),26.5)</f>
        <v>26.5</v>
      </c>
      <c r="D159" s="2">
        <f>IFERROR(__xludf.DUMMYFUNCTION("""COMPUTED_VALUE"""),25.26)</f>
        <v>25.26</v>
      </c>
      <c r="E159" s="2">
        <f>IFERROR(__xludf.DUMMYFUNCTION("""COMPUTED_VALUE"""),25.31)</f>
        <v>25.31</v>
      </c>
      <c r="F159" s="2">
        <f>IFERROR(__xludf.DUMMYFUNCTION("""COMPUTED_VALUE"""),418203.0)</f>
        <v>418203</v>
      </c>
    </row>
    <row r="160">
      <c r="A160" s="3">
        <f>IFERROR(__xludf.DUMMYFUNCTION("""COMPUTED_VALUE"""),42375.66666666667)</f>
        <v>42375.66667</v>
      </c>
      <c r="B160" s="2">
        <f>IFERROR(__xludf.DUMMYFUNCTION("""COMPUTED_VALUE"""),24.95)</f>
        <v>24.95</v>
      </c>
      <c r="C160" s="2">
        <f>IFERROR(__xludf.DUMMYFUNCTION("""COMPUTED_VALUE"""),25.34)</f>
        <v>25.34</v>
      </c>
      <c r="D160" s="2">
        <f>IFERROR(__xludf.DUMMYFUNCTION("""COMPUTED_VALUE"""),24.18)</f>
        <v>24.18</v>
      </c>
      <c r="E160" s="2">
        <f>IFERROR(__xludf.DUMMYFUNCTION("""COMPUTED_VALUE"""),25.3)</f>
        <v>25.3</v>
      </c>
      <c r="F160" s="2">
        <f>IFERROR(__xludf.DUMMYFUNCTION("""COMPUTED_VALUE"""),256565.0)</f>
        <v>256565</v>
      </c>
    </row>
    <row r="161">
      <c r="A161" s="3">
        <f>IFERROR(__xludf.DUMMYFUNCTION("""COMPUTED_VALUE"""),42376.66666666667)</f>
        <v>42376.66667</v>
      </c>
      <c r="B161" s="2">
        <f>IFERROR(__xludf.DUMMYFUNCTION("""COMPUTED_VALUE"""),25.0)</f>
        <v>25</v>
      </c>
      <c r="C161" s="2">
        <f>IFERROR(__xludf.DUMMYFUNCTION("""COMPUTED_VALUE"""),25.58)</f>
        <v>25.58</v>
      </c>
      <c r="D161" s="2">
        <f>IFERROR(__xludf.DUMMYFUNCTION("""COMPUTED_VALUE"""),24.63)</f>
        <v>24.63</v>
      </c>
      <c r="E161" s="2">
        <f>IFERROR(__xludf.DUMMYFUNCTION("""COMPUTED_VALUE"""),24.67)</f>
        <v>24.67</v>
      </c>
      <c r="F161" s="2">
        <f>IFERROR(__xludf.DUMMYFUNCTION("""COMPUTED_VALUE"""),415983.0)</f>
        <v>415983</v>
      </c>
    </row>
    <row r="162">
      <c r="A162" s="3">
        <f>IFERROR(__xludf.DUMMYFUNCTION("""COMPUTED_VALUE"""),42377.66666666667)</f>
        <v>42377.66667</v>
      </c>
      <c r="B162" s="2">
        <f>IFERROR(__xludf.DUMMYFUNCTION("""COMPUTED_VALUE"""),25.0)</f>
        <v>25</v>
      </c>
      <c r="C162" s="2">
        <f>IFERROR(__xludf.DUMMYFUNCTION("""COMPUTED_VALUE"""),25.37)</f>
        <v>25.37</v>
      </c>
      <c r="D162" s="2">
        <f>IFERROR(__xludf.DUMMYFUNCTION("""COMPUTED_VALUE"""),24.7)</f>
        <v>24.7</v>
      </c>
      <c r="E162" s="2">
        <f>IFERROR(__xludf.DUMMYFUNCTION("""COMPUTED_VALUE"""),24.93)</f>
        <v>24.93</v>
      </c>
      <c r="F162" s="2">
        <f>IFERROR(__xludf.DUMMYFUNCTION("""COMPUTED_VALUE"""),137394.0)</f>
        <v>137394</v>
      </c>
    </row>
    <row r="163">
      <c r="A163" s="3">
        <f>IFERROR(__xludf.DUMMYFUNCTION("""COMPUTED_VALUE"""),42380.66666666667)</f>
        <v>42380.66667</v>
      </c>
      <c r="B163" s="2">
        <f>IFERROR(__xludf.DUMMYFUNCTION("""COMPUTED_VALUE"""),24.95)</f>
        <v>24.95</v>
      </c>
      <c r="C163" s="2">
        <f>IFERROR(__xludf.DUMMYFUNCTION("""COMPUTED_VALUE"""),25.03)</f>
        <v>25.03</v>
      </c>
      <c r="D163" s="2">
        <f>IFERROR(__xludf.DUMMYFUNCTION("""COMPUTED_VALUE"""),23.53)</f>
        <v>23.53</v>
      </c>
      <c r="E163" s="2">
        <f>IFERROR(__xludf.DUMMYFUNCTION("""COMPUTED_VALUE"""),23.87)</f>
        <v>23.87</v>
      </c>
      <c r="F163" s="2">
        <f>IFERROR(__xludf.DUMMYFUNCTION("""COMPUTED_VALUE"""),294540.0)</f>
        <v>294540</v>
      </c>
    </row>
    <row r="164">
      <c r="A164" s="3">
        <f>IFERROR(__xludf.DUMMYFUNCTION("""COMPUTED_VALUE"""),42381.66666666667)</f>
        <v>42381.66667</v>
      </c>
      <c r="B164" s="2">
        <f>IFERROR(__xludf.DUMMYFUNCTION("""COMPUTED_VALUE"""),24.15)</f>
        <v>24.15</v>
      </c>
      <c r="C164" s="2">
        <f>IFERROR(__xludf.DUMMYFUNCTION("""COMPUTED_VALUE"""),24.72)</f>
        <v>24.72</v>
      </c>
      <c r="D164" s="2">
        <f>IFERROR(__xludf.DUMMYFUNCTION("""COMPUTED_VALUE"""),23.41)</f>
        <v>23.41</v>
      </c>
      <c r="E164" s="2">
        <f>IFERROR(__xludf.DUMMYFUNCTION("""COMPUTED_VALUE"""),23.74)</f>
        <v>23.74</v>
      </c>
      <c r="F164" s="2">
        <f>IFERROR(__xludf.DUMMYFUNCTION("""COMPUTED_VALUE"""),369778.0)</f>
        <v>369778</v>
      </c>
    </row>
    <row r="165">
      <c r="A165" s="3">
        <f>IFERROR(__xludf.DUMMYFUNCTION("""COMPUTED_VALUE"""),42382.66666666667)</f>
        <v>42382.66667</v>
      </c>
      <c r="B165" s="2">
        <f>IFERROR(__xludf.DUMMYFUNCTION("""COMPUTED_VALUE"""),23.73)</f>
        <v>23.73</v>
      </c>
      <c r="C165" s="2">
        <f>IFERROR(__xludf.DUMMYFUNCTION("""COMPUTED_VALUE"""),23.93)</f>
        <v>23.93</v>
      </c>
      <c r="D165" s="2">
        <f>IFERROR(__xludf.DUMMYFUNCTION("""COMPUTED_VALUE"""),21.25)</f>
        <v>21.25</v>
      </c>
      <c r="E165" s="2">
        <f>IFERROR(__xludf.DUMMYFUNCTION("""COMPUTED_VALUE"""),21.38)</f>
        <v>21.38</v>
      </c>
      <c r="F165" s="2">
        <f>IFERROR(__xludf.DUMMYFUNCTION("""COMPUTED_VALUE"""),510516.0)</f>
        <v>510516</v>
      </c>
    </row>
    <row r="166">
      <c r="A166" s="3">
        <f>IFERROR(__xludf.DUMMYFUNCTION("""COMPUTED_VALUE"""),42383.66666666667)</f>
        <v>42383.66667</v>
      </c>
      <c r="B166" s="2">
        <f>IFERROR(__xludf.DUMMYFUNCTION("""COMPUTED_VALUE"""),21.44)</f>
        <v>21.44</v>
      </c>
      <c r="C166" s="2">
        <f>IFERROR(__xludf.DUMMYFUNCTION("""COMPUTED_VALUE"""),21.44)</f>
        <v>21.44</v>
      </c>
      <c r="D166" s="2">
        <f>IFERROR(__xludf.DUMMYFUNCTION("""COMPUTED_VALUE"""),19.85)</f>
        <v>19.85</v>
      </c>
      <c r="E166" s="2">
        <f>IFERROR(__xludf.DUMMYFUNCTION("""COMPUTED_VALUE"""),20.64)</f>
        <v>20.64</v>
      </c>
      <c r="F166" s="2">
        <f>IFERROR(__xludf.DUMMYFUNCTION("""COMPUTED_VALUE"""),813722.0)</f>
        <v>813722</v>
      </c>
    </row>
    <row r="167">
      <c r="A167" s="3">
        <f>IFERROR(__xludf.DUMMYFUNCTION("""COMPUTED_VALUE"""),42384.66666666667)</f>
        <v>42384.66667</v>
      </c>
      <c r="B167" s="2">
        <f>IFERROR(__xludf.DUMMYFUNCTION("""COMPUTED_VALUE"""),20.24)</f>
        <v>20.24</v>
      </c>
      <c r="C167" s="2">
        <f>IFERROR(__xludf.DUMMYFUNCTION("""COMPUTED_VALUE"""),20.24)</f>
        <v>20.24</v>
      </c>
      <c r="D167" s="2">
        <f>IFERROR(__xludf.DUMMYFUNCTION("""COMPUTED_VALUE"""),18.48)</f>
        <v>18.48</v>
      </c>
      <c r="E167" s="2">
        <f>IFERROR(__xludf.DUMMYFUNCTION("""COMPUTED_VALUE"""),19.89)</f>
        <v>19.89</v>
      </c>
      <c r="F167" s="2">
        <f>IFERROR(__xludf.DUMMYFUNCTION("""COMPUTED_VALUE"""),921268.0)</f>
        <v>921268</v>
      </c>
    </row>
    <row r="168">
      <c r="A168" s="3">
        <f>IFERROR(__xludf.DUMMYFUNCTION("""COMPUTED_VALUE"""),42388.66666666667)</f>
        <v>42388.66667</v>
      </c>
      <c r="B168" s="2">
        <f>IFERROR(__xludf.DUMMYFUNCTION("""COMPUTED_VALUE"""),21.43)</f>
        <v>21.43</v>
      </c>
      <c r="C168" s="2">
        <f>IFERROR(__xludf.DUMMYFUNCTION("""COMPUTED_VALUE"""),21.55)</f>
        <v>21.55</v>
      </c>
      <c r="D168" s="2">
        <f>IFERROR(__xludf.DUMMYFUNCTION("""COMPUTED_VALUE"""),20.18)</f>
        <v>20.18</v>
      </c>
      <c r="E168" s="2">
        <f>IFERROR(__xludf.DUMMYFUNCTION("""COMPUTED_VALUE"""),20.3)</f>
        <v>20.3</v>
      </c>
      <c r="F168" s="2">
        <f>IFERROR(__xludf.DUMMYFUNCTION("""COMPUTED_VALUE"""),883499.0)</f>
        <v>883499</v>
      </c>
    </row>
    <row r="169">
      <c r="A169" s="3">
        <f>IFERROR(__xludf.DUMMYFUNCTION("""COMPUTED_VALUE"""),42389.66666666667)</f>
        <v>42389.66667</v>
      </c>
      <c r="B169" s="2">
        <f>IFERROR(__xludf.DUMMYFUNCTION("""COMPUTED_VALUE"""),20.0)</f>
        <v>20</v>
      </c>
      <c r="C169" s="2">
        <f>IFERROR(__xludf.DUMMYFUNCTION("""COMPUTED_VALUE"""),20.95)</f>
        <v>20.95</v>
      </c>
      <c r="D169" s="2">
        <f>IFERROR(__xludf.DUMMYFUNCTION("""COMPUTED_VALUE"""),18.61)</f>
        <v>18.61</v>
      </c>
      <c r="E169" s="2">
        <f>IFERROR(__xludf.DUMMYFUNCTION("""COMPUTED_VALUE"""),20.53)</f>
        <v>20.53</v>
      </c>
      <c r="F169" s="2">
        <f>IFERROR(__xludf.DUMMYFUNCTION("""COMPUTED_VALUE"""),502623.0)</f>
        <v>502623</v>
      </c>
    </row>
    <row r="170">
      <c r="A170" s="3">
        <f>IFERROR(__xludf.DUMMYFUNCTION("""COMPUTED_VALUE"""),42390.66666666667)</f>
        <v>42390.66667</v>
      </c>
      <c r="B170" s="2">
        <f>IFERROR(__xludf.DUMMYFUNCTION("""COMPUTED_VALUE"""),20.93)</f>
        <v>20.93</v>
      </c>
      <c r="C170" s="2">
        <f>IFERROR(__xludf.DUMMYFUNCTION("""COMPUTED_VALUE"""),23.4)</f>
        <v>23.4</v>
      </c>
      <c r="D170" s="2">
        <f>IFERROR(__xludf.DUMMYFUNCTION("""COMPUTED_VALUE"""),20.56)</f>
        <v>20.56</v>
      </c>
      <c r="E170" s="2">
        <f>IFERROR(__xludf.DUMMYFUNCTION("""COMPUTED_VALUE"""),22.79)</f>
        <v>22.79</v>
      </c>
      <c r="F170" s="2">
        <f>IFERROR(__xludf.DUMMYFUNCTION("""COMPUTED_VALUE"""),1102831.0)</f>
        <v>1102831</v>
      </c>
    </row>
    <row r="171">
      <c r="A171" s="3">
        <f>IFERROR(__xludf.DUMMYFUNCTION("""COMPUTED_VALUE"""),42391.66666666667)</f>
        <v>42391.66667</v>
      </c>
      <c r="B171" s="2">
        <f>IFERROR(__xludf.DUMMYFUNCTION("""COMPUTED_VALUE"""),23.47)</f>
        <v>23.47</v>
      </c>
      <c r="C171" s="2">
        <f>IFERROR(__xludf.DUMMYFUNCTION("""COMPUTED_VALUE"""),23.71)</f>
        <v>23.71</v>
      </c>
      <c r="D171" s="2">
        <f>IFERROR(__xludf.DUMMYFUNCTION("""COMPUTED_VALUE"""),22.64)</f>
        <v>22.64</v>
      </c>
      <c r="E171" s="2">
        <f>IFERROR(__xludf.DUMMYFUNCTION("""COMPUTED_VALUE"""),23.07)</f>
        <v>23.07</v>
      </c>
      <c r="F171" s="2">
        <f>IFERROR(__xludf.DUMMYFUNCTION("""COMPUTED_VALUE"""),782046.0)</f>
        <v>782046</v>
      </c>
    </row>
    <row r="172">
      <c r="A172" s="3">
        <f>IFERROR(__xludf.DUMMYFUNCTION("""COMPUTED_VALUE"""),42394.66666666667)</f>
        <v>42394.66667</v>
      </c>
      <c r="B172" s="2">
        <f>IFERROR(__xludf.DUMMYFUNCTION("""COMPUTED_VALUE"""),23.13)</f>
        <v>23.13</v>
      </c>
      <c r="C172" s="2">
        <f>IFERROR(__xludf.DUMMYFUNCTION("""COMPUTED_VALUE"""),23.68)</f>
        <v>23.68</v>
      </c>
      <c r="D172" s="2">
        <f>IFERROR(__xludf.DUMMYFUNCTION("""COMPUTED_VALUE"""),22.66)</f>
        <v>22.66</v>
      </c>
      <c r="E172" s="2">
        <f>IFERROR(__xludf.DUMMYFUNCTION("""COMPUTED_VALUE"""),23.13)</f>
        <v>23.13</v>
      </c>
      <c r="F172" s="2">
        <f>IFERROR(__xludf.DUMMYFUNCTION("""COMPUTED_VALUE"""),338028.0)</f>
        <v>338028</v>
      </c>
    </row>
    <row r="173">
      <c r="A173" s="3">
        <f>IFERROR(__xludf.DUMMYFUNCTION("""COMPUTED_VALUE"""),42395.66666666667)</f>
        <v>42395.66667</v>
      </c>
      <c r="B173" s="2">
        <f>IFERROR(__xludf.DUMMYFUNCTION("""COMPUTED_VALUE"""),23.44)</f>
        <v>23.44</v>
      </c>
      <c r="C173" s="2">
        <f>IFERROR(__xludf.DUMMYFUNCTION("""COMPUTED_VALUE"""),23.51)</f>
        <v>23.51</v>
      </c>
      <c r="D173" s="2">
        <f>IFERROR(__xludf.DUMMYFUNCTION("""COMPUTED_VALUE"""),22.39)</f>
        <v>22.39</v>
      </c>
      <c r="E173" s="2">
        <f>IFERROR(__xludf.DUMMYFUNCTION("""COMPUTED_VALUE"""),23.09)</f>
        <v>23.09</v>
      </c>
      <c r="F173" s="2">
        <f>IFERROR(__xludf.DUMMYFUNCTION("""COMPUTED_VALUE"""),175616.0)</f>
        <v>175616</v>
      </c>
    </row>
    <row r="174">
      <c r="A174" s="3">
        <f>IFERROR(__xludf.DUMMYFUNCTION("""COMPUTED_VALUE"""),42396.66666666667)</f>
        <v>42396.66667</v>
      </c>
      <c r="B174" s="2">
        <f>IFERROR(__xludf.DUMMYFUNCTION("""COMPUTED_VALUE"""),22.92)</f>
        <v>22.92</v>
      </c>
      <c r="C174" s="2">
        <f>IFERROR(__xludf.DUMMYFUNCTION("""COMPUTED_VALUE"""),23.24)</f>
        <v>23.24</v>
      </c>
      <c r="D174" s="2">
        <f>IFERROR(__xludf.DUMMYFUNCTION("""COMPUTED_VALUE"""),22.0)</f>
        <v>22</v>
      </c>
      <c r="E174" s="2">
        <f>IFERROR(__xludf.DUMMYFUNCTION("""COMPUTED_VALUE"""),22.0)</f>
        <v>22</v>
      </c>
      <c r="F174" s="2">
        <f>IFERROR(__xludf.DUMMYFUNCTION("""COMPUTED_VALUE"""),289016.0)</f>
        <v>289016</v>
      </c>
    </row>
    <row r="175">
      <c r="A175" s="3">
        <f>IFERROR(__xludf.DUMMYFUNCTION("""COMPUTED_VALUE"""),42397.66666666667)</f>
        <v>42397.66667</v>
      </c>
      <c r="B175" s="2">
        <f>IFERROR(__xludf.DUMMYFUNCTION("""COMPUTED_VALUE"""),22.27)</f>
        <v>22.27</v>
      </c>
      <c r="C175" s="2">
        <f>IFERROR(__xludf.DUMMYFUNCTION("""COMPUTED_VALUE"""),22.9)</f>
        <v>22.9</v>
      </c>
      <c r="D175" s="2">
        <f>IFERROR(__xludf.DUMMYFUNCTION("""COMPUTED_VALUE"""),22.01)</f>
        <v>22.01</v>
      </c>
      <c r="E175" s="2">
        <f>IFERROR(__xludf.DUMMYFUNCTION("""COMPUTED_VALUE"""),22.5)</f>
        <v>22.5</v>
      </c>
      <c r="F175" s="2">
        <f>IFERROR(__xludf.DUMMYFUNCTION("""COMPUTED_VALUE"""),315348.0)</f>
        <v>315348</v>
      </c>
    </row>
    <row r="176">
      <c r="A176" s="3">
        <f>IFERROR(__xludf.DUMMYFUNCTION("""COMPUTED_VALUE"""),42398.66666666667)</f>
        <v>42398.66667</v>
      </c>
      <c r="B176" s="2">
        <f>IFERROR(__xludf.DUMMYFUNCTION("""COMPUTED_VALUE"""),22.49)</f>
        <v>22.49</v>
      </c>
      <c r="C176" s="2">
        <f>IFERROR(__xludf.DUMMYFUNCTION("""COMPUTED_VALUE"""),23.3)</f>
        <v>23.3</v>
      </c>
      <c r="D176" s="2">
        <f>IFERROR(__xludf.DUMMYFUNCTION("""COMPUTED_VALUE"""),22.37)</f>
        <v>22.37</v>
      </c>
      <c r="E176" s="2">
        <f>IFERROR(__xludf.DUMMYFUNCTION("""COMPUTED_VALUE"""),23.22)</f>
        <v>23.22</v>
      </c>
      <c r="F176" s="2">
        <f>IFERROR(__xludf.DUMMYFUNCTION("""COMPUTED_VALUE"""),538415.0)</f>
        <v>538415</v>
      </c>
    </row>
    <row r="177">
      <c r="A177" s="3">
        <f>IFERROR(__xludf.DUMMYFUNCTION("""COMPUTED_VALUE"""),42401.66666666667)</f>
        <v>42401.66667</v>
      </c>
      <c r="B177" s="2">
        <f>IFERROR(__xludf.DUMMYFUNCTION("""COMPUTED_VALUE"""),23.26)</f>
        <v>23.26</v>
      </c>
      <c r="C177" s="2">
        <f>IFERROR(__xludf.DUMMYFUNCTION("""COMPUTED_VALUE"""),23.71)</f>
        <v>23.71</v>
      </c>
      <c r="D177" s="2">
        <f>IFERROR(__xludf.DUMMYFUNCTION("""COMPUTED_VALUE"""),22.86)</f>
        <v>22.86</v>
      </c>
      <c r="E177" s="2">
        <f>IFERROR(__xludf.DUMMYFUNCTION("""COMPUTED_VALUE"""),23.53)</f>
        <v>23.53</v>
      </c>
      <c r="F177" s="2">
        <f>IFERROR(__xludf.DUMMYFUNCTION("""COMPUTED_VALUE"""),373371.0)</f>
        <v>373371</v>
      </c>
    </row>
    <row r="178">
      <c r="A178" s="3">
        <f>IFERROR(__xludf.DUMMYFUNCTION("""COMPUTED_VALUE"""),42402.66666666667)</f>
        <v>42402.66667</v>
      </c>
      <c r="B178" s="2">
        <f>IFERROR(__xludf.DUMMYFUNCTION("""COMPUTED_VALUE"""),23.27)</f>
        <v>23.27</v>
      </c>
      <c r="C178" s="2">
        <f>IFERROR(__xludf.DUMMYFUNCTION("""COMPUTED_VALUE"""),23.52)</f>
        <v>23.52</v>
      </c>
      <c r="D178" s="2">
        <f>IFERROR(__xludf.DUMMYFUNCTION("""COMPUTED_VALUE"""),22.19)</f>
        <v>22.19</v>
      </c>
      <c r="E178" s="2">
        <f>IFERROR(__xludf.DUMMYFUNCTION("""COMPUTED_VALUE"""),22.62)</f>
        <v>22.62</v>
      </c>
      <c r="F178" s="2">
        <f>IFERROR(__xludf.DUMMYFUNCTION("""COMPUTED_VALUE"""),538660.0)</f>
        <v>538660</v>
      </c>
    </row>
    <row r="179">
      <c r="A179" s="3">
        <f>IFERROR(__xludf.DUMMYFUNCTION("""COMPUTED_VALUE"""),42403.66666666667)</f>
        <v>42403.66667</v>
      </c>
      <c r="B179" s="2">
        <f>IFERROR(__xludf.DUMMYFUNCTION("""COMPUTED_VALUE"""),22.89)</f>
        <v>22.89</v>
      </c>
      <c r="C179" s="2">
        <f>IFERROR(__xludf.DUMMYFUNCTION("""COMPUTED_VALUE"""),23.03)</f>
        <v>23.03</v>
      </c>
      <c r="D179" s="2">
        <f>IFERROR(__xludf.DUMMYFUNCTION("""COMPUTED_VALUE"""),21.72)</f>
        <v>21.72</v>
      </c>
      <c r="E179" s="2">
        <f>IFERROR(__xludf.DUMMYFUNCTION("""COMPUTED_VALUE"""),23.0)</f>
        <v>23</v>
      </c>
      <c r="F179" s="2">
        <f>IFERROR(__xludf.DUMMYFUNCTION("""COMPUTED_VALUE"""),555814.0)</f>
        <v>555814</v>
      </c>
    </row>
    <row r="180">
      <c r="A180" s="3">
        <f>IFERROR(__xludf.DUMMYFUNCTION("""COMPUTED_VALUE"""),42404.66666666667)</f>
        <v>42404.66667</v>
      </c>
      <c r="B180" s="2">
        <f>IFERROR(__xludf.DUMMYFUNCTION("""COMPUTED_VALUE"""),22.86)</f>
        <v>22.86</v>
      </c>
      <c r="C180" s="2">
        <f>IFERROR(__xludf.DUMMYFUNCTION("""COMPUTED_VALUE"""),23.79)</f>
        <v>23.79</v>
      </c>
      <c r="D180" s="2">
        <f>IFERROR(__xludf.DUMMYFUNCTION("""COMPUTED_VALUE"""),22.81)</f>
        <v>22.81</v>
      </c>
      <c r="E180" s="2">
        <f>IFERROR(__xludf.DUMMYFUNCTION("""COMPUTED_VALUE"""),23.48)</f>
        <v>23.48</v>
      </c>
      <c r="F180" s="2">
        <f>IFERROR(__xludf.DUMMYFUNCTION("""COMPUTED_VALUE"""),363706.0)</f>
        <v>363706</v>
      </c>
    </row>
    <row r="181">
      <c r="A181" s="3">
        <f>IFERROR(__xludf.DUMMYFUNCTION("""COMPUTED_VALUE"""),42405.66666666667)</f>
        <v>42405.66667</v>
      </c>
      <c r="B181" s="2">
        <f>IFERROR(__xludf.DUMMYFUNCTION("""COMPUTED_VALUE"""),23.33)</f>
        <v>23.33</v>
      </c>
      <c r="C181" s="2">
        <f>IFERROR(__xludf.DUMMYFUNCTION("""COMPUTED_VALUE"""),23.44)</f>
        <v>23.44</v>
      </c>
      <c r="D181" s="2">
        <f>IFERROR(__xludf.DUMMYFUNCTION("""COMPUTED_VALUE"""),21.27)</f>
        <v>21.27</v>
      </c>
      <c r="E181" s="2">
        <f>IFERROR(__xludf.DUMMYFUNCTION("""COMPUTED_VALUE"""),21.87)</f>
        <v>21.87</v>
      </c>
      <c r="F181" s="2">
        <f>IFERROR(__xludf.DUMMYFUNCTION("""COMPUTED_VALUE"""),1391763.0)</f>
        <v>1391763</v>
      </c>
    </row>
    <row r="182">
      <c r="A182" s="3">
        <f>IFERROR(__xludf.DUMMYFUNCTION("""COMPUTED_VALUE"""),42408.66666666667)</f>
        <v>42408.66667</v>
      </c>
      <c r="B182" s="2">
        <f>IFERROR(__xludf.DUMMYFUNCTION("""COMPUTED_VALUE"""),21.52)</f>
        <v>21.52</v>
      </c>
      <c r="C182" s="2">
        <f>IFERROR(__xludf.DUMMYFUNCTION("""COMPUTED_VALUE"""),21.75)</f>
        <v>21.75</v>
      </c>
      <c r="D182" s="2">
        <f>IFERROR(__xludf.DUMMYFUNCTION("""COMPUTED_VALUE"""),19.92)</f>
        <v>19.92</v>
      </c>
      <c r="E182" s="2">
        <f>IFERROR(__xludf.DUMMYFUNCTION("""COMPUTED_VALUE"""),20.38)</f>
        <v>20.38</v>
      </c>
      <c r="F182" s="2">
        <f>IFERROR(__xludf.DUMMYFUNCTION("""COMPUTED_VALUE"""),623653.0)</f>
        <v>623653</v>
      </c>
    </row>
    <row r="183">
      <c r="A183" s="3">
        <f>IFERROR(__xludf.DUMMYFUNCTION("""COMPUTED_VALUE"""),42409.66666666667)</f>
        <v>42409.66667</v>
      </c>
      <c r="B183" s="2">
        <f>IFERROR(__xludf.DUMMYFUNCTION("""COMPUTED_VALUE"""),20.32)</f>
        <v>20.32</v>
      </c>
      <c r="C183" s="2">
        <f>IFERROR(__xludf.DUMMYFUNCTION("""COMPUTED_VALUE"""),21.03)</f>
        <v>21.03</v>
      </c>
      <c r="D183" s="2">
        <f>IFERROR(__xludf.DUMMYFUNCTION("""COMPUTED_VALUE"""),19.69)</f>
        <v>19.69</v>
      </c>
      <c r="E183" s="2">
        <f>IFERROR(__xludf.DUMMYFUNCTION("""COMPUTED_VALUE"""),19.85)</f>
        <v>19.85</v>
      </c>
      <c r="F183" s="2">
        <f>IFERROR(__xludf.DUMMYFUNCTION("""COMPUTED_VALUE"""),392694.0)</f>
        <v>392694</v>
      </c>
    </row>
    <row r="184">
      <c r="A184" s="3">
        <f>IFERROR(__xludf.DUMMYFUNCTION("""COMPUTED_VALUE"""),42410.66666666667)</f>
        <v>42410.66667</v>
      </c>
      <c r="B184" s="2">
        <f>IFERROR(__xludf.DUMMYFUNCTION("""COMPUTED_VALUE"""),20.01)</f>
        <v>20.01</v>
      </c>
      <c r="C184" s="2">
        <f>IFERROR(__xludf.DUMMYFUNCTION("""COMPUTED_VALUE"""),20.57)</f>
        <v>20.57</v>
      </c>
      <c r="D184" s="2">
        <f>IFERROR(__xludf.DUMMYFUNCTION("""COMPUTED_VALUE"""),19.85)</f>
        <v>19.85</v>
      </c>
      <c r="E184" s="2">
        <f>IFERROR(__xludf.DUMMYFUNCTION("""COMPUTED_VALUE"""),19.97)</f>
        <v>19.97</v>
      </c>
      <c r="F184" s="2">
        <f>IFERROR(__xludf.DUMMYFUNCTION("""COMPUTED_VALUE"""),160211.0)</f>
        <v>160211</v>
      </c>
    </row>
    <row r="185">
      <c r="A185" s="3">
        <f>IFERROR(__xludf.DUMMYFUNCTION("""COMPUTED_VALUE"""),42411.66666666667)</f>
        <v>42411.66667</v>
      </c>
      <c r="B185" s="2">
        <f>IFERROR(__xludf.DUMMYFUNCTION("""COMPUTED_VALUE"""),19.5)</f>
        <v>19.5</v>
      </c>
      <c r="C185" s="2">
        <f>IFERROR(__xludf.DUMMYFUNCTION("""COMPUTED_VALUE"""),19.99)</f>
        <v>19.99</v>
      </c>
      <c r="D185" s="2">
        <f>IFERROR(__xludf.DUMMYFUNCTION("""COMPUTED_VALUE"""),18.9)</f>
        <v>18.9</v>
      </c>
      <c r="E185" s="2">
        <f>IFERROR(__xludf.DUMMYFUNCTION("""COMPUTED_VALUE"""),19.37)</f>
        <v>19.37</v>
      </c>
      <c r="F185" s="2">
        <f>IFERROR(__xludf.DUMMYFUNCTION("""COMPUTED_VALUE"""),212631.0)</f>
        <v>212631</v>
      </c>
    </row>
    <row r="186">
      <c r="A186" s="3">
        <f>IFERROR(__xludf.DUMMYFUNCTION("""COMPUTED_VALUE"""),42412.66666666667)</f>
        <v>42412.66667</v>
      </c>
      <c r="B186" s="2">
        <f>IFERROR(__xludf.DUMMYFUNCTION("""COMPUTED_VALUE"""),19.39)</f>
        <v>19.39</v>
      </c>
      <c r="C186" s="2">
        <f>IFERROR(__xludf.DUMMYFUNCTION("""COMPUTED_VALUE"""),19.85)</f>
        <v>19.85</v>
      </c>
      <c r="D186" s="2">
        <f>IFERROR(__xludf.DUMMYFUNCTION("""COMPUTED_VALUE"""),18.58)</f>
        <v>18.58</v>
      </c>
      <c r="E186" s="2">
        <f>IFERROR(__xludf.DUMMYFUNCTION("""COMPUTED_VALUE"""),19.33)</f>
        <v>19.33</v>
      </c>
      <c r="F186" s="2">
        <f>IFERROR(__xludf.DUMMYFUNCTION("""COMPUTED_VALUE"""),495243.0)</f>
        <v>495243</v>
      </c>
    </row>
    <row r="187">
      <c r="A187" s="3">
        <f>IFERROR(__xludf.DUMMYFUNCTION("""COMPUTED_VALUE"""),42416.66666666667)</f>
        <v>42416.66667</v>
      </c>
      <c r="B187" s="2">
        <f>IFERROR(__xludf.DUMMYFUNCTION("""COMPUTED_VALUE"""),20.54)</f>
        <v>20.54</v>
      </c>
      <c r="C187" s="2">
        <f>IFERROR(__xludf.DUMMYFUNCTION("""COMPUTED_VALUE"""),21.42)</f>
        <v>21.42</v>
      </c>
      <c r="D187" s="2">
        <f>IFERROR(__xludf.DUMMYFUNCTION("""COMPUTED_VALUE"""),19.82)</f>
        <v>19.82</v>
      </c>
      <c r="E187" s="2">
        <f>IFERROR(__xludf.DUMMYFUNCTION("""COMPUTED_VALUE"""),20.5)</f>
        <v>20.5</v>
      </c>
      <c r="F187" s="2">
        <f>IFERROR(__xludf.DUMMYFUNCTION("""COMPUTED_VALUE"""),1185108.0)</f>
        <v>1185108</v>
      </c>
    </row>
    <row r="188">
      <c r="A188" s="3">
        <f>IFERROR(__xludf.DUMMYFUNCTION("""COMPUTED_VALUE"""),42417.66666666667)</f>
        <v>42417.66667</v>
      </c>
      <c r="B188" s="2">
        <f>IFERROR(__xludf.DUMMYFUNCTION("""COMPUTED_VALUE"""),24.2)</f>
        <v>24.2</v>
      </c>
      <c r="C188" s="2">
        <f>IFERROR(__xludf.DUMMYFUNCTION("""COMPUTED_VALUE"""),24.81)</f>
        <v>24.81</v>
      </c>
      <c r="D188" s="2">
        <f>IFERROR(__xludf.DUMMYFUNCTION("""COMPUTED_VALUE"""),21.64)</f>
        <v>21.64</v>
      </c>
      <c r="E188" s="2">
        <f>IFERROR(__xludf.DUMMYFUNCTION("""COMPUTED_VALUE"""),22.37)</f>
        <v>22.37</v>
      </c>
      <c r="F188" s="2">
        <f>IFERROR(__xludf.DUMMYFUNCTION("""COMPUTED_VALUE"""),3491958.0)</f>
        <v>3491958</v>
      </c>
    </row>
    <row r="189">
      <c r="A189" s="3">
        <f>IFERROR(__xludf.DUMMYFUNCTION("""COMPUTED_VALUE"""),42418.66666666667)</f>
        <v>42418.66667</v>
      </c>
      <c r="B189" s="2">
        <f>IFERROR(__xludf.DUMMYFUNCTION("""COMPUTED_VALUE"""),22.99)</f>
        <v>22.99</v>
      </c>
      <c r="C189" s="2">
        <f>IFERROR(__xludf.DUMMYFUNCTION("""COMPUTED_VALUE"""),23.17)</f>
        <v>23.17</v>
      </c>
      <c r="D189" s="2">
        <f>IFERROR(__xludf.DUMMYFUNCTION("""COMPUTED_VALUE"""),20.55)</f>
        <v>20.55</v>
      </c>
      <c r="E189" s="2">
        <f>IFERROR(__xludf.DUMMYFUNCTION("""COMPUTED_VALUE"""),20.59)</f>
        <v>20.59</v>
      </c>
      <c r="F189" s="2">
        <f>IFERROR(__xludf.DUMMYFUNCTION("""COMPUTED_VALUE"""),1458746.0)</f>
        <v>1458746</v>
      </c>
    </row>
    <row r="190">
      <c r="A190" s="3">
        <f>IFERROR(__xludf.DUMMYFUNCTION("""COMPUTED_VALUE"""),42419.66666666667)</f>
        <v>42419.66667</v>
      </c>
      <c r="B190" s="2">
        <f>IFERROR(__xludf.DUMMYFUNCTION("""COMPUTED_VALUE"""),20.22)</f>
        <v>20.22</v>
      </c>
      <c r="C190" s="2">
        <f>IFERROR(__xludf.DUMMYFUNCTION("""COMPUTED_VALUE"""),20.75)</f>
        <v>20.75</v>
      </c>
      <c r="D190" s="2">
        <f>IFERROR(__xludf.DUMMYFUNCTION("""COMPUTED_VALUE"""),19.84)</f>
        <v>19.84</v>
      </c>
      <c r="E190" s="2">
        <f>IFERROR(__xludf.DUMMYFUNCTION("""COMPUTED_VALUE"""),20.57)</f>
        <v>20.57</v>
      </c>
      <c r="F190" s="2">
        <f>IFERROR(__xludf.DUMMYFUNCTION("""COMPUTED_VALUE"""),638661.0)</f>
        <v>638661</v>
      </c>
    </row>
    <row r="191">
      <c r="A191" s="3">
        <f>IFERROR(__xludf.DUMMYFUNCTION("""COMPUTED_VALUE"""),42422.66666666667)</f>
        <v>42422.66667</v>
      </c>
      <c r="B191" s="2">
        <f>IFERROR(__xludf.DUMMYFUNCTION("""COMPUTED_VALUE"""),20.8)</f>
        <v>20.8</v>
      </c>
      <c r="C191" s="2">
        <f>IFERROR(__xludf.DUMMYFUNCTION("""COMPUTED_VALUE"""),21.39)</f>
        <v>21.39</v>
      </c>
      <c r="D191" s="2">
        <f>IFERROR(__xludf.DUMMYFUNCTION("""COMPUTED_VALUE"""),20.61)</f>
        <v>20.61</v>
      </c>
      <c r="E191" s="2">
        <f>IFERROR(__xludf.DUMMYFUNCTION("""COMPUTED_VALUE"""),21.21)</f>
        <v>21.21</v>
      </c>
      <c r="F191" s="2">
        <f>IFERROR(__xludf.DUMMYFUNCTION("""COMPUTED_VALUE"""),763985.0)</f>
        <v>763985</v>
      </c>
    </row>
    <row r="192">
      <c r="A192" s="3">
        <f>IFERROR(__xludf.DUMMYFUNCTION("""COMPUTED_VALUE"""),42423.66666666667)</f>
        <v>42423.66667</v>
      </c>
      <c r="B192" s="2">
        <f>IFERROR(__xludf.DUMMYFUNCTION("""COMPUTED_VALUE"""),21.06)</f>
        <v>21.06</v>
      </c>
      <c r="C192" s="2">
        <f>IFERROR(__xludf.DUMMYFUNCTION("""COMPUTED_VALUE"""),21.37)</f>
        <v>21.37</v>
      </c>
      <c r="D192" s="2">
        <f>IFERROR(__xludf.DUMMYFUNCTION("""COMPUTED_VALUE"""),19.51)</f>
        <v>19.51</v>
      </c>
      <c r="E192" s="2">
        <f>IFERROR(__xludf.DUMMYFUNCTION("""COMPUTED_VALUE"""),20.04)</f>
        <v>20.04</v>
      </c>
      <c r="F192" s="2">
        <f>IFERROR(__xludf.DUMMYFUNCTION("""COMPUTED_VALUE"""),1305794.0)</f>
        <v>1305794</v>
      </c>
    </row>
    <row r="193">
      <c r="A193" s="3">
        <f>IFERROR(__xludf.DUMMYFUNCTION("""COMPUTED_VALUE"""),42424.66666666667)</f>
        <v>42424.66667</v>
      </c>
      <c r="B193" s="2">
        <f>IFERROR(__xludf.DUMMYFUNCTION("""COMPUTED_VALUE"""),19.77)</f>
        <v>19.77</v>
      </c>
      <c r="C193" s="2">
        <f>IFERROR(__xludf.DUMMYFUNCTION("""COMPUTED_VALUE"""),21.19)</f>
        <v>21.19</v>
      </c>
      <c r="D193" s="2">
        <f>IFERROR(__xludf.DUMMYFUNCTION("""COMPUTED_VALUE"""),19.68)</f>
        <v>19.68</v>
      </c>
      <c r="E193" s="2">
        <f>IFERROR(__xludf.DUMMYFUNCTION("""COMPUTED_VALUE"""),21.02)</f>
        <v>21.02</v>
      </c>
      <c r="F193" s="2">
        <f>IFERROR(__xludf.DUMMYFUNCTION("""COMPUTED_VALUE"""),971477.0)</f>
        <v>971477</v>
      </c>
    </row>
    <row r="194">
      <c r="A194" s="3">
        <f>IFERROR(__xludf.DUMMYFUNCTION("""COMPUTED_VALUE"""),42425.66666666667)</f>
        <v>42425.66667</v>
      </c>
      <c r="B194" s="2">
        <f>IFERROR(__xludf.DUMMYFUNCTION("""COMPUTED_VALUE"""),21.33)</f>
        <v>21.33</v>
      </c>
      <c r="C194" s="2">
        <f>IFERROR(__xludf.DUMMYFUNCTION("""COMPUTED_VALUE"""),21.83)</f>
        <v>21.83</v>
      </c>
      <c r="D194" s="2">
        <f>IFERROR(__xludf.DUMMYFUNCTION("""COMPUTED_VALUE"""),20.77)</f>
        <v>20.77</v>
      </c>
      <c r="E194" s="2">
        <f>IFERROR(__xludf.DUMMYFUNCTION("""COMPUTED_VALUE"""),21.66)</f>
        <v>21.66</v>
      </c>
      <c r="F194" s="2">
        <f>IFERROR(__xludf.DUMMYFUNCTION("""COMPUTED_VALUE"""),1271527.0)</f>
        <v>1271527</v>
      </c>
    </row>
    <row r="195">
      <c r="A195" s="3">
        <f>IFERROR(__xludf.DUMMYFUNCTION("""COMPUTED_VALUE"""),42426.66666666667)</f>
        <v>42426.66667</v>
      </c>
      <c r="B195" s="2">
        <f>IFERROR(__xludf.DUMMYFUNCTION("""COMPUTED_VALUE"""),21.69)</f>
        <v>21.69</v>
      </c>
      <c r="C195" s="2">
        <f>IFERROR(__xludf.DUMMYFUNCTION("""COMPUTED_VALUE"""),22.12)</f>
        <v>22.12</v>
      </c>
      <c r="D195" s="2">
        <f>IFERROR(__xludf.DUMMYFUNCTION("""COMPUTED_VALUE"""),21.32)</f>
        <v>21.32</v>
      </c>
      <c r="E195" s="2">
        <f>IFERROR(__xludf.DUMMYFUNCTION("""COMPUTED_VALUE"""),22.0)</f>
        <v>22</v>
      </c>
      <c r="F195" s="2">
        <f>IFERROR(__xludf.DUMMYFUNCTION("""COMPUTED_VALUE"""),1106187.0)</f>
        <v>1106187</v>
      </c>
    </row>
    <row r="196">
      <c r="A196" s="3">
        <f>IFERROR(__xludf.DUMMYFUNCTION("""COMPUTED_VALUE"""),42429.66666666667)</f>
        <v>42429.66667</v>
      </c>
      <c r="B196" s="2">
        <f>IFERROR(__xludf.DUMMYFUNCTION("""COMPUTED_VALUE"""),22.03)</f>
        <v>22.03</v>
      </c>
      <c r="C196" s="2">
        <f>IFERROR(__xludf.DUMMYFUNCTION("""COMPUTED_VALUE"""),22.9)</f>
        <v>22.9</v>
      </c>
      <c r="D196" s="2">
        <f>IFERROR(__xludf.DUMMYFUNCTION("""COMPUTED_VALUE"""),21.9)</f>
        <v>21.9</v>
      </c>
      <c r="E196" s="2">
        <f>IFERROR(__xludf.DUMMYFUNCTION("""COMPUTED_VALUE"""),22.38)</f>
        <v>22.38</v>
      </c>
      <c r="F196" s="2">
        <f>IFERROR(__xludf.DUMMYFUNCTION("""COMPUTED_VALUE"""),648148.0)</f>
        <v>648148</v>
      </c>
    </row>
    <row r="197">
      <c r="A197" s="3">
        <f>IFERROR(__xludf.DUMMYFUNCTION("""COMPUTED_VALUE"""),42430.66666666667)</f>
        <v>42430.66667</v>
      </c>
      <c r="B197" s="2">
        <f>IFERROR(__xludf.DUMMYFUNCTION("""COMPUTED_VALUE"""),22.67)</f>
        <v>22.67</v>
      </c>
      <c r="C197" s="2">
        <f>IFERROR(__xludf.DUMMYFUNCTION("""COMPUTED_VALUE"""),22.87)</f>
        <v>22.87</v>
      </c>
      <c r="D197" s="2">
        <f>IFERROR(__xludf.DUMMYFUNCTION("""COMPUTED_VALUE"""),22.01)</f>
        <v>22.01</v>
      </c>
      <c r="E197" s="2">
        <f>IFERROR(__xludf.DUMMYFUNCTION("""COMPUTED_VALUE"""),22.69)</f>
        <v>22.69</v>
      </c>
      <c r="F197" s="2">
        <f>IFERROR(__xludf.DUMMYFUNCTION("""COMPUTED_VALUE"""),692679.0)</f>
        <v>692679</v>
      </c>
    </row>
    <row r="198">
      <c r="A198" s="3">
        <f>IFERROR(__xludf.DUMMYFUNCTION("""COMPUTED_VALUE"""),42431.66666666667)</f>
        <v>42431.66667</v>
      </c>
      <c r="B198" s="2">
        <f>IFERROR(__xludf.DUMMYFUNCTION("""COMPUTED_VALUE"""),22.64)</f>
        <v>22.64</v>
      </c>
      <c r="C198" s="2">
        <f>IFERROR(__xludf.DUMMYFUNCTION("""COMPUTED_VALUE"""),24.44)</f>
        <v>24.44</v>
      </c>
      <c r="D198" s="2">
        <f>IFERROR(__xludf.DUMMYFUNCTION("""COMPUTED_VALUE"""),22.47)</f>
        <v>22.47</v>
      </c>
      <c r="E198" s="2">
        <f>IFERROR(__xludf.DUMMYFUNCTION("""COMPUTED_VALUE"""),24.36)</f>
        <v>24.36</v>
      </c>
      <c r="F198" s="2">
        <f>IFERROR(__xludf.DUMMYFUNCTION("""COMPUTED_VALUE"""),1495769.0)</f>
        <v>1495769</v>
      </c>
    </row>
    <row r="199">
      <c r="A199" s="3">
        <f>IFERROR(__xludf.DUMMYFUNCTION("""COMPUTED_VALUE"""),42432.66666666667)</f>
        <v>42432.66667</v>
      </c>
      <c r="B199" s="2">
        <f>IFERROR(__xludf.DUMMYFUNCTION("""COMPUTED_VALUE"""),24.36)</f>
        <v>24.36</v>
      </c>
      <c r="C199" s="2">
        <f>IFERROR(__xludf.DUMMYFUNCTION("""COMPUTED_VALUE"""),25.71)</f>
        <v>25.71</v>
      </c>
      <c r="D199" s="2">
        <f>IFERROR(__xludf.DUMMYFUNCTION("""COMPUTED_VALUE"""),23.68)</f>
        <v>23.68</v>
      </c>
      <c r="E199" s="2">
        <f>IFERROR(__xludf.DUMMYFUNCTION("""COMPUTED_VALUE"""),24.27)</f>
        <v>24.27</v>
      </c>
      <c r="F199" s="2">
        <f>IFERROR(__xludf.DUMMYFUNCTION("""COMPUTED_VALUE"""),1210450.0)</f>
        <v>1210450</v>
      </c>
    </row>
    <row r="200">
      <c r="A200" s="3">
        <f>IFERROR(__xludf.DUMMYFUNCTION("""COMPUTED_VALUE"""),42433.66666666667)</f>
        <v>42433.66667</v>
      </c>
      <c r="B200" s="2">
        <f>IFERROR(__xludf.DUMMYFUNCTION("""COMPUTED_VALUE"""),24.51)</f>
        <v>24.51</v>
      </c>
      <c r="C200" s="2">
        <f>IFERROR(__xludf.DUMMYFUNCTION("""COMPUTED_VALUE"""),25.5)</f>
        <v>25.5</v>
      </c>
      <c r="D200" s="2">
        <f>IFERROR(__xludf.DUMMYFUNCTION("""COMPUTED_VALUE"""),24.4)</f>
        <v>24.4</v>
      </c>
      <c r="E200" s="2">
        <f>IFERROR(__xludf.DUMMYFUNCTION("""COMPUTED_VALUE"""),25.16)</f>
        <v>25.16</v>
      </c>
      <c r="F200" s="2">
        <f>IFERROR(__xludf.DUMMYFUNCTION("""COMPUTED_VALUE"""),877219.0)</f>
        <v>877219</v>
      </c>
    </row>
    <row r="201">
      <c r="A201" s="3">
        <f>IFERROR(__xludf.DUMMYFUNCTION("""COMPUTED_VALUE"""),42436.66666666667)</f>
        <v>42436.66667</v>
      </c>
      <c r="B201" s="2">
        <f>IFERROR(__xludf.DUMMYFUNCTION("""COMPUTED_VALUE"""),25.0)</f>
        <v>25</v>
      </c>
      <c r="C201" s="2">
        <f>IFERROR(__xludf.DUMMYFUNCTION("""COMPUTED_VALUE"""),25.91)</f>
        <v>25.91</v>
      </c>
      <c r="D201" s="2">
        <f>IFERROR(__xludf.DUMMYFUNCTION("""COMPUTED_VALUE"""),24.77)</f>
        <v>24.77</v>
      </c>
      <c r="E201" s="2">
        <f>IFERROR(__xludf.DUMMYFUNCTION("""COMPUTED_VALUE"""),25.87)</f>
        <v>25.87</v>
      </c>
      <c r="F201" s="2">
        <f>IFERROR(__xludf.DUMMYFUNCTION("""COMPUTED_VALUE"""),861893.0)</f>
        <v>861893</v>
      </c>
    </row>
    <row r="202">
      <c r="A202" s="3">
        <f>IFERROR(__xludf.DUMMYFUNCTION("""COMPUTED_VALUE"""),42437.66666666667)</f>
        <v>42437.66667</v>
      </c>
      <c r="B202" s="2">
        <f>IFERROR(__xludf.DUMMYFUNCTION("""COMPUTED_VALUE"""),26.21)</f>
        <v>26.21</v>
      </c>
      <c r="C202" s="2">
        <f>IFERROR(__xludf.DUMMYFUNCTION("""COMPUTED_VALUE"""),26.99)</f>
        <v>26.99</v>
      </c>
      <c r="D202" s="2">
        <f>IFERROR(__xludf.DUMMYFUNCTION("""COMPUTED_VALUE"""),25.95)</f>
        <v>25.95</v>
      </c>
      <c r="E202" s="2">
        <f>IFERROR(__xludf.DUMMYFUNCTION("""COMPUTED_VALUE"""),26.79)</f>
        <v>26.79</v>
      </c>
      <c r="F202" s="2">
        <f>IFERROR(__xludf.DUMMYFUNCTION("""COMPUTED_VALUE"""),1348178.0)</f>
        <v>1348178</v>
      </c>
    </row>
    <row r="203">
      <c r="A203" s="3">
        <f>IFERROR(__xludf.DUMMYFUNCTION("""COMPUTED_VALUE"""),42438.66666666667)</f>
        <v>42438.66667</v>
      </c>
      <c r="B203" s="2">
        <f>IFERROR(__xludf.DUMMYFUNCTION("""COMPUTED_VALUE"""),26.91)</f>
        <v>26.91</v>
      </c>
      <c r="C203" s="2">
        <f>IFERROR(__xludf.DUMMYFUNCTION("""COMPUTED_VALUE"""),26.91)</f>
        <v>26.91</v>
      </c>
      <c r="D203" s="2">
        <f>IFERROR(__xludf.DUMMYFUNCTION("""COMPUTED_VALUE"""),26.02)</f>
        <v>26.02</v>
      </c>
      <c r="E203" s="2">
        <f>IFERROR(__xludf.DUMMYFUNCTION("""COMPUTED_VALUE"""),26.07)</f>
        <v>26.07</v>
      </c>
      <c r="F203" s="2">
        <f>IFERROR(__xludf.DUMMYFUNCTION("""COMPUTED_VALUE"""),949896.0)</f>
        <v>949896</v>
      </c>
    </row>
    <row r="204">
      <c r="A204" s="3">
        <f>IFERROR(__xludf.DUMMYFUNCTION("""COMPUTED_VALUE"""),42439.66666666667)</f>
        <v>42439.66667</v>
      </c>
      <c r="B204" s="2">
        <f>IFERROR(__xludf.DUMMYFUNCTION("""COMPUTED_VALUE"""),26.43)</f>
        <v>26.43</v>
      </c>
      <c r="C204" s="2">
        <f>IFERROR(__xludf.DUMMYFUNCTION("""COMPUTED_VALUE"""),26.45)</f>
        <v>26.45</v>
      </c>
      <c r="D204" s="2">
        <f>IFERROR(__xludf.DUMMYFUNCTION("""COMPUTED_VALUE"""),25.31)</f>
        <v>25.31</v>
      </c>
      <c r="E204" s="2">
        <f>IFERROR(__xludf.DUMMYFUNCTION("""COMPUTED_VALUE"""),25.39)</f>
        <v>25.39</v>
      </c>
      <c r="F204" s="2">
        <f>IFERROR(__xludf.DUMMYFUNCTION("""COMPUTED_VALUE"""),490620.0)</f>
        <v>490620</v>
      </c>
    </row>
    <row r="205">
      <c r="A205" s="3">
        <f>IFERROR(__xludf.DUMMYFUNCTION("""COMPUTED_VALUE"""),42440.66666666667)</f>
        <v>42440.66667</v>
      </c>
      <c r="B205" s="2">
        <f>IFERROR(__xludf.DUMMYFUNCTION("""COMPUTED_VALUE"""),25.75)</f>
        <v>25.75</v>
      </c>
      <c r="C205" s="2">
        <f>IFERROR(__xludf.DUMMYFUNCTION("""COMPUTED_VALUE"""),26.77)</f>
        <v>26.77</v>
      </c>
      <c r="D205" s="2">
        <f>IFERROR(__xludf.DUMMYFUNCTION("""COMPUTED_VALUE"""),25.64)</f>
        <v>25.64</v>
      </c>
      <c r="E205" s="2">
        <f>IFERROR(__xludf.DUMMYFUNCTION("""COMPUTED_VALUE"""),26.7)</f>
        <v>26.7</v>
      </c>
      <c r="F205" s="2">
        <f>IFERROR(__xludf.DUMMYFUNCTION("""COMPUTED_VALUE"""),634741.0)</f>
        <v>634741</v>
      </c>
    </row>
    <row r="206">
      <c r="A206" s="3">
        <f>IFERROR(__xludf.DUMMYFUNCTION("""COMPUTED_VALUE"""),42443.66666666667)</f>
        <v>42443.66667</v>
      </c>
      <c r="B206" s="2">
        <f>IFERROR(__xludf.DUMMYFUNCTION("""COMPUTED_VALUE"""),26.93)</f>
        <v>26.93</v>
      </c>
      <c r="C206" s="2">
        <f>IFERROR(__xludf.DUMMYFUNCTION("""COMPUTED_VALUE"""),27.0)</f>
        <v>27</v>
      </c>
      <c r="D206" s="2">
        <f>IFERROR(__xludf.DUMMYFUNCTION("""COMPUTED_VALUE"""),26.25)</f>
        <v>26.25</v>
      </c>
      <c r="E206" s="2">
        <f>IFERROR(__xludf.DUMMYFUNCTION("""COMPUTED_VALUE"""),26.58)</f>
        <v>26.58</v>
      </c>
      <c r="F206" s="2">
        <f>IFERROR(__xludf.DUMMYFUNCTION("""COMPUTED_VALUE"""),214978.0)</f>
        <v>214978</v>
      </c>
    </row>
    <row r="207">
      <c r="A207" s="3">
        <f>IFERROR(__xludf.DUMMYFUNCTION("""COMPUTED_VALUE"""),42444.66666666667)</f>
        <v>42444.66667</v>
      </c>
      <c r="B207" s="2">
        <f>IFERROR(__xludf.DUMMYFUNCTION("""COMPUTED_VALUE"""),26.35)</f>
        <v>26.35</v>
      </c>
      <c r="C207" s="2">
        <f>IFERROR(__xludf.DUMMYFUNCTION("""COMPUTED_VALUE"""),26.45)</f>
        <v>26.45</v>
      </c>
      <c r="D207" s="2">
        <f>IFERROR(__xludf.DUMMYFUNCTION("""COMPUTED_VALUE"""),25.66)</f>
        <v>25.66</v>
      </c>
      <c r="E207" s="2">
        <f>IFERROR(__xludf.DUMMYFUNCTION("""COMPUTED_VALUE"""),25.83)</f>
        <v>25.83</v>
      </c>
      <c r="F207" s="2">
        <f>IFERROR(__xludf.DUMMYFUNCTION("""COMPUTED_VALUE"""),269332.0)</f>
        <v>269332</v>
      </c>
    </row>
    <row r="208">
      <c r="A208" s="3">
        <f>IFERROR(__xludf.DUMMYFUNCTION("""COMPUTED_VALUE"""),42445.66666666667)</f>
        <v>42445.66667</v>
      </c>
      <c r="B208" s="2">
        <f>IFERROR(__xludf.DUMMYFUNCTION("""COMPUTED_VALUE"""),25.84)</f>
        <v>25.84</v>
      </c>
      <c r="C208" s="2">
        <f>IFERROR(__xludf.DUMMYFUNCTION("""COMPUTED_VALUE"""),26.95)</f>
        <v>26.95</v>
      </c>
      <c r="D208" s="2">
        <f>IFERROR(__xludf.DUMMYFUNCTION("""COMPUTED_VALUE"""),25.57)</f>
        <v>25.57</v>
      </c>
      <c r="E208" s="2">
        <f>IFERROR(__xludf.DUMMYFUNCTION("""COMPUTED_VALUE"""),26.8)</f>
        <v>26.8</v>
      </c>
      <c r="F208" s="2">
        <f>IFERROR(__xludf.DUMMYFUNCTION("""COMPUTED_VALUE"""),401024.0)</f>
        <v>401024</v>
      </c>
    </row>
    <row r="209">
      <c r="A209" s="3">
        <f>IFERROR(__xludf.DUMMYFUNCTION("""COMPUTED_VALUE"""),42446.66666666667)</f>
        <v>42446.66667</v>
      </c>
      <c r="B209" s="2">
        <f>IFERROR(__xludf.DUMMYFUNCTION("""COMPUTED_VALUE"""),26.89)</f>
        <v>26.89</v>
      </c>
      <c r="C209" s="2">
        <f>IFERROR(__xludf.DUMMYFUNCTION("""COMPUTED_VALUE"""),27.24)</f>
        <v>27.24</v>
      </c>
      <c r="D209" s="2">
        <f>IFERROR(__xludf.DUMMYFUNCTION("""COMPUTED_VALUE"""),26.56)</f>
        <v>26.56</v>
      </c>
      <c r="E209" s="2">
        <f>IFERROR(__xludf.DUMMYFUNCTION("""COMPUTED_VALUE"""),27.15)</f>
        <v>27.15</v>
      </c>
      <c r="F209" s="2">
        <f>IFERROR(__xludf.DUMMYFUNCTION("""COMPUTED_VALUE"""),439668.0)</f>
        <v>439668</v>
      </c>
    </row>
    <row r="210">
      <c r="A210" s="3">
        <f>IFERROR(__xludf.DUMMYFUNCTION("""COMPUTED_VALUE"""),42447.66666666667)</f>
        <v>42447.66667</v>
      </c>
      <c r="B210" s="2">
        <f>IFERROR(__xludf.DUMMYFUNCTION("""COMPUTED_VALUE"""),28.09)</f>
        <v>28.09</v>
      </c>
      <c r="C210" s="2">
        <f>IFERROR(__xludf.DUMMYFUNCTION("""COMPUTED_VALUE"""),28.78)</f>
        <v>28.78</v>
      </c>
      <c r="D210" s="2">
        <f>IFERROR(__xludf.DUMMYFUNCTION("""COMPUTED_VALUE"""),27.52)</f>
        <v>27.52</v>
      </c>
      <c r="E210" s="2">
        <f>IFERROR(__xludf.DUMMYFUNCTION("""COMPUTED_VALUE"""),28.49)</f>
        <v>28.49</v>
      </c>
      <c r="F210" s="2">
        <f>IFERROR(__xludf.DUMMYFUNCTION("""COMPUTED_VALUE"""),1456302.0)</f>
        <v>1456302</v>
      </c>
    </row>
    <row r="211">
      <c r="A211" s="3">
        <f>IFERROR(__xludf.DUMMYFUNCTION("""COMPUTED_VALUE"""),42450.66666666667)</f>
        <v>42450.66667</v>
      </c>
      <c r="B211" s="2">
        <f>IFERROR(__xludf.DUMMYFUNCTION("""COMPUTED_VALUE"""),28.48)</f>
        <v>28.48</v>
      </c>
      <c r="C211" s="2">
        <f>IFERROR(__xludf.DUMMYFUNCTION("""COMPUTED_VALUE"""),28.63)</f>
        <v>28.63</v>
      </c>
      <c r="D211" s="2">
        <f>IFERROR(__xludf.DUMMYFUNCTION("""COMPUTED_VALUE"""),27.65)</f>
        <v>27.65</v>
      </c>
      <c r="E211" s="2">
        <f>IFERROR(__xludf.DUMMYFUNCTION("""COMPUTED_VALUE"""),28.04)</f>
        <v>28.04</v>
      </c>
      <c r="F211" s="2">
        <f>IFERROR(__xludf.DUMMYFUNCTION("""COMPUTED_VALUE"""),408272.0)</f>
        <v>408272</v>
      </c>
    </row>
    <row r="212">
      <c r="A212" s="3">
        <f>IFERROR(__xludf.DUMMYFUNCTION("""COMPUTED_VALUE"""),42451.66666666667)</f>
        <v>42451.66667</v>
      </c>
      <c r="B212" s="2">
        <f>IFERROR(__xludf.DUMMYFUNCTION("""COMPUTED_VALUE"""),27.76)</f>
        <v>27.76</v>
      </c>
      <c r="C212" s="2">
        <f>IFERROR(__xludf.DUMMYFUNCTION("""COMPUTED_VALUE"""),28.14)</f>
        <v>28.14</v>
      </c>
      <c r="D212" s="2">
        <f>IFERROR(__xludf.DUMMYFUNCTION("""COMPUTED_VALUE"""),27.06)</f>
        <v>27.06</v>
      </c>
      <c r="E212" s="2">
        <f>IFERROR(__xludf.DUMMYFUNCTION("""COMPUTED_VALUE"""),27.51)</f>
        <v>27.51</v>
      </c>
      <c r="F212" s="2">
        <f>IFERROR(__xludf.DUMMYFUNCTION("""COMPUTED_VALUE"""),668196.0)</f>
        <v>668196</v>
      </c>
    </row>
    <row r="213">
      <c r="A213" s="3">
        <f>IFERROR(__xludf.DUMMYFUNCTION("""COMPUTED_VALUE"""),42452.66666666667)</f>
        <v>42452.66667</v>
      </c>
      <c r="B213" s="2">
        <f>IFERROR(__xludf.DUMMYFUNCTION("""COMPUTED_VALUE"""),27.28)</f>
        <v>27.28</v>
      </c>
      <c r="C213" s="2">
        <f>IFERROR(__xludf.DUMMYFUNCTION("""COMPUTED_VALUE"""),27.59)</f>
        <v>27.59</v>
      </c>
      <c r="D213" s="2">
        <f>IFERROR(__xludf.DUMMYFUNCTION("""COMPUTED_VALUE"""),26.09)</f>
        <v>26.09</v>
      </c>
      <c r="E213" s="2">
        <f>IFERROR(__xludf.DUMMYFUNCTION("""COMPUTED_VALUE"""),26.2)</f>
        <v>26.2</v>
      </c>
      <c r="F213" s="2">
        <f>IFERROR(__xludf.DUMMYFUNCTION("""COMPUTED_VALUE"""),381956.0)</f>
        <v>381956</v>
      </c>
    </row>
    <row r="214">
      <c r="A214" s="3">
        <f>IFERROR(__xludf.DUMMYFUNCTION("""COMPUTED_VALUE"""),42453.66666666667)</f>
        <v>42453.66667</v>
      </c>
      <c r="B214" s="2">
        <f>IFERROR(__xludf.DUMMYFUNCTION("""COMPUTED_VALUE"""),27.5)</f>
        <v>27.5</v>
      </c>
      <c r="C214" s="2">
        <f>IFERROR(__xludf.DUMMYFUNCTION("""COMPUTED_VALUE"""),27.78)</f>
        <v>27.78</v>
      </c>
      <c r="D214" s="2">
        <f>IFERROR(__xludf.DUMMYFUNCTION("""COMPUTED_VALUE"""),26.12)</f>
        <v>26.12</v>
      </c>
      <c r="E214" s="2">
        <f>IFERROR(__xludf.DUMMYFUNCTION("""COMPUTED_VALUE"""),26.99)</f>
        <v>26.99</v>
      </c>
      <c r="F214" s="2">
        <f>IFERROR(__xludf.DUMMYFUNCTION("""COMPUTED_VALUE"""),682272.0)</f>
        <v>682272</v>
      </c>
    </row>
    <row r="215">
      <c r="A215" s="3">
        <f>IFERROR(__xludf.DUMMYFUNCTION("""COMPUTED_VALUE"""),42457.66666666667)</f>
        <v>42457.66667</v>
      </c>
      <c r="B215" s="2">
        <f>IFERROR(__xludf.DUMMYFUNCTION("""COMPUTED_VALUE"""),27.68)</f>
        <v>27.68</v>
      </c>
      <c r="C215" s="2">
        <f>IFERROR(__xludf.DUMMYFUNCTION("""COMPUTED_VALUE"""),27.81)</f>
        <v>27.81</v>
      </c>
      <c r="D215" s="2">
        <f>IFERROR(__xludf.DUMMYFUNCTION("""COMPUTED_VALUE"""),26.88)</f>
        <v>26.88</v>
      </c>
      <c r="E215" s="2">
        <f>IFERROR(__xludf.DUMMYFUNCTION("""COMPUTED_VALUE"""),27.59)</f>
        <v>27.59</v>
      </c>
      <c r="F215" s="2">
        <f>IFERROR(__xludf.DUMMYFUNCTION("""COMPUTED_VALUE"""),544401.0)</f>
        <v>544401</v>
      </c>
    </row>
    <row r="216">
      <c r="A216" s="3">
        <f>IFERROR(__xludf.DUMMYFUNCTION("""COMPUTED_VALUE"""),42458.66666666667)</f>
        <v>42458.66667</v>
      </c>
      <c r="B216" s="2">
        <f>IFERROR(__xludf.DUMMYFUNCTION("""COMPUTED_VALUE"""),27.53)</f>
        <v>27.53</v>
      </c>
      <c r="C216" s="2">
        <f>IFERROR(__xludf.DUMMYFUNCTION("""COMPUTED_VALUE"""),28.08)</f>
        <v>28.08</v>
      </c>
      <c r="D216" s="2">
        <f>IFERROR(__xludf.DUMMYFUNCTION("""COMPUTED_VALUE"""),27.35)</f>
        <v>27.35</v>
      </c>
      <c r="E216" s="2">
        <f>IFERROR(__xludf.DUMMYFUNCTION("""COMPUTED_VALUE"""),27.97)</f>
        <v>27.97</v>
      </c>
      <c r="F216" s="2">
        <f>IFERROR(__xludf.DUMMYFUNCTION("""COMPUTED_VALUE"""),402994.0)</f>
        <v>402994</v>
      </c>
    </row>
    <row r="217">
      <c r="A217" s="3">
        <f>IFERROR(__xludf.DUMMYFUNCTION("""COMPUTED_VALUE"""),42459.66666666667)</f>
        <v>42459.66667</v>
      </c>
      <c r="B217" s="2">
        <f>IFERROR(__xludf.DUMMYFUNCTION("""COMPUTED_VALUE"""),28.25)</f>
        <v>28.25</v>
      </c>
      <c r="C217" s="2">
        <f>IFERROR(__xludf.DUMMYFUNCTION("""COMPUTED_VALUE"""),28.62)</f>
        <v>28.62</v>
      </c>
      <c r="D217" s="2">
        <f>IFERROR(__xludf.DUMMYFUNCTION("""COMPUTED_VALUE"""),27.74)</f>
        <v>27.74</v>
      </c>
      <c r="E217" s="2">
        <f>IFERROR(__xludf.DUMMYFUNCTION("""COMPUTED_VALUE"""),27.77)</f>
        <v>27.77</v>
      </c>
      <c r="F217" s="2">
        <f>IFERROR(__xludf.DUMMYFUNCTION("""COMPUTED_VALUE"""),544132.0)</f>
        <v>544132</v>
      </c>
    </row>
    <row r="218">
      <c r="A218" s="3">
        <f>IFERROR(__xludf.DUMMYFUNCTION("""COMPUTED_VALUE"""),42460.66666666667)</f>
        <v>42460.66667</v>
      </c>
      <c r="B218" s="2">
        <f>IFERROR(__xludf.DUMMYFUNCTION("""COMPUTED_VALUE"""),27.96)</f>
        <v>27.96</v>
      </c>
      <c r="C218" s="2">
        <f>IFERROR(__xludf.DUMMYFUNCTION("""COMPUTED_VALUE"""),28.6)</f>
        <v>28.6</v>
      </c>
      <c r="D218" s="2">
        <f>IFERROR(__xludf.DUMMYFUNCTION("""COMPUTED_VALUE"""),27.96)</f>
        <v>27.96</v>
      </c>
      <c r="E218" s="2">
        <f>IFERROR(__xludf.DUMMYFUNCTION("""COMPUTED_VALUE"""),28.21)</f>
        <v>28.21</v>
      </c>
      <c r="F218" s="2">
        <f>IFERROR(__xludf.DUMMYFUNCTION("""COMPUTED_VALUE"""),531108.0)</f>
        <v>531108</v>
      </c>
    </row>
    <row r="219">
      <c r="A219" s="3">
        <f>IFERROR(__xludf.DUMMYFUNCTION("""COMPUTED_VALUE"""),42461.66666666667)</f>
        <v>42461.66667</v>
      </c>
      <c r="B219" s="2">
        <f>IFERROR(__xludf.DUMMYFUNCTION("""COMPUTED_VALUE"""),27.88)</f>
        <v>27.88</v>
      </c>
      <c r="C219" s="2">
        <f>IFERROR(__xludf.DUMMYFUNCTION("""COMPUTED_VALUE"""),28.67)</f>
        <v>28.67</v>
      </c>
      <c r="D219" s="2">
        <f>IFERROR(__xludf.DUMMYFUNCTION("""COMPUTED_VALUE"""),27.57)</f>
        <v>27.57</v>
      </c>
      <c r="E219" s="2">
        <f>IFERROR(__xludf.DUMMYFUNCTION("""COMPUTED_VALUE"""),28.45)</f>
        <v>28.45</v>
      </c>
      <c r="F219" s="2">
        <f>IFERROR(__xludf.DUMMYFUNCTION("""COMPUTED_VALUE"""),651100.0)</f>
        <v>651100</v>
      </c>
    </row>
    <row r="220">
      <c r="A220" s="3">
        <f>IFERROR(__xludf.DUMMYFUNCTION("""COMPUTED_VALUE"""),42464.66666666667)</f>
        <v>42464.66667</v>
      </c>
      <c r="B220" s="2">
        <f>IFERROR(__xludf.DUMMYFUNCTION("""COMPUTED_VALUE"""),29.02)</f>
        <v>29.02</v>
      </c>
      <c r="C220" s="2">
        <f>IFERROR(__xludf.DUMMYFUNCTION("""COMPUTED_VALUE"""),29.99)</f>
        <v>29.99</v>
      </c>
      <c r="D220" s="2">
        <f>IFERROR(__xludf.DUMMYFUNCTION("""COMPUTED_VALUE"""),28.75)</f>
        <v>28.75</v>
      </c>
      <c r="E220" s="2">
        <f>IFERROR(__xludf.DUMMYFUNCTION("""COMPUTED_VALUE"""),29.3)</f>
        <v>29.3</v>
      </c>
      <c r="F220" s="2">
        <f>IFERROR(__xludf.DUMMYFUNCTION("""COMPUTED_VALUE"""),1619759.0)</f>
        <v>1619759</v>
      </c>
    </row>
    <row r="221">
      <c r="A221" s="3">
        <f>IFERROR(__xludf.DUMMYFUNCTION("""COMPUTED_VALUE"""),42465.66666666667)</f>
        <v>42465.66667</v>
      </c>
      <c r="B221" s="2">
        <f>IFERROR(__xludf.DUMMYFUNCTION("""COMPUTED_VALUE"""),29.24)</f>
        <v>29.24</v>
      </c>
      <c r="C221" s="2">
        <f>IFERROR(__xludf.DUMMYFUNCTION("""COMPUTED_VALUE"""),29.24)</f>
        <v>29.24</v>
      </c>
      <c r="D221" s="2">
        <f>IFERROR(__xludf.DUMMYFUNCTION("""COMPUTED_VALUE"""),28.64)</f>
        <v>28.64</v>
      </c>
      <c r="E221" s="2">
        <f>IFERROR(__xludf.DUMMYFUNCTION("""COMPUTED_VALUE"""),28.75)</f>
        <v>28.75</v>
      </c>
      <c r="F221" s="2">
        <f>IFERROR(__xludf.DUMMYFUNCTION("""COMPUTED_VALUE"""),558670.0)</f>
        <v>558670</v>
      </c>
    </row>
    <row r="222">
      <c r="A222" s="3">
        <f>IFERROR(__xludf.DUMMYFUNCTION("""COMPUTED_VALUE"""),42466.66666666667)</f>
        <v>42466.66667</v>
      </c>
      <c r="B222" s="2">
        <f>IFERROR(__xludf.DUMMYFUNCTION("""COMPUTED_VALUE"""),28.83)</f>
        <v>28.83</v>
      </c>
      <c r="C222" s="2">
        <f>IFERROR(__xludf.DUMMYFUNCTION("""COMPUTED_VALUE"""),29.74)</f>
        <v>29.74</v>
      </c>
      <c r="D222" s="2">
        <f>IFERROR(__xludf.DUMMYFUNCTION("""COMPUTED_VALUE"""),28.78)</f>
        <v>28.78</v>
      </c>
      <c r="E222" s="2">
        <f>IFERROR(__xludf.DUMMYFUNCTION("""COMPUTED_VALUE"""),29.5)</f>
        <v>29.5</v>
      </c>
      <c r="F222" s="2">
        <f>IFERROR(__xludf.DUMMYFUNCTION("""COMPUTED_VALUE"""),493783.0)</f>
        <v>493783</v>
      </c>
    </row>
    <row r="223">
      <c r="A223" s="3">
        <f>IFERROR(__xludf.DUMMYFUNCTION("""COMPUTED_VALUE"""),42467.66666666667)</f>
        <v>42467.66667</v>
      </c>
      <c r="B223" s="2">
        <f>IFERROR(__xludf.DUMMYFUNCTION("""COMPUTED_VALUE"""),29.47)</f>
        <v>29.47</v>
      </c>
      <c r="C223" s="2">
        <f>IFERROR(__xludf.DUMMYFUNCTION("""COMPUTED_VALUE"""),29.69)</f>
        <v>29.69</v>
      </c>
      <c r="D223" s="2">
        <f>IFERROR(__xludf.DUMMYFUNCTION("""COMPUTED_VALUE"""),28.94)</f>
        <v>28.94</v>
      </c>
      <c r="E223" s="2">
        <f>IFERROR(__xludf.DUMMYFUNCTION("""COMPUTED_VALUE"""),29.21)</f>
        <v>29.21</v>
      </c>
      <c r="F223" s="2">
        <f>IFERROR(__xludf.DUMMYFUNCTION("""COMPUTED_VALUE"""),320422.0)</f>
        <v>320422</v>
      </c>
    </row>
    <row r="224">
      <c r="A224" s="3">
        <f>IFERROR(__xludf.DUMMYFUNCTION("""COMPUTED_VALUE"""),42468.66666666667)</f>
        <v>42468.66667</v>
      </c>
      <c r="B224" s="2">
        <f>IFERROR(__xludf.DUMMYFUNCTION("""COMPUTED_VALUE"""),29.42)</f>
        <v>29.42</v>
      </c>
      <c r="C224" s="2">
        <f>IFERROR(__xludf.DUMMYFUNCTION("""COMPUTED_VALUE"""),30.0)</f>
        <v>30</v>
      </c>
      <c r="D224" s="2">
        <f>IFERROR(__xludf.DUMMYFUNCTION("""COMPUTED_VALUE"""),29.24)</f>
        <v>29.24</v>
      </c>
      <c r="E224" s="2">
        <f>IFERROR(__xludf.DUMMYFUNCTION("""COMPUTED_VALUE"""),29.55)</f>
        <v>29.55</v>
      </c>
      <c r="F224" s="2">
        <f>IFERROR(__xludf.DUMMYFUNCTION("""COMPUTED_VALUE"""),443368.0)</f>
        <v>443368</v>
      </c>
    </row>
    <row r="225">
      <c r="A225" s="3">
        <f>IFERROR(__xludf.DUMMYFUNCTION("""COMPUTED_VALUE"""),42471.66666666667)</f>
        <v>42471.66667</v>
      </c>
      <c r="B225" s="2">
        <f>IFERROR(__xludf.DUMMYFUNCTION("""COMPUTED_VALUE"""),29.94)</f>
        <v>29.94</v>
      </c>
      <c r="C225" s="2">
        <f>IFERROR(__xludf.DUMMYFUNCTION("""COMPUTED_VALUE"""),30.01)</f>
        <v>30.01</v>
      </c>
      <c r="D225" s="2">
        <f>IFERROR(__xludf.DUMMYFUNCTION("""COMPUTED_VALUE"""),29.5)</f>
        <v>29.5</v>
      </c>
      <c r="E225" s="2">
        <f>IFERROR(__xludf.DUMMYFUNCTION("""COMPUTED_VALUE"""),29.52)</f>
        <v>29.52</v>
      </c>
      <c r="F225" s="2">
        <f>IFERROR(__xludf.DUMMYFUNCTION("""COMPUTED_VALUE"""),568729.0)</f>
        <v>568729</v>
      </c>
    </row>
    <row r="226">
      <c r="A226" s="3">
        <f>IFERROR(__xludf.DUMMYFUNCTION("""COMPUTED_VALUE"""),42472.66666666667)</f>
        <v>42472.66667</v>
      </c>
      <c r="B226" s="2">
        <f>IFERROR(__xludf.DUMMYFUNCTION("""COMPUTED_VALUE"""),29.5)</f>
        <v>29.5</v>
      </c>
      <c r="C226" s="2">
        <f>IFERROR(__xludf.DUMMYFUNCTION("""COMPUTED_VALUE"""),30.09)</f>
        <v>30.09</v>
      </c>
      <c r="D226" s="2">
        <f>IFERROR(__xludf.DUMMYFUNCTION("""COMPUTED_VALUE"""),29.28)</f>
        <v>29.28</v>
      </c>
      <c r="E226" s="2">
        <f>IFERROR(__xludf.DUMMYFUNCTION("""COMPUTED_VALUE"""),29.77)</f>
        <v>29.77</v>
      </c>
      <c r="F226" s="2">
        <f>IFERROR(__xludf.DUMMYFUNCTION("""COMPUTED_VALUE"""),408145.0)</f>
        <v>408145</v>
      </c>
    </row>
    <row r="227">
      <c r="A227" s="3">
        <f>IFERROR(__xludf.DUMMYFUNCTION("""COMPUTED_VALUE"""),42473.66666666667)</f>
        <v>42473.66667</v>
      </c>
      <c r="B227" s="2">
        <f>IFERROR(__xludf.DUMMYFUNCTION("""COMPUTED_VALUE"""),29.96)</f>
        <v>29.96</v>
      </c>
      <c r="C227" s="2">
        <f>IFERROR(__xludf.DUMMYFUNCTION("""COMPUTED_VALUE"""),30.28)</f>
        <v>30.28</v>
      </c>
      <c r="D227" s="2">
        <f>IFERROR(__xludf.DUMMYFUNCTION("""COMPUTED_VALUE"""),29.75)</f>
        <v>29.75</v>
      </c>
      <c r="E227" s="2">
        <f>IFERROR(__xludf.DUMMYFUNCTION("""COMPUTED_VALUE"""),29.8)</f>
        <v>29.8</v>
      </c>
      <c r="F227" s="2">
        <f>IFERROR(__xludf.DUMMYFUNCTION("""COMPUTED_VALUE"""),495038.0)</f>
        <v>495038</v>
      </c>
    </row>
    <row r="228">
      <c r="A228" s="3">
        <f>IFERROR(__xludf.DUMMYFUNCTION("""COMPUTED_VALUE"""),42474.66666666667)</f>
        <v>42474.66667</v>
      </c>
      <c r="B228" s="2">
        <f>IFERROR(__xludf.DUMMYFUNCTION("""COMPUTED_VALUE"""),30.27)</f>
        <v>30.27</v>
      </c>
      <c r="C228" s="2">
        <f>IFERROR(__xludf.DUMMYFUNCTION("""COMPUTED_VALUE"""),30.99)</f>
        <v>30.99</v>
      </c>
      <c r="D228" s="2">
        <f>IFERROR(__xludf.DUMMYFUNCTION("""COMPUTED_VALUE"""),29.85)</f>
        <v>29.85</v>
      </c>
      <c r="E228" s="2">
        <f>IFERROR(__xludf.DUMMYFUNCTION("""COMPUTED_VALUE"""),30.96)</f>
        <v>30.96</v>
      </c>
      <c r="F228" s="2">
        <f>IFERROR(__xludf.DUMMYFUNCTION("""COMPUTED_VALUE"""),627805.0)</f>
        <v>627805</v>
      </c>
    </row>
    <row r="229">
      <c r="A229" s="3">
        <f>IFERROR(__xludf.DUMMYFUNCTION("""COMPUTED_VALUE"""),42475.66666666667)</f>
        <v>42475.66667</v>
      </c>
      <c r="B229" s="2">
        <f>IFERROR(__xludf.DUMMYFUNCTION("""COMPUTED_VALUE"""),31.02)</f>
        <v>31.02</v>
      </c>
      <c r="C229" s="2">
        <f>IFERROR(__xludf.DUMMYFUNCTION("""COMPUTED_VALUE"""),31.09)</f>
        <v>31.09</v>
      </c>
      <c r="D229" s="2">
        <f>IFERROR(__xludf.DUMMYFUNCTION("""COMPUTED_VALUE"""),30.55)</f>
        <v>30.55</v>
      </c>
      <c r="E229" s="2">
        <f>IFERROR(__xludf.DUMMYFUNCTION("""COMPUTED_VALUE"""),30.97)</f>
        <v>30.97</v>
      </c>
      <c r="F229" s="2">
        <f>IFERROR(__xludf.DUMMYFUNCTION("""COMPUTED_VALUE"""),290361.0)</f>
        <v>290361</v>
      </c>
    </row>
    <row r="230">
      <c r="A230" s="3">
        <f>IFERROR(__xludf.DUMMYFUNCTION("""COMPUTED_VALUE"""),42478.66666666667)</f>
        <v>42478.66667</v>
      </c>
      <c r="B230" s="2">
        <f>IFERROR(__xludf.DUMMYFUNCTION("""COMPUTED_VALUE"""),31.07)</f>
        <v>31.07</v>
      </c>
      <c r="C230" s="2">
        <f>IFERROR(__xludf.DUMMYFUNCTION("""COMPUTED_VALUE"""),31.95)</f>
        <v>31.95</v>
      </c>
      <c r="D230" s="2">
        <f>IFERROR(__xludf.DUMMYFUNCTION("""COMPUTED_VALUE"""),30.23)</f>
        <v>30.23</v>
      </c>
      <c r="E230" s="2">
        <f>IFERROR(__xludf.DUMMYFUNCTION("""COMPUTED_VALUE"""),31.53)</f>
        <v>31.53</v>
      </c>
      <c r="F230" s="2">
        <f>IFERROR(__xludf.DUMMYFUNCTION("""COMPUTED_VALUE"""),621052.0)</f>
        <v>621052</v>
      </c>
    </row>
    <row r="231">
      <c r="A231" s="3">
        <f>IFERROR(__xludf.DUMMYFUNCTION("""COMPUTED_VALUE"""),42479.66666666667)</f>
        <v>42479.66667</v>
      </c>
      <c r="B231" s="2">
        <f>IFERROR(__xludf.DUMMYFUNCTION("""COMPUTED_VALUE"""),31.93)</f>
        <v>31.93</v>
      </c>
      <c r="C231" s="2">
        <f>IFERROR(__xludf.DUMMYFUNCTION("""COMPUTED_VALUE"""),32.39)</f>
        <v>32.39</v>
      </c>
      <c r="D231" s="2">
        <f>IFERROR(__xludf.DUMMYFUNCTION("""COMPUTED_VALUE"""),31.5)</f>
        <v>31.5</v>
      </c>
      <c r="E231" s="2">
        <f>IFERROR(__xludf.DUMMYFUNCTION("""COMPUTED_VALUE"""),32.05)</f>
        <v>32.05</v>
      </c>
      <c r="F231" s="2">
        <f>IFERROR(__xludf.DUMMYFUNCTION("""COMPUTED_VALUE"""),483753.0)</f>
        <v>483753</v>
      </c>
    </row>
    <row r="232">
      <c r="A232" s="3">
        <f>IFERROR(__xludf.DUMMYFUNCTION("""COMPUTED_VALUE"""),42480.66666666667)</f>
        <v>42480.66667</v>
      </c>
      <c r="B232" s="2">
        <f>IFERROR(__xludf.DUMMYFUNCTION("""COMPUTED_VALUE"""),32.26)</f>
        <v>32.26</v>
      </c>
      <c r="C232" s="2">
        <f>IFERROR(__xludf.DUMMYFUNCTION("""COMPUTED_VALUE"""),32.31)</f>
        <v>32.31</v>
      </c>
      <c r="D232" s="2">
        <f>IFERROR(__xludf.DUMMYFUNCTION("""COMPUTED_VALUE"""),31.5)</f>
        <v>31.5</v>
      </c>
      <c r="E232" s="2">
        <f>IFERROR(__xludf.DUMMYFUNCTION("""COMPUTED_VALUE"""),31.5)</f>
        <v>31.5</v>
      </c>
      <c r="F232" s="2">
        <f>IFERROR(__xludf.DUMMYFUNCTION("""COMPUTED_VALUE"""),442105.0)</f>
        <v>442105</v>
      </c>
    </row>
    <row r="233">
      <c r="A233" s="3">
        <f>IFERROR(__xludf.DUMMYFUNCTION("""COMPUTED_VALUE"""),42481.66666666667)</f>
        <v>42481.66667</v>
      </c>
      <c r="B233" s="2">
        <f>IFERROR(__xludf.DUMMYFUNCTION("""COMPUTED_VALUE"""),31.65)</f>
        <v>31.65</v>
      </c>
      <c r="C233" s="2">
        <f>IFERROR(__xludf.DUMMYFUNCTION("""COMPUTED_VALUE"""),31.96)</f>
        <v>31.96</v>
      </c>
      <c r="D233" s="2">
        <f>IFERROR(__xludf.DUMMYFUNCTION("""COMPUTED_VALUE"""),31.35)</f>
        <v>31.35</v>
      </c>
      <c r="E233" s="2">
        <f>IFERROR(__xludf.DUMMYFUNCTION("""COMPUTED_VALUE"""),31.53)</f>
        <v>31.53</v>
      </c>
      <c r="F233" s="2">
        <f>IFERROR(__xludf.DUMMYFUNCTION("""COMPUTED_VALUE"""),262857.0)</f>
        <v>262857</v>
      </c>
    </row>
    <row r="234">
      <c r="A234" s="3">
        <f>IFERROR(__xludf.DUMMYFUNCTION("""COMPUTED_VALUE"""),42482.66666666667)</f>
        <v>42482.66667</v>
      </c>
      <c r="B234" s="2">
        <f>IFERROR(__xludf.DUMMYFUNCTION("""COMPUTED_VALUE"""),31.53)</f>
        <v>31.53</v>
      </c>
      <c r="C234" s="2">
        <f>IFERROR(__xludf.DUMMYFUNCTION("""COMPUTED_VALUE"""),31.99)</f>
        <v>31.99</v>
      </c>
      <c r="D234" s="2">
        <f>IFERROR(__xludf.DUMMYFUNCTION("""COMPUTED_VALUE"""),31.2)</f>
        <v>31.2</v>
      </c>
      <c r="E234" s="2">
        <f>IFERROR(__xludf.DUMMYFUNCTION("""COMPUTED_VALUE"""),31.81)</f>
        <v>31.81</v>
      </c>
      <c r="F234" s="2">
        <f>IFERROR(__xludf.DUMMYFUNCTION("""COMPUTED_VALUE"""),224196.0)</f>
        <v>224196</v>
      </c>
    </row>
    <row r="235">
      <c r="A235" s="3">
        <f>IFERROR(__xludf.DUMMYFUNCTION("""COMPUTED_VALUE"""),42485.66666666667)</f>
        <v>42485.66667</v>
      </c>
      <c r="B235" s="2">
        <f>IFERROR(__xludf.DUMMYFUNCTION("""COMPUTED_VALUE"""),31.9)</f>
        <v>31.9</v>
      </c>
      <c r="C235" s="2">
        <f>IFERROR(__xludf.DUMMYFUNCTION("""COMPUTED_VALUE"""),31.99)</f>
        <v>31.99</v>
      </c>
      <c r="D235" s="2">
        <f>IFERROR(__xludf.DUMMYFUNCTION("""COMPUTED_VALUE"""),30.8)</f>
        <v>30.8</v>
      </c>
      <c r="E235" s="2">
        <f>IFERROR(__xludf.DUMMYFUNCTION("""COMPUTED_VALUE"""),31.13)</f>
        <v>31.13</v>
      </c>
      <c r="F235" s="2">
        <f>IFERROR(__xludf.DUMMYFUNCTION("""COMPUTED_VALUE"""),326246.0)</f>
        <v>326246</v>
      </c>
    </row>
    <row r="236">
      <c r="A236" s="3">
        <f>IFERROR(__xludf.DUMMYFUNCTION("""COMPUTED_VALUE"""),42486.66666666667)</f>
        <v>42486.66667</v>
      </c>
      <c r="B236" s="2">
        <f>IFERROR(__xludf.DUMMYFUNCTION("""COMPUTED_VALUE"""),31.39)</f>
        <v>31.39</v>
      </c>
      <c r="C236" s="2">
        <f>IFERROR(__xludf.DUMMYFUNCTION("""COMPUTED_VALUE"""),31.59)</f>
        <v>31.59</v>
      </c>
      <c r="D236" s="2">
        <f>IFERROR(__xludf.DUMMYFUNCTION("""COMPUTED_VALUE"""),30.89)</f>
        <v>30.89</v>
      </c>
      <c r="E236" s="2">
        <f>IFERROR(__xludf.DUMMYFUNCTION("""COMPUTED_VALUE"""),31.47)</f>
        <v>31.47</v>
      </c>
      <c r="F236" s="2">
        <f>IFERROR(__xludf.DUMMYFUNCTION("""COMPUTED_VALUE"""),216735.0)</f>
        <v>216735</v>
      </c>
    </row>
    <row r="237">
      <c r="A237" s="3">
        <f>IFERROR(__xludf.DUMMYFUNCTION("""COMPUTED_VALUE"""),42487.66666666667)</f>
        <v>42487.66667</v>
      </c>
      <c r="B237" s="2">
        <f>IFERROR(__xludf.DUMMYFUNCTION("""COMPUTED_VALUE"""),31.49)</f>
        <v>31.49</v>
      </c>
      <c r="C237" s="2">
        <f>IFERROR(__xludf.DUMMYFUNCTION("""COMPUTED_VALUE"""),32.0)</f>
        <v>32</v>
      </c>
      <c r="D237" s="2">
        <f>IFERROR(__xludf.DUMMYFUNCTION("""COMPUTED_VALUE"""),31.25)</f>
        <v>31.25</v>
      </c>
      <c r="E237" s="2">
        <f>IFERROR(__xludf.DUMMYFUNCTION("""COMPUTED_VALUE"""),31.83)</f>
        <v>31.83</v>
      </c>
      <c r="F237" s="2">
        <f>IFERROR(__xludf.DUMMYFUNCTION("""COMPUTED_VALUE"""),240709.0)</f>
        <v>240709</v>
      </c>
    </row>
    <row r="238">
      <c r="A238" s="3">
        <f>IFERROR(__xludf.DUMMYFUNCTION("""COMPUTED_VALUE"""),42488.66666666667)</f>
        <v>42488.66667</v>
      </c>
      <c r="B238" s="2">
        <f>IFERROR(__xludf.DUMMYFUNCTION("""COMPUTED_VALUE"""),32.06)</f>
        <v>32.06</v>
      </c>
      <c r="C238" s="2">
        <f>IFERROR(__xludf.DUMMYFUNCTION("""COMPUTED_VALUE"""),32.1)</f>
        <v>32.1</v>
      </c>
      <c r="D238" s="2">
        <f>IFERROR(__xludf.DUMMYFUNCTION("""COMPUTED_VALUE"""),31.49)</f>
        <v>31.49</v>
      </c>
      <c r="E238" s="2">
        <f>IFERROR(__xludf.DUMMYFUNCTION("""COMPUTED_VALUE"""),31.75)</f>
        <v>31.75</v>
      </c>
      <c r="F238" s="2">
        <f>IFERROR(__xludf.DUMMYFUNCTION("""COMPUTED_VALUE"""),282511.0)</f>
        <v>282511</v>
      </c>
    </row>
    <row r="239">
      <c r="A239" s="3">
        <f>IFERROR(__xludf.DUMMYFUNCTION("""COMPUTED_VALUE"""),42489.66666666667)</f>
        <v>42489.66667</v>
      </c>
      <c r="B239" s="2">
        <f>IFERROR(__xludf.DUMMYFUNCTION("""COMPUTED_VALUE"""),31.86)</f>
        <v>31.86</v>
      </c>
      <c r="C239" s="2">
        <f>IFERROR(__xludf.DUMMYFUNCTION("""COMPUTED_VALUE"""),32.28)</f>
        <v>32.28</v>
      </c>
      <c r="D239" s="2">
        <f>IFERROR(__xludf.DUMMYFUNCTION("""COMPUTED_VALUE"""),31.65)</f>
        <v>31.65</v>
      </c>
      <c r="E239" s="2">
        <f>IFERROR(__xludf.DUMMYFUNCTION("""COMPUTED_VALUE"""),31.85)</f>
        <v>31.85</v>
      </c>
      <c r="F239" s="2">
        <f>IFERROR(__xludf.DUMMYFUNCTION("""COMPUTED_VALUE"""),365219.0)</f>
        <v>365219</v>
      </c>
    </row>
    <row r="240">
      <c r="A240" s="3">
        <f>IFERROR(__xludf.DUMMYFUNCTION("""COMPUTED_VALUE"""),42492.66666666667)</f>
        <v>42492.66667</v>
      </c>
      <c r="B240" s="2">
        <f>IFERROR(__xludf.DUMMYFUNCTION("""COMPUTED_VALUE"""),31.88)</f>
        <v>31.88</v>
      </c>
      <c r="C240" s="2">
        <f>IFERROR(__xludf.DUMMYFUNCTION("""COMPUTED_VALUE"""),31.88)</f>
        <v>31.88</v>
      </c>
      <c r="D240" s="2">
        <f>IFERROR(__xludf.DUMMYFUNCTION("""COMPUTED_VALUE"""),30.82)</f>
        <v>30.82</v>
      </c>
      <c r="E240" s="2">
        <f>IFERROR(__xludf.DUMMYFUNCTION("""COMPUTED_VALUE"""),31.41)</f>
        <v>31.41</v>
      </c>
      <c r="F240" s="2">
        <f>IFERROR(__xludf.DUMMYFUNCTION("""COMPUTED_VALUE"""),506372.0)</f>
        <v>506372</v>
      </c>
    </row>
    <row r="241">
      <c r="A241" s="3">
        <f>IFERROR(__xludf.DUMMYFUNCTION("""COMPUTED_VALUE"""),42493.66666666667)</f>
        <v>42493.66667</v>
      </c>
      <c r="B241" s="2">
        <f>IFERROR(__xludf.DUMMYFUNCTION("""COMPUTED_VALUE"""),31.0)</f>
        <v>31</v>
      </c>
      <c r="C241" s="2">
        <f>IFERROR(__xludf.DUMMYFUNCTION("""COMPUTED_VALUE"""),31.34)</f>
        <v>31.34</v>
      </c>
      <c r="D241" s="2">
        <f>IFERROR(__xludf.DUMMYFUNCTION("""COMPUTED_VALUE"""),30.65)</f>
        <v>30.65</v>
      </c>
      <c r="E241" s="2">
        <f>IFERROR(__xludf.DUMMYFUNCTION("""COMPUTED_VALUE"""),30.74)</f>
        <v>30.74</v>
      </c>
      <c r="F241" s="2">
        <f>IFERROR(__xludf.DUMMYFUNCTION("""COMPUTED_VALUE"""),424778.0)</f>
        <v>424778</v>
      </c>
    </row>
    <row r="242">
      <c r="A242" s="3">
        <f>IFERROR(__xludf.DUMMYFUNCTION("""COMPUTED_VALUE"""),42494.66666666667)</f>
        <v>42494.66667</v>
      </c>
      <c r="B242" s="2">
        <f>IFERROR(__xludf.DUMMYFUNCTION("""COMPUTED_VALUE"""),30.73)</f>
        <v>30.73</v>
      </c>
      <c r="C242" s="2">
        <f>IFERROR(__xludf.DUMMYFUNCTION("""COMPUTED_VALUE"""),31.14)</f>
        <v>31.14</v>
      </c>
      <c r="D242" s="2">
        <f>IFERROR(__xludf.DUMMYFUNCTION("""COMPUTED_VALUE"""),28.05)</f>
        <v>28.05</v>
      </c>
      <c r="E242" s="2">
        <f>IFERROR(__xludf.DUMMYFUNCTION("""COMPUTED_VALUE"""),29.61)</f>
        <v>29.61</v>
      </c>
      <c r="F242" s="2">
        <f>IFERROR(__xludf.DUMMYFUNCTION("""COMPUTED_VALUE"""),1839264.0)</f>
        <v>1839264</v>
      </c>
    </row>
    <row r="243">
      <c r="A243" s="3">
        <f>IFERROR(__xludf.DUMMYFUNCTION("""COMPUTED_VALUE"""),42495.66666666667)</f>
        <v>42495.66667</v>
      </c>
      <c r="B243" s="2">
        <f>IFERROR(__xludf.DUMMYFUNCTION("""COMPUTED_VALUE"""),29.53)</f>
        <v>29.53</v>
      </c>
      <c r="C243" s="2">
        <f>IFERROR(__xludf.DUMMYFUNCTION("""COMPUTED_VALUE"""),29.8)</f>
        <v>29.8</v>
      </c>
      <c r="D243" s="2">
        <f>IFERROR(__xludf.DUMMYFUNCTION("""COMPUTED_VALUE"""),28.1)</f>
        <v>28.1</v>
      </c>
      <c r="E243" s="2">
        <f>IFERROR(__xludf.DUMMYFUNCTION("""COMPUTED_VALUE"""),28.52)</f>
        <v>28.52</v>
      </c>
      <c r="F243" s="2">
        <f>IFERROR(__xludf.DUMMYFUNCTION("""COMPUTED_VALUE"""),1054766.0)</f>
        <v>1054766</v>
      </c>
    </row>
    <row r="244">
      <c r="A244" s="3">
        <f>IFERROR(__xludf.DUMMYFUNCTION("""COMPUTED_VALUE"""),42496.66666666667)</f>
        <v>42496.66667</v>
      </c>
      <c r="B244" s="2">
        <f>IFERROR(__xludf.DUMMYFUNCTION("""COMPUTED_VALUE"""),28.4)</f>
        <v>28.4</v>
      </c>
      <c r="C244" s="2">
        <f>IFERROR(__xludf.DUMMYFUNCTION("""COMPUTED_VALUE"""),28.4)</f>
        <v>28.4</v>
      </c>
      <c r="D244" s="2">
        <f>IFERROR(__xludf.DUMMYFUNCTION("""COMPUTED_VALUE"""),27.43)</f>
        <v>27.43</v>
      </c>
      <c r="E244" s="2">
        <f>IFERROR(__xludf.DUMMYFUNCTION("""COMPUTED_VALUE"""),27.72)</f>
        <v>27.72</v>
      </c>
      <c r="F244" s="2">
        <f>IFERROR(__xludf.DUMMYFUNCTION("""COMPUTED_VALUE"""),728835.0)</f>
        <v>728835</v>
      </c>
    </row>
    <row r="245">
      <c r="A245" s="3">
        <f>IFERROR(__xludf.DUMMYFUNCTION("""COMPUTED_VALUE"""),42499.66666666667)</f>
        <v>42499.66667</v>
      </c>
      <c r="B245" s="2">
        <f>IFERROR(__xludf.DUMMYFUNCTION("""COMPUTED_VALUE"""),27.43)</f>
        <v>27.43</v>
      </c>
      <c r="C245" s="2">
        <f>IFERROR(__xludf.DUMMYFUNCTION("""COMPUTED_VALUE"""),27.5)</f>
        <v>27.5</v>
      </c>
      <c r="D245" s="2">
        <f>IFERROR(__xludf.DUMMYFUNCTION("""COMPUTED_VALUE"""),25.7)</f>
        <v>25.7</v>
      </c>
      <c r="E245" s="2">
        <f>IFERROR(__xludf.DUMMYFUNCTION("""COMPUTED_VALUE"""),26.46)</f>
        <v>26.46</v>
      </c>
      <c r="F245" s="2">
        <f>IFERROR(__xludf.DUMMYFUNCTION("""COMPUTED_VALUE"""),1623615.0)</f>
        <v>1623615</v>
      </c>
    </row>
    <row r="246">
      <c r="A246" s="3">
        <f>IFERROR(__xludf.DUMMYFUNCTION("""COMPUTED_VALUE"""),42500.66666666667)</f>
        <v>42500.66667</v>
      </c>
      <c r="B246" s="2">
        <f>IFERROR(__xludf.DUMMYFUNCTION("""COMPUTED_VALUE"""),26.57)</f>
        <v>26.57</v>
      </c>
      <c r="C246" s="2">
        <f>IFERROR(__xludf.DUMMYFUNCTION("""COMPUTED_VALUE"""),26.74)</f>
        <v>26.74</v>
      </c>
      <c r="D246" s="2">
        <f>IFERROR(__xludf.DUMMYFUNCTION("""COMPUTED_VALUE"""),26.16)</f>
        <v>26.16</v>
      </c>
      <c r="E246" s="2">
        <f>IFERROR(__xludf.DUMMYFUNCTION("""COMPUTED_VALUE"""),26.63)</f>
        <v>26.63</v>
      </c>
      <c r="F246" s="2">
        <f>IFERROR(__xludf.DUMMYFUNCTION("""COMPUTED_VALUE"""),585061.0)</f>
        <v>585061</v>
      </c>
    </row>
    <row r="247">
      <c r="A247" s="3">
        <f>IFERROR(__xludf.DUMMYFUNCTION("""COMPUTED_VALUE"""),42501.66666666667)</f>
        <v>42501.66667</v>
      </c>
      <c r="B247" s="2">
        <f>IFERROR(__xludf.DUMMYFUNCTION("""COMPUTED_VALUE"""),26.63)</f>
        <v>26.63</v>
      </c>
      <c r="C247" s="2">
        <f>IFERROR(__xludf.DUMMYFUNCTION("""COMPUTED_VALUE"""),26.63)</f>
        <v>26.63</v>
      </c>
      <c r="D247" s="2">
        <f>IFERROR(__xludf.DUMMYFUNCTION("""COMPUTED_VALUE"""),25.96)</f>
        <v>25.96</v>
      </c>
      <c r="E247" s="2">
        <f>IFERROR(__xludf.DUMMYFUNCTION("""COMPUTED_VALUE"""),26.27)</f>
        <v>26.27</v>
      </c>
      <c r="F247" s="2">
        <f>IFERROR(__xludf.DUMMYFUNCTION("""COMPUTED_VALUE"""),410302.0)</f>
        <v>410302</v>
      </c>
    </row>
    <row r="248">
      <c r="A248" s="3">
        <f>IFERROR(__xludf.DUMMYFUNCTION("""COMPUTED_VALUE"""),42502.66666666667)</f>
        <v>42502.66667</v>
      </c>
      <c r="B248" s="2">
        <f>IFERROR(__xludf.DUMMYFUNCTION("""COMPUTED_VALUE"""),26.31)</f>
        <v>26.31</v>
      </c>
      <c r="C248" s="2">
        <f>IFERROR(__xludf.DUMMYFUNCTION("""COMPUTED_VALUE"""),27.14)</f>
        <v>27.14</v>
      </c>
      <c r="D248" s="2">
        <f>IFERROR(__xludf.DUMMYFUNCTION("""COMPUTED_VALUE"""),26.31)</f>
        <v>26.31</v>
      </c>
      <c r="E248" s="2">
        <f>IFERROR(__xludf.DUMMYFUNCTION("""COMPUTED_VALUE"""),26.95)</f>
        <v>26.95</v>
      </c>
      <c r="F248" s="2">
        <f>IFERROR(__xludf.DUMMYFUNCTION("""COMPUTED_VALUE"""),632980.0)</f>
        <v>632980</v>
      </c>
    </row>
    <row r="249">
      <c r="A249" s="3">
        <f>IFERROR(__xludf.DUMMYFUNCTION("""COMPUTED_VALUE"""),42503.66666666667)</f>
        <v>42503.66667</v>
      </c>
      <c r="B249" s="2">
        <f>IFERROR(__xludf.DUMMYFUNCTION("""COMPUTED_VALUE"""),26.91)</f>
        <v>26.91</v>
      </c>
      <c r="C249" s="2">
        <f>IFERROR(__xludf.DUMMYFUNCTION("""COMPUTED_VALUE"""),27.18)</f>
        <v>27.18</v>
      </c>
      <c r="D249" s="2">
        <f>IFERROR(__xludf.DUMMYFUNCTION("""COMPUTED_VALUE"""),24.96)</f>
        <v>24.96</v>
      </c>
      <c r="E249" s="2">
        <f>IFERROR(__xludf.DUMMYFUNCTION("""COMPUTED_VALUE"""),26.29)</f>
        <v>26.29</v>
      </c>
      <c r="F249" s="2">
        <f>IFERROR(__xludf.DUMMYFUNCTION("""COMPUTED_VALUE"""),396584.0)</f>
        <v>396584</v>
      </c>
    </row>
    <row r="250">
      <c r="A250" s="3">
        <f>IFERROR(__xludf.DUMMYFUNCTION("""COMPUTED_VALUE"""),42506.66666666667)</f>
        <v>42506.66667</v>
      </c>
      <c r="B250" s="2">
        <f>IFERROR(__xludf.DUMMYFUNCTION("""COMPUTED_VALUE"""),26.44)</f>
        <v>26.44</v>
      </c>
      <c r="C250" s="2">
        <f>IFERROR(__xludf.DUMMYFUNCTION("""COMPUTED_VALUE"""),26.6)</f>
        <v>26.6</v>
      </c>
      <c r="D250" s="2">
        <f>IFERROR(__xludf.DUMMYFUNCTION("""COMPUTED_VALUE"""),26.01)</f>
        <v>26.01</v>
      </c>
      <c r="E250" s="2">
        <f>IFERROR(__xludf.DUMMYFUNCTION("""COMPUTED_VALUE"""),26.16)</f>
        <v>26.16</v>
      </c>
      <c r="F250" s="2">
        <f>IFERROR(__xludf.DUMMYFUNCTION("""COMPUTED_VALUE"""),520769.0)</f>
        <v>520769</v>
      </c>
    </row>
    <row r="251">
      <c r="A251" s="3">
        <f>IFERROR(__xludf.DUMMYFUNCTION("""COMPUTED_VALUE"""),42507.66666666667)</f>
        <v>42507.66667</v>
      </c>
      <c r="B251" s="2">
        <f>IFERROR(__xludf.DUMMYFUNCTION("""COMPUTED_VALUE"""),26.17)</f>
        <v>26.17</v>
      </c>
      <c r="C251" s="2">
        <f>IFERROR(__xludf.DUMMYFUNCTION("""COMPUTED_VALUE"""),26.95)</f>
        <v>26.95</v>
      </c>
      <c r="D251" s="2">
        <f>IFERROR(__xludf.DUMMYFUNCTION("""COMPUTED_VALUE"""),26.01)</f>
        <v>26.01</v>
      </c>
      <c r="E251" s="2">
        <f>IFERROR(__xludf.DUMMYFUNCTION("""COMPUTED_VALUE"""),26.8)</f>
        <v>26.8</v>
      </c>
      <c r="F251" s="2">
        <f>IFERROR(__xludf.DUMMYFUNCTION("""COMPUTED_VALUE"""),688663.0)</f>
        <v>688663</v>
      </c>
    </row>
    <row r="252">
      <c r="A252" s="3">
        <f>IFERROR(__xludf.DUMMYFUNCTION("""COMPUTED_VALUE"""),42508.66666666667)</f>
        <v>42508.66667</v>
      </c>
      <c r="B252" s="2">
        <f>IFERROR(__xludf.DUMMYFUNCTION("""COMPUTED_VALUE"""),26.65)</f>
        <v>26.65</v>
      </c>
      <c r="C252" s="2">
        <f>IFERROR(__xludf.DUMMYFUNCTION("""COMPUTED_VALUE"""),27.48)</f>
        <v>27.48</v>
      </c>
      <c r="D252" s="2">
        <f>IFERROR(__xludf.DUMMYFUNCTION("""COMPUTED_VALUE"""),26.15)</f>
        <v>26.15</v>
      </c>
      <c r="E252" s="2">
        <f>IFERROR(__xludf.DUMMYFUNCTION("""COMPUTED_VALUE"""),26.34)</f>
        <v>26.34</v>
      </c>
      <c r="F252" s="2">
        <f>IFERROR(__xludf.DUMMYFUNCTION("""COMPUTED_VALUE"""),625252.0)</f>
        <v>625252</v>
      </c>
    </row>
    <row r="253">
      <c r="A253" s="3">
        <f>IFERROR(__xludf.DUMMYFUNCTION("""COMPUTED_VALUE"""),42509.66666666667)</f>
        <v>42509.66667</v>
      </c>
      <c r="B253" s="2">
        <f>IFERROR(__xludf.DUMMYFUNCTION("""COMPUTED_VALUE"""),26.07)</f>
        <v>26.07</v>
      </c>
      <c r="C253" s="2">
        <f>IFERROR(__xludf.DUMMYFUNCTION("""COMPUTED_VALUE"""),26.29)</f>
        <v>26.29</v>
      </c>
      <c r="D253" s="2">
        <f>IFERROR(__xludf.DUMMYFUNCTION("""COMPUTED_VALUE"""),25.7)</f>
        <v>25.7</v>
      </c>
      <c r="E253" s="2">
        <f>IFERROR(__xludf.DUMMYFUNCTION("""COMPUTED_VALUE"""),25.97)</f>
        <v>25.97</v>
      </c>
      <c r="F253" s="2">
        <f>IFERROR(__xludf.DUMMYFUNCTION("""COMPUTED_VALUE"""),760449.0)</f>
        <v>760449</v>
      </c>
    </row>
    <row r="254">
      <c r="A254" s="3">
        <f>IFERROR(__xludf.DUMMYFUNCTION("""COMPUTED_VALUE"""),42510.66666666667)</f>
        <v>42510.66667</v>
      </c>
      <c r="B254" s="2">
        <f>IFERROR(__xludf.DUMMYFUNCTION("""COMPUTED_VALUE"""),26.0)</f>
        <v>26</v>
      </c>
      <c r="C254" s="2">
        <f>IFERROR(__xludf.DUMMYFUNCTION("""COMPUTED_VALUE"""),26.39)</f>
        <v>26.39</v>
      </c>
      <c r="D254" s="2">
        <f>IFERROR(__xludf.DUMMYFUNCTION("""COMPUTED_VALUE"""),26.0)</f>
        <v>26</v>
      </c>
      <c r="E254" s="2">
        <f>IFERROR(__xludf.DUMMYFUNCTION("""COMPUTED_VALUE"""),26.1)</f>
        <v>26.1</v>
      </c>
      <c r="F254" s="2">
        <f>IFERROR(__xludf.DUMMYFUNCTION("""COMPUTED_VALUE"""),366626.0)</f>
        <v>366626</v>
      </c>
    </row>
    <row r="255">
      <c r="A255" s="3">
        <f>IFERROR(__xludf.DUMMYFUNCTION("""COMPUTED_VALUE"""),42513.66666666667)</f>
        <v>42513.66667</v>
      </c>
      <c r="B255" s="2">
        <f>IFERROR(__xludf.DUMMYFUNCTION("""COMPUTED_VALUE"""),26.15)</f>
        <v>26.15</v>
      </c>
      <c r="C255" s="2">
        <f>IFERROR(__xludf.DUMMYFUNCTION("""COMPUTED_VALUE"""),27.29)</f>
        <v>27.29</v>
      </c>
      <c r="D255" s="2">
        <f>IFERROR(__xludf.DUMMYFUNCTION("""COMPUTED_VALUE"""),26.09)</f>
        <v>26.09</v>
      </c>
      <c r="E255" s="2">
        <f>IFERROR(__xludf.DUMMYFUNCTION("""COMPUTED_VALUE"""),26.82)</f>
        <v>26.82</v>
      </c>
      <c r="F255" s="2">
        <f>IFERROR(__xludf.DUMMYFUNCTION("""COMPUTED_VALUE"""),712683.0)</f>
        <v>712683</v>
      </c>
    </row>
    <row r="256">
      <c r="A256" s="3">
        <f>IFERROR(__xludf.DUMMYFUNCTION("""COMPUTED_VALUE"""),42514.66666666667)</f>
        <v>42514.66667</v>
      </c>
      <c r="B256" s="2">
        <f>IFERROR(__xludf.DUMMYFUNCTION("""COMPUTED_VALUE"""),26.68)</f>
        <v>26.68</v>
      </c>
      <c r="C256" s="2">
        <f>IFERROR(__xludf.DUMMYFUNCTION("""COMPUTED_VALUE"""),27.37)</f>
        <v>27.37</v>
      </c>
      <c r="D256" s="2">
        <f>IFERROR(__xludf.DUMMYFUNCTION("""COMPUTED_VALUE"""),26.41)</f>
        <v>26.41</v>
      </c>
      <c r="E256" s="2">
        <f>IFERROR(__xludf.DUMMYFUNCTION("""COMPUTED_VALUE"""),27.06)</f>
        <v>27.06</v>
      </c>
      <c r="F256" s="2">
        <f>IFERROR(__xludf.DUMMYFUNCTION("""COMPUTED_VALUE"""),843329.0)</f>
        <v>843329</v>
      </c>
    </row>
    <row r="257">
      <c r="A257" s="3">
        <f>IFERROR(__xludf.DUMMYFUNCTION("""COMPUTED_VALUE"""),42515.66666666667)</f>
        <v>42515.66667</v>
      </c>
      <c r="B257" s="2">
        <f>IFERROR(__xludf.DUMMYFUNCTION("""COMPUTED_VALUE"""),27.1)</f>
        <v>27.1</v>
      </c>
      <c r="C257" s="2">
        <f>IFERROR(__xludf.DUMMYFUNCTION("""COMPUTED_VALUE"""),28.33)</f>
        <v>28.33</v>
      </c>
      <c r="D257" s="2">
        <f>IFERROR(__xludf.DUMMYFUNCTION("""COMPUTED_VALUE"""),27.04)</f>
        <v>27.04</v>
      </c>
      <c r="E257" s="2">
        <f>IFERROR(__xludf.DUMMYFUNCTION("""COMPUTED_VALUE"""),28.2)</f>
        <v>28.2</v>
      </c>
      <c r="F257" s="2">
        <f>IFERROR(__xludf.DUMMYFUNCTION("""COMPUTED_VALUE"""),924443.0)</f>
        <v>924443</v>
      </c>
    </row>
    <row r="258">
      <c r="A258" s="3">
        <f>IFERROR(__xludf.DUMMYFUNCTION("""COMPUTED_VALUE"""),42516.66666666667)</f>
        <v>42516.66667</v>
      </c>
      <c r="B258" s="2">
        <f>IFERROR(__xludf.DUMMYFUNCTION("""COMPUTED_VALUE"""),28.4)</f>
        <v>28.4</v>
      </c>
      <c r="C258" s="2">
        <f>IFERROR(__xludf.DUMMYFUNCTION("""COMPUTED_VALUE"""),28.4)</f>
        <v>28.4</v>
      </c>
      <c r="D258" s="2">
        <f>IFERROR(__xludf.DUMMYFUNCTION("""COMPUTED_VALUE"""),27.6)</f>
        <v>27.6</v>
      </c>
      <c r="E258" s="2">
        <f>IFERROR(__xludf.DUMMYFUNCTION("""COMPUTED_VALUE"""),27.76)</f>
        <v>27.76</v>
      </c>
      <c r="F258" s="2">
        <f>IFERROR(__xludf.DUMMYFUNCTION("""COMPUTED_VALUE"""),363794.0)</f>
        <v>363794</v>
      </c>
    </row>
    <row r="259">
      <c r="A259" s="3">
        <f>IFERROR(__xludf.DUMMYFUNCTION("""COMPUTED_VALUE"""),42517.66666666667)</f>
        <v>42517.66667</v>
      </c>
      <c r="B259" s="2">
        <f>IFERROR(__xludf.DUMMYFUNCTION("""COMPUTED_VALUE"""),27.67)</f>
        <v>27.67</v>
      </c>
      <c r="C259" s="2">
        <f>IFERROR(__xludf.DUMMYFUNCTION("""COMPUTED_VALUE"""),28.69)</f>
        <v>28.69</v>
      </c>
      <c r="D259" s="2">
        <f>IFERROR(__xludf.DUMMYFUNCTION("""COMPUTED_VALUE"""),27.62)</f>
        <v>27.62</v>
      </c>
      <c r="E259" s="2">
        <f>IFERROR(__xludf.DUMMYFUNCTION("""COMPUTED_VALUE"""),28.57)</f>
        <v>28.57</v>
      </c>
      <c r="F259" s="2">
        <f>IFERROR(__xludf.DUMMYFUNCTION("""COMPUTED_VALUE"""),397769.0)</f>
        <v>397769</v>
      </c>
    </row>
    <row r="260">
      <c r="A260" s="3">
        <f>IFERROR(__xludf.DUMMYFUNCTION("""COMPUTED_VALUE"""),42521.66666666667)</f>
        <v>42521.66667</v>
      </c>
      <c r="B260" s="2">
        <f>IFERROR(__xludf.DUMMYFUNCTION("""COMPUTED_VALUE"""),28.79)</f>
        <v>28.79</v>
      </c>
      <c r="C260" s="2">
        <f>IFERROR(__xludf.DUMMYFUNCTION("""COMPUTED_VALUE"""),29.41)</f>
        <v>29.41</v>
      </c>
      <c r="D260" s="2">
        <f>IFERROR(__xludf.DUMMYFUNCTION("""COMPUTED_VALUE"""),28.6)</f>
        <v>28.6</v>
      </c>
      <c r="E260" s="2">
        <f>IFERROR(__xludf.DUMMYFUNCTION("""COMPUTED_VALUE"""),29.29)</f>
        <v>29.29</v>
      </c>
      <c r="F260" s="2">
        <f>IFERROR(__xludf.DUMMYFUNCTION("""COMPUTED_VALUE"""),852559.0)</f>
        <v>852559</v>
      </c>
    </row>
    <row r="261">
      <c r="A261" s="3">
        <f>IFERROR(__xludf.DUMMYFUNCTION("""COMPUTED_VALUE"""),42522.66666666667)</f>
        <v>42522.66667</v>
      </c>
      <c r="B261" s="2">
        <f>IFERROR(__xludf.DUMMYFUNCTION("""COMPUTED_VALUE"""),30.15)</f>
        <v>30.15</v>
      </c>
      <c r="C261" s="2">
        <f>IFERROR(__xludf.DUMMYFUNCTION("""COMPUTED_VALUE"""),31.31)</f>
        <v>31.31</v>
      </c>
      <c r="D261" s="2">
        <f>IFERROR(__xludf.DUMMYFUNCTION("""COMPUTED_VALUE"""),29.9)</f>
        <v>29.9</v>
      </c>
      <c r="E261" s="2">
        <f>IFERROR(__xludf.DUMMYFUNCTION("""COMPUTED_VALUE"""),31.07)</f>
        <v>31.07</v>
      </c>
      <c r="F261" s="2">
        <f>IFERROR(__xludf.DUMMYFUNCTION("""COMPUTED_VALUE"""),2717956.0)</f>
        <v>2717956</v>
      </c>
    </row>
    <row r="262">
      <c r="A262" s="3">
        <f>IFERROR(__xludf.DUMMYFUNCTION("""COMPUTED_VALUE"""),42523.66666666667)</f>
        <v>42523.66667</v>
      </c>
      <c r="B262" s="2">
        <f>IFERROR(__xludf.DUMMYFUNCTION("""COMPUTED_VALUE"""),30.25)</f>
        <v>30.25</v>
      </c>
      <c r="C262" s="2">
        <f>IFERROR(__xludf.DUMMYFUNCTION("""COMPUTED_VALUE"""),30.9)</f>
        <v>30.9</v>
      </c>
      <c r="D262" s="2">
        <f>IFERROR(__xludf.DUMMYFUNCTION("""COMPUTED_VALUE"""),29.8)</f>
        <v>29.8</v>
      </c>
      <c r="E262" s="2">
        <f>IFERROR(__xludf.DUMMYFUNCTION("""COMPUTED_VALUE"""),29.84)</f>
        <v>29.84</v>
      </c>
      <c r="F262" s="2">
        <f>IFERROR(__xludf.DUMMYFUNCTION("""COMPUTED_VALUE"""),1277407.0)</f>
        <v>1277407</v>
      </c>
    </row>
    <row r="263">
      <c r="A263" s="3">
        <f>IFERROR(__xludf.DUMMYFUNCTION("""COMPUTED_VALUE"""),42524.66666666667)</f>
        <v>42524.66667</v>
      </c>
      <c r="B263" s="2">
        <f>IFERROR(__xludf.DUMMYFUNCTION("""COMPUTED_VALUE"""),29.99)</f>
        <v>29.99</v>
      </c>
      <c r="C263" s="2">
        <f>IFERROR(__xludf.DUMMYFUNCTION("""COMPUTED_VALUE"""),30.15)</f>
        <v>30.15</v>
      </c>
      <c r="D263" s="2">
        <f>IFERROR(__xludf.DUMMYFUNCTION("""COMPUTED_VALUE"""),29.3)</f>
        <v>29.3</v>
      </c>
      <c r="E263" s="2">
        <f>IFERROR(__xludf.DUMMYFUNCTION("""COMPUTED_VALUE"""),29.58)</f>
        <v>29.58</v>
      </c>
      <c r="F263" s="2">
        <f>IFERROR(__xludf.DUMMYFUNCTION("""COMPUTED_VALUE"""),496489.0)</f>
        <v>496489</v>
      </c>
    </row>
    <row r="264">
      <c r="A264" s="3">
        <f>IFERROR(__xludf.DUMMYFUNCTION("""COMPUTED_VALUE"""),42527.66666666667)</f>
        <v>42527.66667</v>
      </c>
      <c r="B264" s="2">
        <f>IFERROR(__xludf.DUMMYFUNCTION("""COMPUTED_VALUE"""),29.72)</f>
        <v>29.72</v>
      </c>
      <c r="C264" s="2">
        <f>IFERROR(__xludf.DUMMYFUNCTION("""COMPUTED_VALUE"""),30.08)</f>
        <v>30.08</v>
      </c>
      <c r="D264" s="2">
        <f>IFERROR(__xludf.DUMMYFUNCTION("""COMPUTED_VALUE"""),29.45)</f>
        <v>29.45</v>
      </c>
      <c r="E264" s="2">
        <f>IFERROR(__xludf.DUMMYFUNCTION("""COMPUTED_VALUE"""),30.0)</f>
        <v>30</v>
      </c>
      <c r="F264" s="2">
        <f>IFERROR(__xludf.DUMMYFUNCTION("""COMPUTED_VALUE"""),987172.0)</f>
        <v>987172</v>
      </c>
    </row>
    <row r="265">
      <c r="A265" s="3">
        <f>IFERROR(__xludf.DUMMYFUNCTION("""COMPUTED_VALUE"""),42528.66666666667)</f>
        <v>42528.66667</v>
      </c>
      <c r="B265" s="2">
        <f>IFERROR(__xludf.DUMMYFUNCTION("""COMPUTED_VALUE"""),29.9)</f>
        <v>29.9</v>
      </c>
      <c r="C265" s="2">
        <f>IFERROR(__xludf.DUMMYFUNCTION("""COMPUTED_VALUE"""),30.14)</f>
        <v>30.14</v>
      </c>
      <c r="D265" s="2">
        <f>IFERROR(__xludf.DUMMYFUNCTION("""COMPUTED_VALUE"""),29.59)</f>
        <v>29.59</v>
      </c>
      <c r="E265" s="2">
        <f>IFERROR(__xludf.DUMMYFUNCTION("""COMPUTED_VALUE"""),29.86)</f>
        <v>29.86</v>
      </c>
      <c r="F265" s="2">
        <f>IFERROR(__xludf.DUMMYFUNCTION("""COMPUTED_VALUE"""),1018421.0)</f>
        <v>1018421</v>
      </c>
    </row>
    <row r="266">
      <c r="A266" s="3">
        <f>IFERROR(__xludf.DUMMYFUNCTION("""COMPUTED_VALUE"""),42529.66666666667)</f>
        <v>42529.66667</v>
      </c>
      <c r="B266" s="2">
        <f>IFERROR(__xludf.DUMMYFUNCTION("""COMPUTED_VALUE"""),29.92)</f>
        <v>29.92</v>
      </c>
      <c r="C266" s="2">
        <f>IFERROR(__xludf.DUMMYFUNCTION("""COMPUTED_VALUE"""),30.38)</f>
        <v>30.38</v>
      </c>
      <c r="D266" s="2">
        <f>IFERROR(__xludf.DUMMYFUNCTION("""COMPUTED_VALUE"""),29.83)</f>
        <v>29.83</v>
      </c>
      <c r="E266" s="2">
        <f>IFERROR(__xludf.DUMMYFUNCTION("""COMPUTED_VALUE"""),30.09)</f>
        <v>30.09</v>
      </c>
      <c r="F266" s="2">
        <f>IFERROR(__xludf.DUMMYFUNCTION("""COMPUTED_VALUE"""),677291.0)</f>
        <v>677291</v>
      </c>
    </row>
    <row r="267">
      <c r="A267" s="3">
        <f>IFERROR(__xludf.DUMMYFUNCTION("""COMPUTED_VALUE"""),42530.66666666667)</f>
        <v>42530.66667</v>
      </c>
      <c r="B267" s="2">
        <f>IFERROR(__xludf.DUMMYFUNCTION("""COMPUTED_VALUE"""),29.92)</f>
        <v>29.92</v>
      </c>
      <c r="C267" s="2">
        <f>IFERROR(__xludf.DUMMYFUNCTION("""COMPUTED_VALUE"""),30.12)</f>
        <v>30.12</v>
      </c>
      <c r="D267" s="2">
        <f>IFERROR(__xludf.DUMMYFUNCTION("""COMPUTED_VALUE"""),29.35)</f>
        <v>29.35</v>
      </c>
      <c r="E267" s="2">
        <f>IFERROR(__xludf.DUMMYFUNCTION("""COMPUTED_VALUE"""),29.41)</f>
        <v>29.41</v>
      </c>
      <c r="F267" s="2">
        <f>IFERROR(__xludf.DUMMYFUNCTION("""COMPUTED_VALUE"""),498090.0)</f>
        <v>498090</v>
      </c>
    </row>
    <row r="268">
      <c r="A268" s="3">
        <f>IFERROR(__xludf.DUMMYFUNCTION("""COMPUTED_VALUE"""),42531.66666666667)</f>
        <v>42531.66667</v>
      </c>
      <c r="B268" s="2">
        <f>IFERROR(__xludf.DUMMYFUNCTION("""COMPUTED_VALUE"""),29.02)</f>
        <v>29.02</v>
      </c>
      <c r="C268" s="2">
        <f>IFERROR(__xludf.DUMMYFUNCTION("""COMPUTED_VALUE"""),29.2)</f>
        <v>29.2</v>
      </c>
      <c r="D268" s="2">
        <f>IFERROR(__xludf.DUMMYFUNCTION("""COMPUTED_VALUE"""),28.13)</f>
        <v>28.13</v>
      </c>
      <c r="E268" s="2">
        <f>IFERROR(__xludf.DUMMYFUNCTION("""COMPUTED_VALUE"""),28.28)</f>
        <v>28.28</v>
      </c>
      <c r="F268" s="2">
        <f>IFERROR(__xludf.DUMMYFUNCTION("""COMPUTED_VALUE"""),636527.0)</f>
        <v>636527</v>
      </c>
    </row>
    <row r="269">
      <c r="A269" s="3">
        <f>IFERROR(__xludf.DUMMYFUNCTION("""COMPUTED_VALUE"""),42534.66666666667)</f>
        <v>42534.66667</v>
      </c>
      <c r="B269" s="2">
        <f>IFERROR(__xludf.DUMMYFUNCTION("""COMPUTED_VALUE"""),28.15)</f>
        <v>28.15</v>
      </c>
      <c r="C269" s="2">
        <f>IFERROR(__xludf.DUMMYFUNCTION("""COMPUTED_VALUE"""),28.43)</f>
        <v>28.43</v>
      </c>
      <c r="D269" s="2">
        <f>IFERROR(__xludf.DUMMYFUNCTION("""COMPUTED_VALUE"""),27.75)</f>
        <v>27.75</v>
      </c>
      <c r="E269" s="2">
        <f>IFERROR(__xludf.DUMMYFUNCTION("""COMPUTED_VALUE"""),27.99)</f>
        <v>27.99</v>
      </c>
      <c r="F269" s="2">
        <f>IFERROR(__xludf.DUMMYFUNCTION("""COMPUTED_VALUE"""),326419.0)</f>
        <v>326419</v>
      </c>
    </row>
    <row r="270">
      <c r="A270" s="3">
        <f>IFERROR(__xludf.DUMMYFUNCTION("""COMPUTED_VALUE"""),42535.66666666667)</f>
        <v>42535.66667</v>
      </c>
      <c r="B270" s="2">
        <f>IFERROR(__xludf.DUMMYFUNCTION("""COMPUTED_VALUE"""),27.85)</f>
        <v>27.85</v>
      </c>
      <c r="C270" s="2">
        <f>IFERROR(__xludf.DUMMYFUNCTION("""COMPUTED_VALUE"""),29.07)</f>
        <v>29.07</v>
      </c>
      <c r="D270" s="2">
        <f>IFERROR(__xludf.DUMMYFUNCTION("""COMPUTED_VALUE"""),27.75)</f>
        <v>27.75</v>
      </c>
      <c r="E270" s="2">
        <f>IFERROR(__xludf.DUMMYFUNCTION("""COMPUTED_VALUE"""),29.05)</f>
        <v>29.05</v>
      </c>
      <c r="F270" s="2">
        <f>IFERROR(__xludf.DUMMYFUNCTION("""COMPUTED_VALUE"""),414997.0)</f>
        <v>414997</v>
      </c>
    </row>
    <row r="271">
      <c r="A271" s="3">
        <f>IFERROR(__xludf.DUMMYFUNCTION("""COMPUTED_VALUE"""),42536.66666666667)</f>
        <v>42536.66667</v>
      </c>
      <c r="B271" s="2">
        <f>IFERROR(__xludf.DUMMYFUNCTION("""COMPUTED_VALUE"""),29.01)</f>
        <v>29.01</v>
      </c>
      <c r="C271" s="2">
        <f>IFERROR(__xludf.DUMMYFUNCTION("""COMPUTED_VALUE"""),29.48)</f>
        <v>29.48</v>
      </c>
      <c r="D271" s="2">
        <f>IFERROR(__xludf.DUMMYFUNCTION("""COMPUTED_VALUE"""),28.62)</f>
        <v>28.62</v>
      </c>
      <c r="E271" s="2">
        <f>IFERROR(__xludf.DUMMYFUNCTION("""COMPUTED_VALUE"""),28.66)</f>
        <v>28.66</v>
      </c>
      <c r="F271" s="2">
        <f>IFERROR(__xludf.DUMMYFUNCTION("""COMPUTED_VALUE"""),375362.0)</f>
        <v>375362</v>
      </c>
    </row>
    <row r="272">
      <c r="A272" s="3">
        <f>IFERROR(__xludf.DUMMYFUNCTION("""COMPUTED_VALUE"""),42537.66666666667)</f>
        <v>42537.66667</v>
      </c>
      <c r="B272" s="2">
        <f>IFERROR(__xludf.DUMMYFUNCTION("""COMPUTED_VALUE"""),28.64)</f>
        <v>28.64</v>
      </c>
      <c r="C272" s="2">
        <f>IFERROR(__xludf.DUMMYFUNCTION("""COMPUTED_VALUE"""),28.64)</f>
        <v>28.64</v>
      </c>
      <c r="D272" s="2">
        <f>IFERROR(__xludf.DUMMYFUNCTION("""COMPUTED_VALUE"""),27.76)</f>
        <v>27.76</v>
      </c>
      <c r="E272" s="2">
        <f>IFERROR(__xludf.DUMMYFUNCTION("""COMPUTED_VALUE"""),28.37)</f>
        <v>28.37</v>
      </c>
      <c r="F272" s="2">
        <f>IFERROR(__xludf.DUMMYFUNCTION("""COMPUTED_VALUE"""),286970.0)</f>
        <v>286970</v>
      </c>
    </row>
    <row r="273">
      <c r="A273" s="3">
        <f>IFERROR(__xludf.DUMMYFUNCTION("""COMPUTED_VALUE"""),42538.66666666667)</f>
        <v>42538.66667</v>
      </c>
      <c r="B273" s="2">
        <f>IFERROR(__xludf.DUMMYFUNCTION("""COMPUTED_VALUE"""),28.53)</f>
        <v>28.53</v>
      </c>
      <c r="C273" s="2">
        <f>IFERROR(__xludf.DUMMYFUNCTION("""COMPUTED_VALUE"""),29.12)</f>
        <v>29.12</v>
      </c>
      <c r="D273" s="2">
        <f>IFERROR(__xludf.DUMMYFUNCTION("""COMPUTED_VALUE"""),28.21)</f>
        <v>28.21</v>
      </c>
      <c r="E273" s="2">
        <f>IFERROR(__xludf.DUMMYFUNCTION("""COMPUTED_VALUE"""),28.94)</f>
        <v>28.94</v>
      </c>
      <c r="F273" s="2">
        <f>IFERROR(__xludf.DUMMYFUNCTION("""COMPUTED_VALUE"""),344192.0)</f>
        <v>344192</v>
      </c>
    </row>
    <row r="274">
      <c r="A274" s="3">
        <f>IFERROR(__xludf.DUMMYFUNCTION("""COMPUTED_VALUE"""),42541.66666666667)</f>
        <v>42541.66667</v>
      </c>
      <c r="B274" s="2">
        <f>IFERROR(__xludf.DUMMYFUNCTION("""COMPUTED_VALUE"""),29.26)</f>
        <v>29.26</v>
      </c>
      <c r="C274" s="2">
        <f>IFERROR(__xludf.DUMMYFUNCTION("""COMPUTED_VALUE"""),30.08)</f>
        <v>30.08</v>
      </c>
      <c r="D274" s="2">
        <f>IFERROR(__xludf.DUMMYFUNCTION("""COMPUTED_VALUE"""),28.9)</f>
        <v>28.9</v>
      </c>
      <c r="E274" s="2">
        <f>IFERROR(__xludf.DUMMYFUNCTION("""COMPUTED_VALUE"""),29.77)</f>
        <v>29.77</v>
      </c>
      <c r="F274" s="2">
        <f>IFERROR(__xludf.DUMMYFUNCTION("""COMPUTED_VALUE"""),953732.0)</f>
        <v>953732</v>
      </c>
    </row>
    <row r="275">
      <c r="A275" s="3">
        <f>IFERROR(__xludf.DUMMYFUNCTION("""COMPUTED_VALUE"""),42542.66666666667)</f>
        <v>42542.66667</v>
      </c>
      <c r="B275" s="2">
        <f>IFERROR(__xludf.DUMMYFUNCTION("""COMPUTED_VALUE"""),29.66)</f>
        <v>29.66</v>
      </c>
      <c r="C275" s="2">
        <f>IFERROR(__xludf.DUMMYFUNCTION("""COMPUTED_VALUE"""),30.02)</f>
        <v>30.02</v>
      </c>
      <c r="D275" s="2">
        <f>IFERROR(__xludf.DUMMYFUNCTION("""COMPUTED_VALUE"""),29.47)</f>
        <v>29.47</v>
      </c>
      <c r="E275" s="2">
        <f>IFERROR(__xludf.DUMMYFUNCTION("""COMPUTED_VALUE"""),29.87)</f>
        <v>29.87</v>
      </c>
      <c r="F275" s="2">
        <f>IFERROR(__xludf.DUMMYFUNCTION("""COMPUTED_VALUE"""),617685.0)</f>
        <v>617685</v>
      </c>
    </row>
    <row r="276">
      <c r="A276" s="3">
        <f>IFERROR(__xludf.DUMMYFUNCTION("""COMPUTED_VALUE"""),42543.66666666667)</f>
        <v>42543.66667</v>
      </c>
      <c r="B276" s="2">
        <f>IFERROR(__xludf.DUMMYFUNCTION("""COMPUTED_VALUE"""),29.76)</f>
        <v>29.76</v>
      </c>
      <c r="C276" s="2">
        <f>IFERROR(__xludf.DUMMYFUNCTION("""COMPUTED_VALUE"""),30.16)</f>
        <v>30.16</v>
      </c>
      <c r="D276" s="2">
        <f>IFERROR(__xludf.DUMMYFUNCTION("""COMPUTED_VALUE"""),29.54)</f>
        <v>29.54</v>
      </c>
      <c r="E276" s="2">
        <f>IFERROR(__xludf.DUMMYFUNCTION("""COMPUTED_VALUE"""),29.81)</f>
        <v>29.81</v>
      </c>
      <c r="F276" s="2">
        <f>IFERROR(__xludf.DUMMYFUNCTION("""COMPUTED_VALUE"""),383018.0)</f>
        <v>383018</v>
      </c>
    </row>
    <row r="277">
      <c r="A277" s="3">
        <f>IFERROR(__xludf.DUMMYFUNCTION("""COMPUTED_VALUE"""),42544.66666666667)</f>
        <v>42544.66667</v>
      </c>
      <c r="B277" s="2">
        <f>IFERROR(__xludf.DUMMYFUNCTION("""COMPUTED_VALUE"""),30.06)</f>
        <v>30.06</v>
      </c>
      <c r="C277" s="2">
        <f>IFERROR(__xludf.DUMMYFUNCTION("""COMPUTED_VALUE"""),31.51)</f>
        <v>31.51</v>
      </c>
      <c r="D277" s="2">
        <f>IFERROR(__xludf.DUMMYFUNCTION("""COMPUTED_VALUE"""),29.75)</f>
        <v>29.75</v>
      </c>
      <c r="E277" s="2">
        <f>IFERROR(__xludf.DUMMYFUNCTION("""COMPUTED_VALUE"""),31.2)</f>
        <v>31.2</v>
      </c>
      <c r="F277" s="2">
        <f>IFERROR(__xludf.DUMMYFUNCTION("""COMPUTED_VALUE"""),971062.0)</f>
        <v>971062</v>
      </c>
    </row>
    <row r="278">
      <c r="A278" s="3">
        <f>IFERROR(__xludf.DUMMYFUNCTION("""COMPUTED_VALUE"""),42545.66666666667)</f>
        <v>42545.66667</v>
      </c>
      <c r="B278" s="2">
        <f>IFERROR(__xludf.DUMMYFUNCTION("""COMPUTED_VALUE"""),29.07)</f>
        <v>29.07</v>
      </c>
      <c r="C278" s="2">
        <f>IFERROR(__xludf.DUMMYFUNCTION("""COMPUTED_VALUE"""),30.14)</f>
        <v>30.14</v>
      </c>
      <c r="D278" s="2">
        <f>IFERROR(__xludf.DUMMYFUNCTION("""COMPUTED_VALUE"""),28.44)</f>
        <v>28.44</v>
      </c>
      <c r="E278" s="2">
        <f>IFERROR(__xludf.DUMMYFUNCTION("""COMPUTED_VALUE"""),29.07)</f>
        <v>29.07</v>
      </c>
      <c r="F278" s="2">
        <f>IFERROR(__xludf.DUMMYFUNCTION("""COMPUTED_VALUE"""),588187.0)</f>
        <v>588187</v>
      </c>
    </row>
    <row r="279">
      <c r="A279" s="3">
        <f>IFERROR(__xludf.DUMMYFUNCTION("""COMPUTED_VALUE"""),42548.66666666667)</f>
        <v>42548.66667</v>
      </c>
      <c r="B279" s="2">
        <f>IFERROR(__xludf.DUMMYFUNCTION("""COMPUTED_VALUE"""),28.6)</f>
        <v>28.6</v>
      </c>
      <c r="C279" s="2">
        <f>IFERROR(__xludf.DUMMYFUNCTION("""COMPUTED_VALUE"""),29.03)</f>
        <v>29.03</v>
      </c>
      <c r="D279" s="2">
        <f>IFERROR(__xludf.DUMMYFUNCTION("""COMPUTED_VALUE"""),26.35)</f>
        <v>26.35</v>
      </c>
      <c r="E279" s="2">
        <f>IFERROR(__xludf.DUMMYFUNCTION("""COMPUTED_VALUE"""),27.16)</f>
        <v>27.16</v>
      </c>
      <c r="F279" s="2">
        <f>IFERROR(__xludf.DUMMYFUNCTION("""COMPUTED_VALUE"""),887896.0)</f>
        <v>887896</v>
      </c>
    </row>
    <row r="280">
      <c r="A280" s="3">
        <f>IFERROR(__xludf.DUMMYFUNCTION("""COMPUTED_VALUE"""),42549.66666666667)</f>
        <v>42549.66667</v>
      </c>
      <c r="B280" s="2">
        <f>IFERROR(__xludf.DUMMYFUNCTION("""COMPUTED_VALUE"""),27.79)</f>
        <v>27.79</v>
      </c>
      <c r="C280" s="2">
        <f>IFERROR(__xludf.DUMMYFUNCTION("""COMPUTED_VALUE"""),28.54)</f>
        <v>28.54</v>
      </c>
      <c r="D280" s="2">
        <f>IFERROR(__xludf.DUMMYFUNCTION("""COMPUTED_VALUE"""),27.24)</f>
        <v>27.24</v>
      </c>
      <c r="E280" s="2">
        <f>IFERROR(__xludf.DUMMYFUNCTION("""COMPUTED_VALUE"""),28.54)</f>
        <v>28.54</v>
      </c>
      <c r="F280" s="2">
        <f>IFERROR(__xludf.DUMMYFUNCTION("""COMPUTED_VALUE"""),640934.0)</f>
        <v>640934</v>
      </c>
    </row>
    <row r="281">
      <c r="A281" s="3">
        <f>IFERROR(__xludf.DUMMYFUNCTION("""COMPUTED_VALUE"""),42550.66666666667)</f>
        <v>42550.66667</v>
      </c>
      <c r="B281" s="2">
        <f>IFERROR(__xludf.DUMMYFUNCTION("""COMPUTED_VALUE"""),29.16)</f>
        <v>29.16</v>
      </c>
      <c r="C281" s="2">
        <f>IFERROR(__xludf.DUMMYFUNCTION("""COMPUTED_VALUE"""),30.35)</f>
        <v>30.35</v>
      </c>
      <c r="D281" s="2">
        <f>IFERROR(__xludf.DUMMYFUNCTION("""COMPUTED_VALUE"""),29.1)</f>
        <v>29.1</v>
      </c>
      <c r="E281" s="2">
        <f>IFERROR(__xludf.DUMMYFUNCTION("""COMPUTED_VALUE"""),30.32)</f>
        <v>30.32</v>
      </c>
      <c r="F281" s="2">
        <f>IFERROR(__xludf.DUMMYFUNCTION("""COMPUTED_VALUE"""),640753.0)</f>
        <v>640753</v>
      </c>
    </row>
    <row r="282">
      <c r="A282" s="3">
        <f>IFERROR(__xludf.DUMMYFUNCTION("""COMPUTED_VALUE"""),42551.66666666667)</f>
        <v>42551.66667</v>
      </c>
      <c r="B282" s="2">
        <f>IFERROR(__xludf.DUMMYFUNCTION("""COMPUTED_VALUE"""),30.42)</f>
        <v>30.42</v>
      </c>
      <c r="C282" s="2">
        <f>IFERROR(__xludf.DUMMYFUNCTION("""COMPUTED_VALUE"""),31.11)</f>
        <v>31.11</v>
      </c>
      <c r="D282" s="2">
        <f>IFERROR(__xludf.DUMMYFUNCTION("""COMPUTED_VALUE"""),29.97)</f>
        <v>29.97</v>
      </c>
      <c r="E282" s="2">
        <f>IFERROR(__xludf.DUMMYFUNCTION("""COMPUTED_VALUE"""),30.76)</f>
        <v>30.76</v>
      </c>
      <c r="F282" s="2">
        <f>IFERROR(__xludf.DUMMYFUNCTION("""COMPUTED_VALUE"""),900932.0)</f>
        <v>900932</v>
      </c>
    </row>
    <row r="283">
      <c r="A283" s="3">
        <f>IFERROR(__xludf.DUMMYFUNCTION("""COMPUTED_VALUE"""),42552.66666666667)</f>
        <v>42552.66667</v>
      </c>
      <c r="B283" s="2">
        <f>IFERROR(__xludf.DUMMYFUNCTION("""COMPUTED_VALUE"""),30.75)</f>
        <v>30.75</v>
      </c>
      <c r="C283" s="2">
        <f>IFERROR(__xludf.DUMMYFUNCTION("""COMPUTED_VALUE"""),31.02)</f>
        <v>31.02</v>
      </c>
      <c r="D283" s="2">
        <f>IFERROR(__xludf.DUMMYFUNCTION("""COMPUTED_VALUE"""),30.65)</f>
        <v>30.65</v>
      </c>
      <c r="E283" s="2">
        <f>IFERROR(__xludf.DUMMYFUNCTION("""COMPUTED_VALUE"""),30.83)</f>
        <v>30.83</v>
      </c>
      <c r="F283" s="2">
        <f>IFERROR(__xludf.DUMMYFUNCTION("""COMPUTED_VALUE"""),549062.0)</f>
        <v>549062</v>
      </c>
    </row>
    <row r="284">
      <c r="A284" s="3">
        <f>IFERROR(__xludf.DUMMYFUNCTION("""COMPUTED_VALUE"""),42556.66666666667)</f>
        <v>42556.66667</v>
      </c>
      <c r="B284" s="2">
        <f>IFERROR(__xludf.DUMMYFUNCTION("""COMPUTED_VALUE"""),30.97)</f>
        <v>30.97</v>
      </c>
      <c r="C284" s="2">
        <f>IFERROR(__xludf.DUMMYFUNCTION("""COMPUTED_VALUE"""),30.97)</f>
        <v>30.97</v>
      </c>
      <c r="D284" s="2">
        <f>IFERROR(__xludf.DUMMYFUNCTION("""COMPUTED_VALUE"""),30.25)</f>
        <v>30.25</v>
      </c>
      <c r="E284" s="2">
        <f>IFERROR(__xludf.DUMMYFUNCTION("""COMPUTED_VALUE"""),30.61)</f>
        <v>30.61</v>
      </c>
      <c r="F284" s="2">
        <f>IFERROR(__xludf.DUMMYFUNCTION("""COMPUTED_VALUE"""),659194.0)</f>
        <v>659194</v>
      </c>
    </row>
    <row r="285">
      <c r="A285" s="3">
        <f>IFERROR(__xludf.DUMMYFUNCTION("""COMPUTED_VALUE"""),42557.66666666667)</f>
        <v>42557.66667</v>
      </c>
      <c r="B285" s="2">
        <f>IFERROR(__xludf.DUMMYFUNCTION("""COMPUTED_VALUE"""),30.26)</f>
        <v>30.26</v>
      </c>
      <c r="C285" s="2">
        <f>IFERROR(__xludf.DUMMYFUNCTION("""COMPUTED_VALUE"""),30.7)</f>
        <v>30.7</v>
      </c>
      <c r="D285" s="2">
        <f>IFERROR(__xludf.DUMMYFUNCTION("""COMPUTED_VALUE"""),30.0)</f>
        <v>30</v>
      </c>
      <c r="E285" s="2">
        <f>IFERROR(__xludf.DUMMYFUNCTION("""COMPUTED_VALUE"""),30.65)</f>
        <v>30.65</v>
      </c>
      <c r="F285" s="2">
        <f>IFERROR(__xludf.DUMMYFUNCTION("""COMPUTED_VALUE"""),382075.0)</f>
        <v>382075</v>
      </c>
    </row>
    <row r="286">
      <c r="A286" s="3">
        <f>IFERROR(__xludf.DUMMYFUNCTION("""COMPUTED_VALUE"""),42558.66666666667)</f>
        <v>42558.66667</v>
      </c>
      <c r="B286" s="2">
        <f>IFERROR(__xludf.DUMMYFUNCTION("""COMPUTED_VALUE"""),30.62)</f>
        <v>30.62</v>
      </c>
      <c r="C286" s="2">
        <f>IFERROR(__xludf.DUMMYFUNCTION("""COMPUTED_VALUE"""),30.84)</f>
        <v>30.84</v>
      </c>
      <c r="D286" s="2">
        <f>IFERROR(__xludf.DUMMYFUNCTION("""COMPUTED_VALUE"""),30.25)</f>
        <v>30.25</v>
      </c>
      <c r="E286" s="2">
        <f>IFERROR(__xludf.DUMMYFUNCTION("""COMPUTED_VALUE"""),30.37)</f>
        <v>30.37</v>
      </c>
      <c r="F286" s="2">
        <f>IFERROR(__xludf.DUMMYFUNCTION("""COMPUTED_VALUE"""),305241.0)</f>
        <v>305241</v>
      </c>
    </row>
    <row r="287">
      <c r="A287" s="3">
        <f>IFERROR(__xludf.DUMMYFUNCTION("""COMPUTED_VALUE"""),42559.66666666667)</f>
        <v>42559.66667</v>
      </c>
      <c r="B287" s="2">
        <f>IFERROR(__xludf.DUMMYFUNCTION("""COMPUTED_VALUE"""),30.6)</f>
        <v>30.6</v>
      </c>
      <c r="C287" s="2">
        <f>IFERROR(__xludf.DUMMYFUNCTION("""COMPUTED_VALUE"""),31.11)</f>
        <v>31.11</v>
      </c>
      <c r="D287" s="2">
        <f>IFERROR(__xludf.DUMMYFUNCTION("""COMPUTED_VALUE"""),30.54)</f>
        <v>30.54</v>
      </c>
      <c r="E287" s="2">
        <f>IFERROR(__xludf.DUMMYFUNCTION("""COMPUTED_VALUE"""),31.0)</f>
        <v>31</v>
      </c>
      <c r="F287" s="2">
        <f>IFERROR(__xludf.DUMMYFUNCTION("""COMPUTED_VALUE"""),889800.0)</f>
        <v>889800</v>
      </c>
    </row>
    <row r="288">
      <c r="A288" s="3">
        <f>IFERROR(__xludf.DUMMYFUNCTION("""COMPUTED_VALUE"""),42562.66666666667)</f>
        <v>42562.66667</v>
      </c>
      <c r="B288" s="2">
        <f>IFERROR(__xludf.DUMMYFUNCTION("""COMPUTED_VALUE"""),31.0)</f>
        <v>31</v>
      </c>
      <c r="C288" s="2">
        <f>IFERROR(__xludf.DUMMYFUNCTION("""COMPUTED_VALUE"""),32.0)</f>
        <v>32</v>
      </c>
      <c r="D288" s="2">
        <f>IFERROR(__xludf.DUMMYFUNCTION("""COMPUTED_VALUE"""),30.88)</f>
        <v>30.88</v>
      </c>
      <c r="E288" s="2">
        <f>IFERROR(__xludf.DUMMYFUNCTION("""COMPUTED_VALUE"""),31.85)</f>
        <v>31.85</v>
      </c>
      <c r="F288" s="2">
        <f>IFERROR(__xludf.DUMMYFUNCTION("""COMPUTED_VALUE"""),1049668.0)</f>
        <v>1049668</v>
      </c>
    </row>
    <row r="289">
      <c r="A289" s="3">
        <f>IFERROR(__xludf.DUMMYFUNCTION("""COMPUTED_VALUE"""),42563.66666666667)</f>
        <v>42563.66667</v>
      </c>
      <c r="B289" s="2">
        <f>IFERROR(__xludf.DUMMYFUNCTION("""COMPUTED_VALUE"""),32.0)</f>
        <v>32</v>
      </c>
      <c r="C289" s="2">
        <f>IFERROR(__xludf.DUMMYFUNCTION("""COMPUTED_VALUE"""),33.25)</f>
        <v>33.25</v>
      </c>
      <c r="D289" s="2">
        <f>IFERROR(__xludf.DUMMYFUNCTION("""COMPUTED_VALUE"""),31.95)</f>
        <v>31.95</v>
      </c>
      <c r="E289" s="2">
        <f>IFERROR(__xludf.DUMMYFUNCTION("""COMPUTED_VALUE"""),32.49)</f>
        <v>32.49</v>
      </c>
      <c r="F289" s="2">
        <f>IFERROR(__xludf.DUMMYFUNCTION("""COMPUTED_VALUE"""),1448554.0)</f>
        <v>1448554</v>
      </c>
    </row>
    <row r="290">
      <c r="A290" s="3">
        <f>IFERROR(__xludf.DUMMYFUNCTION("""COMPUTED_VALUE"""),42564.66666666667)</f>
        <v>42564.66667</v>
      </c>
      <c r="B290" s="2">
        <f>IFERROR(__xludf.DUMMYFUNCTION("""COMPUTED_VALUE"""),32.78)</f>
        <v>32.78</v>
      </c>
      <c r="C290" s="2">
        <f>IFERROR(__xludf.DUMMYFUNCTION("""COMPUTED_VALUE"""),33.0)</f>
        <v>33</v>
      </c>
      <c r="D290" s="2">
        <f>IFERROR(__xludf.DUMMYFUNCTION("""COMPUTED_VALUE"""),31.81)</f>
        <v>31.81</v>
      </c>
      <c r="E290" s="2">
        <f>IFERROR(__xludf.DUMMYFUNCTION("""COMPUTED_VALUE"""),31.99)</f>
        <v>31.99</v>
      </c>
      <c r="F290" s="2">
        <f>IFERROR(__xludf.DUMMYFUNCTION("""COMPUTED_VALUE"""),593921.0)</f>
        <v>593921</v>
      </c>
    </row>
    <row r="291">
      <c r="A291" s="3">
        <f>IFERROR(__xludf.DUMMYFUNCTION("""COMPUTED_VALUE"""),42565.66666666667)</f>
        <v>42565.66667</v>
      </c>
      <c r="B291" s="2">
        <f>IFERROR(__xludf.DUMMYFUNCTION("""COMPUTED_VALUE"""),32.41)</f>
        <v>32.41</v>
      </c>
      <c r="C291" s="2">
        <f>IFERROR(__xludf.DUMMYFUNCTION("""COMPUTED_VALUE"""),32.5)</f>
        <v>32.5</v>
      </c>
      <c r="D291" s="2">
        <f>IFERROR(__xludf.DUMMYFUNCTION("""COMPUTED_VALUE"""),31.89)</f>
        <v>31.89</v>
      </c>
      <c r="E291" s="2">
        <f>IFERROR(__xludf.DUMMYFUNCTION("""COMPUTED_VALUE"""),32.1)</f>
        <v>32.1</v>
      </c>
      <c r="F291" s="2">
        <f>IFERROR(__xludf.DUMMYFUNCTION("""COMPUTED_VALUE"""),611593.0)</f>
        <v>611593</v>
      </c>
    </row>
    <row r="292">
      <c r="A292" s="3">
        <f>IFERROR(__xludf.DUMMYFUNCTION("""COMPUTED_VALUE"""),42566.66666666667)</f>
        <v>42566.66667</v>
      </c>
      <c r="B292" s="2">
        <f>IFERROR(__xludf.DUMMYFUNCTION("""COMPUTED_VALUE"""),32.22)</f>
        <v>32.22</v>
      </c>
      <c r="C292" s="2">
        <f>IFERROR(__xludf.DUMMYFUNCTION("""COMPUTED_VALUE"""),32.46)</f>
        <v>32.46</v>
      </c>
      <c r="D292" s="2">
        <f>IFERROR(__xludf.DUMMYFUNCTION("""COMPUTED_VALUE"""),31.82)</f>
        <v>31.82</v>
      </c>
      <c r="E292" s="2">
        <f>IFERROR(__xludf.DUMMYFUNCTION("""COMPUTED_VALUE"""),32.32)</f>
        <v>32.32</v>
      </c>
      <c r="F292" s="2">
        <f>IFERROR(__xludf.DUMMYFUNCTION("""COMPUTED_VALUE"""),1151623.0)</f>
        <v>1151623</v>
      </c>
    </row>
    <row r="293">
      <c r="A293" s="3">
        <f>IFERROR(__xludf.DUMMYFUNCTION("""COMPUTED_VALUE"""),42569.66666666667)</f>
        <v>42569.66667</v>
      </c>
      <c r="B293" s="2">
        <f>IFERROR(__xludf.DUMMYFUNCTION("""COMPUTED_VALUE"""),32.79)</f>
        <v>32.79</v>
      </c>
      <c r="C293" s="2">
        <f>IFERROR(__xludf.DUMMYFUNCTION("""COMPUTED_VALUE"""),32.88)</f>
        <v>32.88</v>
      </c>
      <c r="D293" s="2">
        <f>IFERROR(__xludf.DUMMYFUNCTION("""COMPUTED_VALUE"""),31.91)</f>
        <v>31.91</v>
      </c>
      <c r="E293" s="2">
        <f>IFERROR(__xludf.DUMMYFUNCTION("""COMPUTED_VALUE"""),32.2)</f>
        <v>32.2</v>
      </c>
      <c r="F293" s="2">
        <f>IFERROR(__xludf.DUMMYFUNCTION("""COMPUTED_VALUE"""),779652.0)</f>
        <v>779652</v>
      </c>
    </row>
    <row r="294">
      <c r="A294" s="3">
        <f>IFERROR(__xludf.DUMMYFUNCTION("""COMPUTED_VALUE"""),42570.66666666667)</f>
        <v>42570.66667</v>
      </c>
      <c r="B294" s="2">
        <f>IFERROR(__xludf.DUMMYFUNCTION("""COMPUTED_VALUE"""),32.34)</f>
        <v>32.34</v>
      </c>
      <c r="C294" s="2">
        <f>IFERROR(__xludf.DUMMYFUNCTION("""COMPUTED_VALUE"""),33.35)</f>
        <v>33.35</v>
      </c>
      <c r="D294" s="2">
        <f>IFERROR(__xludf.DUMMYFUNCTION("""COMPUTED_VALUE"""),32.28)</f>
        <v>32.28</v>
      </c>
      <c r="E294" s="2">
        <f>IFERROR(__xludf.DUMMYFUNCTION("""COMPUTED_VALUE"""),33.26)</f>
        <v>33.26</v>
      </c>
      <c r="F294" s="2">
        <f>IFERROR(__xludf.DUMMYFUNCTION("""COMPUTED_VALUE"""),1570078.0)</f>
        <v>1570078</v>
      </c>
    </row>
    <row r="295">
      <c r="A295" s="3">
        <f>IFERROR(__xludf.DUMMYFUNCTION("""COMPUTED_VALUE"""),42571.66666666667)</f>
        <v>42571.66667</v>
      </c>
      <c r="B295" s="2">
        <f>IFERROR(__xludf.DUMMYFUNCTION("""COMPUTED_VALUE"""),32.81)</f>
        <v>32.81</v>
      </c>
      <c r="C295" s="2">
        <f>IFERROR(__xludf.DUMMYFUNCTION("""COMPUTED_VALUE"""),33.57)</f>
        <v>33.57</v>
      </c>
      <c r="D295" s="2">
        <f>IFERROR(__xludf.DUMMYFUNCTION("""COMPUTED_VALUE"""),32.73)</f>
        <v>32.73</v>
      </c>
      <c r="E295" s="2">
        <f>IFERROR(__xludf.DUMMYFUNCTION("""COMPUTED_VALUE"""),33.09)</f>
        <v>33.09</v>
      </c>
      <c r="F295" s="2">
        <f>IFERROR(__xludf.DUMMYFUNCTION("""COMPUTED_VALUE"""),1239329.0)</f>
        <v>1239329</v>
      </c>
    </row>
    <row r="296">
      <c r="A296" s="3">
        <f>IFERROR(__xludf.DUMMYFUNCTION("""COMPUTED_VALUE"""),42572.66666666667)</f>
        <v>42572.66667</v>
      </c>
      <c r="B296" s="2">
        <f>IFERROR(__xludf.DUMMYFUNCTION("""COMPUTED_VALUE"""),33.21)</f>
        <v>33.21</v>
      </c>
      <c r="C296" s="2">
        <f>IFERROR(__xludf.DUMMYFUNCTION("""COMPUTED_VALUE"""),33.49)</f>
        <v>33.49</v>
      </c>
      <c r="D296" s="2">
        <f>IFERROR(__xludf.DUMMYFUNCTION("""COMPUTED_VALUE"""),32.25)</f>
        <v>32.25</v>
      </c>
      <c r="E296" s="2">
        <f>IFERROR(__xludf.DUMMYFUNCTION("""COMPUTED_VALUE"""),32.73)</f>
        <v>32.73</v>
      </c>
      <c r="F296" s="2">
        <f>IFERROR(__xludf.DUMMYFUNCTION("""COMPUTED_VALUE"""),994528.0)</f>
        <v>994528</v>
      </c>
    </row>
    <row r="297">
      <c r="A297" s="3">
        <f>IFERROR(__xludf.DUMMYFUNCTION("""COMPUTED_VALUE"""),42573.66666666667)</f>
        <v>42573.66667</v>
      </c>
      <c r="B297" s="2">
        <f>IFERROR(__xludf.DUMMYFUNCTION("""COMPUTED_VALUE"""),32.9)</f>
        <v>32.9</v>
      </c>
      <c r="C297" s="2">
        <f>IFERROR(__xludf.DUMMYFUNCTION("""COMPUTED_VALUE"""),33.46)</f>
        <v>33.46</v>
      </c>
      <c r="D297" s="2">
        <f>IFERROR(__xludf.DUMMYFUNCTION("""COMPUTED_VALUE"""),32.47)</f>
        <v>32.47</v>
      </c>
      <c r="E297" s="2">
        <f>IFERROR(__xludf.DUMMYFUNCTION("""COMPUTED_VALUE"""),32.87)</f>
        <v>32.87</v>
      </c>
      <c r="F297" s="2">
        <f>IFERROR(__xludf.DUMMYFUNCTION("""COMPUTED_VALUE"""),1636973.0)</f>
        <v>1636973</v>
      </c>
    </row>
    <row r="298">
      <c r="A298" s="3">
        <f>IFERROR(__xludf.DUMMYFUNCTION("""COMPUTED_VALUE"""),42576.66666666667)</f>
        <v>42576.66667</v>
      </c>
      <c r="B298" s="2">
        <f>IFERROR(__xludf.DUMMYFUNCTION("""COMPUTED_VALUE"""),32.96)</f>
        <v>32.96</v>
      </c>
      <c r="C298" s="2">
        <f>IFERROR(__xludf.DUMMYFUNCTION("""COMPUTED_VALUE"""),33.1)</f>
        <v>33.1</v>
      </c>
      <c r="D298" s="2">
        <f>IFERROR(__xludf.DUMMYFUNCTION("""COMPUTED_VALUE"""),32.5)</f>
        <v>32.5</v>
      </c>
      <c r="E298" s="2">
        <f>IFERROR(__xludf.DUMMYFUNCTION("""COMPUTED_VALUE"""),32.6)</f>
        <v>32.6</v>
      </c>
      <c r="F298" s="2">
        <f>IFERROR(__xludf.DUMMYFUNCTION("""COMPUTED_VALUE"""),540646.0)</f>
        <v>540646</v>
      </c>
    </row>
    <row r="299">
      <c r="A299" s="3">
        <f>IFERROR(__xludf.DUMMYFUNCTION("""COMPUTED_VALUE"""),42577.66666666667)</f>
        <v>42577.66667</v>
      </c>
      <c r="B299" s="2">
        <f>IFERROR(__xludf.DUMMYFUNCTION("""COMPUTED_VALUE"""),32.54)</f>
        <v>32.54</v>
      </c>
      <c r="C299" s="2">
        <f>IFERROR(__xludf.DUMMYFUNCTION("""COMPUTED_VALUE"""),32.73)</f>
        <v>32.73</v>
      </c>
      <c r="D299" s="2">
        <f>IFERROR(__xludf.DUMMYFUNCTION("""COMPUTED_VALUE"""),31.83)</f>
        <v>31.83</v>
      </c>
      <c r="E299" s="2">
        <f>IFERROR(__xludf.DUMMYFUNCTION("""COMPUTED_VALUE"""),32.55)</f>
        <v>32.55</v>
      </c>
      <c r="F299" s="2">
        <f>IFERROR(__xludf.DUMMYFUNCTION("""COMPUTED_VALUE"""),802745.0)</f>
        <v>802745</v>
      </c>
    </row>
    <row r="300">
      <c r="A300" s="3">
        <f>IFERROR(__xludf.DUMMYFUNCTION("""COMPUTED_VALUE"""),42578.66666666667)</f>
        <v>42578.66667</v>
      </c>
      <c r="B300" s="2">
        <f>IFERROR(__xludf.DUMMYFUNCTION("""COMPUTED_VALUE"""),32.98)</f>
        <v>32.98</v>
      </c>
      <c r="C300" s="2">
        <f>IFERROR(__xludf.DUMMYFUNCTION("""COMPUTED_VALUE"""),33.52)</f>
        <v>33.52</v>
      </c>
      <c r="D300" s="2">
        <f>IFERROR(__xludf.DUMMYFUNCTION("""COMPUTED_VALUE"""),32.79)</f>
        <v>32.79</v>
      </c>
      <c r="E300" s="2">
        <f>IFERROR(__xludf.DUMMYFUNCTION("""COMPUTED_VALUE"""),33.21)</f>
        <v>33.21</v>
      </c>
      <c r="F300" s="2">
        <f>IFERROR(__xludf.DUMMYFUNCTION("""COMPUTED_VALUE"""),856866.0)</f>
        <v>856866</v>
      </c>
    </row>
    <row r="301">
      <c r="A301" s="3">
        <f>IFERROR(__xludf.DUMMYFUNCTION("""COMPUTED_VALUE"""),42579.66666666667)</f>
        <v>42579.66667</v>
      </c>
      <c r="B301" s="2">
        <f>IFERROR(__xludf.DUMMYFUNCTION("""COMPUTED_VALUE"""),33.51)</f>
        <v>33.51</v>
      </c>
      <c r="C301" s="2">
        <f>IFERROR(__xludf.DUMMYFUNCTION("""COMPUTED_VALUE"""),34.57)</f>
        <v>34.57</v>
      </c>
      <c r="D301" s="2">
        <f>IFERROR(__xludf.DUMMYFUNCTION("""COMPUTED_VALUE"""),33.43)</f>
        <v>33.43</v>
      </c>
      <c r="E301" s="2">
        <f>IFERROR(__xludf.DUMMYFUNCTION("""COMPUTED_VALUE"""),34.27)</f>
        <v>34.27</v>
      </c>
      <c r="F301" s="2">
        <f>IFERROR(__xludf.DUMMYFUNCTION("""COMPUTED_VALUE"""),1046890.0)</f>
        <v>1046890</v>
      </c>
    </row>
    <row r="302">
      <c r="A302" s="3">
        <f>IFERROR(__xludf.DUMMYFUNCTION("""COMPUTED_VALUE"""),42580.66666666667)</f>
        <v>42580.66667</v>
      </c>
      <c r="B302" s="2">
        <f>IFERROR(__xludf.DUMMYFUNCTION("""COMPUTED_VALUE"""),34.31)</f>
        <v>34.31</v>
      </c>
      <c r="C302" s="2">
        <f>IFERROR(__xludf.DUMMYFUNCTION("""COMPUTED_VALUE"""),34.76)</f>
        <v>34.76</v>
      </c>
      <c r="D302" s="2">
        <f>IFERROR(__xludf.DUMMYFUNCTION("""COMPUTED_VALUE"""),33.5)</f>
        <v>33.5</v>
      </c>
      <c r="E302" s="2">
        <f>IFERROR(__xludf.DUMMYFUNCTION("""COMPUTED_VALUE"""),34.27)</f>
        <v>34.27</v>
      </c>
      <c r="F302" s="2">
        <f>IFERROR(__xludf.DUMMYFUNCTION("""COMPUTED_VALUE"""),672462.0)</f>
        <v>672462</v>
      </c>
    </row>
    <row r="303">
      <c r="A303" s="3">
        <f>IFERROR(__xludf.DUMMYFUNCTION("""COMPUTED_VALUE"""),42583.66666666667)</f>
        <v>42583.66667</v>
      </c>
      <c r="B303" s="2">
        <f>IFERROR(__xludf.DUMMYFUNCTION("""COMPUTED_VALUE"""),34.42)</f>
        <v>34.42</v>
      </c>
      <c r="C303" s="2">
        <f>IFERROR(__xludf.DUMMYFUNCTION("""COMPUTED_VALUE"""),34.48)</f>
        <v>34.48</v>
      </c>
      <c r="D303" s="2">
        <f>IFERROR(__xludf.DUMMYFUNCTION("""COMPUTED_VALUE"""),33.09)</f>
        <v>33.09</v>
      </c>
      <c r="E303" s="2">
        <f>IFERROR(__xludf.DUMMYFUNCTION("""COMPUTED_VALUE"""),34.05)</f>
        <v>34.05</v>
      </c>
      <c r="F303" s="2">
        <f>IFERROR(__xludf.DUMMYFUNCTION("""COMPUTED_VALUE"""),729772.0)</f>
        <v>729772</v>
      </c>
    </row>
    <row r="304">
      <c r="A304" s="3">
        <f>IFERROR(__xludf.DUMMYFUNCTION("""COMPUTED_VALUE"""),42584.66666666667)</f>
        <v>42584.66667</v>
      </c>
      <c r="B304" s="2">
        <f>IFERROR(__xludf.DUMMYFUNCTION("""COMPUTED_VALUE"""),34.22)</f>
        <v>34.22</v>
      </c>
      <c r="C304" s="2">
        <f>IFERROR(__xludf.DUMMYFUNCTION("""COMPUTED_VALUE"""),34.55)</f>
        <v>34.55</v>
      </c>
      <c r="D304" s="2">
        <f>IFERROR(__xludf.DUMMYFUNCTION("""COMPUTED_VALUE"""),32.85)</f>
        <v>32.85</v>
      </c>
      <c r="E304" s="2">
        <f>IFERROR(__xludf.DUMMYFUNCTION("""COMPUTED_VALUE"""),33.53)</f>
        <v>33.53</v>
      </c>
      <c r="F304" s="2">
        <f>IFERROR(__xludf.DUMMYFUNCTION("""COMPUTED_VALUE"""),1203838.0)</f>
        <v>1203838</v>
      </c>
    </row>
    <row r="305">
      <c r="A305" s="3">
        <f>IFERROR(__xludf.DUMMYFUNCTION("""COMPUTED_VALUE"""),42585.66666666667)</f>
        <v>42585.66667</v>
      </c>
      <c r="B305" s="2">
        <f>IFERROR(__xludf.DUMMYFUNCTION("""COMPUTED_VALUE"""),34.97)</f>
        <v>34.97</v>
      </c>
      <c r="C305" s="2">
        <f>IFERROR(__xludf.DUMMYFUNCTION("""COMPUTED_VALUE"""),37.15)</f>
        <v>37.15</v>
      </c>
      <c r="D305" s="2">
        <f>IFERROR(__xludf.DUMMYFUNCTION("""COMPUTED_VALUE"""),33.2)</f>
        <v>33.2</v>
      </c>
      <c r="E305" s="2">
        <f>IFERROR(__xludf.DUMMYFUNCTION("""COMPUTED_VALUE"""),36.79)</f>
        <v>36.79</v>
      </c>
      <c r="F305" s="2">
        <f>IFERROR(__xludf.DUMMYFUNCTION("""COMPUTED_VALUE"""),3353717.0)</f>
        <v>3353717</v>
      </c>
    </row>
    <row r="306">
      <c r="A306" s="3">
        <f>IFERROR(__xludf.DUMMYFUNCTION("""COMPUTED_VALUE"""),42586.66666666667)</f>
        <v>42586.66667</v>
      </c>
      <c r="B306" s="2">
        <f>IFERROR(__xludf.DUMMYFUNCTION("""COMPUTED_VALUE"""),35.85)</f>
        <v>35.85</v>
      </c>
      <c r="C306" s="2">
        <f>IFERROR(__xludf.DUMMYFUNCTION("""COMPUTED_VALUE"""),36.95)</f>
        <v>36.95</v>
      </c>
      <c r="D306" s="2">
        <f>IFERROR(__xludf.DUMMYFUNCTION("""COMPUTED_VALUE"""),35.55)</f>
        <v>35.55</v>
      </c>
      <c r="E306" s="2">
        <f>IFERROR(__xludf.DUMMYFUNCTION("""COMPUTED_VALUE"""),36.85)</f>
        <v>36.85</v>
      </c>
      <c r="F306" s="2">
        <f>IFERROR(__xludf.DUMMYFUNCTION("""COMPUTED_VALUE"""),1561606.0)</f>
        <v>1561606</v>
      </c>
    </row>
    <row r="307">
      <c r="A307" s="3">
        <f>IFERROR(__xludf.DUMMYFUNCTION("""COMPUTED_VALUE"""),42587.66666666667)</f>
        <v>42587.66667</v>
      </c>
      <c r="B307" s="2">
        <f>IFERROR(__xludf.DUMMYFUNCTION("""COMPUTED_VALUE"""),37.06)</f>
        <v>37.06</v>
      </c>
      <c r="C307" s="2">
        <f>IFERROR(__xludf.DUMMYFUNCTION("""COMPUTED_VALUE"""),37.4)</f>
        <v>37.4</v>
      </c>
      <c r="D307" s="2">
        <f>IFERROR(__xludf.DUMMYFUNCTION("""COMPUTED_VALUE"""),36.36)</f>
        <v>36.36</v>
      </c>
      <c r="E307" s="2">
        <f>IFERROR(__xludf.DUMMYFUNCTION("""COMPUTED_VALUE"""),37.01)</f>
        <v>37.01</v>
      </c>
      <c r="F307" s="2">
        <f>IFERROR(__xludf.DUMMYFUNCTION("""COMPUTED_VALUE"""),932153.0)</f>
        <v>932153</v>
      </c>
    </row>
    <row r="308">
      <c r="A308" s="3">
        <f>IFERROR(__xludf.DUMMYFUNCTION("""COMPUTED_VALUE"""),42590.66666666667)</f>
        <v>42590.66667</v>
      </c>
      <c r="B308" s="2">
        <f>IFERROR(__xludf.DUMMYFUNCTION("""COMPUTED_VALUE"""),37.53)</f>
        <v>37.53</v>
      </c>
      <c r="C308" s="2">
        <f>IFERROR(__xludf.DUMMYFUNCTION("""COMPUTED_VALUE"""),38.74)</f>
        <v>38.74</v>
      </c>
      <c r="D308" s="2">
        <f>IFERROR(__xludf.DUMMYFUNCTION("""COMPUTED_VALUE"""),37.33)</f>
        <v>37.33</v>
      </c>
      <c r="E308" s="2">
        <f>IFERROR(__xludf.DUMMYFUNCTION("""COMPUTED_VALUE"""),38.31)</f>
        <v>38.31</v>
      </c>
      <c r="F308" s="2">
        <f>IFERROR(__xludf.DUMMYFUNCTION("""COMPUTED_VALUE"""),1203255.0)</f>
        <v>1203255</v>
      </c>
    </row>
    <row r="309">
      <c r="A309" s="3">
        <f>IFERROR(__xludf.DUMMYFUNCTION("""COMPUTED_VALUE"""),42591.66666666667)</f>
        <v>42591.66667</v>
      </c>
      <c r="B309" s="2">
        <f>IFERROR(__xludf.DUMMYFUNCTION("""COMPUTED_VALUE"""),38.33)</f>
        <v>38.33</v>
      </c>
      <c r="C309" s="2">
        <f>IFERROR(__xludf.DUMMYFUNCTION("""COMPUTED_VALUE"""),39.23)</f>
        <v>39.23</v>
      </c>
      <c r="D309" s="2">
        <f>IFERROR(__xludf.DUMMYFUNCTION("""COMPUTED_VALUE"""),38.01)</f>
        <v>38.01</v>
      </c>
      <c r="E309" s="2">
        <f>IFERROR(__xludf.DUMMYFUNCTION("""COMPUTED_VALUE"""),38.79)</f>
        <v>38.79</v>
      </c>
      <c r="F309" s="2">
        <f>IFERROR(__xludf.DUMMYFUNCTION("""COMPUTED_VALUE"""),1356795.0)</f>
        <v>1356795</v>
      </c>
    </row>
    <row r="310">
      <c r="A310" s="3">
        <f>IFERROR(__xludf.DUMMYFUNCTION("""COMPUTED_VALUE"""),42592.66666666667)</f>
        <v>42592.66667</v>
      </c>
      <c r="B310" s="2">
        <f>IFERROR(__xludf.DUMMYFUNCTION("""COMPUTED_VALUE"""),39.13)</f>
        <v>39.13</v>
      </c>
      <c r="C310" s="2">
        <f>IFERROR(__xludf.DUMMYFUNCTION("""COMPUTED_VALUE"""),39.75)</f>
        <v>39.75</v>
      </c>
      <c r="D310" s="2">
        <f>IFERROR(__xludf.DUMMYFUNCTION("""COMPUTED_VALUE"""),39.12)</f>
        <v>39.12</v>
      </c>
      <c r="E310" s="2">
        <f>IFERROR(__xludf.DUMMYFUNCTION("""COMPUTED_VALUE"""),39.29)</f>
        <v>39.29</v>
      </c>
      <c r="F310" s="2">
        <f>IFERROR(__xludf.DUMMYFUNCTION("""COMPUTED_VALUE"""),1057971.0)</f>
        <v>1057971</v>
      </c>
    </row>
    <row r="311">
      <c r="A311" s="3">
        <f>IFERROR(__xludf.DUMMYFUNCTION("""COMPUTED_VALUE"""),42593.66666666667)</f>
        <v>42593.66667</v>
      </c>
      <c r="B311" s="2">
        <f>IFERROR(__xludf.DUMMYFUNCTION("""COMPUTED_VALUE"""),39.55)</f>
        <v>39.55</v>
      </c>
      <c r="C311" s="2">
        <f>IFERROR(__xludf.DUMMYFUNCTION("""COMPUTED_VALUE"""),40.93)</f>
        <v>40.93</v>
      </c>
      <c r="D311" s="2">
        <f>IFERROR(__xludf.DUMMYFUNCTION("""COMPUTED_VALUE"""),39.55)</f>
        <v>39.55</v>
      </c>
      <c r="E311" s="2">
        <f>IFERROR(__xludf.DUMMYFUNCTION("""COMPUTED_VALUE"""),39.91)</f>
        <v>39.91</v>
      </c>
      <c r="F311" s="2">
        <f>IFERROR(__xludf.DUMMYFUNCTION("""COMPUTED_VALUE"""),2146390.0)</f>
        <v>2146390</v>
      </c>
    </row>
    <row r="312">
      <c r="A312" s="3">
        <f>IFERROR(__xludf.DUMMYFUNCTION("""COMPUTED_VALUE"""),42594.66666666667)</f>
        <v>42594.66667</v>
      </c>
      <c r="B312" s="2">
        <f>IFERROR(__xludf.DUMMYFUNCTION("""COMPUTED_VALUE"""),39.92)</f>
        <v>39.92</v>
      </c>
      <c r="C312" s="2">
        <f>IFERROR(__xludf.DUMMYFUNCTION("""COMPUTED_VALUE"""),40.55)</f>
        <v>40.55</v>
      </c>
      <c r="D312" s="2">
        <f>IFERROR(__xludf.DUMMYFUNCTION("""COMPUTED_VALUE"""),39.01)</f>
        <v>39.01</v>
      </c>
      <c r="E312" s="2">
        <f>IFERROR(__xludf.DUMMYFUNCTION("""COMPUTED_VALUE"""),39.38)</f>
        <v>39.38</v>
      </c>
      <c r="F312" s="2">
        <f>IFERROR(__xludf.DUMMYFUNCTION("""COMPUTED_VALUE"""),970317.0)</f>
        <v>970317</v>
      </c>
    </row>
    <row r="313">
      <c r="A313" s="3">
        <f>IFERROR(__xludf.DUMMYFUNCTION("""COMPUTED_VALUE"""),42597.66666666667)</f>
        <v>42597.66667</v>
      </c>
      <c r="B313" s="2">
        <f>IFERROR(__xludf.DUMMYFUNCTION("""COMPUTED_VALUE"""),39.86)</f>
        <v>39.86</v>
      </c>
      <c r="C313" s="2">
        <f>IFERROR(__xludf.DUMMYFUNCTION("""COMPUTED_VALUE"""),39.9)</f>
        <v>39.9</v>
      </c>
      <c r="D313" s="2">
        <f>IFERROR(__xludf.DUMMYFUNCTION("""COMPUTED_VALUE"""),38.88)</f>
        <v>38.88</v>
      </c>
      <c r="E313" s="2">
        <f>IFERROR(__xludf.DUMMYFUNCTION("""COMPUTED_VALUE"""),39.08)</f>
        <v>39.08</v>
      </c>
      <c r="F313" s="2">
        <f>IFERROR(__xludf.DUMMYFUNCTION("""COMPUTED_VALUE"""),1198771.0)</f>
        <v>1198771</v>
      </c>
    </row>
    <row r="314">
      <c r="A314" s="3">
        <f>IFERROR(__xludf.DUMMYFUNCTION("""COMPUTED_VALUE"""),42598.66666666667)</f>
        <v>42598.66667</v>
      </c>
      <c r="B314" s="2">
        <f>IFERROR(__xludf.DUMMYFUNCTION("""COMPUTED_VALUE"""),38.02)</f>
        <v>38.02</v>
      </c>
      <c r="C314" s="2">
        <f>IFERROR(__xludf.DUMMYFUNCTION("""COMPUTED_VALUE"""),39.48)</f>
        <v>39.48</v>
      </c>
      <c r="D314" s="2">
        <f>IFERROR(__xludf.DUMMYFUNCTION("""COMPUTED_VALUE"""),37.0)</f>
        <v>37</v>
      </c>
      <c r="E314" s="2">
        <f>IFERROR(__xludf.DUMMYFUNCTION("""COMPUTED_VALUE"""),38.37)</f>
        <v>38.37</v>
      </c>
      <c r="F314" s="2">
        <f>IFERROR(__xludf.DUMMYFUNCTION("""COMPUTED_VALUE"""),1924321.0)</f>
        <v>1924321</v>
      </c>
    </row>
    <row r="315">
      <c r="A315" s="3">
        <f>IFERROR(__xludf.DUMMYFUNCTION("""COMPUTED_VALUE"""),42599.66666666667)</f>
        <v>42599.66667</v>
      </c>
      <c r="B315" s="2">
        <f>IFERROR(__xludf.DUMMYFUNCTION("""COMPUTED_VALUE"""),38.9)</f>
        <v>38.9</v>
      </c>
      <c r="C315" s="2">
        <f>IFERROR(__xludf.DUMMYFUNCTION("""COMPUTED_VALUE"""),39.57)</f>
        <v>39.57</v>
      </c>
      <c r="D315" s="2">
        <f>IFERROR(__xludf.DUMMYFUNCTION("""COMPUTED_VALUE"""),38.6)</f>
        <v>38.6</v>
      </c>
      <c r="E315" s="2">
        <f>IFERROR(__xludf.DUMMYFUNCTION("""COMPUTED_VALUE"""),38.74)</f>
        <v>38.74</v>
      </c>
      <c r="F315" s="2">
        <f>IFERROR(__xludf.DUMMYFUNCTION("""COMPUTED_VALUE"""),5812108.0)</f>
        <v>5812108</v>
      </c>
    </row>
    <row r="316">
      <c r="A316" s="3">
        <f>IFERROR(__xludf.DUMMYFUNCTION("""COMPUTED_VALUE"""),42600.66666666667)</f>
        <v>42600.66667</v>
      </c>
      <c r="B316" s="2">
        <f>IFERROR(__xludf.DUMMYFUNCTION("""COMPUTED_VALUE"""),38.73)</f>
        <v>38.73</v>
      </c>
      <c r="C316" s="2">
        <f>IFERROR(__xludf.DUMMYFUNCTION("""COMPUTED_VALUE"""),40.65)</f>
        <v>40.65</v>
      </c>
      <c r="D316" s="2">
        <f>IFERROR(__xludf.DUMMYFUNCTION("""COMPUTED_VALUE"""),38.68)</f>
        <v>38.68</v>
      </c>
      <c r="E316" s="2">
        <f>IFERROR(__xludf.DUMMYFUNCTION("""COMPUTED_VALUE"""),40.25)</f>
        <v>40.25</v>
      </c>
      <c r="F316" s="2">
        <f>IFERROR(__xludf.DUMMYFUNCTION("""COMPUTED_VALUE"""),2196518.0)</f>
        <v>2196518</v>
      </c>
    </row>
    <row r="317">
      <c r="A317" s="3">
        <f>IFERROR(__xludf.DUMMYFUNCTION("""COMPUTED_VALUE"""),42601.66666666667)</f>
        <v>42601.66667</v>
      </c>
      <c r="B317" s="2">
        <f>IFERROR(__xludf.DUMMYFUNCTION("""COMPUTED_VALUE"""),40.37)</f>
        <v>40.37</v>
      </c>
      <c r="C317" s="2">
        <f>IFERROR(__xludf.DUMMYFUNCTION("""COMPUTED_VALUE"""),42.79)</f>
        <v>42.79</v>
      </c>
      <c r="D317" s="2">
        <f>IFERROR(__xludf.DUMMYFUNCTION("""COMPUTED_VALUE"""),40.25)</f>
        <v>40.25</v>
      </c>
      <c r="E317" s="2">
        <f>IFERROR(__xludf.DUMMYFUNCTION("""COMPUTED_VALUE"""),42.41)</f>
        <v>42.41</v>
      </c>
      <c r="F317" s="2">
        <f>IFERROR(__xludf.DUMMYFUNCTION("""COMPUTED_VALUE"""),1738512.0)</f>
        <v>1738512</v>
      </c>
    </row>
    <row r="318">
      <c r="A318" s="3">
        <f>IFERROR(__xludf.DUMMYFUNCTION("""COMPUTED_VALUE"""),42604.66666666667)</f>
        <v>42604.66667</v>
      </c>
      <c r="B318" s="2">
        <f>IFERROR(__xludf.DUMMYFUNCTION("""COMPUTED_VALUE"""),42.71)</f>
        <v>42.71</v>
      </c>
      <c r="C318" s="2">
        <f>IFERROR(__xludf.DUMMYFUNCTION("""COMPUTED_VALUE"""),42.71)</f>
        <v>42.71</v>
      </c>
      <c r="D318" s="2">
        <f>IFERROR(__xludf.DUMMYFUNCTION("""COMPUTED_VALUE"""),41.39)</f>
        <v>41.39</v>
      </c>
      <c r="E318" s="2">
        <f>IFERROR(__xludf.DUMMYFUNCTION("""COMPUTED_VALUE"""),42.47)</f>
        <v>42.47</v>
      </c>
      <c r="F318" s="2">
        <f>IFERROR(__xludf.DUMMYFUNCTION("""COMPUTED_VALUE"""),1015771.0)</f>
        <v>1015771</v>
      </c>
    </row>
    <row r="319">
      <c r="A319" s="3">
        <f>IFERROR(__xludf.DUMMYFUNCTION("""COMPUTED_VALUE"""),42605.66666666667)</f>
        <v>42605.66667</v>
      </c>
      <c r="B319" s="2">
        <f>IFERROR(__xludf.DUMMYFUNCTION("""COMPUTED_VALUE"""),42.98)</f>
        <v>42.98</v>
      </c>
      <c r="C319" s="2">
        <f>IFERROR(__xludf.DUMMYFUNCTION("""COMPUTED_VALUE"""),43.62)</f>
        <v>43.62</v>
      </c>
      <c r="D319" s="2">
        <f>IFERROR(__xludf.DUMMYFUNCTION("""COMPUTED_VALUE"""),41.69)</f>
        <v>41.69</v>
      </c>
      <c r="E319" s="2">
        <f>IFERROR(__xludf.DUMMYFUNCTION("""COMPUTED_VALUE"""),41.76)</f>
        <v>41.76</v>
      </c>
      <c r="F319" s="2">
        <f>IFERROR(__xludf.DUMMYFUNCTION("""COMPUTED_VALUE"""),1702753.0)</f>
        <v>1702753</v>
      </c>
    </row>
    <row r="320">
      <c r="A320" s="3">
        <f>IFERROR(__xludf.DUMMYFUNCTION("""COMPUTED_VALUE"""),42606.66666666667)</f>
        <v>42606.66667</v>
      </c>
      <c r="B320" s="2">
        <f>IFERROR(__xludf.DUMMYFUNCTION("""COMPUTED_VALUE"""),41.88)</f>
        <v>41.88</v>
      </c>
      <c r="C320" s="2">
        <f>IFERROR(__xludf.DUMMYFUNCTION("""COMPUTED_VALUE"""),42.65)</f>
        <v>42.65</v>
      </c>
      <c r="D320" s="2">
        <f>IFERROR(__xludf.DUMMYFUNCTION("""COMPUTED_VALUE"""),40.71)</f>
        <v>40.71</v>
      </c>
      <c r="E320" s="2">
        <f>IFERROR(__xludf.DUMMYFUNCTION("""COMPUTED_VALUE"""),40.94)</f>
        <v>40.94</v>
      </c>
      <c r="F320" s="2">
        <f>IFERROR(__xludf.DUMMYFUNCTION("""COMPUTED_VALUE"""),792621.0)</f>
        <v>792621</v>
      </c>
    </row>
    <row r="321">
      <c r="A321" s="3">
        <f>IFERROR(__xludf.DUMMYFUNCTION("""COMPUTED_VALUE"""),42607.66666666667)</f>
        <v>42607.66667</v>
      </c>
      <c r="B321" s="2">
        <f>IFERROR(__xludf.DUMMYFUNCTION("""COMPUTED_VALUE"""),40.78)</f>
        <v>40.78</v>
      </c>
      <c r="C321" s="2">
        <f>IFERROR(__xludf.DUMMYFUNCTION("""COMPUTED_VALUE"""),41.07)</f>
        <v>41.07</v>
      </c>
      <c r="D321" s="2">
        <f>IFERROR(__xludf.DUMMYFUNCTION("""COMPUTED_VALUE"""),40.21)</f>
        <v>40.21</v>
      </c>
      <c r="E321" s="2">
        <f>IFERROR(__xludf.DUMMYFUNCTION("""COMPUTED_VALUE"""),40.63)</f>
        <v>40.63</v>
      </c>
      <c r="F321" s="2">
        <f>IFERROR(__xludf.DUMMYFUNCTION("""COMPUTED_VALUE"""),942649.0)</f>
        <v>942649</v>
      </c>
    </row>
    <row r="322">
      <c r="A322" s="3">
        <f>IFERROR(__xludf.DUMMYFUNCTION("""COMPUTED_VALUE"""),42608.66666666667)</f>
        <v>42608.66667</v>
      </c>
      <c r="B322" s="2">
        <f>IFERROR(__xludf.DUMMYFUNCTION("""COMPUTED_VALUE"""),40.81)</f>
        <v>40.81</v>
      </c>
      <c r="C322" s="2">
        <f>IFERROR(__xludf.DUMMYFUNCTION("""COMPUTED_VALUE"""),41.97)</f>
        <v>41.97</v>
      </c>
      <c r="D322" s="2">
        <f>IFERROR(__xludf.DUMMYFUNCTION("""COMPUTED_VALUE"""),40.81)</f>
        <v>40.81</v>
      </c>
      <c r="E322" s="2">
        <f>IFERROR(__xludf.DUMMYFUNCTION("""COMPUTED_VALUE"""),41.52)</f>
        <v>41.52</v>
      </c>
      <c r="F322" s="2">
        <f>IFERROR(__xludf.DUMMYFUNCTION("""COMPUTED_VALUE"""),586516.0)</f>
        <v>586516</v>
      </c>
    </row>
    <row r="323">
      <c r="A323" s="3">
        <f>IFERROR(__xludf.DUMMYFUNCTION("""COMPUTED_VALUE"""),42611.66666666667)</f>
        <v>42611.66667</v>
      </c>
      <c r="B323" s="2">
        <f>IFERROR(__xludf.DUMMYFUNCTION("""COMPUTED_VALUE"""),41.52)</f>
        <v>41.52</v>
      </c>
      <c r="C323" s="2">
        <f>IFERROR(__xludf.DUMMYFUNCTION("""COMPUTED_VALUE"""),41.81)</f>
        <v>41.81</v>
      </c>
      <c r="D323" s="2">
        <f>IFERROR(__xludf.DUMMYFUNCTION("""COMPUTED_VALUE"""),41.07)</f>
        <v>41.07</v>
      </c>
      <c r="E323" s="2">
        <f>IFERROR(__xludf.DUMMYFUNCTION("""COMPUTED_VALUE"""),41.39)</f>
        <v>41.39</v>
      </c>
      <c r="F323" s="2">
        <f>IFERROR(__xludf.DUMMYFUNCTION("""COMPUTED_VALUE"""),389742.0)</f>
        <v>389742</v>
      </c>
    </row>
    <row r="324">
      <c r="A324" s="3">
        <f>IFERROR(__xludf.DUMMYFUNCTION("""COMPUTED_VALUE"""),42612.66666666667)</f>
        <v>42612.66667</v>
      </c>
      <c r="B324" s="2">
        <f>IFERROR(__xludf.DUMMYFUNCTION("""COMPUTED_VALUE"""),41.42)</f>
        <v>41.42</v>
      </c>
      <c r="C324" s="2">
        <f>IFERROR(__xludf.DUMMYFUNCTION("""COMPUTED_VALUE"""),41.55)</f>
        <v>41.55</v>
      </c>
      <c r="D324" s="2">
        <f>IFERROR(__xludf.DUMMYFUNCTION("""COMPUTED_VALUE"""),40.88)</f>
        <v>40.88</v>
      </c>
      <c r="E324" s="2">
        <f>IFERROR(__xludf.DUMMYFUNCTION("""COMPUTED_VALUE"""),41.29)</f>
        <v>41.29</v>
      </c>
      <c r="F324" s="2">
        <f>IFERROR(__xludf.DUMMYFUNCTION("""COMPUTED_VALUE"""),392697.0)</f>
        <v>392697</v>
      </c>
    </row>
    <row r="325">
      <c r="A325" s="3">
        <f>IFERROR(__xludf.DUMMYFUNCTION("""COMPUTED_VALUE"""),42613.66666666667)</f>
        <v>42613.66667</v>
      </c>
      <c r="B325" s="2">
        <f>IFERROR(__xludf.DUMMYFUNCTION("""COMPUTED_VALUE"""),41.14)</f>
        <v>41.14</v>
      </c>
      <c r="C325" s="2">
        <f>IFERROR(__xludf.DUMMYFUNCTION("""COMPUTED_VALUE"""),41.41)</f>
        <v>41.41</v>
      </c>
      <c r="D325" s="2">
        <f>IFERROR(__xludf.DUMMYFUNCTION("""COMPUTED_VALUE"""),40.8)</f>
        <v>40.8</v>
      </c>
      <c r="E325" s="2">
        <f>IFERROR(__xludf.DUMMYFUNCTION("""COMPUTED_VALUE"""),41.36)</f>
        <v>41.36</v>
      </c>
      <c r="F325" s="2">
        <f>IFERROR(__xludf.DUMMYFUNCTION("""COMPUTED_VALUE"""),671925.0)</f>
        <v>671925</v>
      </c>
    </row>
    <row r="326">
      <c r="A326" s="3">
        <f>IFERROR(__xludf.DUMMYFUNCTION("""COMPUTED_VALUE"""),42614.66666666667)</f>
        <v>42614.66667</v>
      </c>
      <c r="B326" s="2">
        <f>IFERROR(__xludf.DUMMYFUNCTION("""COMPUTED_VALUE"""),41.2)</f>
        <v>41.2</v>
      </c>
      <c r="C326" s="2">
        <f>IFERROR(__xludf.DUMMYFUNCTION("""COMPUTED_VALUE"""),41.4)</f>
        <v>41.4</v>
      </c>
      <c r="D326" s="2">
        <f>IFERROR(__xludf.DUMMYFUNCTION("""COMPUTED_VALUE"""),39.91)</f>
        <v>39.91</v>
      </c>
      <c r="E326" s="2">
        <f>IFERROR(__xludf.DUMMYFUNCTION("""COMPUTED_VALUE"""),40.67)</f>
        <v>40.67</v>
      </c>
      <c r="F326" s="2">
        <f>IFERROR(__xludf.DUMMYFUNCTION("""COMPUTED_VALUE"""),971502.0)</f>
        <v>971502</v>
      </c>
    </row>
    <row r="327">
      <c r="A327" s="3">
        <f>IFERROR(__xludf.DUMMYFUNCTION("""COMPUTED_VALUE"""),42615.66666666667)</f>
        <v>42615.66667</v>
      </c>
      <c r="B327" s="2">
        <f>IFERROR(__xludf.DUMMYFUNCTION("""COMPUTED_VALUE"""),40.95)</f>
        <v>40.95</v>
      </c>
      <c r="C327" s="2">
        <f>IFERROR(__xludf.DUMMYFUNCTION("""COMPUTED_VALUE"""),43.78)</f>
        <v>43.78</v>
      </c>
      <c r="D327" s="2">
        <f>IFERROR(__xludf.DUMMYFUNCTION("""COMPUTED_VALUE"""),40.95)</f>
        <v>40.95</v>
      </c>
      <c r="E327" s="2">
        <f>IFERROR(__xludf.DUMMYFUNCTION("""COMPUTED_VALUE"""),42.42)</f>
        <v>42.42</v>
      </c>
      <c r="F327" s="2">
        <f>IFERROR(__xludf.DUMMYFUNCTION("""COMPUTED_VALUE"""),1449786.0)</f>
        <v>1449786</v>
      </c>
    </row>
    <row r="328">
      <c r="A328" s="3">
        <f>IFERROR(__xludf.DUMMYFUNCTION("""COMPUTED_VALUE"""),42619.66666666667)</f>
        <v>42619.66667</v>
      </c>
      <c r="B328" s="2">
        <f>IFERROR(__xludf.DUMMYFUNCTION("""COMPUTED_VALUE"""),42.82)</f>
        <v>42.82</v>
      </c>
      <c r="C328" s="2">
        <f>IFERROR(__xludf.DUMMYFUNCTION("""COMPUTED_VALUE"""),43.57)</f>
        <v>43.57</v>
      </c>
      <c r="D328" s="2">
        <f>IFERROR(__xludf.DUMMYFUNCTION("""COMPUTED_VALUE"""),42.5)</f>
        <v>42.5</v>
      </c>
      <c r="E328" s="2">
        <f>IFERROR(__xludf.DUMMYFUNCTION("""COMPUTED_VALUE"""),43.19)</f>
        <v>43.19</v>
      </c>
      <c r="F328" s="2">
        <f>IFERROR(__xludf.DUMMYFUNCTION("""COMPUTED_VALUE"""),810230.0)</f>
        <v>810230</v>
      </c>
    </row>
    <row r="329">
      <c r="A329" s="3">
        <f>IFERROR(__xludf.DUMMYFUNCTION("""COMPUTED_VALUE"""),42620.66666666667)</f>
        <v>42620.66667</v>
      </c>
      <c r="B329" s="2">
        <f>IFERROR(__xludf.DUMMYFUNCTION("""COMPUTED_VALUE"""),43.45)</f>
        <v>43.45</v>
      </c>
      <c r="C329" s="2">
        <f>IFERROR(__xludf.DUMMYFUNCTION("""COMPUTED_VALUE"""),43.68)</f>
        <v>43.68</v>
      </c>
      <c r="D329" s="2">
        <f>IFERROR(__xludf.DUMMYFUNCTION("""COMPUTED_VALUE"""),42.32)</f>
        <v>42.32</v>
      </c>
      <c r="E329" s="2">
        <f>IFERROR(__xludf.DUMMYFUNCTION("""COMPUTED_VALUE"""),42.78)</f>
        <v>42.78</v>
      </c>
      <c r="F329" s="2">
        <f>IFERROR(__xludf.DUMMYFUNCTION("""COMPUTED_VALUE"""),523385.0)</f>
        <v>523385</v>
      </c>
    </row>
    <row r="330">
      <c r="A330" s="3">
        <f>IFERROR(__xludf.DUMMYFUNCTION("""COMPUTED_VALUE"""),42621.66666666667)</f>
        <v>42621.66667</v>
      </c>
      <c r="B330" s="2">
        <f>IFERROR(__xludf.DUMMYFUNCTION("""COMPUTED_VALUE"""),42.7)</f>
        <v>42.7</v>
      </c>
      <c r="C330" s="2">
        <f>IFERROR(__xludf.DUMMYFUNCTION("""COMPUTED_VALUE"""),43.48)</f>
        <v>43.48</v>
      </c>
      <c r="D330" s="2">
        <f>IFERROR(__xludf.DUMMYFUNCTION("""COMPUTED_VALUE"""),42.39)</f>
        <v>42.39</v>
      </c>
      <c r="E330" s="2">
        <f>IFERROR(__xludf.DUMMYFUNCTION("""COMPUTED_VALUE"""),43.21)</f>
        <v>43.21</v>
      </c>
      <c r="F330" s="2">
        <f>IFERROR(__xludf.DUMMYFUNCTION("""COMPUTED_VALUE"""),651179.0)</f>
        <v>651179</v>
      </c>
    </row>
    <row r="331">
      <c r="A331" s="3">
        <f>IFERROR(__xludf.DUMMYFUNCTION("""COMPUTED_VALUE"""),42622.66666666667)</f>
        <v>42622.66667</v>
      </c>
      <c r="B331" s="2">
        <f>IFERROR(__xludf.DUMMYFUNCTION("""COMPUTED_VALUE"""),42.65)</f>
        <v>42.65</v>
      </c>
      <c r="C331" s="2">
        <f>IFERROR(__xludf.DUMMYFUNCTION("""COMPUTED_VALUE"""),42.83)</f>
        <v>42.83</v>
      </c>
      <c r="D331" s="2">
        <f>IFERROR(__xludf.DUMMYFUNCTION("""COMPUTED_VALUE"""),40.74)</f>
        <v>40.74</v>
      </c>
      <c r="E331" s="2">
        <f>IFERROR(__xludf.DUMMYFUNCTION("""COMPUTED_VALUE"""),41.04)</f>
        <v>41.04</v>
      </c>
      <c r="F331" s="2">
        <f>IFERROR(__xludf.DUMMYFUNCTION("""COMPUTED_VALUE"""),950464.0)</f>
        <v>950464</v>
      </c>
    </row>
    <row r="332">
      <c r="A332" s="3">
        <f>IFERROR(__xludf.DUMMYFUNCTION("""COMPUTED_VALUE"""),42625.66666666667)</f>
        <v>42625.66667</v>
      </c>
      <c r="B332" s="2">
        <f>IFERROR(__xludf.DUMMYFUNCTION("""COMPUTED_VALUE"""),40.08)</f>
        <v>40.08</v>
      </c>
      <c r="C332" s="2">
        <f>IFERROR(__xludf.DUMMYFUNCTION("""COMPUTED_VALUE"""),42.33)</f>
        <v>42.33</v>
      </c>
      <c r="D332" s="2">
        <f>IFERROR(__xludf.DUMMYFUNCTION("""COMPUTED_VALUE"""),39.78)</f>
        <v>39.78</v>
      </c>
      <c r="E332" s="2">
        <f>IFERROR(__xludf.DUMMYFUNCTION("""COMPUTED_VALUE"""),41.63)</f>
        <v>41.63</v>
      </c>
      <c r="F332" s="2">
        <f>IFERROR(__xludf.DUMMYFUNCTION("""COMPUTED_VALUE"""),1029496.0)</f>
        <v>1029496</v>
      </c>
    </row>
    <row r="333">
      <c r="A333" s="3">
        <f>IFERROR(__xludf.DUMMYFUNCTION("""COMPUTED_VALUE"""),42626.66666666667)</f>
        <v>42626.66667</v>
      </c>
      <c r="B333" s="2">
        <f>IFERROR(__xludf.DUMMYFUNCTION("""COMPUTED_VALUE"""),41.18)</f>
        <v>41.18</v>
      </c>
      <c r="C333" s="2">
        <f>IFERROR(__xludf.DUMMYFUNCTION("""COMPUTED_VALUE"""),41.54)</f>
        <v>41.54</v>
      </c>
      <c r="D333" s="2">
        <f>IFERROR(__xludf.DUMMYFUNCTION("""COMPUTED_VALUE"""),39.95)</f>
        <v>39.95</v>
      </c>
      <c r="E333" s="2">
        <f>IFERROR(__xludf.DUMMYFUNCTION("""COMPUTED_VALUE"""),40.57)</f>
        <v>40.57</v>
      </c>
      <c r="F333" s="2">
        <f>IFERROR(__xludf.DUMMYFUNCTION("""COMPUTED_VALUE"""),591031.0)</f>
        <v>591031</v>
      </c>
    </row>
    <row r="334">
      <c r="A334" s="3">
        <f>IFERROR(__xludf.DUMMYFUNCTION("""COMPUTED_VALUE"""),42627.66666666667)</f>
        <v>42627.66667</v>
      </c>
      <c r="B334" s="2">
        <f>IFERROR(__xludf.DUMMYFUNCTION("""COMPUTED_VALUE"""),40.74)</f>
        <v>40.74</v>
      </c>
      <c r="C334" s="2">
        <f>IFERROR(__xludf.DUMMYFUNCTION("""COMPUTED_VALUE"""),41.74)</f>
        <v>41.74</v>
      </c>
      <c r="D334" s="2">
        <f>IFERROR(__xludf.DUMMYFUNCTION("""COMPUTED_VALUE"""),40.56)</f>
        <v>40.56</v>
      </c>
      <c r="E334" s="2">
        <f>IFERROR(__xludf.DUMMYFUNCTION("""COMPUTED_VALUE"""),40.9)</f>
        <v>40.9</v>
      </c>
      <c r="F334" s="2">
        <f>IFERROR(__xludf.DUMMYFUNCTION("""COMPUTED_VALUE"""),579660.0)</f>
        <v>579660</v>
      </c>
    </row>
    <row r="335">
      <c r="A335" s="3">
        <f>IFERROR(__xludf.DUMMYFUNCTION("""COMPUTED_VALUE"""),42628.66666666667)</f>
        <v>42628.66667</v>
      </c>
      <c r="B335" s="2">
        <f>IFERROR(__xludf.DUMMYFUNCTION("""COMPUTED_VALUE"""),41.21)</f>
        <v>41.21</v>
      </c>
      <c r="C335" s="2">
        <f>IFERROR(__xludf.DUMMYFUNCTION("""COMPUTED_VALUE"""),42.1)</f>
        <v>42.1</v>
      </c>
      <c r="D335" s="2">
        <f>IFERROR(__xludf.DUMMYFUNCTION("""COMPUTED_VALUE"""),40.77)</f>
        <v>40.77</v>
      </c>
      <c r="E335" s="2">
        <f>IFERROR(__xludf.DUMMYFUNCTION("""COMPUTED_VALUE"""),41.77)</f>
        <v>41.77</v>
      </c>
      <c r="F335" s="2">
        <f>IFERROR(__xludf.DUMMYFUNCTION("""COMPUTED_VALUE"""),523695.0)</f>
        <v>523695</v>
      </c>
    </row>
    <row r="336">
      <c r="A336" s="3">
        <f>IFERROR(__xludf.DUMMYFUNCTION("""COMPUTED_VALUE"""),42629.66666666667)</f>
        <v>42629.66667</v>
      </c>
      <c r="B336" s="2">
        <f>IFERROR(__xludf.DUMMYFUNCTION("""COMPUTED_VALUE"""),41.86)</f>
        <v>41.86</v>
      </c>
      <c r="C336" s="2">
        <f>IFERROR(__xludf.DUMMYFUNCTION("""COMPUTED_VALUE"""),41.86)</f>
        <v>41.86</v>
      </c>
      <c r="D336" s="2">
        <f>IFERROR(__xludf.DUMMYFUNCTION("""COMPUTED_VALUE"""),40.81)</f>
        <v>40.81</v>
      </c>
      <c r="E336" s="2">
        <f>IFERROR(__xludf.DUMMYFUNCTION("""COMPUTED_VALUE"""),41.49)</f>
        <v>41.49</v>
      </c>
      <c r="F336" s="2">
        <f>IFERROR(__xludf.DUMMYFUNCTION("""COMPUTED_VALUE"""),689353.0)</f>
        <v>689353</v>
      </c>
    </row>
    <row r="337">
      <c r="A337" s="3">
        <f>IFERROR(__xludf.DUMMYFUNCTION("""COMPUTED_VALUE"""),42632.66666666667)</f>
        <v>42632.66667</v>
      </c>
      <c r="B337" s="2">
        <f>IFERROR(__xludf.DUMMYFUNCTION("""COMPUTED_VALUE"""),41.98)</f>
        <v>41.98</v>
      </c>
      <c r="C337" s="2">
        <f>IFERROR(__xludf.DUMMYFUNCTION("""COMPUTED_VALUE"""),44.87)</f>
        <v>44.87</v>
      </c>
      <c r="D337" s="2">
        <f>IFERROR(__xludf.DUMMYFUNCTION("""COMPUTED_VALUE"""),41.79)</f>
        <v>41.79</v>
      </c>
      <c r="E337" s="2">
        <f>IFERROR(__xludf.DUMMYFUNCTION("""COMPUTED_VALUE"""),42.95)</f>
        <v>42.95</v>
      </c>
      <c r="F337" s="2">
        <f>IFERROR(__xludf.DUMMYFUNCTION("""COMPUTED_VALUE"""),1682428.0)</f>
        <v>1682428</v>
      </c>
    </row>
    <row r="338">
      <c r="A338" s="3">
        <f>IFERROR(__xludf.DUMMYFUNCTION("""COMPUTED_VALUE"""),42633.66666666667)</f>
        <v>42633.66667</v>
      </c>
      <c r="B338" s="2">
        <f>IFERROR(__xludf.DUMMYFUNCTION("""COMPUTED_VALUE"""),43.13)</f>
        <v>43.13</v>
      </c>
      <c r="C338" s="2">
        <f>IFERROR(__xludf.DUMMYFUNCTION("""COMPUTED_VALUE"""),43.32)</f>
        <v>43.32</v>
      </c>
      <c r="D338" s="2">
        <f>IFERROR(__xludf.DUMMYFUNCTION("""COMPUTED_VALUE"""),41.52)</f>
        <v>41.52</v>
      </c>
      <c r="E338" s="2">
        <f>IFERROR(__xludf.DUMMYFUNCTION("""COMPUTED_VALUE"""),42.46)</f>
        <v>42.46</v>
      </c>
      <c r="F338" s="2">
        <f>IFERROR(__xludf.DUMMYFUNCTION("""COMPUTED_VALUE"""),973477.0)</f>
        <v>973477</v>
      </c>
    </row>
    <row r="339">
      <c r="A339" s="3">
        <f>IFERROR(__xludf.DUMMYFUNCTION("""COMPUTED_VALUE"""),42634.66666666667)</f>
        <v>42634.66667</v>
      </c>
      <c r="B339" s="2">
        <f>IFERROR(__xludf.DUMMYFUNCTION("""COMPUTED_VALUE"""),42.93)</f>
        <v>42.93</v>
      </c>
      <c r="C339" s="2">
        <f>IFERROR(__xludf.DUMMYFUNCTION("""COMPUTED_VALUE"""),44.65)</f>
        <v>44.65</v>
      </c>
      <c r="D339" s="2">
        <f>IFERROR(__xludf.DUMMYFUNCTION("""COMPUTED_VALUE"""),42.75)</f>
        <v>42.75</v>
      </c>
      <c r="E339" s="2">
        <f>IFERROR(__xludf.DUMMYFUNCTION("""COMPUTED_VALUE"""),44.5)</f>
        <v>44.5</v>
      </c>
      <c r="F339" s="2">
        <f>IFERROR(__xludf.DUMMYFUNCTION("""COMPUTED_VALUE"""),1057018.0)</f>
        <v>1057018</v>
      </c>
    </row>
    <row r="340">
      <c r="A340" s="3">
        <f>IFERROR(__xludf.DUMMYFUNCTION("""COMPUTED_VALUE"""),42635.66666666667)</f>
        <v>42635.66667</v>
      </c>
      <c r="B340" s="2">
        <f>IFERROR(__xludf.DUMMYFUNCTION("""COMPUTED_VALUE"""),44.99)</f>
        <v>44.99</v>
      </c>
      <c r="C340" s="2">
        <f>IFERROR(__xludf.DUMMYFUNCTION("""COMPUTED_VALUE"""),45.2)</f>
        <v>45.2</v>
      </c>
      <c r="D340" s="2">
        <f>IFERROR(__xludf.DUMMYFUNCTION("""COMPUTED_VALUE"""),43.6)</f>
        <v>43.6</v>
      </c>
      <c r="E340" s="2">
        <f>IFERROR(__xludf.DUMMYFUNCTION("""COMPUTED_VALUE"""),43.86)</f>
        <v>43.86</v>
      </c>
      <c r="F340" s="2">
        <f>IFERROR(__xludf.DUMMYFUNCTION("""COMPUTED_VALUE"""),1021644.0)</f>
        <v>1021644</v>
      </c>
    </row>
    <row r="341">
      <c r="A341" s="3">
        <f>IFERROR(__xludf.DUMMYFUNCTION("""COMPUTED_VALUE"""),42636.66666666667)</f>
        <v>42636.66667</v>
      </c>
      <c r="B341" s="2">
        <f>IFERROR(__xludf.DUMMYFUNCTION("""COMPUTED_VALUE"""),43.86)</f>
        <v>43.86</v>
      </c>
      <c r="C341" s="2">
        <f>IFERROR(__xludf.DUMMYFUNCTION("""COMPUTED_VALUE"""),43.97)</f>
        <v>43.97</v>
      </c>
      <c r="D341" s="2">
        <f>IFERROR(__xludf.DUMMYFUNCTION("""COMPUTED_VALUE"""),42.86)</f>
        <v>42.86</v>
      </c>
      <c r="E341" s="2">
        <f>IFERROR(__xludf.DUMMYFUNCTION("""COMPUTED_VALUE"""),43.35)</f>
        <v>43.35</v>
      </c>
      <c r="F341" s="2">
        <f>IFERROR(__xludf.DUMMYFUNCTION("""COMPUTED_VALUE"""),627837.0)</f>
        <v>627837</v>
      </c>
    </row>
    <row r="342">
      <c r="A342" s="3">
        <f>IFERROR(__xludf.DUMMYFUNCTION("""COMPUTED_VALUE"""),42639.66666666667)</f>
        <v>42639.66667</v>
      </c>
      <c r="B342" s="2">
        <f>IFERROR(__xludf.DUMMYFUNCTION("""COMPUTED_VALUE"""),43.12)</f>
        <v>43.12</v>
      </c>
      <c r="C342" s="2">
        <f>IFERROR(__xludf.DUMMYFUNCTION("""COMPUTED_VALUE"""),43.47)</f>
        <v>43.47</v>
      </c>
      <c r="D342" s="2">
        <f>IFERROR(__xludf.DUMMYFUNCTION("""COMPUTED_VALUE"""),42.9)</f>
        <v>42.9</v>
      </c>
      <c r="E342" s="2">
        <f>IFERROR(__xludf.DUMMYFUNCTION("""COMPUTED_VALUE"""),43.2)</f>
        <v>43.2</v>
      </c>
      <c r="F342" s="2">
        <f>IFERROR(__xludf.DUMMYFUNCTION("""COMPUTED_VALUE"""),423036.0)</f>
        <v>423036</v>
      </c>
    </row>
    <row r="343">
      <c r="A343" s="3">
        <f>IFERROR(__xludf.DUMMYFUNCTION("""COMPUTED_VALUE"""),42640.66666666667)</f>
        <v>42640.66667</v>
      </c>
      <c r="B343" s="2">
        <f>IFERROR(__xludf.DUMMYFUNCTION("""COMPUTED_VALUE"""),43.17)</f>
        <v>43.17</v>
      </c>
      <c r="C343" s="2">
        <f>IFERROR(__xludf.DUMMYFUNCTION("""COMPUTED_VALUE"""),44.0)</f>
        <v>44</v>
      </c>
      <c r="D343" s="2">
        <f>IFERROR(__xludf.DUMMYFUNCTION("""COMPUTED_VALUE"""),43.02)</f>
        <v>43.02</v>
      </c>
      <c r="E343" s="2">
        <f>IFERROR(__xludf.DUMMYFUNCTION("""COMPUTED_VALUE"""),43.87)</f>
        <v>43.87</v>
      </c>
      <c r="F343" s="2">
        <f>IFERROR(__xludf.DUMMYFUNCTION("""COMPUTED_VALUE"""),464738.0)</f>
        <v>464738</v>
      </c>
    </row>
    <row r="344">
      <c r="A344" s="3">
        <f>IFERROR(__xludf.DUMMYFUNCTION("""COMPUTED_VALUE"""),42641.66666666667)</f>
        <v>42641.66667</v>
      </c>
      <c r="B344" s="2">
        <f>IFERROR(__xludf.DUMMYFUNCTION("""COMPUTED_VALUE"""),42.7)</f>
        <v>42.7</v>
      </c>
      <c r="C344" s="2">
        <f>IFERROR(__xludf.DUMMYFUNCTION("""COMPUTED_VALUE"""),43.16)</f>
        <v>43.16</v>
      </c>
      <c r="D344" s="2">
        <f>IFERROR(__xludf.DUMMYFUNCTION("""COMPUTED_VALUE"""),40.74)</f>
        <v>40.74</v>
      </c>
      <c r="E344" s="2">
        <f>IFERROR(__xludf.DUMMYFUNCTION("""COMPUTED_VALUE"""),42.75)</f>
        <v>42.75</v>
      </c>
      <c r="F344" s="2">
        <f>IFERROR(__xludf.DUMMYFUNCTION("""COMPUTED_VALUE"""),1468169.0)</f>
        <v>1468169</v>
      </c>
    </row>
    <row r="345">
      <c r="A345" s="3">
        <f>IFERROR(__xludf.DUMMYFUNCTION("""COMPUTED_VALUE"""),42642.66666666667)</f>
        <v>42642.66667</v>
      </c>
      <c r="B345" s="2">
        <f>IFERROR(__xludf.DUMMYFUNCTION("""COMPUTED_VALUE"""),43.01)</f>
        <v>43.01</v>
      </c>
      <c r="C345" s="2">
        <f>IFERROR(__xludf.DUMMYFUNCTION("""COMPUTED_VALUE"""),44.12)</f>
        <v>44.12</v>
      </c>
      <c r="D345" s="2">
        <f>IFERROR(__xludf.DUMMYFUNCTION("""COMPUTED_VALUE"""),42.63)</f>
        <v>42.63</v>
      </c>
      <c r="E345" s="2">
        <f>IFERROR(__xludf.DUMMYFUNCTION("""COMPUTED_VALUE"""),42.96)</f>
        <v>42.96</v>
      </c>
      <c r="F345" s="2">
        <f>IFERROR(__xludf.DUMMYFUNCTION("""COMPUTED_VALUE"""),666415.0)</f>
        <v>666415</v>
      </c>
    </row>
    <row r="346">
      <c r="A346" s="3">
        <f>IFERROR(__xludf.DUMMYFUNCTION("""COMPUTED_VALUE"""),42643.66666666667)</f>
        <v>42643.66667</v>
      </c>
      <c r="B346" s="2">
        <f>IFERROR(__xludf.DUMMYFUNCTION("""COMPUTED_VALUE"""),43.03)</f>
        <v>43.03</v>
      </c>
      <c r="C346" s="2">
        <f>IFERROR(__xludf.DUMMYFUNCTION("""COMPUTED_VALUE"""),43.39)</f>
        <v>43.39</v>
      </c>
      <c r="D346" s="2">
        <f>IFERROR(__xludf.DUMMYFUNCTION("""COMPUTED_VALUE"""),42.77)</f>
        <v>42.77</v>
      </c>
      <c r="E346" s="2">
        <f>IFERROR(__xludf.DUMMYFUNCTION("""COMPUTED_VALUE"""),42.92)</f>
        <v>42.92</v>
      </c>
      <c r="F346" s="2">
        <f>IFERROR(__xludf.DUMMYFUNCTION("""COMPUTED_VALUE"""),384818.0)</f>
        <v>384818</v>
      </c>
    </row>
    <row r="347">
      <c r="A347" s="3">
        <f>IFERROR(__xludf.DUMMYFUNCTION("""COMPUTED_VALUE"""),42646.66666666667)</f>
        <v>42646.66667</v>
      </c>
      <c r="B347" s="2">
        <f>IFERROR(__xludf.DUMMYFUNCTION("""COMPUTED_VALUE"""),43.24)</f>
        <v>43.24</v>
      </c>
      <c r="C347" s="2">
        <f>IFERROR(__xludf.DUMMYFUNCTION("""COMPUTED_VALUE"""),43.76)</f>
        <v>43.76</v>
      </c>
      <c r="D347" s="2">
        <f>IFERROR(__xludf.DUMMYFUNCTION("""COMPUTED_VALUE"""),42.28)</f>
        <v>42.28</v>
      </c>
      <c r="E347" s="2">
        <f>IFERROR(__xludf.DUMMYFUNCTION("""COMPUTED_VALUE"""),43.03)</f>
        <v>43.03</v>
      </c>
      <c r="F347" s="2">
        <f>IFERROR(__xludf.DUMMYFUNCTION("""COMPUTED_VALUE"""),582992.0)</f>
        <v>582992</v>
      </c>
    </row>
    <row r="348">
      <c r="A348" s="3">
        <f>IFERROR(__xludf.DUMMYFUNCTION("""COMPUTED_VALUE"""),42647.66666666667)</f>
        <v>42647.66667</v>
      </c>
      <c r="B348" s="2">
        <f>IFERROR(__xludf.DUMMYFUNCTION("""COMPUTED_VALUE"""),43.67)</f>
        <v>43.67</v>
      </c>
      <c r="C348" s="2">
        <f>IFERROR(__xludf.DUMMYFUNCTION("""COMPUTED_VALUE"""),44.09)</f>
        <v>44.09</v>
      </c>
      <c r="D348" s="2">
        <f>IFERROR(__xludf.DUMMYFUNCTION("""COMPUTED_VALUE"""),43.14)</f>
        <v>43.14</v>
      </c>
      <c r="E348" s="2">
        <f>IFERROR(__xludf.DUMMYFUNCTION("""COMPUTED_VALUE"""),43.41)</f>
        <v>43.41</v>
      </c>
      <c r="F348" s="2">
        <f>IFERROR(__xludf.DUMMYFUNCTION("""COMPUTED_VALUE"""),560514.0)</f>
        <v>560514</v>
      </c>
    </row>
    <row r="349">
      <c r="A349" s="3">
        <f>IFERROR(__xludf.DUMMYFUNCTION("""COMPUTED_VALUE"""),42648.66666666667)</f>
        <v>42648.66667</v>
      </c>
      <c r="B349" s="2">
        <f>IFERROR(__xludf.DUMMYFUNCTION("""COMPUTED_VALUE"""),43.82)</f>
        <v>43.82</v>
      </c>
      <c r="C349" s="2">
        <f>IFERROR(__xludf.DUMMYFUNCTION("""COMPUTED_VALUE"""),44.3)</f>
        <v>44.3</v>
      </c>
      <c r="D349" s="2">
        <f>IFERROR(__xludf.DUMMYFUNCTION("""COMPUTED_VALUE"""),43.26)</f>
        <v>43.26</v>
      </c>
      <c r="E349" s="2">
        <f>IFERROR(__xludf.DUMMYFUNCTION("""COMPUTED_VALUE"""),43.77)</f>
        <v>43.77</v>
      </c>
      <c r="F349" s="2">
        <f>IFERROR(__xludf.DUMMYFUNCTION("""COMPUTED_VALUE"""),493042.0)</f>
        <v>493042</v>
      </c>
    </row>
    <row r="350">
      <c r="A350" s="3">
        <f>IFERROR(__xludf.DUMMYFUNCTION("""COMPUTED_VALUE"""),42649.66666666667)</f>
        <v>42649.66667</v>
      </c>
      <c r="B350" s="2">
        <f>IFERROR(__xludf.DUMMYFUNCTION("""COMPUTED_VALUE"""),43.94)</f>
        <v>43.94</v>
      </c>
      <c r="C350" s="2">
        <f>IFERROR(__xludf.DUMMYFUNCTION("""COMPUTED_VALUE"""),43.94)</f>
        <v>43.94</v>
      </c>
      <c r="D350" s="2">
        <f>IFERROR(__xludf.DUMMYFUNCTION("""COMPUTED_VALUE"""),43.21)</f>
        <v>43.21</v>
      </c>
      <c r="E350" s="2">
        <f>IFERROR(__xludf.DUMMYFUNCTION("""COMPUTED_VALUE"""),43.68)</f>
        <v>43.68</v>
      </c>
      <c r="F350" s="2">
        <f>IFERROR(__xludf.DUMMYFUNCTION("""COMPUTED_VALUE"""),313094.0)</f>
        <v>313094</v>
      </c>
    </row>
    <row r="351">
      <c r="A351" s="3">
        <f>IFERROR(__xludf.DUMMYFUNCTION("""COMPUTED_VALUE"""),42650.66666666667)</f>
        <v>42650.66667</v>
      </c>
      <c r="B351" s="2">
        <f>IFERROR(__xludf.DUMMYFUNCTION("""COMPUTED_VALUE"""),44.07)</f>
        <v>44.07</v>
      </c>
      <c r="C351" s="2">
        <f>IFERROR(__xludf.DUMMYFUNCTION("""COMPUTED_VALUE"""),44.54)</f>
        <v>44.54</v>
      </c>
      <c r="D351" s="2">
        <f>IFERROR(__xludf.DUMMYFUNCTION("""COMPUTED_VALUE"""),43.51)</f>
        <v>43.51</v>
      </c>
      <c r="E351" s="2">
        <f>IFERROR(__xludf.DUMMYFUNCTION("""COMPUTED_VALUE"""),44.36)</f>
        <v>44.36</v>
      </c>
      <c r="F351" s="2">
        <f>IFERROR(__xludf.DUMMYFUNCTION("""COMPUTED_VALUE"""),735420.0)</f>
        <v>735420</v>
      </c>
    </row>
    <row r="352">
      <c r="A352" s="3">
        <f>IFERROR(__xludf.DUMMYFUNCTION("""COMPUTED_VALUE"""),42653.66666666667)</f>
        <v>42653.66667</v>
      </c>
      <c r="B352" s="2">
        <f>IFERROR(__xludf.DUMMYFUNCTION("""COMPUTED_VALUE"""),44.87)</f>
        <v>44.87</v>
      </c>
      <c r="C352" s="2">
        <f>IFERROR(__xludf.DUMMYFUNCTION("""COMPUTED_VALUE"""),45.0)</f>
        <v>45</v>
      </c>
      <c r="D352" s="2">
        <f>IFERROR(__xludf.DUMMYFUNCTION("""COMPUTED_VALUE"""),43.53)</f>
        <v>43.53</v>
      </c>
      <c r="E352" s="2">
        <f>IFERROR(__xludf.DUMMYFUNCTION("""COMPUTED_VALUE"""),43.73)</f>
        <v>43.73</v>
      </c>
      <c r="F352" s="2">
        <f>IFERROR(__xludf.DUMMYFUNCTION("""COMPUTED_VALUE"""),430828.0)</f>
        <v>430828</v>
      </c>
    </row>
    <row r="353">
      <c r="A353" s="3">
        <f>IFERROR(__xludf.DUMMYFUNCTION("""COMPUTED_VALUE"""),42654.66666666667)</f>
        <v>42654.66667</v>
      </c>
      <c r="B353" s="2">
        <f>IFERROR(__xludf.DUMMYFUNCTION("""COMPUTED_VALUE"""),44.37)</f>
        <v>44.37</v>
      </c>
      <c r="C353" s="2">
        <f>IFERROR(__xludf.DUMMYFUNCTION("""COMPUTED_VALUE"""),44.37)</f>
        <v>44.37</v>
      </c>
      <c r="D353" s="2">
        <f>IFERROR(__xludf.DUMMYFUNCTION("""COMPUTED_VALUE"""),41.91)</f>
        <v>41.91</v>
      </c>
      <c r="E353" s="2">
        <f>IFERROR(__xludf.DUMMYFUNCTION("""COMPUTED_VALUE"""),42.3)</f>
        <v>42.3</v>
      </c>
      <c r="F353" s="2">
        <f>IFERROR(__xludf.DUMMYFUNCTION("""COMPUTED_VALUE"""),556125.0)</f>
        <v>556125</v>
      </c>
    </row>
    <row r="354">
      <c r="A354" s="3">
        <f>IFERROR(__xludf.DUMMYFUNCTION("""COMPUTED_VALUE"""),42655.66666666667)</f>
        <v>42655.66667</v>
      </c>
      <c r="B354" s="2">
        <f>IFERROR(__xludf.DUMMYFUNCTION("""COMPUTED_VALUE"""),42.12)</f>
        <v>42.12</v>
      </c>
      <c r="C354" s="2">
        <f>IFERROR(__xludf.DUMMYFUNCTION("""COMPUTED_VALUE"""),42.73)</f>
        <v>42.73</v>
      </c>
      <c r="D354" s="2">
        <f>IFERROR(__xludf.DUMMYFUNCTION("""COMPUTED_VALUE"""),41.67)</f>
        <v>41.67</v>
      </c>
      <c r="E354" s="2">
        <f>IFERROR(__xludf.DUMMYFUNCTION("""COMPUTED_VALUE"""),42.39)</f>
        <v>42.39</v>
      </c>
      <c r="F354" s="2">
        <f>IFERROR(__xludf.DUMMYFUNCTION("""COMPUTED_VALUE"""),338075.0)</f>
        <v>338075</v>
      </c>
    </row>
    <row r="355">
      <c r="A355" s="3">
        <f>IFERROR(__xludf.DUMMYFUNCTION("""COMPUTED_VALUE"""),42656.66666666667)</f>
        <v>42656.66667</v>
      </c>
      <c r="B355" s="2">
        <f>IFERROR(__xludf.DUMMYFUNCTION("""COMPUTED_VALUE"""),42.0)</f>
        <v>42</v>
      </c>
      <c r="C355" s="2">
        <f>IFERROR(__xludf.DUMMYFUNCTION("""COMPUTED_VALUE"""),42.33)</f>
        <v>42.33</v>
      </c>
      <c r="D355" s="2">
        <f>IFERROR(__xludf.DUMMYFUNCTION("""COMPUTED_VALUE"""),40.15)</f>
        <v>40.15</v>
      </c>
      <c r="E355" s="2">
        <f>IFERROR(__xludf.DUMMYFUNCTION("""COMPUTED_VALUE"""),42.09)</f>
        <v>42.09</v>
      </c>
      <c r="F355" s="2">
        <f>IFERROR(__xludf.DUMMYFUNCTION("""COMPUTED_VALUE"""),919755.0)</f>
        <v>919755</v>
      </c>
    </row>
    <row r="356">
      <c r="A356" s="3">
        <f>IFERROR(__xludf.DUMMYFUNCTION("""COMPUTED_VALUE"""),42657.66666666667)</f>
        <v>42657.66667</v>
      </c>
      <c r="B356" s="2">
        <f>IFERROR(__xludf.DUMMYFUNCTION("""COMPUTED_VALUE"""),42.47)</f>
        <v>42.47</v>
      </c>
      <c r="C356" s="2">
        <f>IFERROR(__xludf.DUMMYFUNCTION("""COMPUTED_VALUE"""),43.63)</f>
        <v>43.63</v>
      </c>
      <c r="D356" s="2">
        <f>IFERROR(__xludf.DUMMYFUNCTION("""COMPUTED_VALUE"""),42.15)</f>
        <v>42.15</v>
      </c>
      <c r="E356" s="2">
        <f>IFERROR(__xludf.DUMMYFUNCTION("""COMPUTED_VALUE"""),42.82)</f>
        <v>42.82</v>
      </c>
      <c r="F356" s="2">
        <f>IFERROR(__xludf.DUMMYFUNCTION("""COMPUTED_VALUE"""),501272.0)</f>
        <v>501272</v>
      </c>
    </row>
    <row r="357">
      <c r="A357" s="3">
        <f>IFERROR(__xludf.DUMMYFUNCTION("""COMPUTED_VALUE"""),42660.66666666667)</f>
        <v>42660.66667</v>
      </c>
      <c r="B357" s="2">
        <f>IFERROR(__xludf.DUMMYFUNCTION("""COMPUTED_VALUE"""),42.21)</f>
        <v>42.21</v>
      </c>
      <c r="C357" s="2">
        <f>IFERROR(__xludf.DUMMYFUNCTION("""COMPUTED_VALUE"""),42.75)</f>
        <v>42.75</v>
      </c>
      <c r="D357" s="2">
        <f>IFERROR(__xludf.DUMMYFUNCTION("""COMPUTED_VALUE"""),41.69)</f>
        <v>41.69</v>
      </c>
      <c r="E357" s="2">
        <f>IFERROR(__xludf.DUMMYFUNCTION("""COMPUTED_VALUE"""),42.02)</f>
        <v>42.02</v>
      </c>
      <c r="F357" s="2">
        <f>IFERROR(__xludf.DUMMYFUNCTION("""COMPUTED_VALUE"""),444975.0)</f>
        <v>444975</v>
      </c>
    </row>
    <row r="358">
      <c r="A358" s="3">
        <f>IFERROR(__xludf.DUMMYFUNCTION("""COMPUTED_VALUE"""),42661.66666666667)</f>
        <v>42661.66667</v>
      </c>
      <c r="B358" s="2">
        <f>IFERROR(__xludf.DUMMYFUNCTION("""COMPUTED_VALUE"""),42.55)</f>
        <v>42.55</v>
      </c>
      <c r="C358" s="2">
        <f>IFERROR(__xludf.DUMMYFUNCTION("""COMPUTED_VALUE"""),42.64)</f>
        <v>42.64</v>
      </c>
      <c r="D358" s="2">
        <f>IFERROR(__xludf.DUMMYFUNCTION("""COMPUTED_VALUE"""),42.14)</f>
        <v>42.14</v>
      </c>
      <c r="E358" s="2">
        <f>IFERROR(__xludf.DUMMYFUNCTION("""COMPUTED_VALUE"""),42.48)</f>
        <v>42.48</v>
      </c>
      <c r="F358" s="2">
        <f>IFERROR(__xludf.DUMMYFUNCTION("""COMPUTED_VALUE"""),230789.0)</f>
        <v>230789</v>
      </c>
    </row>
    <row r="359">
      <c r="A359" s="3">
        <f>IFERROR(__xludf.DUMMYFUNCTION("""COMPUTED_VALUE"""),42662.66666666667)</f>
        <v>42662.66667</v>
      </c>
      <c r="B359" s="2">
        <f>IFERROR(__xludf.DUMMYFUNCTION("""COMPUTED_VALUE"""),42.53)</f>
        <v>42.53</v>
      </c>
      <c r="C359" s="2">
        <f>IFERROR(__xludf.DUMMYFUNCTION("""COMPUTED_VALUE"""),44.24)</f>
        <v>44.24</v>
      </c>
      <c r="D359" s="2">
        <f>IFERROR(__xludf.DUMMYFUNCTION("""COMPUTED_VALUE"""),42.42)</f>
        <v>42.42</v>
      </c>
      <c r="E359" s="2">
        <f>IFERROR(__xludf.DUMMYFUNCTION("""COMPUTED_VALUE"""),43.39)</f>
        <v>43.39</v>
      </c>
      <c r="F359" s="2">
        <f>IFERROR(__xludf.DUMMYFUNCTION("""COMPUTED_VALUE"""),502144.0)</f>
        <v>502144</v>
      </c>
    </row>
    <row r="360">
      <c r="A360" s="3">
        <f>IFERROR(__xludf.DUMMYFUNCTION("""COMPUTED_VALUE"""),42663.66666666667)</f>
        <v>42663.66667</v>
      </c>
      <c r="B360" s="2">
        <f>IFERROR(__xludf.DUMMYFUNCTION("""COMPUTED_VALUE"""),43.41)</f>
        <v>43.41</v>
      </c>
      <c r="C360" s="2">
        <f>IFERROR(__xludf.DUMMYFUNCTION("""COMPUTED_VALUE"""),43.5)</f>
        <v>43.5</v>
      </c>
      <c r="D360" s="2">
        <f>IFERROR(__xludf.DUMMYFUNCTION("""COMPUTED_VALUE"""),42.8)</f>
        <v>42.8</v>
      </c>
      <c r="E360" s="2">
        <f>IFERROR(__xludf.DUMMYFUNCTION("""COMPUTED_VALUE"""),43.15)</f>
        <v>43.15</v>
      </c>
      <c r="F360" s="2">
        <f>IFERROR(__xludf.DUMMYFUNCTION("""COMPUTED_VALUE"""),248091.0)</f>
        <v>248091</v>
      </c>
    </row>
    <row r="361">
      <c r="A361" s="3">
        <f>IFERROR(__xludf.DUMMYFUNCTION("""COMPUTED_VALUE"""),42664.66666666667)</f>
        <v>42664.66667</v>
      </c>
      <c r="B361" s="2">
        <f>IFERROR(__xludf.DUMMYFUNCTION("""COMPUTED_VALUE"""),42.72)</f>
        <v>42.72</v>
      </c>
      <c r="C361" s="2">
        <f>IFERROR(__xludf.DUMMYFUNCTION("""COMPUTED_VALUE"""),43.67)</f>
        <v>43.67</v>
      </c>
      <c r="D361" s="2">
        <f>IFERROR(__xludf.DUMMYFUNCTION("""COMPUTED_VALUE"""),42.72)</f>
        <v>42.72</v>
      </c>
      <c r="E361" s="2">
        <f>IFERROR(__xludf.DUMMYFUNCTION("""COMPUTED_VALUE"""),43.48)</f>
        <v>43.48</v>
      </c>
      <c r="F361" s="2">
        <f>IFERROR(__xludf.DUMMYFUNCTION("""COMPUTED_VALUE"""),330617.0)</f>
        <v>330617</v>
      </c>
    </row>
    <row r="362">
      <c r="A362" s="3">
        <f>IFERROR(__xludf.DUMMYFUNCTION("""COMPUTED_VALUE"""),42667.66666666667)</f>
        <v>42667.66667</v>
      </c>
      <c r="B362" s="2">
        <f>IFERROR(__xludf.DUMMYFUNCTION("""COMPUTED_VALUE"""),43.75)</f>
        <v>43.75</v>
      </c>
      <c r="C362" s="2">
        <f>IFERROR(__xludf.DUMMYFUNCTION("""COMPUTED_VALUE"""),44.24)</f>
        <v>44.24</v>
      </c>
      <c r="D362" s="2">
        <f>IFERROR(__xludf.DUMMYFUNCTION("""COMPUTED_VALUE"""),43.55)</f>
        <v>43.55</v>
      </c>
      <c r="E362" s="2">
        <f>IFERROR(__xludf.DUMMYFUNCTION("""COMPUTED_VALUE"""),43.86)</f>
        <v>43.86</v>
      </c>
      <c r="F362" s="2">
        <f>IFERROR(__xludf.DUMMYFUNCTION("""COMPUTED_VALUE"""),331349.0)</f>
        <v>331349</v>
      </c>
    </row>
    <row r="363">
      <c r="A363" s="3">
        <f>IFERROR(__xludf.DUMMYFUNCTION("""COMPUTED_VALUE"""),42668.66666666667)</f>
        <v>42668.66667</v>
      </c>
      <c r="B363" s="2">
        <f>IFERROR(__xludf.DUMMYFUNCTION("""COMPUTED_VALUE"""),44.21)</f>
        <v>44.21</v>
      </c>
      <c r="C363" s="2">
        <f>IFERROR(__xludf.DUMMYFUNCTION("""COMPUTED_VALUE"""),44.21)</f>
        <v>44.21</v>
      </c>
      <c r="D363" s="2">
        <f>IFERROR(__xludf.DUMMYFUNCTION("""COMPUTED_VALUE"""),43.15)</f>
        <v>43.15</v>
      </c>
      <c r="E363" s="2">
        <f>IFERROR(__xludf.DUMMYFUNCTION("""COMPUTED_VALUE"""),43.49)</f>
        <v>43.49</v>
      </c>
      <c r="F363" s="2">
        <f>IFERROR(__xludf.DUMMYFUNCTION("""COMPUTED_VALUE"""),456655.0)</f>
        <v>456655</v>
      </c>
    </row>
    <row r="364">
      <c r="A364" s="3">
        <f>IFERROR(__xludf.DUMMYFUNCTION("""COMPUTED_VALUE"""),42669.66666666667)</f>
        <v>42669.66667</v>
      </c>
      <c r="B364" s="2">
        <f>IFERROR(__xludf.DUMMYFUNCTION("""COMPUTED_VALUE"""),43.31)</f>
        <v>43.31</v>
      </c>
      <c r="C364" s="2">
        <f>IFERROR(__xludf.DUMMYFUNCTION("""COMPUTED_VALUE"""),43.69)</f>
        <v>43.69</v>
      </c>
      <c r="D364" s="2">
        <f>IFERROR(__xludf.DUMMYFUNCTION("""COMPUTED_VALUE"""),42.88)</f>
        <v>42.88</v>
      </c>
      <c r="E364" s="2">
        <f>IFERROR(__xludf.DUMMYFUNCTION("""COMPUTED_VALUE"""),43.03)</f>
        <v>43.03</v>
      </c>
      <c r="F364" s="2">
        <f>IFERROR(__xludf.DUMMYFUNCTION("""COMPUTED_VALUE"""),683777.0)</f>
        <v>683777</v>
      </c>
    </row>
    <row r="365">
      <c r="A365" s="3">
        <f>IFERROR(__xludf.DUMMYFUNCTION("""COMPUTED_VALUE"""),42670.66666666667)</f>
        <v>42670.66667</v>
      </c>
      <c r="B365" s="2">
        <f>IFERROR(__xludf.DUMMYFUNCTION("""COMPUTED_VALUE"""),43.13)</f>
        <v>43.13</v>
      </c>
      <c r="C365" s="2">
        <f>IFERROR(__xludf.DUMMYFUNCTION("""COMPUTED_VALUE"""),43.58)</f>
        <v>43.58</v>
      </c>
      <c r="D365" s="2">
        <f>IFERROR(__xludf.DUMMYFUNCTION("""COMPUTED_VALUE"""),41.34)</f>
        <v>41.34</v>
      </c>
      <c r="E365" s="2">
        <f>IFERROR(__xludf.DUMMYFUNCTION("""COMPUTED_VALUE"""),41.35)</f>
        <v>41.35</v>
      </c>
      <c r="F365" s="2">
        <f>IFERROR(__xludf.DUMMYFUNCTION("""COMPUTED_VALUE"""),602425.0)</f>
        <v>602425</v>
      </c>
    </row>
    <row r="366">
      <c r="A366" s="3">
        <f>IFERROR(__xludf.DUMMYFUNCTION("""COMPUTED_VALUE"""),42671.66666666667)</f>
        <v>42671.66667</v>
      </c>
      <c r="B366" s="2">
        <f>IFERROR(__xludf.DUMMYFUNCTION("""COMPUTED_VALUE"""),41.31)</f>
        <v>41.31</v>
      </c>
      <c r="C366" s="2">
        <f>IFERROR(__xludf.DUMMYFUNCTION("""COMPUTED_VALUE"""),41.62)</f>
        <v>41.62</v>
      </c>
      <c r="D366" s="2">
        <f>IFERROR(__xludf.DUMMYFUNCTION("""COMPUTED_VALUE"""),40.83)</f>
        <v>40.83</v>
      </c>
      <c r="E366" s="2">
        <f>IFERROR(__xludf.DUMMYFUNCTION("""COMPUTED_VALUE"""),40.84)</f>
        <v>40.84</v>
      </c>
      <c r="F366" s="2">
        <f>IFERROR(__xludf.DUMMYFUNCTION("""COMPUTED_VALUE"""),814152.0)</f>
        <v>814152</v>
      </c>
    </row>
    <row r="367">
      <c r="A367" s="3">
        <f>IFERROR(__xludf.DUMMYFUNCTION("""COMPUTED_VALUE"""),42674.66666666667)</f>
        <v>42674.66667</v>
      </c>
      <c r="B367" s="2">
        <f>IFERROR(__xludf.DUMMYFUNCTION("""COMPUTED_VALUE"""),41.03)</f>
        <v>41.03</v>
      </c>
      <c r="C367" s="2">
        <f>IFERROR(__xludf.DUMMYFUNCTION("""COMPUTED_VALUE"""),41.75)</f>
        <v>41.75</v>
      </c>
      <c r="D367" s="2">
        <f>IFERROR(__xludf.DUMMYFUNCTION("""COMPUTED_VALUE"""),40.86)</f>
        <v>40.86</v>
      </c>
      <c r="E367" s="2">
        <f>IFERROR(__xludf.DUMMYFUNCTION("""COMPUTED_VALUE"""),41.45)</f>
        <v>41.45</v>
      </c>
      <c r="F367" s="2">
        <f>IFERROR(__xludf.DUMMYFUNCTION("""COMPUTED_VALUE"""),655697.0)</f>
        <v>655697</v>
      </c>
    </row>
    <row r="368">
      <c r="A368" s="3">
        <f>IFERROR(__xludf.DUMMYFUNCTION("""COMPUTED_VALUE"""),42675.66666666667)</f>
        <v>42675.66667</v>
      </c>
      <c r="B368" s="2">
        <f>IFERROR(__xludf.DUMMYFUNCTION("""COMPUTED_VALUE"""),41.31)</f>
        <v>41.31</v>
      </c>
      <c r="C368" s="2">
        <f>IFERROR(__xludf.DUMMYFUNCTION("""COMPUTED_VALUE"""),41.89)</f>
        <v>41.89</v>
      </c>
      <c r="D368" s="2">
        <f>IFERROR(__xludf.DUMMYFUNCTION("""COMPUTED_VALUE"""),40.69)</f>
        <v>40.69</v>
      </c>
      <c r="E368" s="2">
        <f>IFERROR(__xludf.DUMMYFUNCTION("""COMPUTED_VALUE"""),40.78)</f>
        <v>40.78</v>
      </c>
      <c r="F368" s="2">
        <f>IFERROR(__xludf.DUMMYFUNCTION("""COMPUTED_VALUE"""),937173.0)</f>
        <v>937173</v>
      </c>
    </row>
    <row r="369">
      <c r="A369" s="3">
        <f>IFERROR(__xludf.DUMMYFUNCTION("""COMPUTED_VALUE"""),42676.66666666667)</f>
        <v>42676.66667</v>
      </c>
      <c r="B369" s="2">
        <f>IFERROR(__xludf.DUMMYFUNCTION("""COMPUTED_VALUE"""),42.0)</f>
        <v>42</v>
      </c>
      <c r="C369" s="2">
        <f>IFERROR(__xludf.DUMMYFUNCTION("""COMPUTED_VALUE"""),45.18)</f>
        <v>45.18</v>
      </c>
      <c r="D369" s="2">
        <f>IFERROR(__xludf.DUMMYFUNCTION("""COMPUTED_VALUE"""),41.84)</f>
        <v>41.84</v>
      </c>
      <c r="E369" s="2">
        <f>IFERROR(__xludf.DUMMYFUNCTION("""COMPUTED_VALUE"""),43.57)</f>
        <v>43.57</v>
      </c>
      <c r="F369" s="2">
        <f>IFERROR(__xludf.DUMMYFUNCTION("""COMPUTED_VALUE"""),2151035.0)</f>
        <v>2151035</v>
      </c>
    </row>
    <row r="370">
      <c r="A370" s="3">
        <f>IFERROR(__xludf.DUMMYFUNCTION("""COMPUTED_VALUE"""),42677.66666666667)</f>
        <v>42677.66667</v>
      </c>
      <c r="B370" s="2">
        <f>IFERROR(__xludf.DUMMYFUNCTION("""COMPUTED_VALUE"""),42.95)</f>
        <v>42.95</v>
      </c>
      <c r="C370" s="2">
        <f>IFERROR(__xludf.DUMMYFUNCTION("""COMPUTED_VALUE"""),43.35)</f>
        <v>43.35</v>
      </c>
      <c r="D370" s="2">
        <f>IFERROR(__xludf.DUMMYFUNCTION("""COMPUTED_VALUE"""),38.75)</f>
        <v>38.75</v>
      </c>
      <c r="E370" s="2">
        <f>IFERROR(__xludf.DUMMYFUNCTION("""COMPUTED_VALUE"""),40.41)</f>
        <v>40.41</v>
      </c>
      <c r="F370" s="2">
        <f>IFERROR(__xludf.DUMMYFUNCTION("""COMPUTED_VALUE"""),2553749.0)</f>
        <v>2553749</v>
      </c>
    </row>
    <row r="371">
      <c r="A371" s="3">
        <f>IFERROR(__xludf.DUMMYFUNCTION("""COMPUTED_VALUE"""),42678.66666666667)</f>
        <v>42678.66667</v>
      </c>
      <c r="B371" s="2">
        <f>IFERROR(__xludf.DUMMYFUNCTION("""COMPUTED_VALUE"""),40.18)</f>
        <v>40.18</v>
      </c>
      <c r="C371" s="2">
        <f>IFERROR(__xludf.DUMMYFUNCTION("""COMPUTED_VALUE"""),40.67)</f>
        <v>40.67</v>
      </c>
      <c r="D371" s="2">
        <f>IFERROR(__xludf.DUMMYFUNCTION("""COMPUTED_VALUE"""),38.97)</f>
        <v>38.97</v>
      </c>
      <c r="E371" s="2">
        <f>IFERROR(__xludf.DUMMYFUNCTION("""COMPUTED_VALUE"""),39.15)</f>
        <v>39.15</v>
      </c>
      <c r="F371" s="2">
        <f>IFERROR(__xludf.DUMMYFUNCTION("""COMPUTED_VALUE"""),935849.0)</f>
        <v>935849</v>
      </c>
    </row>
    <row r="372">
      <c r="A372" s="3">
        <f>IFERROR(__xludf.DUMMYFUNCTION("""COMPUTED_VALUE"""),42681.66666666667)</f>
        <v>42681.66667</v>
      </c>
      <c r="B372" s="2">
        <f>IFERROR(__xludf.DUMMYFUNCTION("""COMPUTED_VALUE"""),40.47)</f>
        <v>40.47</v>
      </c>
      <c r="C372" s="2">
        <f>IFERROR(__xludf.DUMMYFUNCTION("""COMPUTED_VALUE"""),40.47)</f>
        <v>40.47</v>
      </c>
      <c r="D372" s="2">
        <f>IFERROR(__xludf.DUMMYFUNCTION("""COMPUTED_VALUE"""),39.54)</f>
        <v>39.54</v>
      </c>
      <c r="E372" s="2">
        <f>IFERROR(__xludf.DUMMYFUNCTION("""COMPUTED_VALUE"""),40.15)</f>
        <v>40.15</v>
      </c>
      <c r="F372" s="2">
        <f>IFERROR(__xludf.DUMMYFUNCTION("""COMPUTED_VALUE"""),824807.0)</f>
        <v>824807</v>
      </c>
    </row>
    <row r="373">
      <c r="A373" s="3">
        <f>IFERROR(__xludf.DUMMYFUNCTION("""COMPUTED_VALUE"""),42682.66666666667)</f>
        <v>42682.66667</v>
      </c>
      <c r="B373" s="2">
        <f>IFERROR(__xludf.DUMMYFUNCTION("""COMPUTED_VALUE"""),40.14)</f>
        <v>40.14</v>
      </c>
      <c r="C373" s="2">
        <f>IFERROR(__xludf.DUMMYFUNCTION("""COMPUTED_VALUE"""),41.56)</f>
        <v>41.56</v>
      </c>
      <c r="D373" s="2">
        <f>IFERROR(__xludf.DUMMYFUNCTION("""COMPUTED_VALUE"""),39.77)</f>
        <v>39.77</v>
      </c>
      <c r="E373" s="2">
        <f>IFERROR(__xludf.DUMMYFUNCTION("""COMPUTED_VALUE"""),41.35)</f>
        <v>41.35</v>
      </c>
      <c r="F373" s="2">
        <f>IFERROR(__xludf.DUMMYFUNCTION("""COMPUTED_VALUE"""),801079.0)</f>
        <v>801079</v>
      </c>
    </row>
    <row r="374">
      <c r="A374" s="3">
        <f>IFERROR(__xludf.DUMMYFUNCTION("""COMPUTED_VALUE"""),42683.66666666667)</f>
        <v>42683.66667</v>
      </c>
      <c r="B374" s="2">
        <f>IFERROR(__xludf.DUMMYFUNCTION("""COMPUTED_VALUE"""),39.79)</f>
        <v>39.79</v>
      </c>
      <c r="C374" s="2">
        <f>IFERROR(__xludf.DUMMYFUNCTION("""COMPUTED_VALUE"""),41.13)</f>
        <v>41.13</v>
      </c>
      <c r="D374" s="2">
        <f>IFERROR(__xludf.DUMMYFUNCTION("""COMPUTED_VALUE"""),39.53)</f>
        <v>39.53</v>
      </c>
      <c r="E374" s="2">
        <f>IFERROR(__xludf.DUMMYFUNCTION("""COMPUTED_VALUE"""),40.58)</f>
        <v>40.58</v>
      </c>
      <c r="F374" s="2">
        <f>IFERROR(__xludf.DUMMYFUNCTION("""COMPUTED_VALUE"""),1086133.0)</f>
        <v>1086133</v>
      </c>
    </row>
    <row r="375">
      <c r="A375" s="3">
        <f>IFERROR(__xludf.DUMMYFUNCTION("""COMPUTED_VALUE"""),42684.66666666667)</f>
        <v>42684.66667</v>
      </c>
      <c r="B375" s="2">
        <f>IFERROR(__xludf.DUMMYFUNCTION("""COMPUTED_VALUE"""),40.73)</f>
        <v>40.73</v>
      </c>
      <c r="C375" s="2">
        <f>IFERROR(__xludf.DUMMYFUNCTION("""COMPUTED_VALUE"""),41.54)</f>
        <v>41.54</v>
      </c>
      <c r="D375" s="2">
        <f>IFERROR(__xludf.DUMMYFUNCTION("""COMPUTED_VALUE"""),39.5)</f>
        <v>39.5</v>
      </c>
      <c r="E375" s="2">
        <f>IFERROR(__xludf.DUMMYFUNCTION("""COMPUTED_VALUE"""),40.09)</f>
        <v>40.09</v>
      </c>
      <c r="F375" s="2">
        <f>IFERROR(__xludf.DUMMYFUNCTION("""COMPUTED_VALUE"""),939402.0)</f>
        <v>939402</v>
      </c>
    </row>
    <row r="376">
      <c r="A376" s="3">
        <f>IFERROR(__xludf.DUMMYFUNCTION("""COMPUTED_VALUE"""),42685.66666666667)</f>
        <v>42685.66667</v>
      </c>
      <c r="B376" s="2">
        <f>IFERROR(__xludf.DUMMYFUNCTION("""COMPUTED_VALUE"""),39.88)</f>
        <v>39.88</v>
      </c>
      <c r="C376" s="2">
        <f>IFERROR(__xludf.DUMMYFUNCTION("""COMPUTED_VALUE"""),40.05)</f>
        <v>40.05</v>
      </c>
      <c r="D376" s="2">
        <f>IFERROR(__xludf.DUMMYFUNCTION("""COMPUTED_VALUE"""),38.92)</f>
        <v>38.92</v>
      </c>
      <c r="E376" s="2">
        <f>IFERROR(__xludf.DUMMYFUNCTION("""COMPUTED_VALUE"""),39.66)</f>
        <v>39.66</v>
      </c>
      <c r="F376" s="2">
        <f>IFERROR(__xludf.DUMMYFUNCTION("""COMPUTED_VALUE"""),891355.0)</f>
        <v>891355</v>
      </c>
    </row>
    <row r="377">
      <c r="A377" s="3">
        <f>IFERROR(__xludf.DUMMYFUNCTION("""COMPUTED_VALUE"""),42688.66666666667)</f>
        <v>42688.66667</v>
      </c>
      <c r="B377" s="2">
        <f>IFERROR(__xludf.DUMMYFUNCTION("""COMPUTED_VALUE"""),39.95)</f>
        <v>39.95</v>
      </c>
      <c r="C377" s="2">
        <f>IFERROR(__xludf.DUMMYFUNCTION("""COMPUTED_VALUE"""),39.95)</f>
        <v>39.95</v>
      </c>
      <c r="D377" s="2">
        <f>IFERROR(__xludf.DUMMYFUNCTION("""COMPUTED_VALUE"""),37.74)</f>
        <v>37.74</v>
      </c>
      <c r="E377" s="2">
        <f>IFERROR(__xludf.DUMMYFUNCTION("""COMPUTED_VALUE"""),37.9)</f>
        <v>37.9</v>
      </c>
      <c r="F377" s="2">
        <f>IFERROR(__xludf.DUMMYFUNCTION("""COMPUTED_VALUE"""),1178655.0)</f>
        <v>1178655</v>
      </c>
    </row>
    <row r="378">
      <c r="A378" s="3">
        <f>IFERROR(__xludf.DUMMYFUNCTION("""COMPUTED_VALUE"""),42689.66666666667)</f>
        <v>42689.66667</v>
      </c>
      <c r="B378" s="2">
        <f>IFERROR(__xludf.DUMMYFUNCTION("""COMPUTED_VALUE"""),37.98)</f>
        <v>37.98</v>
      </c>
      <c r="C378" s="2">
        <f>IFERROR(__xludf.DUMMYFUNCTION("""COMPUTED_VALUE"""),40.36)</f>
        <v>40.36</v>
      </c>
      <c r="D378" s="2">
        <f>IFERROR(__xludf.DUMMYFUNCTION("""COMPUTED_VALUE"""),37.9)</f>
        <v>37.9</v>
      </c>
      <c r="E378" s="2">
        <f>IFERROR(__xludf.DUMMYFUNCTION("""COMPUTED_VALUE"""),39.92)</f>
        <v>39.92</v>
      </c>
      <c r="F378" s="2">
        <f>IFERROR(__xludf.DUMMYFUNCTION("""COMPUTED_VALUE"""),941690.0)</f>
        <v>941690</v>
      </c>
    </row>
    <row r="379">
      <c r="A379" s="3">
        <f>IFERROR(__xludf.DUMMYFUNCTION("""COMPUTED_VALUE"""),42690.66666666667)</f>
        <v>42690.66667</v>
      </c>
      <c r="B379" s="2">
        <f>IFERROR(__xludf.DUMMYFUNCTION("""COMPUTED_VALUE"""),39.89)</f>
        <v>39.89</v>
      </c>
      <c r="C379" s="2">
        <f>IFERROR(__xludf.DUMMYFUNCTION("""COMPUTED_VALUE"""),40.73)</f>
        <v>40.73</v>
      </c>
      <c r="D379" s="2">
        <f>IFERROR(__xludf.DUMMYFUNCTION("""COMPUTED_VALUE"""),39.45)</f>
        <v>39.45</v>
      </c>
      <c r="E379" s="2">
        <f>IFERROR(__xludf.DUMMYFUNCTION("""COMPUTED_VALUE"""),40.36)</f>
        <v>40.36</v>
      </c>
      <c r="F379" s="2">
        <f>IFERROR(__xludf.DUMMYFUNCTION("""COMPUTED_VALUE"""),564199.0)</f>
        <v>564199</v>
      </c>
    </row>
    <row r="380">
      <c r="A380" s="3">
        <f>IFERROR(__xludf.DUMMYFUNCTION("""COMPUTED_VALUE"""),42691.66666666667)</f>
        <v>42691.66667</v>
      </c>
      <c r="B380" s="2">
        <f>IFERROR(__xludf.DUMMYFUNCTION("""COMPUTED_VALUE"""),41.08)</f>
        <v>41.08</v>
      </c>
      <c r="C380" s="2">
        <f>IFERROR(__xludf.DUMMYFUNCTION("""COMPUTED_VALUE"""),42.34)</f>
        <v>42.34</v>
      </c>
      <c r="D380" s="2">
        <f>IFERROR(__xludf.DUMMYFUNCTION("""COMPUTED_VALUE"""),40.36)</f>
        <v>40.36</v>
      </c>
      <c r="E380" s="2">
        <f>IFERROR(__xludf.DUMMYFUNCTION("""COMPUTED_VALUE"""),42.02)</f>
        <v>42.02</v>
      </c>
      <c r="F380" s="2">
        <f>IFERROR(__xludf.DUMMYFUNCTION("""COMPUTED_VALUE"""),1161714.0)</f>
        <v>1161714</v>
      </c>
    </row>
    <row r="381">
      <c r="A381" s="3">
        <f>IFERROR(__xludf.DUMMYFUNCTION("""COMPUTED_VALUE"""),42692.66666666667)</f>
        <v>42692.66667</v>
      </c>
      <c r="B381" s="2">
        <f>IFERROR(__xludf.DUMMYFUNCTION("""COMPUTED_VALUE"""),42.49)</f>
        <v>42.49</v>
      </c>
      <c r="C381" s="2">
        <f>IFERROR(__xludf.DUMMYFUNCTION("""COMPUTED_VALUE"""),44.24)</f>
        <v>44.24</v>
      </c>
      <c r="D381" s="2">
        <f>IFERROR(__xludf.DUMMYFUNCTION("""COMPUTED_VALUE"""),42.09)</f>
        <v>42.09</v>
      </c>
      <c r="E381" s="2">
        <f>IFERROR(__xludf.DUMMYFUNCTION("""COMPUTED_VALUE"""),44.05)</f>
        <v>44.05</v>
      </c>
      <c r="F381" s="2">
        <f>IFERROR(__xludf.DUMMYFUNCTION("""COMPUTED_VALUE"""),1424480.0)</f>
        <v>1424480</v>
      </c>
    </row>
    <row r="382">
      <c r="A382" s="3">
        <f>IFERROR(__xludf.DUMMYFUNCTION("""COMPUTED_VALUE"""),42695.66666666667)</f>
        <v>42695.66667</v>
      </c>
      <c r="B382" s="2">
        <f>IFERROR(__xludf.DUMMYFUNCTION("""COMPUTED_VALUE"""),44.03)</f>
        <v>44.03</v>
      </c>
      <c r="C382" s="2">
        <f>IFERROR(__xludf.DUMMYFUNCTION("""COMPUTED_VALUE"""),45.45)</f>
        <v>45.45</v>
      </c>
      <c r="D382" s="2">
        <f>IFERROR(__xludf.DUMMYFUNCTION("""COMPUTED_VALUE"""),43.76)</f>
        <v>43.76</v>
      </c>
      <c r="E382" s="2">
        <f>IFERROR(__xludf.DUMMYFUNCTION("""COMPUTED_VALUE"""),44.89)</f>
        <v>44.89</v>
      </c>
      <c r="F382" s="2">
        <f>IFERROR(__xludf.DUMMYFUNCTION("""COMPUTED_VALUE"""),1271967.0)</f>
        <v>1271967</v>
      </c>
    </row>
    <row r="383">
      <c r="A383" s="3">
        <f>IFERROR(__xludf.DUMMYFUNCTION("""COMPUTED_VALUE"""),42696.66666666667)</f>
        <v>42696.66667</v>
      </c>
      <c r="B383" s="2">
        <f>IFERROR(__xludf.DUMMYFUNCTION("""COMPUTED_VALUE"""),44.83)</f>
        <v>44.83</v>
      </c>
      <c r="C383" s="2">
        <f>IFERROR(__xludf.DUMMYFUNCTION("""COMPUTED_VALUE"""),45.23)</f>
        <v>45.23</v>
      </c>
      <c r="D383" s="2">
        <f>IFERROR(__xludf.DUMMYFUNCTION("""COMPUTED_VALUE"""),42.55)</f>
        <v>42.55</v>
      </c>
      <c r="E383" s="2">
        <f>IFERROR(__xludf.DUMMYFUNCTION("""COMPUTED_VALUE"""),42.96)</f>
        <v>42.96</v>
      </c>
      <c r="F383" s="2">
        <f>IFERROR(__xludf.DUMMYFUNCTION("""COMPUTED_VALUE"""),1699273.0)</f>
        <v>1699273</v>
      </c>
    </row>
    <row r="384">
      <c r="A384" s="3">
        <f>IFERROR(__xludf.DUMMYFUNCTION("""COMPUTED_VALUE"""),42697.66666666667)</f>
        <v>42697.66667</v>
      </c>
      <c r="B384" s="2">
        <f>IFERROR(__xludf.DUMMYFUNCTION("""COMPUTED_VALUE"""),42.93)</f>
        <v>42.93</v>
      </c>
      <c r="C384" s="2">
        <f>IFERROR(__xludf.DUMMYFUNCTION("""COMPUTED_VALUE"""),43.42)</f>
        <v>43.42</v>
      </c>
      <c r="D384" s="2">
        <f>IFERROR(__xludf.DUMMYFUNCTION("""COMPUTED_VALUE"""),42.59)</f>
        <v>42.59</v>
      </c>
      <c r="E384" s="2">
        <f>IFERROR(__xludf.DUMMYFUNCTION("""COMPUTED_VALUE"""),43.05)</f>
        <v>43.05</v>
      </c>
      <c r="F384" s="2">
        <f>IFERROR(__xludf.DUMMYFUNCTION("""COMPUTED_VALUE"""),784629.0)</f>
        <v>784629</v>
      </c>
    </row>
    <row r="385">
      <c r="A385" s="3">
        <f>IFERROR(__xludf.DUMMYFUNCTION("""COMPUTED_VALUE"""),42699.66666666667)</f>
        <v>42699.66667</v>
      </c>
      <c r="B385" s="2">
        <f>IFERROR(__xludf.DUMMYFUNCTION("""COMPUTED_VALUE"""),43.46)</f>
        <v>43.46</v>
      </c>
      <c r="C385" s="2">
        <f>IFERROR(__xludf.DUMMYFUNCTION("""COMPUTED_VALUE"""),43.68)</f>
        <v>43.68</v>
      </c>
      <c r="D385" s="2">
        <f>IFERROR(__xludf.DUMMYFUNCTION("""COMPUTED_VALUE"""),43.05)</f>
        <v>43.05</v>
      </c>
      <c r="E385" s="2">
        <f>IFERROR(__xludf.DUMMYFUNCTION("""COMPUTED_VALUE"""),43.27)</f>
        <v>43.27</v>
      </c>
      <c r="F385" s="2">
        <f>IFERROR(__xludf.DUMMYFUNCTION("""COMPUTED_VALUE"""),207067.0)</f>
        <v>207067</v>
      </c>
    </row>
    <row r="386">
      <c r="A386" s="3">
        <f>IFERROR(__xludf.DUMMYFUNCTION("""COMPUTED_VALUE"""),42702.66666666667)</f>
        <v>42702.66667</v>
      </c>
      <c r="B386" s="2">
        <f>IFERROR(__xludf.DUMMYFUNCTION("""COMPUTED_VALUE"""),43.71)</f>
        <v>43.71</v>
      </c>
      <c r="C386" s="2">
        <f>IFERROR(__xludf.DUMMYFUNCTION("""COMPUTED_VALUE"""),43.75)</f>
        <v>43.75</v>
      </c>
      <c r="D386" s="2">
        <f>IFERROR(__xludf.DUMMYFUNCTION("""COMPUTED_VALUE"""),42.32)</f>
        <v>42.32</v>
      </c>
      <c r="E386" s="2">
        <f>IFERROR(__xludf.DUMMYFUNCTION("""COMPUTED_VALUE"""),42.49)</f>
        <v>42.49</v>
      </c>
      <c r="F386" s="2">
        <f>IFERROR(__xludf.DUMMYFUNCTION("""COMPUTED_VALUE"""),500581.0)</f>
        <v>500581</v>
      </c>
    </row>
    <row r="387">
      <c r="A387" s="3">
        <f>IFERROR(__xludf.DUMMYFUNCTION("""COMPUTED_VALUE"""),42703.66666666667)</f>
        <v>42703.66667</v>
      </c>
      <c r="B387" s="2">
        <f>IFERROR(__xludf.DUMMYFUNCTION("""COMPUTED_VALUE"""),42.88)</f>
        <v>42.88</v>
      </c>
      <c r="C387" s="2">
        <f>IFERROR(__xludf.DUMMYFUNCTION("""COMPUTED_VALUE"""),43.2)</f>
        <v>43.2</v>
      </c>
      <c r="D387" s="2">
        <f>IFERROR(__xludf.DUMMYFUNCTION("""COMPUTED_VALUE"""),42.35)</f>
        <v>42.35</v>
      </c>
      <c r="E387" s="2">
        <f>IFERROR(__xludf.DUMMYFUNCTION("""COMPUTED_VALUE"""),42.59)</f>
        <v>42.59</v>
      </c>
      <c r="F387" s="2">
        <f>IFERROR(__xludf.DUMMYFUNCTION("""COMPUTED_VALUE"""),445243.0)</f>
        <v>445243</v>
      </c>
    </row>
    <row r="388">
      <c r="A388" s="3">
        <f>IFERROR(__xludf.DUMMYFUNCTION("""COMPUTED_VALUE"""),42704.66666666667)</f>
        <v>42704.66667</v>
      </c>
      <c r="B388" s="2">
        <f>IFERROR(__xludf.DUMMYFUNCTION("""COMPUTED_VALUE"""),43.07)</f>
        <v>43.07</v>
      </c>
      <c r="C388" s="2">
        <f>IFERROR(__xludf.DUMMYFUNCTION("""COMPUTED_VALUE"""),43.25)</f>
        <v>43.25</v>
      </c>
      <c r="D388" s="2">
        <f>IFERROR(__xludf.DUMMYFUNCTION("""COMPUTED_VALUE"""),41.59)</f>
        <v>41.59</v>
      </c>
      <c r="E388" s="2">
        <f>IFERROR(__xludf.DUMMYFUNCTION("""COMPUTED_VALUE"""),41.67)</f>
        <v>41.67</v>
      </c>
      <c r="F388" s="2">
        <f>IFERROR(__xludf.DUMMYFUNCTION("""COMPUTED_VALUE"""),820867.0)</f>
        <v>820867</v>
      </c>
    </row>
    <row r="389">
      <c r="A389" s="3">
        <f>IFERROR(__xludf.DUMMYFUNCTION("""COMPUTED_VALUE"""),42705.66666666667)</f>
        <v>42705.66667</v>
      </c>
      <c r="B389" s="2">
        <f>IFERROR(__xludf.DUMMYFUNCTION("""COMPUTED_VALUE"""),41.81)</f>
        <v>41.81</v>
      </c>
      <c r="C389" s="2">
        <f>IFERROR(__xludf.DUMMYFUNCTION("""COMPUTED_VALUE"""),42.06)</f>
        <v>42.06</v>
      </c>
      <c r="D389" s="2">
        <f>IFERROR(__xludf.DUMMYFUNCTION("""COMPUTED_VALUE"""),39.62)</f>
        <v>39.62</v>
      </c>
      <c r="E389" s="2">
        <f>IFERROR(__xludf.DUMMYFUNCTION("""COMPUTED_VALUE"""),39.67)</f>
        <v>39.67</v>
      </c>
      <c r="F389" s="2">
        <f>IFERROR(__xludf.DUMMYFUNCTION("""COMPUTED_VALUE"""),1117519.0)</f>
        <v>1117519</v>
      </c>
    </row>
    <row r="390">
      <c r="A390" s="3">
        <f>IFERROR(__xludf.DUMMYFUNCTION("""COMPUTED_VALUE"""),42706.66666666667)</f>
        <v>42706.66667</v>
      </c>
      <c r="B390" s="2">
        <f>IFERROR(__xludf.DUMMYFUNCTION("""COMPUTED_VALUE"""),39.73)</f>
        <v>39.73</v>
      </c>
      <c r="C390" s="2">
        <f>IFERROR(__xludf.DUMMYFUNCTION("""COMPUTED_VALUE"""),40.38)</f>
        <v>40.38</v>
      </c>
      <c r="D390" s="2">
        <f>IFERROR(__xludf.DUMMYFUNCTION("""COMPUTED_VALUE"""),38.69)</f>
        <v>38.69</v>
      </c>
      <c r="E390" s="2">
        <f>IFERROR(__xludf.DUMMYFUNCTION("""COMPUTED_VALUE"""),39.05)</f>
        <v>39.05</v>
      </c>
      <c r="F390" s="2">
        <f>IFERROR(__xludf.DUMMYFUNCTION("""COMPUTED_VALUE"""),1277753.0)</f>
        <v>1277753</v>
      </c>
    </row>
    <row r="391">
      <c r="A391" s="3">
        <f>IFERROR(__xludf.DUMMYFUNCTION("""COMPUTED_VALUE"""),42709.66666666667)</f>
        <v>42709.66667</v>
      </c>
      <c r="B391" s="2">
        <f>IFERROR(__xludf.DUMMYFUNCTION("""COMPUTED_VALUE"""),39.47)</f>
        <v>39.47</v>
      </c>
      <c r="C391" s="2">
        <f>IFERROR(__xludf.DUMMYFUNCTION("""COMPUTED_VALUE"""),41.23)</f>
        <v>41.23</v>
      </c>
      <c r="D391" s="2">
        <f>IFERROR(__xludf.DUMMYFUNCTION("""COMPUTED_VALUE"""),39.47)</f>
        <v>39.47</v>
      </c>
      <c r="E391" s="2">
        <f>IFERROR(__xludf.DUMMYFUNCTION("""COMPUTED_VALUE"""),40.57)</f>
        <v>40.57</v>
      </c>
      <c r="F391" s="2">
        <f>IFERROR(__xludf.DUMMYFUNCTION("""COMPUTED_VALUE"""),889877.0)</f>
        <v>889877</v>
      </c>
    </row>
    <row r="392">
      <c r="A392" s="3">
        <f>IFERROR(__xludf.DUMMYFUNCTION("""COMPUTED_VALUE"""),42710.66666666667)</f>
        <v>42710.66667</v>
      </c>
      <c r="B392" s="2">
        <f>IFERROR(__xludf.DUMMYFUNCTION("""COMPUTED_VALUE"""),40.95)</f>
        <v>40.95</v>
      </c>
      <c r="C392" s="2">
        <f>IFERROR(__xludf.DUMMYFUNCTION("""COMPUTED_VALUE"""),41.42)</f>
        <v>41.42</v>
      </c>
      <c r="D392" s="2">
        <f>IFERROR(__xludf.DUMMYFUNCTION("""COMPUTED_VALUE"""),40.19)</f>
        <v>40.19</v>
      </c>
      <c r="E392" s="2">
        <f>IFERROR(__xludf.DUMMYFUNCTION("""COMPUTED_VALUE"""),40.9)</f>
        <v>40.9</v>
      </c>
      <c r="F392" s="2">
        <f>IFERROR(__xludf.DUMMYFUNCTION("""COMPUTED_VALUE"""),394586.0)</f>
        <v>394586</v>
      </c>
    </row>
    <row r="393">
      <c r="A393" s="3">
        <f>IFERROR(__xludf.DUMMYFUNCTION("""COMPUTED_VALUE"""),42711.66666666667)</f>
        <v>42711.66667</v>
      </c>
      <c r="B393" s="2">
        <f>IFERROR(__xludf.DUMMYFUNCTION("""COMPUTED_VALUE"""),41.17)</f>
        <v>41.17</v>
      </c>
      <c r="C393" s="2">
        <f>IFERROR(__xludf.DUMMYFUNCTION("""COMPUTED_VALUE"""),41.21)</f>
        <v>41.21</v>
      </c>
      <c r="D393" s="2">
        <f>IFERROR(__xludf.DUMMYFUNCTION("""COMPUTED_VALUE"""),40.05)</f>
        <v>40.05</v>
      </c>
      <c r="E393" s="2">
        <f>IFERROR(__xludf.DUMMYFUNCTION("""COMPUTED_VALUE"""),40.72)</f>
        <v>40.72</v>
      </c>
      <c r="F393" s="2">
        <f>IFERROR(__xludf.DUMMYFUNCTION("""COMPUTED_VALUE"""),535605.0)</f>
        <v>535605</v>
      </c>
    </row>
    <row r="394">
      <c r="A394" s="3">
        <f>IFERROR(__xludf.DUMMYFUNCTION("""COMPUTED_VALUE"""),42712.66666666667)</f>
        <v>42712.66667</v>
      </c>
      <c r="B394" s="2">
        <f>IFERROR(__xludf.DUMMYFUNCTION("""COMPUTED_VALUE"""),41.09)</f>
        <v>41.09</v>
      </c>
      <c r="C394" s="2">
        <f>IFERROR(__xludf.DUMMYFUNCTION("""COMPUTED_VALUE"""),42.99)</f>
        <v>42.99</v>
      </c>
      <c r="D394" s="2">
        <f>IFERROR(__xludf.DUMMYFUNCTION("""COMPUTED_VALUE"""),40.54)</f>
        <v>40.54</v>
      </c>
      <c r="E394" s="2">
        <f>IFERROR(__xludf.DUMMYFUNCTION("""COMPUTED_VALUE"""),42.63)</f>
        <v>42.63</v>
      </c>
      <c r="F394" s="2">
        <f>IFERROR(__xludf.DUMMYFUNCTION("""COMPUTED_VALUE"""),1115694.0)</f>
        <v>1115694</v>
      </c>
    </row>
    <row r="395">
      <c r="A395" s="3">
        <f>IFERROR(__xludf.DUMMYFUNCTION("""COMPUTED_VALUE"""),42713.66666666667)</f>
        <v>42713.66667</v>
      </c>
      <c r="B395" s="2">
        <f>IFERROR(__xludf.DUMMYFUNCTION("""COMPUTED_VALUE"""),43.0)</f>
        <v>43</v>
      </c>
      <c r="C395" s="2">
        <f>IFERROR(__xludf.DUMMYFUNCTION("""COMPUTED_VALUE"""),43.67)</f>
        <v>43.67</v>
      </c>
      <c r="D395" s="2">
        <f>IFERROR(__xludf.DUMMYFUNCTION("""COMPUTED_VALUE"""),41.78)</f>
        <v>41.78</v>
      </c>
      <c r="E395" s="2">
        <f>IFERROR(__xludf.DUMMYFUNCTION("""COMPUTED_VALUE"""),42.22)</f>
        <v>42.22</v>
      </c>
      <c r="F395" s="2">
        <f>IFERROR(__xludf.DUMMYFUNCTION("""COMPUTED_VALUE"""),713100.0)</f>
        <v>713100</v>
      </c>
    </row>
    <row r="396">
      <c r="A396" s="3">
        <f>IFERROR(__xludf.DUMMYFUNCTION("""COMPUTED_VALUE"""),42716.66666666667)</f>
        <v>42716.66667</v>
      </c>
      <c r="B396" s="2">
        <f>IFERROR(__xludf.DUMMYFUNCTION("""COMPUTED_VALUE"""),42.75)</f>
        <v>42.75</v>
      </c>
      <c r="C396" s="2">
        <f>IFERROR(__xludf.DUMMYFUNCTION("""COMPUTED_VALUE"""),42.87)</f>
        <v>42.87</v>
      </c>
      <c r="D396" s="2">
        <f>IFERROR(__xludf.DUMMYFUNCTION("""COMPUTED_VALUE"""),41.87)</f>
        <v>41.87</v>
      </c>
      <c r="E396" s="2">
        <f>IFERROR(__xludf.DUMMYFUNCTION("""COMPUTED_VALUE"""),42.04)</f>
        <v>42.04</v>
      </c>
      <c r="F396" s="2">
        <f>IFERROR(__xludf.DUMMYFUNCTION("""COMPUTED_VALUE"""),505568.0)</f>
        <v>505568</v>
      </c>
    </row>
    <row r="397">
      <c r="A397" s="3">
        <f>IFERROR(__xludf.DUMMYFUNCTION("""COMPUTED_VALUE"""),42717.66666666667)</f>
        <v>42717.66667</v>
      </c>
      <c r="B397" s="2">
        <f>IFERROR(__xludf.DUMMYFUNCTION("""COMPUTED_VALUE"""),42.01)</f>
        <v>42.01</v>
      </c>
      <c r="C397" s="2">
        <f>IFERROR(__xludf.DUMMYFUNCTION("""COMPUTED_VALUE"""),42.73)</f>
        <v>42.73</v>
      </c>
      <c r="D397" s="2">
        <f>IFERROR(__xludf.DUMMYFUNCTION("""COMPUTED_VALUE"""),41.9)</f>
        <v>41.9</v>
      </c>
      <c r="E397" s="2">
        <f>IFERROR(__xludf.DUMMYFUNCTION("""COMPUTED_VALUE"""),42.27)</f>
        <v>42.27</v>
      </c>
      <c r="F397" s="2">
        <f>IFERROR(__xludf.DUMMYFUNCTION("""COMPUTED_VALUE"""),547923.0)</f>
        <v>547923</v>
      </c>
    </row>
    <row r="398">
      <c r="A398" s="3">
        <f>IFERROR(__xludf.DUMMYFUNCTION("""COMPUTED_VALUE"""),42718.66666666667)</f>
        <v>42718.66667</v>
      </c>
      <c r="B398" s="2">
        <f>IFERROR(__xludf.DUMMYFUNCTION("""COMPUTED_VALUE"""),42.31)</f>
        <v>42.31</v>
      </c>
      <c r="C398" s="2">
        <f>IFERROR(__xludf.DUMMYFUNCTION("""COMPUTED_VALUE"""),42.52)</f>
        <v>42.52</v>
      </c>
      <c r="D398" s="2">
        <f>IFERROR(__xludf.DUMMYFUNCTION("""COMPUTED_VALUE"""),41.38)</f>
        <v>41.38</v>
      </c>
      <c r="E398" s="2">
        <f>IFERROR(__xludf.DUMMYFUNCTION("""COMPUTED_VALUE"""),41.75)</f>
        <v>41.75</v>
      </c>
      <c r="F398" s="2">
        <f>IFERROR(__xludf.DUMMYFUNCTION("""COMPUTED_VALUE"""),534288.0)</f>
        <v>534288</v>
      </c>
    </row>
    <row r="399">
      <c r="A399" s="3">
        <f>IFERROR(__xludf.DUMMYFUNCTION("""COMPUTED_VALUE"""),42719.66666666667)</f>
        <v>42719.66667</v>
      </c>
      <c r="B399" s="2">
        <f>IFERROR(__xludf.DUMMYFUNCTION("""COMPUTED_VALUE"""),41.62)</f>
        <v>41.62</v>
      </c>
      <c r="C399" s="2">
        <f>IFERROR(__xludf.DUMMYFUNCTION("""COMPUTED_VALUE"""),42.83)</f>
        <v>42.83</v>
      </c>
      <c r="D399" s="2">
        <f>IFERROR(__xludf.DUMMYFUNCTION("""COMPUTED_VALUE"""),41.35)</f>
        <v>41.35</v>
      </c>
      <c r="E399" s="2">
        <f>IFERROR(__xludf.DUMMYFUNCTION("""COMPUTED_VALUE"""),42.41)</f>
        <v>42.41</v>
      </c>
      <c r="F399" s="2">
        <f>IFERROR(__xludf.DUMMYFUNCTION("""COMPUTED_VALUE"""),703717.0)</f>
        <v>703717</v>
      </c>
    </row>
    <row r="400">
      <c r="A400" s="3">
        <f>IFERROR(__xludf.DUMMYFUNCTION("""COMPUTED_VALUE"""),42720.66666666667)</f>
        <v>42720.66667</v>
      </c>
      <c r="B400" s="2">
        <f>IFERROR(__xludf.DUMMYFUNCTION("""COMPUTED_VALUE"""),42.5)</f>
        <v>42.5</v>
      </c>
      <c r="C400" s="2">
        <f>IFERROR(__xludf.DUMMYFUNCTION("""COMPUTED_VALUE"""),42.62)</f>
        <v>42.62</v>
      </c>
      <c r="D400" s="2">
        <f>IFERROR(__xludf.DUMMYFUNCTION("""COMPUTED_VALUE"""),41.89)</f>
        <v>41.89</v>
      </c>
      <c r="E400" s="2">
        <f>IFERROR(__xludf.DUMMYFUNCTION("""COMPUTED_VALUE"""),42.05)</f>
        <v>42.05</v>
      </c>
      <c r="F400" s="2">
        <f>IFERROR(__xludf.DUMMYFUNCTION("""COMPUTED_VALUE"""),446044.0)</f>
        <v>446044</v>
      </c>
    </row>
    <row r="401">
      <c r="A401" s="3">
        <f>IFERROR(__xludf.DUMMYFUNCTION("""COMPUTED_VALUE"""),42723.66666666667)</f>
        <v>42723.66667</v>
      </c>
      <c r="B401" s="2">
        <f>IFERROR(__xludf.DUMMYFUNCTION("""COMPUTED_VALUE"""),42.35)</f>
        <v>42.35</v>
      </c>
      <c r="C401" s="2">
        <f>IFERROR(__xludf.DUMMYFUNCTION("""COMPUTED_VALUE"""),42.92)</f>
        <v>42.92</v>
      </c>
      <c r="D401" s="2">
        <f>IFERROR(__xludf.DUMMYFUNCTION("""COMPUTED_VALUE"""),41.75)</f>
        <v>41.75</v>
      </c>
      <c r="E401" s="2">
        <f>IFERROR(__xludf.DUMMYFUNCTION("""COMPUTED_VALUE"""),41.87)</f>
        <v>41.87</v>
      </c>
      <c r="F401" s="2">
        <f>IFERROR(__xludf.DUMMYFUNCTION("""COMPUTED_VALUE"""),521796.0)</f>
        <v>521796</v>
      </c>
    </row>
    <row r="402">
      <c r="A402" s="3">
        <f>IFERROR(__xludf.DUMMYFUNCTION("""COMPUTED_VALUE"""),42724.66666666667)</f>
        <v>42724.66667</v>
      </c>
      <c r="B402" s="2">
        <f>IFERROR(__xludf.DUMMYFUNCTION("""COMPUTED_VALUE"""),41.87)</f>
        <v>41.87</v>
      </c>
      <c r="C402" s="2">
        <f>IFERROR(__xludf.DUMMYFUNCTION("""COMPUTED_VALUE"""),41.96)</f>
        <v>41.96</v>
      </c>
      <c r="D402" s="2">
        <f>IFERROR(__xludf.DUMMYFUNCTION("""COMPUTED_VALUE"""),41.1)</f>
        <v>41.1</v>
      </c>
      <c r="E402" s="2">
        <f>IFERROR(__xludf.DUMMYFUNCTION("""COMPUTED_VALUE"""),41.42)</f>
        <v>41.42</v>
      </c>
      <c r="F402" s="2">
        <f>IFERROR(__xludf.DUMMYFUNCTION("""COMPUTED_VALUE"""),515635.0)</f>
        <v>515635</v>
      </c>
    </row>
    <row r="403">
      <c r="A403" s="3">
        <f>IFERROR(__xludf.DUMMYFUNCTION("""COMPUTED_VALUE"""),42725.66666666667)</f>
        <v>42725.66667</v>
      </c>
      <c r="B403" s="2">
        <f>IFERROR(__xludf.DUMMYFUNCTION("""COMPUTED_VALUE"""),41.52)</f>
        <v>41.52</v>
      </c>
      <c r="C403" s="2">
        <f>IFERROR(__xludf.DUMMYFUNCTION("""COMPUTED_VALUE"""),41.52)</f>
        <v>41.52</v>
      </c>
      <c r="D403" s="2">
        <f>IFERROR(__xludf.DUMMYFUNCTION("""COMPUTED_VALUE"""),40.64)</f>
        <v>40.64</v>
      </c>
      <c r="E403" s="2">
        <f>IFERROR(__xludf.DUMMYFUNCTION("""COMPUTED_VALUE"""),40.8)</f>
        <v>40.8</v>
      </c>
      <c r="F403" s="2">
        <f>IFERROR(__xludf.DUMMYFUNCTION("""COMPUTED_VALUE"""),649493.0)</f>
        <v>649493</v>
      </c>
    </row>
    <row r="404">
      <c r="A404" s="3">
        <f>IFERROR(__xludf.DUMMYFUNCTION("""COMPUTED_VALUE"""),42726.66666666667)</f>
        <v>42726.66667</v>
      </c>
      <c r="B404" s="2">
        <f>IFERROR(__xludf.DUMMYFUNCTION("""COMPUTED_VALUE"""),40.8)</f>
        <v>40.8</v>
      </c>
      <c r="C404" s="2">
        <f>IFERROR(__xludf.DUMMYFUNCTION("""COMPUTED_VALUE"""),40.91)</f>
        <v>40.91</v>
      </c>
      <c r="D404" s="2">
        <f>IFERROR(__xludf.DUMMYFUNCTION("""COMPUTED_VALUE"""),39.85)</f>
        <v>39.85</v>
      </c>
      <c r="E404" s="2">
        <f>IFERROR(__xludf.DUMMYFUNCTION("""COMPUTED_VALUE"""),40.17)</f>
        <v>40.17</v>
      </c>
      <c r="F404" s="2">
        <f>IFERROR(__xludf.DUMMYFUNCTION("""COMPUTED_VALUE"""),502563.0)</f>
        <v>502563</v>
      </c>
    </row>
    <row r="405">
      <c r="A405" s="3">
        <f>IFERROR(__xludf.DUMMYFUNCTION("""COMPUTED_VALUE"""),42727.66666666667)</f>
        <v>42727.66667</v>
      </c>
      <c r="B405" s="2">
        <f>IFERROR(__xludf.DUMMYFUNCTION("""COMPUTED_VALUE"""),40.04)</f>
        <v>40.04</v>
      </c>
      <c r="C405" s="2">
        <f>IFERROR(__xludf.DUMMYFUNCTION("""COMPUTED_VALUE"""),41.38)</f>
        <v>41.38</v>
      </c>
      <c r="D405" s="2">
        <f>IFERROR(__xludf.DUMMYFUNCTION("""COMPUTED_VALUE"""),40.04)</f>
        <v>40.04</v>
      </c>
      <c r="E405" s="2">
        <f>IFERROR(__xludf.DUMMYFUNCTION("""COMPUTED_VALUE"""),41.34)</f>
        <v>41.34</v>
      </c>
      <c r="F405" s="2">
        <f>IFERROR(__xludf.DUMMYFUNCTION("""COMPUTED_VALUE"""),639829.0)</f>
        <v>639829</v>
      </c>
    </row>
    <row r="406">
      <c r="A406" s="3">
        <f>IFERROR(__xludf.DUMMYFUNCTION("""COMPUTED_VALUE"""),42731.66666666667)</f>
        <v>42731.66667</v>
      </c>
      <c r="B406" s="2">
        <f>IFERROR(__xludf.DUMMYFUNCTION("""COMPUTED_VALUE"""),41.54)</f>
        <v>41.54</v>
      </c>
      <c r="C406" s="2">
        <f>IFERROR(__xludf.DUMMYFUNCTION("""COMPUTED_VALUE"""),43.8)</f>
        <v>43.8</v>
      </c>
      <c r="D406" s="2">
        <f>IFERROR(__xludf.DUMMYFUNCTION("""COMPUTED_VALUE"""),41.52)</f>
        <v>41.52</v>
      </c>
      <c r="E406" s="2">
        <f>IFERROR(__xludf.DUMMYFUNCTION("""COMPUTED_VALUE"""),43.64)</f>
        <v>43.64</v>
      </c>
      <c r="F406" s="2">
        <f>IFERROR(__xludf.DUMMYFUNCTION("""COMPUTED_VALUE"""),751573.0)</f>
        <v>751573</v>
      </c>
    </row>
    <row r="407">
      <c r="A407" s="3">
        <f>IFERROR(__xludf.DUMMYFUNCTION("""COMPUTED_VALUE"""),42732.66666666667)</f>
        <v>42732.66667</v>
      </c>
      <c r="B407" s="2">
        <f>IFERROR(__xludf.DUMMYFUNCTION("""COMPUTED_VALUE"""),43.53)</f>
        <v>43.53</v>
      </c>
      <c r="C407" s="2">
        <f>IFERROR(__xludf.DUMMYFUNCTION("""COMPUTED_VALUE"""),44.24)</f>
        <v>44.24</v>
      </c>
      <c r="D407" s="2">
        <f>IFERROR(__xludf.DUMMYFUNCTION("""COMPUTED_VALUE"""),42.83)</f>
        <v>42.83</v>
      </c>
      <c r="E407" s="2">
        <f>IFERROR(__xludf.DUMMYFUNCTION("""COMPUTED_VALUE"""),43.22)</f>
        <v>43.22</v>
      </c>
      <c r="F407" s="2">
        <f>IFERROR(__xludf.DUMMYFUNCTION("""COMPUTED_VALUE"""),869219.0)</f>
        <v>869219</v>
      </c>
    </row>
    <row r="408">
      <c r="A408" s="3">
        <f>IFERROR(__xludf.DUMMYFUNCTION("""COMPUTED_VALUE"""),42733.66666666667)</f>
        <v>42733.66667</v>
      </c>
      <c r="B408" s="2">
        <f>IFERROR(__xludf.DUMMYFUNCTION("""COMPUTED_VALUE"""),43.39)</f>
        <v>43.39</v>
      </c>
      <c r="C408" s="2">
        <f>IFERROR(__xludf.DUMMYFUNCTION("""COMPUTED_VALUE"""),43.9)</f>
        <v>43.9</v>
      </c>
      <c r="D408" s="2">
        <f>IFERROR(__xludf.DUMMYFUNCTION("""COMPUTED_VALUE"""),42.52)</f>
        <v>42.52</v>
      </c>
      <c r="E408" s="2">
        <f>IFERROR(__xludf.DUMMYFUNCTION("""COMPUTED_VALUE"""),43.1)</f>
        <v>43.1</v>
      </c>
      <c r="F408" s="2">
        <f>IFERROR(__xludf.DUMMYFUNCTION("""COMPUTED_VALUE"""),532616.0)</f>
        <v>532616</v>
      </c>
    </row>
    <row r="409">
      <c r="A409" s="3">
        <f>IFERROR(__xludf.DUMMYFUNCTION("""COMPUTED_VALUE"""),42734.66666666667)</f>
        <v>42734.66667</v>
      </c>
      <c r="B409" s="2">
        <f>IFERROR(__xludf.DUMMYFUNCTION("""COMPUTED_VALUE"""),43.28)</f>
        <v>43.28</v>
      </c>
      <c r="C409" s="2">
        <f>IFERROR(__xludf.DUMMYFUNCTION("""COMPUTED_VALUE"""),43.48)</f>
        <v>43.48</v>
      </c>
      <c r="D409" s="2">
        <f>IFERROR(__xludf.DUMMYFUNCTION("""COMPUTED_VALUE"""),42.61)</f>
        <v>42.61</v>
      </c>
      <c r="E409" s="2">
        <f>IFERROR(__xludf.DUMMYFUNCTION("""COMPUTED_VALUE"""),42.87)</f>
        <v>42.87</v>
      </c>
      <c r="F409" s="2">
        <f>IFERROR(__xludf.DUMMYFUNCTION("""COMPUTED_VALUE"""),406868.0)</f>
        <v>406868</v>
      </c>
    </row>
    <row r="410">
      <c r="A410" s="3">
        <f>IFERROR(__xludf.DUMMYFUNCTION("""COMPUTED_VALUE"""),42738.66666666667)</f>
        <v>42738.66667</v>
      </c>
      <c r="B410" s="2">
        <f>IFERROR(__xludf.DUMMYFUNCTION("""COMPUTED_VALUE"""),43.28)</f>
        <v>43.28</v>
      </c>
      <c r="C410" s="2">
        <f>IFERROR(__xludf.DUMMYFUNCTION("""COMPUTED_VALUE"""),43.46)</f>
        <v>43.46</v>
      </c>
      <c r="D410" s="2">
        <f>IFERROR(__xludf.DUMMYFUNCTION("""COMPUTED_VALUE"""),42.14)</f>
        <v>42.14</v>
      </c>
      <c r="E410" s="2">
        <f>IFERROR(__xludf.DUMMYFUNCTION("""COMPUTED_VALUE"""),42.82)</f>
        <v>42.82</v>
      </c>
      <c r="F410" s="2">
        <f>IFERROR(__xludf.DUMMYFUNCTION("""COMPUTED_VALUE"""),705934.0)</f>
        <v>705934</v>
      </c>
    </row>
    <row r="411">
      <c r="A411" s="3">
        <f>IFERROR(__xludf.DUMMYFUNCTION("""COMPUTED_VALUE"""),42739.66666666667)</f>
        <v>42739.66667</v>
      </c>
      <c r="B411" s="2">
        <f>IFERROR(__xludf.DUMMYFUNCTION("""COMPUTED_VALUE"""),43.26)</f>
        <v>43.26</v>
      </c>
      <c r="C411" s="2">
        <f>IFERROR(__xludf.DUMMYFUNCTION("""COMPUTED_VALUE"""),44.42)</f>
        <v>44.42</v>
      </c>
      <c r="D411" s="2">
        <f>IFERROR(__xludf.DUMMYFUNCTION("""COMPUTED_VALUE"""),42.85)</f>
        <v>42.85</v>
      </c>
      <c r="E411" s="2">
        <f>IFERROR(__xludf.DUMMYFUNCTION("""COMPUTED_VALUE"""),44.14)</f>
        <v>44.14</v>
      </c>
      <c r="F411" s="2">
        <f>IFERROR(__xludf.DUMMYFUNCTION("""COMPUTED_VALUE"""),848140.0)</f>
        <v>848140</v>
      </c>
    </row>
    <row r="412">
      <c r="A412" s="3">
        <f>IFERROR(__xludf.DUMMYFUNCTION("""COMPUTED_VALUE"""),42740.66666666667)</f>
        <v>42740.66667</v>
      </c>
      <c r="B412" s="2">
        <f>IFERROR(__xludf.DUMMYFUNCTION("""COMPUTED_VALUE"""),44.47)</f>
        <v>44.47</v>
      </c>
      <c r="C412" s="2">
        <f>IFERROR(__xludf.DUMMYFUNCTION("""COMPUTED_VALUE"""),47.94)</f>
        <v>47.94</v>
      </c>
      <c r="D412" s="2">
        <f>IFERROR(__xludf.DUMMYFUNCTION("""COMPUTED_VALUE"""),44.25)</f>
        <v>44.25</v>
      </c>
      <c r="E412" s="2">
        <f>IFERROR(__xludf.DUMMYFUNCTION("""COMPUTED_VALUE"""),47.68)</f>
        <v>47.68</v>
      </c>
      <c r="F412" s="2">
        <f>IFERROR(__xludf.DUMMYFUNCTION("""COMPUTED_VALUE"""),5069993.0)</f>
        <v>5069993</v>
      </c>
    </row>
    <row r="413">
      <c r="A413" s="3">
        <f>IFERROR(__xludf.DUMMYFUNCTION("""COMPUTED_VALUE"""),42741.66666666667)</f>
        <v>42741.66667</v>
      </c>
      <c r="B413" s="2">
        <f>IFERROR(__xludf.DUMMYFUNCTION("""COMPUTED_VALUE"""),47.36)</f>
        <v>47.36</v>
      </c>
      <c r="C413" s="2">
        <f>IFERROR(__xludf.DUMMYFUNCTION("""COMPUTED_VALUE"""),47.65)</f>
        <v>47.65</v>
      </c>
      <c r="D413" s="2">
        <f>IFERROR(__xludf.DUMMYFUNCTION("""COMPUTED_VALUE"""),45.7)</f>
        <v>45.7</v>
      </c>
      <c r="E413" s="2">
        <f>IFERROR(__xludf.DUMMYFUNCTION("""COMPUTED_VALUE"""),46.9)</f>
        <v>46.9</v>
      </c>
      <c r="F413" s="2">
        <f>IFERROR(__xludf.DUMMYFUNCTION("""COMPUTED_VALUE"""),2061277.0)</f>
        <v>2061277</v>
      </c>
    </row>
    <row r="414">
      <c r="A414" s="3">
        <f>IFERROR(__xludf.DUMMYFUNCTION("""COMPUTED_VALUE"""),42744.66666666667)</f>
        <v>42744.66667</v>
      </c>
      <c r="B414" s="2">
        <f>IFERROR(__xludf.DUMMYFUNCTION("""COMPUTED_VALUE"""),47.11)</f>
        <v>47.11</v>
      </c>
      <c r="C414" s="2">
        <f>IFERROR(__xludf.DUMMYFUNCTION("""COMPUTED_VALUE"""),47.54)</f>
        <v>47.54</v>
      </c>
      <c r="D414" s="2">
        <f>IFERROR(__xludf.DUMMYFUNCTION("""COMPUTED_VALUE"""),46.7)</f>
        <v>46.7</v>
      </c>
      <c r="E414" s="2">
        <f>IFERROR(__xludf.DUMMYFUNCTION("""COMPUTED_VALUE"""),47.18)</f>
        <v>47.18</v>
      </c>
      <c r="F414" s="2">
        <f>IFERROR(__xludf.DUMMYFUNCTION("""COMPUTED_VALUE"""),921122.0)</f>
        <v>921122</v>
      </c>
    </row>
    <row r="415">
      <c r="A415" s="3">
        <f>IFERROR(__xludf.DUMMYFUNCTION("""COMPUTED_VALUE"""),42745.66666666667)</f>
        <v>42745.66667</v>
      </c>
      <c r="B415" s="2">
        <f>IFERROR(__xludf.DUMMYFUNCTION("""COMPUTED_VALUE"""),47.02)</f>
        <v>47.02</v>
      </c>
      <c r="C415" s="2">
        <f>IFERROR(__xludf.DUMMYFUNCTION("""COMPUTED_VALUE"""),49.13)</f>
        <v>49.13</v>
      </c>
      <c r="D415" s="2">
        <f>IFERROR(__xludf.DUMMYFUNCTION("""COMPUTED_VALUE"""),47.02)</f>
        <v>47.02</v>
      </c>
      <c r="E415" s="2">
        <f>IFERROR(__xludf.DUMMYFUNCTION("""COMPUTED_VALUE"""),47.87)</f>
        <v>47.87</v>
      </c>
      <c r="F415" s="2">
        <f>IFERROR(__xludf.DUMMYFUNCTION("""COMPUTED_VALUE"""),1600917.0)</f>
        <v>1600917</v>
      </c>
    </row>
    <row r="416">
      <c r="A416" s="3">
        <f>IFERROR(__xludf.DUMMYFUNCTION("""COMPUTED_VALUE"""),42746.66666666667)</f>
        <v>42746.66667</v>
      </c>
      <c r="B416" s="2">
        <f>IFERROR(__xludf.DUMMYFUNCTION("""COMPUTED_VALUE"""),47.93)</f>
        <v>47.93</v>
      </c>
      <c r="C416" s="2">
        <f>IFERROR(__xludf.DUMMYFUNCTION("""COMPUTED_VALUE"""),48.71)</f>
        <v>48.71</v>
      </c>
      <c r="D416" s="2">
        <f>IFERROR(__xludf.DUMMYFUNCTION("""COMPUTED_VALUE"""),47.28)</f>
        <v>47.28</v>
      </c>
      <c r="E416" s="2">
        <f>IFERROR(__xludf.DUMMYFUNCTION("""COMPUTED_VALUE"""),48.33)</f>
        <v>48.33</v>
      </c>
      <c r="F416" s="2">
        <f>IFERROR(__xludf.DUMMYFUNCTION("""COMPUTED_VALUE"""),947254.0)</f>
        <v>947254</v>
      </c>
    </row>
    <row r="417">
      <c r="A417" s="3">
        <f>IFERROR(__xludf.DUMMYFUNCTION("""COMPUTED_VALUE"""),42747.66666666667)</f>
        <v>42747.66667</v>
      </c>
      <c r="B417" s="2">
        <f>IFERROR(__xludf.DUMMYFUNCTION("""COMPUTED_VALUE"""),48.64)</f>
        <v>48.64</v>
      </c>
      <c r="C417" s="2">
        <f>IFERROR(__xludf.DUMMYFUNCTION("""COMPUTED_VALUE"""),48.85)</f>
        <v>48.85</v>
      </c>
      <c r="D417" s="2">
        <f>IFERROR(__xludf.DUMMYFUNCTION("""COMPUTED_VALUE"""),47.61)</f>
        <v>47.61</v>
      </c>
      <c r="E417" s="2">
        <f>IFERROR(__xludf.DUMMYFUNCTION("""COMPUTED_VALUE"""),48.58)</f>
        <v>48.58</v>
      </c>
      <c r="F417" s="2">
        <f>IFERROR(__xludf.DUMMYFUNCTION("""COMPUTED_VALUE"""),927173.0)</f>
        <v>927173</v>
      </c>
    </row>
    <row r="418">
      <c r="A418" s="3">
        <f>IFERROR(__xludf.DUMMYFUNCTION("""COMPUTED_VALUE"""),42748.66666666667)</f>
        <v>42748.66667</v>
      </c>
      <c r="B418" s="2">
        <f>IFERROR(__xludf.DUMMYFUNCTION("""COMPUTED_VALUE"""),48.58)</f>
        <v>48.58</v>
      </c>
      <c r="C418" s="2">
        <f>IFERROR(__xludf.DUMMYFUNCTION("""COMPUTED_VALUE"""),49.43)</f>
        <v>49.43</v>
      </c>
      <c r="D418" s="2">
        <f>IFERROR(__xludf.DUMMYFUNCTION("""COMPUTED_VALUE"""),48.02)</f>
        <v>48.02</v>
      </c>
      <c r="E418" s="2">
        <f>IFERROR(__xludf.DUMMYFUNCTION("""COMPUTED_VALUE"""),48.1)</f>
        <v>48.1</v>
      </c>
      <c r="F418" s="2">
        <f>IFERROR(__xludf.DUMMYFUNCTION("""COMPUTED_VALUE"""),1054174.0)</f>
        <v>1054174</v>
      </c>
    </row>
    <row r="419">
      <c r="A419" s="3">
        <f>IFERROR(__xludf.DUMMYFUNCTION("""COMPUTED_VALUE"""),42752.66666666667)</f>
        <v>42752.66667</v>
      </c>
      <c r="B419" s="2">
        <f>IFERROR(__xludf.DUMMYFUNCTION("""COMPUTED_VALUE"""),48.83)</f>
        <v>48.83</v>
      </c>
      <c r="C419" s="2">
        <f>IFERROR(__xludf.DUMMYFUNCTION("""COMPUTED_VALUE"""),49.75)</f>
        <v>49.75</v>
      </c>
      <c r="D419" s="2">
        <f>IFERROR(__xludf.DUMMYFUNCTION("""COMPUTED_VALUE"""),48.31)</f>
        <v>48.31</v>
      </c>
      <c r="E419" s="2">
        <f>IFERROR(__xludf.DUMMYFUNCTION("""COMPUTED_VALUE"""),49.52)</f>
        <v>49.52</v>
      </c>
      <c r="F419" s="2">
        <f>IFERROR(__xludf.DUMMYFUNCTION("""COMPUTED_VALUE"""),1306022.0)</f>
        <v>1306022</v>
      </c>
    </row>
    <row r="420">
      <c r="A420" s="3">
        <f>IFERROR(__xludf.DUMMYFUNCTION("""COMPUTED_VALUE"""),42753.66666666667)</f>
        <v>42753.66667</v>
      </c>
      <c r="B420" s="2">
        <f>IFERROR(__xludf.DUMMYFUNCTION("""COMPUTED_VALUE"""),49.66)</f>
        <v>49.66</v>
      </c>
      <c r="C420" s="2">
        <f>IFERROR(__xludf.DUMMYFUNCTION("""COMPUTED_VALUE"""),50.0)</f>
        <v>50</v>
      </c>
      <c r="D420" s="2">
        <f>IFERROR(__xludf.DUMMYFUNCTION("""COMPUTED_VALUE"""),49.04)</f>
        <v>49.04</v>
      </c>
      <c r="E420" s="2">
        <f>IFERROR(__xludf.DUMMYFUNCTION("""COMPUTED_VALUE"""),49.98)</f>
        <v>49.98</v>
      </c>
      <c r="F420" s="2">
        <f>IFERROR(__xludf.DUMMYFUNCTION("""COMPUTED_VALUE"""),846045.0)</f>
        <v>846045</v>
      </c>
    </row>
    <row r="421">
      <c r="A421" s="3">
        <f>IFERROR(__xludf.DUMMYFUNCTION("""COMPUTED_VALUE"""),42754.66666666667)</f>
        <v>42754.66667</v>
      </c>
      <c r="B421" s="2">
        <f>IFERROR(__xludf.DUMMYFUNCTION("""COMPUTED_VALUE"""),50.12)</f>
        <v>50.12</v>
      </c>
      <c r="C421" s="2">
        <f>IFERROR(__xludf.DUMMYFUNCTION("""COMPUTED_VALUE"""),51.13)</f>
        <v>51.13</v>
      </c>
      <c r="D421" s="2">
        <f>IFERROR(__xludf.DUMMYFUNCTION("""COMPUTED_VALUE"""),49.9)</f>
        <v>49.9</v>
      </c>
      <c r="E421" s="2">
        <f>IFERROR(__xludf.DUMMYFUNCTION("""COMPUTED_VALUE"""),50.66)</f>
        <v>50.66</v>
      </c>
      <c r="F421" s="2">
        <f>IFERROR(__xludf.DUMMYFUNCTION("""COMPUTED_VALUE"""),1000322.0)</f>
        <v>1000322</v>
      </c>
    </row>
    <row r="422">
      <c r="A422" s="3">
        <f>IFERROR(__xludf.DUMMYFUNCTION("""COMPUTED_VALUE"""),42755.66666666667)</f>
        <v>42755.66667</v>
      </c>
      <c r="B422" s="2">
        <f>IFERROR(__xludf.DUMMYFUNCTION("""COMPUTED_VALUE"""),50.77)</f>
        <v>50.77</v>
      </c>
      <c r="C422" s="2">
        <f>IFERROR(__xludf.DUMMYFUNCTION("""COMPUTED_VALUE"""),51.37)</f>
        <v>51.37</v>
      </c>
      <c r="D422" s="2">
        <f>IFERROR(__xludf.DUMMYFUNCTION("""COMPUTED_VALUE"""),49.87)</f>
        <v>49.87</v>
      </c>
      <c r="E422" s="2">
        <f>IFERROR(__xludf.DUMMYFUNCTION("""COMPUTED_VALUE"""),50.09)</f>
        <v>50.09</v>
      </c>
      <c r="F422" s="2">
        <f>IFERROR(__xludf.DUMMYFUNCTION("""COMPUTED_VALUE"""),916662.0)</f>
        <v>916662</v>
      </c>
    </row>
    <row r="423">
      <c r="A423" s="3">
        <f>IFERROR(__xludf.DUMMYFUNCTION("""COMPUTED_VALUE"""),42758.66666666667)</f>
        <v>42758.66667</v>
      </c>
      <c r="B423" s="2">
        <f>IFERROR(__xludf.DUMMYFUNCTION("""COMPUTED_VALUE"""),50.1)</f>
        <v>50.1</v>
      </c>
      <c r="C423" s="2">
        <f>IFERROR(__xludf.DUMMYFUNCTION("""COMPUTED_VALUE"""),50.35)</f>
        <v>50.35</v>
      </c>
      <c r="D423" s="2">
        <f>IFERROR(__xludf.DUMMYFUNCTION("""COMPUTED_VALUE"""),49.25)</f>
        <v>49.25</v>
      </c>
      <c r="E423" s="2">
        <f>IFERROR(__xludf.DUMMYFUNCTION("""COMPUTED_VALUE"""),49.44)</f>
        <v>49.44</v>
      </c>
      <c r="F423" s="2">
        <f>IFERROR(__xludf.DUMMYFUNCTION("""COMPUTED_VALUE"""),871839.0)</f>
        <v>871839</v>
      </c>
    </row>
    <row r="424">
      <c r="A424" s="3">
        <f>IFERROR(__xludf.DUMMYFUNCTION("""COMPUTED_VALUE"""),42759.66666666667)</f>
        <v>42759.66667</v>
      </c>
      <c r="B424" s="2">
        <f>IFERROR(__xludf.DUMMYFUNCTION("""COMPUTED_VALUE"""),49.86)</f>
        <v>49.86</v>
      </c>
      <c r="C424" s="2">
        <f>IFERROR(__xludf.DUMMYFUNCTION("""COMPUTED_VALUE"""),50.0)</f>
        <v>50</v>
      </c>
      <c r="D424" s="2">
        <f>IFERROR(__xludf.DUMMYFUNCTION("""COMPUTED_VALUE"""),48.93)</f>
        <v>48.93</v>
      </c>
      <c r="E424" s="2">
        <f>IFERROR(__xludf.DUMMYFUNCTION("""COMPUTED_VALUE"""),49.42)</f>
        <v>49.42</v>
      </c>
      <c r="F424" s="2">
        <f>IFERROR(__xludf.DUMMYFUNCTION("""COMPUTED_VALUE"""),852330.0)</f>
        <v>852330</v>
      </c>
    </row>
    <row r="425">
      <c r="A425" s="3">
        <f>IFERROR(__xludf.DUMMYFUNCTION("""COMPUTED_VALUE"""),42760.66666666667)</f>
        <v>42760.66667</v>
      </c>
      <c r="B425" s="2">
        <f>IFERROR(__xludf.DUMMYFUNCTION("""COMPUTED_VALUE"""),50.11)</f>
        <v>50.11</v>
      </c>
      <c r="C425" s="2">
        <f>IFERROR(__xludf.DUMMYFUNCTION("""COMPUTED_VALUE"""),51.98)</f>
        <v>51.98</v>
      </c>
      <c r="D425" s="2">
        <f>IFERROR(__xludf.DUMMYFUNCTION("""COMPUTED_VALUE"""),50.02)</f>
        <v>50.02</v>
      </c>
      <c r="E425" s="2">
        <f>IFERROR(__xludf.DUMMYFUNCTION("""COMPUTED_VALUE"""),51.36)</f>
        <v>51.36</v>
      </c>
      <c r="F425" s="2">
        <f>IFERROR(__xludf.DUMMYFUNCTION("""COMPUTED_VALUE"""),1116489.0)</f>
        <v>1116489</v>
      </c>
    </row>
    <row r="426">
      <c r="A426" s="3">
        <f>IFERROR(__xludf.DUMMYFUNCTION("""COMPUTED_VALUE"""),42761.66666666667)</f>
        <v>42761.66667</v>
      </c>
      <c r="B426" s="2">
        <f>IFERROR(__xludf.DUMMYFUNCTION("""COMPUTED_VALUE"""),51.81)</f>
        <v>51.81</v>
      </c>
      <c r="C426" s="2">
        <f>IFERROR(__xludf.DUMMYFUNCTION("""COMPUTED_VALUE"""),52.0)</f>
        <v>52</v>
      </c>
      <c r="D426" s="2">
        <f>IFERROR(__xludf.DUMMYFUNCTION("""COMPUTED_VALUE"""),50.65)</f>
        <v>50.65</v>
      </c>
      <c r="E426" s="2">
        <f>IFERROR(__xludf.DUMMYFUNCTION("""COMPUTED_VALUE"""),51.01)</f>
        <v>51.01</v>
      </c>
      <c r="F426" s="2">
        <f>IFERROR(__xludf.DUMMYFUNCTION("""COMPUTED_VALUE"""),837387.0)</f>
        <v>837387</v>
      </c>
    </row>
    <row r="427">
      <c r="A427" s="3">
        <f>IFERROR(__xludf.DUMMYFUNCTION("""COMPUTED_VALUE"""),42762.66666666667)</f>
        <v>42762.66667</v>
      </c>
      <c r="B427" s="2">
        <f>IFERROR(__xludf.DUMMYFUNCTION("""COMPUTED_VALUE"""),51.0)</f>
        <v>51</v>
      </c>
      <c r="C427" s="2">
        <f>IFERROR(__xludf.DUMMYFUNCTION("""COMPUTED_VALUE"""),51.64)</f>
        <v>51.64</v>
      </c>
      <c r="D427" s="2">
        <f>IFERROR(__xludf.DUMMYFUNCTION("""COMPUTED_VALUE"""),51.0)</f>
        <v>51</v>
      </c>
      <c r="E427" s="2">
        <f>IFERROR(__xludf.DUMMYFUNCTION("""COMPUTED_VALUE"""),51.54)</f>
        <v>51.54</v>
      </c>
      <c r="F427" s="2">
        <f>IFERROR(__xludf.DUMMYFUNCTION("""COMPUTED_VALUE"""),532651.0)</f>
        <v>532651</v>
      </c>
    </row>
    <row r="428">
      <c r="A428" s="3">
        <f>IFERROR(__xludf.DUMMYFUNCTION("""COMPUTED_VALUE"""),42765.66666666667)</f>
        <v>42765.66667</v>
      </c>
      <c r="B428" s="2">
        <f>IFERROR(__xludf.DUMMYFUNCTION("""COMPUTED_VALUE"""),51.61)</f>
        <v>51.61</v>
      </c>
      <c r="C428" s="2">
        <f>IFERROR(__xludf.DUMMYFUNCTION("""COMPUTED_VALUE"""),51.73)</f>
        <v>51.73</v>
      </c>
      <c r="D428" s="2">
        <f>IFERROR(__xludf.DUMMYFUNCTION("""COMPUTED_VALUE"""),49.97)</f>
        <v>49.97</v>
      </c>
      <c r="E428" s="2">
        <f>IFERROR(__xludf.DUMMYFUNCTION("""COMPUTED_VALUE"""),50.7)</f>
        <v>50.7</v>
      </c>
      <c r="F428" s="2">
        <f>IFERROR(__xludf.DUMMYFUNCTION("""COMPUTED_VALUE"""),937562.0)</f>
        <v>937562</v>
      </c>
    </row>
    <row r="429">
      <c r="A429" s="3">
        <f>IFERROR(__xludf.DUMMYFUNCTION("""COMPUTED_VALUE"""),42766.66666666667)</f>
        <v>42766.66667</v>
      </c>
      <c r="B429" s="2">
        <f>IFERROR(__xludf.DUMMYFUNCTION("""COMPUTED_VALUE"""),50.34)</f>
        <v>50.34</v>
      </c>
      <c r="C429" s="2">
        <f>IFERROR(__xludf.DUMMYFUNCTION("""COMPUTED_VALUE"""),50.85)</f>
        <v>50.85</v>
      </c>
      <c r="D429" s="2">
        <f>IFERROR(__xludf.DUMMYFUNCTION("""COMPUTED_VALUE"""),50.17)</f>
        <v>50.17</v>
      </c>
      <c r="E429" s="2">
        <f>IFERROR(__xludf.DUMMYFUNCTION("""COMPUTED_VALUE"""),50.82)</f>
        <v>50.82</v>
      </c>
      <c r="F429" s="2">
        <f>IFERROR(__xludf.DUMMYFUNCTION("""COMPUTED_VALUE"""),703451.0)</f>
        <v>703451</v>
      </c>
    </row>
    <row r="430">
      <c r="A430" s="3">
        <f>IFERROR(__xludf.DUMMYFUNCTION("""COMPUTED_VALUE"""),42767.66666666667)</f>
        <v>42767.66667</v>
      </c>
      <c r="B430" s="2">
        <f>IFERROR(__xludf.DUMMYFUNCTION("""COMPUTED_VALUE"""),51.64)</f>
        <v>51.64</v>
      </c>
      <c r="C430" s="2">
        <f>IFERROR(__xludf.DUMMYFUNCTION("""COMPUTED_VALUE"""),51.71)</f>
        <v>51.71</v>
      </c>
      <c r="D430" s="2">
        <f>IFERROR(__xludf.DUMMYFUNCTION("""COMPUTED_VALUE"""),50.62)</f>
        <v>50.62</v>
      </c>
      <c r="E430" s="2">
        <f>IFERROR(__xludf.DUMMYFUNCTION("""COMPUTED_VALUE"""),51.19)</f>
        <v>51.19</v>
      </c>
      <c r="F430" s="2">
        <f>IFERROR(__xludf.DUMMYFUNCTION("""COMPUTED_VALUE"""),552613.0)</f>
        <v>552613</v>
      </c>
    </row>
    <row r="431">
      <c r="A431" s="3">
        <f>IFERROR(__xludf.DUMMYFUNCTION("""COMPUTED_VALUE"""),42768.66666666667)</f>
        <v>42768.66667</v>
      </c>
      <c r="B431" s="2">
        <f>IFERROR(__xludf.DUMMYFUNCTION("""COMPUTED_VALUE"""),51.18)</f>
        <v>51.18</v>
      </c>
      <c r="C431" s="2">
        <f>IFERROR(__xludf.DUMMYFUNCTION("""COMPUTED_VALUE"""),52.65)</f>
        <v>52.65</v>
      </c>
      <c r="D431" s="2">
        <f>IFERROR(__xludf.DUMMYFUNCTION("""COMPUTED_VALUE"""),51.04)</f>
        <v>51.04</v>
      </c>
      <c r="E431" s="2">
        <f>IFERROR(__xludf.DUMMYFUNCTION("""COMPUTED_VALUE"""),52.32)</f>
        <v>52.32</v>
      </c>
      <c r="F431" s="2">
        <f>IFERROR(__xludf.DUMMYFUNCTION("""COMPUTED_VALUE"""),954848.0)</f>
        <v>954848</v>
      </c>
    </row>
    <row r="432">
      <c r="A432" s="3">
        <f>IFERROR(__xludf.DUMMYFUNCTION("""COMPUTED_VALUE"""),42769.66666666667)</f>
        <v>42769.66667</v>
      </c>
      <c r="B432" s="2">
        <f>IFERROR(__xludf.DUMMYFUNCTION("""COMPUTED_VALUE"""),52.61)</f>
        <v>52.61</v>
      </c>
      <c r="C432" s="2">
        <f>IFERROR(__xludf.DUMMYFUNCTION("""COMPUTED_VALUE"""),52.63)</f>
        <v>52.63</v>
      </c>
      <c r="D432" s="2">
        <f>IFERROR(__xludf.DUMMYFUNCTION("""COMPUTED_VALUE"""),51.4)</f>
        <v>51.4</v>
      </c>
      <c r="E432" s="2">
        <f>IFERROR(__xludf.DUMMYFUNCTION("""COMPUTED_VALUE"""),52.12)</f>
        <v>52.12</v>
      </c>
      <c r="F432" s="2">
        <f>IFERROR(__xludf.DUMMYFUNCTION("""COMPUTED_VALUE"""),768864.0)</f>
        <v>768864</v>
      </c>
    </row>
    <row r="433">
      <c r="A433" s="3">
        <f>IFERROR(__xludf.DUMMYFUNCTION("""COMPUTED_VALUE"""),42772.66666666667)</f>
        <v>42772.66667</v>
      </c>
      <c r="B433" s="2">
        <f>IFERROR(__xludf.DUMMYFUNCTION("""COMPUTED_VALUE"""),52.19)</f>
        <v>52.19</v>
      </c>
      <c r="C433" s="2">
        <f>IFERROR(__xludf.DUMMYFUNCTION("""COMPUTED_VALUE"""),52.74)</f>
        <v>52.74</v>
      </c>
      <c r="D433" s="2">
        <f>IFERROR(__xludf.DUMMYFUNCTION("""COMPUTED_VALUE"""),51.46)</f>
        <v>51.46</v>
      </c>
      <c r="E433" s="2">
        <f>IFERROR(__xludf.DUMMYFUNCTION("""COMPUTED_VALUE"""),52.68)</f>
        <v>52.68</v>
      </c>
      <c r="F433" s="2">
        <f>IFERROR(__xludf.DUMMYFUNCTION("""COMPUTED_VALUE"""),419996.0)</f>
        <v>419996</v>
      </c>
    </row>
    <row r="434">
      <c r="A434" s="3">
        <f>IFERROR(__xludf.DUMMYFUNCTION("""COMPUTED_VALUE"""),42773.66666666667)</f>
        <v>42773.66667</v>
      </c>
      <c r="B434" s="2">
        <f>IFERROR(__xludf.DUMMYFUNCTION("""COMPUTED_VALUE"""),52.99)</f>
        <v>52.99</v>
      </c>
      <c r="C434" s="2">
        <f>IFERROR(__xludf.DUMMYFUNCTION("""COMPUTED_VALUE"""),53.66)</f>
        <v>53.66</v>
      </c>
      <c r="D434" s="2">
        <f>IFERROR(__xludf.DUMMYFUNCTION("""COMPUTED_VALUE"""),52.65)</f>
        <v>52.65</v>
      </c>
      <c r="E434" s="2">
        <f>IFERROR(__xludf.DUMMYFUNCTION("""COMPUTED_VALUE"""),53.13)</f>
        <v>53.13</v>
      </c>
      <c r="F434" s="2">
        <f>IFERROR(__xludf.DUMMYFUNCTION("""COMPUTED_VALUE"""),681205.0)</f>
        <v>681205</v>
      </c>
    </row>
    <row r="435">
      <c r="A435" s="3">
        <f>IFERROR(__xludf.DUMMYFUNCTION("""COMPUTED_VALUE"""),42774.66666666667)</f>
        <v>42774.66667</v>
      </c>
      <c r="B435" s="2">
        <f>IFERROR(__xludf.DUMMYFUNCTION("""COMPUTED_VALUE"""),53.59)</f>
        <v>53.59</v>
      </c>
      <c r="C435" s="2">
        <f>IFERROR(__xludf.DUMMYFUNCTION("""COMPUTED_VALUE"""),53.64)</f>
        <v>53.64</v>
      </c>
      <c r="D435" s="2">
        <f>IFERROR(__xludf.DUMMYFUNCTION("""COMPUTED_VALUE"""),52.73)</f>
        <v>52.73</v>
      </c>
      <c r="E435" s="2">
        <f>IFERROR(__xludf.DUMMYFUNCTION("""COMPUTED_VALUE"""),53.37)</f>
        <v>53.37</v>
      </c>
      <c r="F435" s="2">
        <f>IFERROR(__xludf.DUMMYFUNCTION("""COMPUTED_VALUE"""),704270.0)</f>
        <v>704270</v>
      </c>
    </row>
    <row r="436">
      <c r="A436" s="3">
        <f>IFERROR(__xludf.DUMMYFUNCTION("""COMPUTED_VALUE"""),42775.66666666667)</f>
        <v>42775.66667</v>
      </c>
      <c r="B436" s="2">
        <f>IFERROR(__xludf.DUMMYFUNCTION("""COMPUTED_VALUE"""),53.75)</f>
        <v>53.75</v>
      </c>
      <c r="C436" s="2">
        <f>IFERROR(__xludf.DUMMYFUNCTION("""COMPUTED_VALUE"""),55.0)</f>
        <v>55</v>
      </c>
      <c r="D436" s="2">
        <f>IFERROR(__xludf.DUMMYFUNCTION("""COMPUTED_VALUE"""),53.75)</f>
        <v>53.75</v>
      </c>
      <c r="E436" s="2">
        <f>IFERROR(__xludf.DUMMYFUNCTION("""COMPUTED_VALUE"""),54.61)</f>
        <v>54.61</v>
      </c>
      <c r="F436" s="2">
        <f>IFERROR(__xludf.DUMMYFUNCTION("""COMPUTED_VALUE"""),900165.0)</f>
        <v>900165</v>
      </c>
    </row>
    <row r="437">
      <c r="A437" s="3">
        <f>IFERROR(__xludf.DUMMYFUNCTION("""COMPUTED_VALUE"""),42776.66666666667)</f>
        <v>42776.66667</v>
      </c>
      <c r="B437" s="2">
        <f>IFERROR(__xludf.DUMMYFUNCTION("""COMPUTED_VALUE"""),55.23)</f>
        <v>55.23</v>
      </c>
      <c r="C437" s="2">
        <f>IFERROR(__xludf.DUMMYFUNCTION("""COMPUTED_VALUE"""),56.25)</f>
        <v>56.25</v>
      </c>
      <c r="D437" s="2">
        <f>IFERROR(__xludf.DUMMYFUNCTION("""COMPUTED_VALUE"""),54.9)</f>
        <v>54.9</v>
      </c>
      <c r="E437" s="2">
        <f>IFERROR(__xludf.DUMMYFUNCTION("""COMPUTED_VALUE"""),55.22)</f>
        <v>55.22</v>
      </c>
      <c r="F437" s="2">
        <f>IFERROR(__xludf.DUMMYFUNCTION("""COMPUTED_VALUE"""),1785439.0)</f>
        <v>1785439</v>
      </c>
    </row>
    <row r="438">
      <c r="A438" s="3">
        <f>IFERROR(__xludf.DUMMYFUNCTION("""COMPUTED_VALUE"""),42779.66666666667)</f>
        <v>42779.66667</v>
      </c>
      <c r="B438" s="2">
        <f>IFERROR(__xludf.DUMMYFUNCTION("""COMPUTED_VALUE"""),56.01)</f>
        <v>56.01</v>
      </c>
      <c r="C438" s="2">
        <f>IFERROR(__xludf.DUMMYFUNCTION("""COMPUTED_VALUE"""),57.16)</f>
        <v>57.16</v>
      </c>
      <c r="D438" s="2">
        <f>IFERROR(__xludf.DUMMYFUNCTION("""COMPUTED_VALUE"""),55.32)</f>
        <v>55.32</v>
      </c>
      <c r="E438" s="2">
        <f>IFERROR(__xludf.DUMMYFUNCTION("""COMPUTED_VALUE"""),56.05)</f>
        <v>56.05</v>
      </c>
      <c r="F438" s="2">
        <f>IFERROR(__xludf.DUMMYFUNCTION("""COMPUTED_VALUE"""),2540981.0)</f>
        <v>2540981</v>
      </c>
    </row>
    <row r="439">
      <c r="A439" s="3">
        <f>IFERROR(__xludf.DUMMYFUNCTION("""COMPUTED_VALUE"""),42780.66666666667)</f>
        <v>42780.66667</v>
      </c>
      <c r="B439" s="2">
        <f>IFERROR(__xludf.DUMMYFUNCTION("""COMPUTED_VALUE"""),56.32)</f>
        <v>56.32</v>
      </c>
      <c r="C439" s="2">
        <f>IFERROR(__xludf.DUMMYFUNCTION("""COMPUTED_VALUE"""),56.32)</f>
        <v>56.32</v>
      </c>
      <c r="D439" s="2">
        <f>IFERROR(__xludf.DUMMYFUNCTION("""COMPUTED_VALUE"""),55.15)</f>
        <v>55.15</v>
      </c>
      <c r="E439" s="2">
        <f>IFERROR(__xludf.DUMMYFUNCTION("""COMPUTED_VALUE"""),56.05)</f>
        <v>56.05</v>
      </c>
      <c r="F439" s="2">
        <f>IFERROR(__xludf.DUMMYFUNCTION("""COMPUTED_VALUE"""),1963753.0)</f>
        <v>1963753</v>
      </c>
    </row>
    <row r="440">
      <c r="A440" s="3">
        <f>IFERROR(__xludf.DUMMYFUNCTION("""COMPUTED_VALUE"""),42781.66666666667)</f>
        <v>42781.66667</v>
      </c>
      <c r="B440" s="2">
        <f>IFERROR(__xludf.DUMMYFUNCTION("""COMPUTED_VALUE"""),54.87)</f>
        <v>54.87</v>
      </c>
      <c r="C440" s="2">
        <f>IFERROR(__xludf.DUMMYFUNCTION("""COMPUTED_VALUE"""),61.49)</f>
        <v>61.49</v>
      </c>
      <c r="D440" s="2">
        <f>IFERROR(__xludf.DUMMYFUNCTION("""COMPUTED_VALUE"""),54.3)</f>
        <v>54.3</v>
      </c>
      <c r="E440" s="2">
        <f>IFERROR(__xludf.DUMMYFUNCTION("""COMPUTED_VALUE"""),60.61)</f>
        <v>60.61</v>
      </c>
      <c r="F440" s="2">
        <f>IFERROR(__xludf.DUMMYFUNCTION("""COMPUTED_VALUE"""),5694904.0)</f>
        <v>5694904</v>
      </c>
    </row>
    <row r="441">
      <c r="A441" s="3">
        <f>IFERROR(__xludf.DUMMYFUNCTION("""COMPUTED_VALUE"""),42782.66666666667)</f>
        <v>42782.66667</v>
      </c>
      <c r="B441" s="2">
        <f>IFERROR(__xludf.DUMMYFUNCTION("""COMPUTED_VALUE"""),61.18)</f>
        <v>61.18</v>
      </c>
      <c r="C441" s="2">
        <f>IFERROR(__xludf.DUMMYFUNCTION("""COMPUTED_VALUE"""),62.47)</f>
        <v>62.47</v>
      </c>
      <c r="D441" s="2">
        <f>IFERROR(__xludf.DUMMYFUNCTION("""COMPUTED_VALUE"""),59.56)</f>
        <v>59.56</v>
      </c>
      <c r="E441" s="2">
        <f>IFERROR(__xludf.DUMMYFUNCTION("""COMPUTED_VALUE"""),60.97)</f>
        <v>60.97</v>
      </c>
      <c r="F441" s="2">
        <f>IFERROR(__xludf.DUMMYFUNCTION("""COMPUTED_VALUE"""),2186628.0)</f>
        <v>2186628</v>
      </c>
    </row>
    <row r="442">
      <c r="A442" s="3">
        <f>IFERROR(__xludf.DUMMYFUNCTION("""COMPUTED_VALUE"""),42783.66666666667)</f>
        <v>42783.66667</v>
      </c>
      <c r="B442" s="2">
        <f>IFERROR(__xludf.DUMMYFUNCTION("""COMPUTED_VALUE"""),60.76)</f>
        <v>60.76</v>
      </c>
      <c r="C442" s="2">
        <f>IFERROR(__xludf.DUMMYFUNCTION("""COMPUTED_VALUE"""),61.68)</f>
        <v>61.68</v>
      </c>
      <c r="D442" s="2">
        <f>IFERROR(__xludf.DUMMYFUNCTION("""COMPUTED_VALUE"""),60.03)</f>
        <v>60.03</v>
      </c>
      <c r="E442" s="2">
        <f>IFERROR(__xludf.DUMMYFUNCTION("""COMPUTED_VALUE"""),61.52)</f>
        <v>61.52</v>
      </c>
      <c r="F442" s="2">
        <f>IFERROR(__xludf.DUMMYFUNCTION("""COMPUTED_VALUE"""),1192808.0)</f>
        <v>1192808</v>
      </c>
    </row>
    <row r="443">
      <c r="A443" s="3">
        <f>IFERROR(__xludf.DUMMYFUNCTION("""COMPUTED_VALUE"""),42787.66666666667)</f>
        <v>42787.66667</v>
      </c>
      <c r="B443" s="2">
        <f>IFERROR(__xludf.DUMMYFUNCTION("""COMPUTED_VALUE"""),62.15)</f>
        <v>62.15</v>
      </c>
      <c r="C443" s="2">
        <f>IFERROR(__xludf.DUMMYFUNCTION("""COMPUTED_VALUE"""),63.93)</f>
        <v>63.93</v>
      </c>
      <c r="D443" s="2">
        <f>IFERROR(__xludf.DUMMYFUNCTION("""COMPUTED_VALUE"""),61.86)</f>
        <v>61.86</v>
      </c>
      <c r="E443" s="2">
        <f>IFERROR(__xludf.DUMMYFUNCTION("""COMPUTED_VALUE"""),63.08)</f>
        <v>63.08</v>
      </c>
      <c r="F443" s="2">
        <f>IFERROR(__xludf.DUMMYFUNCTION("""COMPUTED_VALUE"""),1952054.0)</f>
        <v>1952054</v>
      </c>
    </row>
    <row r="444">
      <c r="A444" s="3">
        <f>IFERROR(__xludf.DUMMYFUNCTION("""COMPUTED_VALUE"""),42788.66666666667)</f>
        <v>42788.66667</v>
      </c>
      <c r="B444" s="2">
        <f>IFERROR(__xludf.DUMMYFUNCTION("""COMPUTED_VALUE"""),63.0)</f>
        <v>63</v>
      </c>
      <c r="C444" s="2">
        <f>IFERROR(__xludf.DUMMYFUNCTION("""COMPUTED_VALUE"""),63.8)</f>
        <v>63.8</v>
      </c>
      <c r="D444" s="2">
        <f>IFERROR(__xludf.DUMMYFUNCTION("""COMPUTED_VALUE"""),61.78)</f>
        <v>61.78</v>
      </c>
      <c r="E444" s="2">
        <f>IFERROR(__xludf.DUMMYFUNCTION("""COMPUTED_VALUE"""),63.59)</f>
        <v>63.59</v>
      </c>
      <c r="F444" s="2">
        <f>IFERROR(__xludf.DUMMYFUNCTION("""COMPUTED_VALUE"""),1198967.0)</f>
        <v>1198967</v>
      </c>
    </row>
    <row r="445">
      <c r="A445" s="3">
        <f>IFERROR(__xludf.DUMMYFUNCTION("""COMPUTED_VALUE"""),42789.66666666667)</f>
        <v>42789.66667</v>
      </c>
      <c r="B445" s="2">
        <f>IFERROR(__xludf.DUMMYFUNCTION("""COMPUTED_VALUE"""),64.17)</f>
        <v>64.17</v>
      </c>
      <c r="C445" s="2">
        <f>IFERROR(__xludf.DUMMYFUNCTION("""COMPUTED_VALUE"""),64.36)</f>
        <v>64.36</v>
      </c>
      <c r="D445" s="2">
        <f>IFERROR(__xludf.DUMMYFUNCTION("""COMPUTED_VALUE"""),61.83)</f>
        <v>61.83</v>
      </c>
      <c r="E445" s="2">
        <f>IFERROR(__xludf.DUMMYFUNCTION("""COMPUTED_VALUE"""),62.73)</f>
        <v>62.73</v>
      </c>
      <c r="F445" s="2">
        <f>IFERROR(__xludf.DUMMYFUNCTION("""COMPUTED_VALUE"""),1470103.0)</f>
        <v>1470103</v>
      </c>
    </row>
    <row r="446">
      <c r="A446" s="3">
        <f>IFERROR(__xludf.DUMMYFUNCTION("""COMPUTED_VALUE"""),42790.66666666667)</f>
        <v>42790.66667</v>
      </c>
      <c r="B446" s="2">
        <f>IFERROR(__xludf.DUMMYFUNCTION("""COMPUTED_VALUE"""),62.02)</f>
        <v>62.02</v>
      </c>
      <c r="C446" s="2">
        <f>IFERROR(__xludf.DUMMYFUNCTION("""COMPUTED_VALUE"""),62.28)</f>
        <v>62.28</v>
      </c>
      <c r="D446" s="2">
        <f>IFERROR(__xludf.DUMMYFUNCTION("""COMPUTED_VALUE"""),60.59)</f>
        <v>60.59</v>
      </c>
      <c r="E446" s="2">
        <f>IFERROR(__xludf.DUMMYFUNCTION("""COMPUTED_VALUE"""),61.75)</f>
        <v>61.75</v>
      </c>
      <c r="F446" s="2">
        <f>IFERROR(__xludf.DUMMYFUNCTION("""COMPUTED_VALUE"""),1168630.0)</f>
        <v>1168630</v>
      </c>
    </row>
    <row r="447">
      <c r="A447" s="3">
        <f>IFERROR(__xludf.DUMMYFUNCTION("""COMPUTED_VALUE"""),42793.66666666667)</f>
        <v>42793.66667</v>
      </c>
      <c r="B447" s="2">
        <f>IFERROR(__xludf.DUMMYFUNCTION("""COMPUTED_VALUE"""),61.8)</f>
        <v>61.8</v>
      </c>
      <c r="C447" s="2">
        <f>IFERROR(__xludf.DUMMYFUNCTION("""COMPUTED_VALUE"""),61.87)</f>
        <v>61.87</v>
      </c>
      <c r="D447" s="2">
        <f>IFERROR(__xludf.DUMMYFUNCTION("""COMPUTED_VALUE"""),59.82)</f>
        <v>59.82</v>
      </c>
      <c r="E447" s="2">
        <f>IFERROR(__xludf.DUMMYFUNCTION("""COMPUTED_VALUE"""),59.93)</f>
        <v>59.93</v>
      </c>
      <c r="F447" s="2">
        <f>IFERROR(__xludf.DUMMYFUNCTION("""COMPUTED_VALUE"""),1535012.0)</f>
        <v>1535012</v>
      </c>
    </row>
    <row r="448">
      <c r="A448" s="3">
        <f>IFERROR(__xludf.DUMMYFUNCTION("""COMPUTED_VALUE"""),42794.66666666667)</f>
        <v>42794.66667</v>
      </c>
      <c r="B448" s="2">
        <f>IFERROR(__xludf.DUMMYFUNCTION("""COMPUTED_VALUE"""),59.47)</f>
        <v>59.47</v>
      </c>
      <c r="C448" s="2">
        <f>IFERROR(__xludf.DUMMYFUNCTION("""COMPUTED_VALUE"""),60.84)</f>
        <v>60.84</v>
      </c>
      <c r="D448" s="2">
        <f>IFERROR(__xludf.DUMMYFUNCTION("""COMPUTED_VALUE"""),59.15)</f>
        <v>59.15</v>
      </c>
      <c r="E448" s="2">
        <f>IFERROR(__xludf.DUMMYFUNCTION("""COMPUTED_VALUE"""),59.21)</f>
        <v>59.21</v>
      </c>
      <c r="F448" s="2">
        <f>IFERROR(__xludf.DUMMYFUNCTION("""COMPUTED_VALUE"""),1133043.0)</f>
        <v>1133043</v>
      </c>
    </row>
    <row r="449">
      <c r="A449" s="3">
        <f>IFERROR(__xludf.DUMMYFUNCTION("""COMPUTED_VALUE"""),42795.66666666667)</f>
        <v>42795.66667</v>
      </c>
      <c r="B449" s="2">
        <f>IFERROR(__xludf.DUMMYFUNCTION("""COMPUTED_VALUE"""),60.17)</f>
        <v>60.17</v>
      </c>
      <c r="C449" s="2">
        <f>IFERROR(__xludf.DUMMYFUNCTION("""COMPUTED_VALUE"""),60.17)</f>
        <v>60.17</v>
      </c>
      <c r="D449" s="2">
        <f>IFERROR(__xludf.DUMMYFUNCTION("""COMPUTED_VALUE"""),59.02)</f>
        <v>59.02</v>
      </c>
      <c r="E449" s="2">
        <f>IFERROR(__xludf.DUMMYFUNCTION("""COMPUTED_VALUE"""),59.65)</f>
        <v>59.65</v>
      </c>
      <c r="F449" s="2">
        <f>IFERROR(__xludf.DUMMYFUNCTION("""COMPUTED_VALUE"""),1101760.0)</f>
        <v>1101760</v>
      </c>
    </row>
    <row r="450">
      <c r="A450" s="3">
        <f>IFERROR(__xludf.DUMMYFUNCTION("""COMPUTED_VALUE"""),42796.66666666667)</f>
        <v>42796.66667</v>
      </c>
      <c r="B450" s="2">
        <f>IFERROR(__xludf.DUMMYFUNCTION("""COMPUTED_VALUE"""),59.72)</f>
        <v>59.72</v>
      </c>
      <c r="C450" s="2">
        <f>IFERROR(__xludf.DUMMYFUNCTION("""COMPUTED_VALUE"""),60.65)</f>
        <v>60.65</v>
      </c>
      <c r="D450" s="2">
        <f>IFERROR(__xludf.DUMMYFUNCTION("""COMPUTED_VALUE"""),59.48)</f>
        <v>59.48</v>
      </c>
      <c r="E450" s="2">
        <f>IFERROR(__xludf.DUMMYFUNCTION("""COMPUTED_VALUE"""),59.67)</f>
        <v>59.67</v>
      </c>
      <c r="F450" s="2">
        <f>IFERROR(__xludf.DUMMYFUNCTION("""COMPUTED_VALUE"""),963983.0)</f>
        <v>963983</v>
      </c>
    </row>
    <row r="451">
      <c r="A451" s="3">
        <f>IFERROR(__xludf.DUMMYFUNCTION("""COMPUTED_VALUE"""),42797.66666666667)</f>
        <v>42797.66667</v>
      </c>
      <c r="B451" s="2">
        <f>IFERROR(__xludf.DUMMYFUNCTION("""COMPUTED_VALUE"""),59.64)</f>
        <v>59.64</v>
      </c>
      <c r="C451" s="2">
        <f>IFERROR(__xludf.DUMMYFUNCTION("""COMPUTED_VALUE"""),60.38)</f>
        <v>60.38</v>
      </c>
      <c r="D451" s="2">
        <f>IFERROR(__xludf.DUMMYFUNCTION("""COMPUTED_VALUE"""),59.12)</f>
        <v>59.12</v>
      </c>
      <c r="E451" s="2">
        <f>IFERROR(__xludf.DUMMYFUNCTION("""COMPUTED_VALUE"""),60.29)</f>
        <v>60.29</v>
      </c>
      <c r="F451" s="2">
        <f>IFERROR(__xludf.DUMMYFUNCTION("""COMPUTED_VALUE"""),989497.0)</f>
        <v>989497</v>
      </c>
    </row>
    <row r="452">
      <c r="A452" s="3">
        <f>IFERROR(__xludf.DUMMYFUNCTION("""COMPUTED_VALUE"""),42800.66666666667)</f>
        <v>42800.66667</v>
      </c>
      <c r="B452" s="2">
        <f>IFERROR(__xludf.DUMMYFUNCTION("""COMPUTED_VALUE"""),59.94)</f>
        <v>59.94</v>
      </c>
      <c r="C452" s="2">
        <f>IFERROR(__xludf.DUMMYFUNCTION("""COMPUTED_VALUE"""),60.26)</f>
        <v>60.26</v>
      </c>
      <c r="D452" s="2">
        <f>IFERROR(__xludf.DUMMYFUNCTION("""COMPUTED_VALUE"""),58.63)</f>
        <v>58.63</v>
      </c>
      <c r="E452" s="2">
        <f>IFERROR(__xludf.DUMMYFUNCTION("""COMPUTED_VALUE"""),59.32)</f>
        <v>59.32</v>
      </c>
      <c r="F452" s="2">
        <f>IFERROR(__xludf.DUMMYFUNCTION("""COMPUTED_VALUE"""),698604.0)</f>
        <v>698604</v>
      </c>
    </row>
    <row r="453">
      <c r="A453" s="3">
        <f>IFERROR(__xludf.DUMMYFUNCTION("""COMPUTED_VALUE"""),42801.66666666667)</f>
        <v>42801.66667</v>
      </c>
      <c r="B453" s="2">
        <f>IFERROR(__xludf.DUMMYFUNCTION("""COMPUTED_VALUE"""),59.29)</f>
        <v>59.29</v>
      </c>
      <c r="C453" s="2">
        <f>IFERROR(__xludf.DUMMYFUNCTION("""COMPUTED_VALUE"""),60.66)</f>
        <v>60.66</v>
      </c>
      <c r="D453" s="2">
        <f>IFERROR(__xludf.DUMMYFUNCTION("""COMPUTED_VALUE"""),59.2)</f>
        <v>59.2</v>
      </c>
      <c r="E453" s="2">
        <f>IFERROR(__xludf.DUMMYFUNCTION("""COMPUTED_VALUE"""),60.13)</f>
        <v>60.13</v>
      </c>
      <c r="F453" s="2">
        <f>IFERROR(__xludf.DUMMYFUNCTION("""COMPUTED_VALUE"""),1083670.0)</f>
        <v>1083670</v>
      </c>
    </row>
    <row r="454">
      <c r="A454" s="3">
        <f>IFERROR(__xludf.DUMMYFUNCTION("""COMPUTED_VALUE"""),42802.66666666667)</f>
        <v>42802.66667</v>
      </c>
      <c r="B454" s="2">
        <f>IFERROR(__xludf.DUMMYFUNCTION("""COMPUTED_VALUE"""),60.25)</f>
        <v>60.25</v>
      </c>
      <c r="C454" s="2">
        <f>IFERROR(__xludf.DUMMYFUNCTION("""COMPUTED_VALUE"""),61.5)</f>
        <v>61.5</v>
      </c>
      <c r="D454" s="2">
        <f>IFERROR(__xludf.DUMMYFUNCTION("""COMPUTED_VALUE"""),60.08)</f>
        <v>60.08</v>
      </c>
      <c r="E454" s="2">
        <f>IFERROR(__xludf.DUMMYFUNCTION("""COMPUTED_VALUE"""),60.91)</f>
        <v>60.91</v>
      </c>
      <c r="F454" s="2">
        <f>IFERROR(__xludf.DUMMYFUNCTION("""COMPUTED_VALUE"""),875247.0)</f>
        <v>875247</v>
      </c>
    </row>
    <row r="455">
      <c r="A455" s="3">
        <f>IFERROR(__xludf.DUMMYFUNCTION("""COMPUTED_VALUE"""),42803.66666666667)</f>
        <v>42803.66667</v>
      </c>
      <c r="B455" s="2">
        <f>IFERROR(__xludf.DUMMYFUNCTION("""COMPUTED_VALUE"""),61.06)</f>
        <v>61.06</v>
      </c>
      <c r="C455" s="2">
        <f>IFERROR(__xludf.DUMMYFUNCTION("""COMPUTED_VALUE"""),62.53)</f>
        <v>62.53</v>
      </c>
      <c r="D455" s="2">
        <f>IFERROR(__xludf.DUMMYFUNCTION("""COMPUTED_VALUE"""),60.72)</f>
        <v>60.72</v>
      </c>
      <c r="E455" s="2">
        <f>IFERROR(__xludf.DUMMYFUNCTION("""COMPUTED_VALUE"""),62.39)</f>
        <v>62.39</v>
      </c>
      <c r="F455" s="2">
        <f>IFERROR(__xludf.DUMMYFUNCTION("""COMPUTED_VALUE"""),994800.0)</f>
        <v>994800</v>
      </c>
    </row>
    <row r="456">
      <c r="A456" s="3">
        <f>IFERROR(__xludf.DUMMYFUNCTION("""COMPUTED_VALUE"""),42804.66666666667)</f>
        <v>42804.66667</v>
      </c>
      <c r="B456" s="2">
        <f>IFERROR(__xludf.DUMMYFUNCTION("""COMPUTED_VALUE"""),63.4)</f>
        <v>63.4</v>
      </c>
      <c r="C456" s="2">
        <f>IFERROR(__xludf.DUMMYFUNCTION("""COMPUTED_VALUE"""),64.33)</f>
        <v>64.33</v>
      </c>
      <c r="D456" s="2">
        <f>IFERROR(__xludf.DUMMYFUNCTION("""COMPUTED_VALUE"""),62.5)</f>
        <v>62.5</v>
      </c>
      <c r="E456" s="2">
        <f>IFERROR(__xludf.DUMMYFUNCTION("""COMPUTED_VALUE"""),64.15)</f>
        <v>64.15</v>
      </c>
      <c r="F456" s="2">
        <f>IFERROR(__xludf.DUMMYFUNCTION("""COMPUTED_VALUE"""),1218293.0)</f>
        <v>1218293</v>
      </c>
    </row>
    <row r="457">
      <c r="A457" s="3">
        <f>IFERROR(__xludf.DUMMYFUNCTION("""COMPUTED_VALUE"""),42807.66666666667)</f>
        <v>42807.66667</v>
      </c>
      <c r="B457" s="2">
        <f>IFERROR(__xludf.DUMMYFUNCTION("""COMPUTED_VALUE"""),64.38)</f>
        <v>64.38</v>
      </c>
      <c r="C457" s="2">
        <f>IFERROR(__xludf.DUMMYFUNCTION("""COMPUTED_VALUE"""),65.21)</f>
        <v>65.21</v>
      </c>
      <c r="D457" s="2">
        <f>IFERROR(__xludf.DUMMYFUNCTION("""COMPUTED_VALUE"""),63.96)</f>
        <v>63.96</v>
      </c>
      <c r="E457" s="2">
        <f>IFERROR(__xludf.DUMMYFUNCTION("""COMPUTED_VALUE"""),64.93)</f>
        <v>64.93</v>
      </c>
      <c r="F457" s="2">
        <f>IFERROR(__xludf.DUMMYFUNCTION("""COMPUTED_VALUE"""),1003482.0)</f>
        <v>1003482</v>
      </c>
    </row>
    <row r="458">
      <c r="A458" s="3">
        <f>IFERROR(__xludf.DUMMYFUNCTION("""COMPUTED_VALUE"""),42808.66666666667)</f>
        <v>42808.66667</v>
      </c>
      <c r="B458" s="2">
        <f>IFERROR(__xludf.DUMMYFUNCTION("""COMPUTED_VALUE"""),64.62)</f>
        <v>64.62</v>
      </c>
      <c r="C458" s="2">
        <f>IFERROR(__xludf.DUMMYFUNCTION("""COMPUTED_VALUE"""),64.73)</f>
        <v>64.73</v>
      </c>
      <c r="D458" s="2">
        <f>IFERROR(__xludf.DUMMYFUNCTION("""COMPUTED_VALUE"""),63.52)</f>
        <v>63.52</v>
      </c>
      <c r="E458" s="2">
        <f>IFERROR(__xludf.DUMMYFUNCTION("""COMPUTED_VALUE"""),63.83)</f>
        <v>63.83</v>
      </c>
      <c r="F458" s="2">
        <f>IFERROR(__xludf.DUMMYFUNCTION("""COMPUTED_VALUE"""),702122.0)</f>
        <v>702122</v>
      </c>
    </row>
    <row r="459">
      <c r="A459" s="3">
        <f>IFERROR(__xludf.DUMMYFUNCTION("""COMPUTED_VALUE"""),42809.66666666667)</f>
        <v>42809.66667</v>
      </c>
      <c r="B459" s="2">
        <f>IFERROR(__xludf.DUMMYFUNCTION("""COMPUTED_VALUE"""),64.03)</f>
        <v>64.03</v>
      </c>
      <c r="C459" s="2">
        <f>IFERROR(__xludf.DUMMYFUNCTION("""COMPUTED_VALUE"""),64.99)</f>
        <v>64.99</v>
      </c>
      <c r="D459" s="2">
        <f>IFERROR(__xludf.DUMMYFUNCTION("""COMPUTED_VALUE"""),63.08)</f>
        <v>63.08</v>
      </c>
      <c r="E459" s="2">
        <f>IFERROR(__xludf.DUMMYFUNCTION("""COMPUTED_VALUE"""),64.84)</f>
        <v>64.84</v>
      </c>
      <c r="F459" s="2">
        <f>IFERROR(__xludf.DUMMYFUNCTION("""COMPUTED_VALUE"""),882499.0)</f>
        <v>882499</v>
      </c>
    </row>
    <row r="460">
      <c r="A460" s="3">
        <f>IFERROR(__xludf.DUMMYFUNCTION("""COMPUTED_VALUE"""),42810.66666666667)</f>
        <v>42810.66667</v>
      </c>
      <c r="B460" s="2">
        <f>IFERROR(__xludf.DUMMYFUNCTION("""COMPUTED_VALUE"""),65.01)</f>
        <v>65.01</v>
      </c>
      <c r="C460" s="2">
        <f>IFERROR(__xludf.DUMMYFUNCTION("""COMPUTED_VALUE"""),65.3)</f>
        <v>65.3</v>
      </c>
      <c r="D460" s="2">
        <f>IFERROR(__xludf.DUMMYFUNCTION("""COMPUTED_VALUE"""),64.56)</f>
        <v>64.56</v>
      </c>
      <c r="E460" s="2">
        <f>IFERROR(__xludf.DUMMYFUNCTION("""COMPUTED_VALUE"""),64.99)</f>
        <v>64.99</v>
      </c>
      <c r="F460" s="2">
        <f>IFERROR(__xludf.DUMMYFUNCTION("""COMPUTED_VALUE"""),541316.0)</f>
        <v>541316</v>
      </c>
    </row>
    <row r="461">
      <c r="A461" s="3">
        <f>IFERROR(__xludf.DUMMYFUNCTION("""COMPUTED_VALUE"""),42811.66666666667)</f>
        <v>42811.66667</v>
      </c>
      <c r="B461" s="2">
        <f>IFERROR(__xludf.DUMMYFUNCTION("""COMPUTED_VALUE"""),65.49)</f>
        <v>65.49</v>
      </c>
      <c r="C461" s="2">
        <f>IFERROR(__xludf.DUMMYFUNCTION("""COMPUTED_VALUE"""),67.39)</f>
        <v>67.39</v>
      </c>
      <c r="D461" s="2">
        <f>IFERROR(__xludf.DUMMYFUNCTION("""COMPUTED_VALUE"""),65.28)</f>
        <v>65.28</v>
      </c>
      <c r="E461" s="2">
        <f>IFERROR(__xludf.DUMMYFUNCTION("""COMPUTED_VALUE"""),66.99)</f>
        <v>66.99</v>
      </c>
      <c r="F461" s="2">
        <f>IFERROR(__xludf.DUMMYFUNCTION("""COMPUTED_VALUE"""),1496528.0)</f>
        <v>1496528</v>
      </c>
    </row>
    <row r="462">
      <c r="A462" s="3">
        <f>IFERROR(__xludf.DUMMYFUNCTION("""COMPUTED_VALUE"""),42814.66666666667)</f>
        <v>42814.66667</v>
      </c>
      <c r="B462" s="2">
        <f>IFERROR(__xludf.DUMMYFUNCTION("""COMPUTED_VALUE"""),67.36)</f>
        <v>67.36</v>
      </c>
      <c r="C462" s="2">
        <f>IFERROR(__xludf.DUMMYFUNCTION("""COMPUTED_VALUE"""),68.92)</f>
        <v>68.92</v>
      </c>
      <c r="D462" s="2">
        <f>IFERROR(__xludf.DUMMYFUNCTION("""COMPUTED_VALUE"""),67.2)</f>
        <v>67.2</v>
      </c>
      <c r="E462" s="2">
        <f>IFERROR(__xludf.DUMMYFUNCTION("""COMPUTED_VALUE"""),68.86)</f>
        <v>68.86</v>
      </c>
      <c r="F462" s="2">
        <f>IFERROR(__xludf.DUMMYFUNCTION("""COMPUTED_VALUE"""),1805446.0)</f>
        <v>1805446</v>
      </c>
    </row>
    <row r="463">
      <c r="A463" s="3">
        <f>IFERROR(__xludf.DUMMYFUNCTION("""COMPUTED_VALUE"""),42815.66666666667)</f>
        <v>42815.66667</v>
      </c>
      <c r="B463" s="2">
        <f>IFERROR(__xludf.DUMMYFUNCTION("""COMPUTED_VALUE"""),69.93)</f>
        <v>69.93</v>
      </c>
      <c r="C463" s="2">
        <f>IFERROR(__xludf.DUMMYFUNCTION("""COMPUTED_VALUE"""),71.57)</f>
        <v>71.57</v>
      </c>
      <c r="D463" s="2">
        <f>IFERROR(__xludf.DUMMYFUNCTION("""COMPUTED_VALUE"""),66.84)</f>
        <v>66.84</v>
      </c>
      <c r="E463" s="2">
        <f>IFERROR(__xludf.DUMMYFUNCTION("""COMPUTED_VALUE"""),67.19)</f>
        <v>67.19</v>
      </c>
      <c r="F463" s="2">
        <f>IFERROR(__xludf.DUMMYFUNCTION("""COMPUTED_VALUE"""),3630980.0)</f>
        <v>3630980</v>
      </c>
    </row>
    <row r="464">
      <c r="A464" s="3">
        <f>IFERROR(__xludf.DUMMYFUNCTION("""COMPUTED_VALUE"""),42816.66666666667)</f>
        <v>42816.66667</v>
      </c>
      <c r="B464" s="2">
        <f>IFERROR(__xludf.DUMMYFUNCTION("""COMPUTED_VALUE"""),66.97)</f>
        <v>66.97</v>
      </c>
      <c r="C464" s="2">
        <f>IFERROR(__xludf.DUMMYFUNCTION("""COMPUTED_VALUE"""),67.48)</f>
        <v>67.48</v>
      </c>
      <c r="D464" s="2">
        <f>IFERROR(__xludf.DUMMYFUNCTION("""COMPUTED_VALUE"""),64.75)</f>
        <v>64.75</v>
      </c>
      <c r="E464" s="2">
        <f>IFERROR(__xludf.DUMMYFUNCTION("""COMPUTED_VALUE"""),66.71)</f>
        <v>66.71</v>
      </c>
      <c r="F464" s="2">
        <f>IFERROR(__xludf.DUMMYFUNCTION("""COMPUTED_VALUE"""),1445771.0)</f>
        <v>1445771</v>
      </c>
    </row>
    <row r="465">
      <c r="A465" s="3">
        <f>IFERROR(__xludf.DUMMYFUNCTION("""COMPUTED_VALUE"""),42817.66666666667)</f>
        <v>42817.66667</v>
      </c>
      <c r="B465" s="2">
        <f>IFERROR(__xludf.DUMMYFUNCTION("""COMPUTED_VALUE"""),66.81)</f>
        <v>66.81</v>
      </c>
      <c r="C465" s="2">
        <f>IFERROR(__xludf.DUMMYFUNCTION("""COMPUTED_VALUE"""),68.3)</f>
        <v>68.3</v>
      </c>
      <c r="D465" s="2">
        <f>IFERROR(__xludf.DUMMYFUNCTION("""COMPUTED_VALUE"""),66.73)</f>
        <v>66.73</v>
      </c>
      <c r="E465" s="2">
        <f>IFERROR(__xludf.DUMMYFUNCTION("""COMPUTED_VALUE"""),67.58)</f>
        <v>67.58</v>
      </c>
      <c r="F465" s="2">
        <f>IFERROR(__xludf.DUMMYFUNCTION("""COMPUTED_VALUE"""),1307571.0)</f>
        <v>1307571</v>
      </c>
    </row>
    <row r="466">
      <c r="A466" s="3">
        <f>IFERROR(__xludf.DUMMYFUNCTION("""COMPUTED_VALUE"""),42818.66666666667)</f>
        <v>42818.66667</v>
      </c>
      <c r="B466" s="2">
        <f>IFERROR(__xludf.DUMMYFUNCTION("""COMPUTED_VALUE"""),68.01)</f>
        <v>68.01</v>
      </c>
      <c r="C466" s="2">
        <f>IFERROR(__xludf.DUMMYFUNCTION("""COMPUTED_VALUE"""),70.11)</f>
        <v>70.11</v>
      </c>
      <c r="D466" s="2">
        <f>IFERROR(__xludf.DUMMYFUNCTION("""COMPUTED_VALUE"""),67.69)</f>
        <v>67.69</v>
      </c>
      <c r="E466" s="2">
        <f>IFERROR(__xludf.DUMMYFUNCTION("""COMPUTED_VALUE"""),68.98)</f>
        <v>68.98</v>
      </c>
      <c r="F466" s="2">
        <f>IFERROR(__xludf.DUMMYFUNCTION("""COMPUTED_VALUE"""),1462481.0)</f>
        <v>1462481</v>
      </c>
    </row>
    <row r="467">
      <c r="A467" s="3">
        <f>IFERROR(__xludf.DUMMYFUNCTION("""COMPUTED_VALUE"""),42821.66666666667)</f>
        <v>42821.66667</v>
      </c>
      <c r="B467" s="2">
        <f>IFERROR(__xludf.DUMMYFUNCTION("""COMPUTED_VALUE"""),68.3)</f>
        <v>68.3</v>
      </c>
      <c r="C467" s="2">
        <f>IFERROR(__xludf.DUMMYFUNCTION("""COMPUTED_VALUE"""),70.75)</f>
        <v>70.75</v>
      </c>
      <c r="D467" s="2">
        <f>IFERROR(__xludf.DUMMYFUNCTION("""COMPUTED_VALUE"""),67.33)</f>
        <v>67.33</v>
      </c>
      <c r="E467" s="2">
        <f>IFERROR(__xludf.DUMMYFUNCTION("""COMPUTED_VALUE"""),70.4)</f>
        <v>70.4</v>
      </c>
      <c r="F467" s="2">
        <f>IFERROR(__xludf.DUMMYFUNCTION("""COMPUTED_VALUE"""),1620953.0)</f>
        <v>1620953</v>
      </c>
    </row>
    <row r="468">
      <c r="A468" s="3">
        <f>IFERROR(__xludf.DUMMYFUNCTION("""COMPUTED_VALUE"""),42822.66666666667)</f>
        <v>42822.66667</v>
      </c>
      <c r="B468" s="2">
        <f>IFERROR(__xludf.DUMMYFUNCTION("""COMPUTED_VALUE"""),70.66)</f>
        <v>70.66</v>
      </c>
      <c r="C468" s="2">
        <f>IFERROR(__xludf.DUMMYFUNCTION("""COMPUTED_VALUE"""),73.0)</f>
        <v>73</v>
      </c>
      <c r="D468" s="2">
        <f>IFERROR(__xludf.DUMMYFUNCTION("""COMPUTED_VALUE"""),70.55)</f>
        <v>70.55</v>
      </c>
      <c r="E468" s="2">
        <f>IFERROR(__xludf.DUMMYFUNCTION("""COMPUTED_VALUE"""),72.37)</f>
        <v>72.37</v>
      </c>
      <c r="F468" s="2">
        <f>IFERROR(__xludf.DUMMYFUNCTION("""COMPUTED_VALUE"""),1740808.0)</f>
        <v>1740808</v>
      </c>
    </row>
    <row r="469">
      <c r="A469" s="3">
        <f>IFERROR(__xludf.DUMMYFUNCTION("""COMPUTED_VALUE"""),42823.66666666667)</f>
        <v>42823.66667</v>
      </c>
      <c r="B469" s="2">
        <f>IFERROR(__xludf.DUMMYFUNCTION("""COMPUTED_VALUE"""),72.78)</f>
        <v>72.78</v>
      </c>
      <c r="C469" s="2">
        <f>IFERROR(__xludf.DUMMYFUNCTION("""COMPUTED_VALUE"""),72.99)</f>
        <v>72.99</v>
      </c>
      <c r="D469" s="2">
        <f>IFERROR(__xludf.DUMMYFUNCTION("""COMPUTED_VALUE"""),70.8)</f>
        <v>70.8</v>
      </c>
      <c r="E469" s="2">
        <f>IFERROR(__xludf.DUMMYFUNCTION("""COMPUTED_VALUE"""),72.72)</f>
        <v>72.72</v>
      </c>
      <c r="F469" s="2">
        <f>IFERROR(__xludf.DUMMYFUNCTION("""COMPUTED_VALUE"""),1563362.0)</f>
        <v>1563362</v>
      </c>
    </row>
    <row r="470">
      <c r="A470" s="3">
        <f>IFERROR(__xludf.DUMMYFUNCTION("""COMPUTED_VALUE"""),42824.66666666667)</f>
        <v>42824.66667</v>
      </c>
      <c r="B470" s="2">
        <f>IFERROR(__xludf.DUMMYFUNCTION("""COMPUTED_VALUE"""),72.69)</f>
        <v>72.69</v>
      </c>
      <c r="C470" s="2">
        <f>IFERROR(__xludf.DUMMYFUNCTION("""COMPUTED_VALUE"""),72.86)</f>
        <v>72.86</v>
      </c>
      <c r="D470" s="2">
        <f>IFERROR(__xludf.DUMMYFUNCTION("""COMPUTED_VALUE"""),68.72)</f>
        <v>68.72</v>
      </c>
      <c r="E470" s="2">
        <f>IFERROR(__xludf.DUMMYFUNCTION("""COMPUTED_VALUE"""),69.05)</f>
        <v>69.05</v>
      </c>
      <c r="F470" s="2">
        <f>IFERROR(__xludf.DUMMYFUNCTION("""COMPUTED_VALUE"""),3092343.0)</f>
        <v>3092343</v>
      </c>
    </row>
    <row r="471">
      <c r="A471" s="3">
        <f>IFERROR(__xludf.DUMMYFUNCTION("""COMPUTED_VALUE"""),42825.66666666667)</f>
        <v>42825.66667</v>
      </c>
      <c r="B471" s="2">
        <f>IFERROR(__xludf.DUMMYFUNCTION("""COMPUTED_VALUE"""),67.86)</f>
        <v>67.86</v>
      </c>
      <c r="C471" s="2">
        <f>IFERROR(__xludf.DUMMYFUNCTION("""COMPUTED_VALUE"""),69.44)</f>
        <v>69.44</v>
      </c>
      <c r="D471" s="2">
        <f>IFERROR(__xludf.DUMMYFUNCTION("""COMPUTED_VALUE"""),67.05)</f>
        <v>67.05</v>
      </c>
      <c r="E471" s="2">
        <f>IFERROR(__xludf.DUMMYFUNCTION("""COMPUTED_VALUE"""),68.09)</f>
        <v>68.09</v>
      </c>
      <c r="F471" s="2">
        <f>IFERROR(__xludf.DUMMYFUNCTION("""COMPUTED_VALUE"""),2664476.0)</f>
        <v>2664476</v>
      </c>
    </row>
    <row r="472">
      <c r="A472" s="3">
        <f>IFERROR(__xludf.DUMMYFUNCTION("""COMPUTED_VALUE"""),42828.66666666667)</f>
        <v>42828.66667</v>
      </c>
      <c r="B472" s="2">
        <f>IFERROR(__xludf.DUMMYFUNCTION("""COMPUTED_VALUE"""),68.16)</f>
        <v>68.16</v>
      </c>
      <c r="C472" s="2">
        <f>IFERROR(__xludf.DUMMYFUNCTION("""COMPUTED_VALUE"""),69.35)</f>
        <v>69.35</v>
      </c>
      <c r="D472" s="2">
        <f>IFERROR(__xludf.DUMMYFUNCTION("""COMPUTED_VALUE"""),67.22)</f>
        <v>67.22</v>
      </c>
      <c r="E472" s="2">
        <f>IFERROR(__xludf.DUMMYFUNCTION("""COMPUTED_VALUE"""),69.23)</f>
        <v>69.23</v>
      </c>
      <c r="F472" s="2">
        <f>IFERROR(__xludf.DUMMYFUNCTION("""COMPUTED_VALUE"""),1387865.0)</f>
        <v>1387865</v>
      </c>
    </row>
    <row r="473">
      <c r="A473" s="3">
        <f>IFERROR(__xludf.DUMMYFUNCTION("""COMPUTED_VALUE"""),42829.66666666667)</f>
        <v>42829.66667</v>
      </c>
      <c r="B473" s="2">
        <f>IFERROR(__xludf.DUMMYFUNCTION("""COMPUTED_VALUE"""),69.23)</f>
        <v>69.23</v>
      </c>
      <c r="C473" s="2">
        <f>IFERROR(__xludf.DUMMYFUNCTION("""COMPUTED_VALUE"""),70.0)</f>
        <v>70</v>
      </c>
      <c r="D473" s="2">
        <f>IFERROR(__xludf.DUMMYFUNCTION("""COMPUTED_VALUE"""),68.16)</f>
        <v>68.16</v>
      </c>
      <c r="E473" s="2">
        <f>IFERROR(__xludf.DUMMYFUNCTION("""COMPUTED_VALUE"""),68.53)</f>
        <v>68.53</v>
      </c>
      <c r="F473" s="2">
        <f>IFERROR(__xludf.DUMMYFUNCTION("""COMPUTED_VALUE"""),1013604.0)</f>
        <v>1013604</v>
      </c>
    </row>
    <row r="474">
      <c r="A474" s="3">
        <f>IFERROR(__xludf.DUMMYFUNCTION("""COMPUTED_VALUE"""),42830.66666666667)</f>
        <v>42830.66667</v>
      </c>
      <c r="B474" s="2">
        <f>IFERROR(__xludf.DUMMYFUNCTION("""COMPUTED_VALUE"""),68.85)</f>
        <v>68.85</v>
      </c>
      <c r="C474" s="2">
        <f>IFERROR(__xludf.DUMMYFUNCTION("""COMPUTED_VALUE"""),69.64)</f>
        <v>69.64</v>
      </c>
      <c r="D474" s="2">
        <f>IFERROR(__xludf.DUMMYFUNCTION("""COMPUTED_VALUE"""),67.73)</f>
        <v>67.73</v>
      </c>
      <c r="E474" s="2">
        <f>IFERROR(__xludf.DUMMYFUNCTION("""COMPUTED_VALUE"""),67.89)</f>
        <v>67.89</v>
      </c>
      <c r="F474" s="2">
        <f>IFERROR(__xludf.DUMMYFUNCTION("""COMPUTED_VALUE"""),1014080.0)</f>
        <v>1014080</v>
      </c>
    </row>
    <row r="475">
      <c r="A475" s="3">
        <f>IFERROR(__xludf.DUMMYFUNCTION("""COMPUTED_VALUE"""),42831.66666666667)</f>
        <v>42831.66667</v>
      </c>
      <c r="B475" s="2">
        <f>IFERROR(__xludf.DUMMYFUNCTION("""COMPUTED_VALUE"""),67.91)</f>
        <v>67.91</v>
      </c>
      <c r="C475" s="2">
        <f>IFERROR(__xludf.DUMMYFUNCTION("""COMPUTED_VALUE"""),68.88)</f>
        <v>68.88</v>
      </c>
      <c r="D475" s="2">
        <f>IFERROR(__xludf.DUMMYFUNCTION("""COMPUTED_VALUE"""),67.91)</f>
        <v>67.91</v>
      </c>
      <c r="E475" s="2">
        <f>IFERROR(__xludf.DUMMYFUNCTION("""COMPUTED_VALUE"""),68.52)</f>
        <v>68.52</v>
      </c>
      <c r="F475" s="2">
        <f>IFERROR(__xludf.DUMMYFUNCTION("""COMPUTED_VALUE"""),840183.0)</f>
        <v>840183</v>
      </c>
    </row>
    <row r="476">
      <c r="A476" s="3">
        <f>IFERROR(__xludf.DUMMYFUNCTION("""COMPUTED_VALUE"""),42832.66666666667)</f>
        <v>42832.66667</v>
      </c>
      <c r="B476" s="2">
        <f>IFERROR(__xludf.DUMMYFUNCTION("""COMPUTED_VALUE"""),68.58)</f>
        <v>68.58</v>
      </c>
      <c r="C476" s="2">
        <f>IFERROR(__xludf.DUMMYFUNCTION("""COMPUTED_VALUE"""),68.98)</f>
        <v>68.98</v>
      </c>
      <c r="D476" s="2">
        <f>IFERROR(__xludf.DUMMYFUNCTION("""COMPUTED_VALUE"""),68.28)</f>
        <v>68.28</v>
      </c>
      <c r="E476" s="2">
        <f>IFERROR(__xludf.DUMMYFUNCTION("""COMPUTED_VALUE"""),68.71)</f>
        <v>68.71</v>
      </c>
      <c r="F476" s="2">
        <f>IFERROR(__xludf.DUMMYFUNCTION("""COMPUTED_VALUE"""),474855.0)</f>
        <v>474855</v>
      </c>
    </row>
    <row r="477">
      <c r="A477" s="3">
        <f>IFERROR(__xludf.DUMMYFUNCTION("""COMPUTED_VALUE"""),42835.66666666667)</f>
        <v>42835.66667</v>
      </c>
      <c r="B477" s="2">
        <f>IFERROR(__xludf.DUMMYFUNCTION("""COMPUTED_VALUE"""),69.09)</f>
        <v>69.09</v>
      </c>
      <c r="C477" s="2">
        <f>IFERROR(__xludf.DUMMYFUNCTION("""COMPUTED_VALUE"""),70.06)</f>
        <v>70.06</v>
      </c>
      <c r="D477" s="2">
        <f>IFERROR(__xludf.DUMMYFUNCTION("""COMPUTED_VALUE"""),68.75)</f>
        <v>68.75</v>
      </c>
      <c r="E477" s="2">
        <f>IFERROR(__xludf.DUMMYFUNCTION("""COMPUTED_VALUE"""),69.28)</f>
        <v>69.28</v>
      </c>
      <c r="F477" s="2">
        <f>IFERROR(__xludf.DUMMYFUNCTION("""COMPUTED_VALUE"""),996089.0)</f>
        <v>996089</v>
      </c>
    </row>
    <row r="478">
      <c r="A478" s="3">
        <f>IFERROR(__xludf.DUMMYFUNCTION("""COMPUTED_VALUE"""),42836.66666666667)</f>
        <v>42836.66667</v>
      </c>
      <c r="B478" s="2">
        <f>IFERROR(__xludf.DUMMYFUNCTION("""COMPUTED_VALUE"""),69.12)</f>
        <v>69.12</v>
      </c>
      <c r="C478" s="2">
        <f>IFERROR(__xludf.DUMMYFUNCTION("""COMPUTED_VALUE"""),69.7)</f>
        <v>69.7</v>
      </c>
      <c r="D478" s="2">
        <f>IFERROR(__xludf.DUMMYFUNCTION("""COMPUTED_VALUE"""),67.45)</f>
        <v>67.45</v>
      </c>
      <c r="E478" s="2">
        <f>IFERROR(__xludf.DUMMYFUNCTION("""COMPUTED_VALUE"""),69.06)</f>
        <v>69.06</v>
      </c>
      <c r="F478" s="2">
        <f>IFERROR(__xludf.DUMMYFUNCTION("""COMPUTED_VALUE"""),965901.0)</f>
        <v>965901</v>
      </c>
    </row>
    <row r="479">
      <c r="A479" s="3">
        <f>IFERROR(__xludf.DUMMYFUNCTION("""COMPUTED_VALUE"""),42837.66666666667)</f>
        <v>42837.66667</v>
      </c>
      <c r="B479" s="2">
        <f>IFERROR(__xludf.DUMMYFUNCTION("""COMPUTED_VALUE"""),69.0)</f>
        <v>69</v>
      </c>
      <c r="C479" s="2">
        <f>IFERROR(__xludf.DUMMYFUNCTION("""COMPUTED_VALUE"""),70.07)</f>
        <v>70.07</v>
      </c>
      <c r="D479" s="2">
        <f>IFERROR(__xludf.DUMMYFUNCTION("""COMPUTED_VALUE"""),68.93)</f>
        <v>68.93</v>
      </c>
      <c r="E479" s="2">
        <f>IFERROR(__xludf.DUMMYFUNCTION("""COMPUTED_VALUE"""),69.25)</f>
        <v>69.25</v>
      </c>
      <c r="F479" s="2">
        <f>IFERROR(__xludf.DUMMYFUNCTION("""COMPUTED_VALUE"""),761517.0)</f>
        <v>761517</v>
      </c>
    </row>
    <row r="480">
      <c r="A480" s="3">
        <f>IFERROR(__xludf.DUMMYFUNCTION("""COMPUTED_VALUE"""),42838.66666666667)</f>
        <v>42838.66667</v>
      </c>
      <c r="B480" s="2">
        <f>IFERROR(__xludf.DUMMYFUNCTION("""COMPUTED_VALUE"""),69.33)</f>
        <v>69.33</v>
      </c>
      <c r="C480" s="2">
        <f>IFERROR(__xludf.DUMMYFUNCTION("""COMPUTED_VALUE"""),71.88)</f>
        <v>71.88</v>
      </c>
      <c r="D480" s="2">
        <f>IFERROR(__xludf.DUMMYFUNCTION("""COMPUTED_VALUE"""),69.08)</f>
        <v>69.08</v>
      </c>
      <c r="E480" s="2">
        <f>IFERROR(__xludf.DUMMYFUNCTION("""COMPUTED_VALUE"""),70.63)</f>
        <v>70.63</v>
      </c>
      <c r="F480" s="2">
        <f>IFERROR(__xludf.DUMMYFUNCTION("""COMPUTED_VALUE"""),1642813.0)</f>
        <v>1642813</v>
      </c>
    </row>
    <row r="481">
      <c r="A481" s="3">
        <f>IFERROR(__xludf.DUMMYFUNCTION("""COMPUTED_VALUE"""),42842.66666666667)</f>
        <v>42842.66667</v>
      </c>
      <c r="B481" s="2">
        <f>IFERROR(__xludf.DUMMYFUNCTION("""COMPUTED_VALUE"""),71.46)</f>
        <v>71.46</v>
      </c>
      <c r="C481" s="2">
        <f>IFERROR(__xludf.DUMMYFUNCTION("""COMPUTED_VALUE"""),72.26)</f>
        <v>72.26</v>
      </c>
      <c r="D481" s="2">
        <f>IFERROR(__xludf.DUMMYFUNCTION("""COMPUTED_VALUE"""),70.78)</f>
        <v>70.78</v>
      </c>
      <c r="E481" s="2">
        <f>IFERROR(__xludf.DUMMYFUNCTION("""COMPUTED_VALUE"""),71.7)</f>
        <v>71.7</v>
      </c>
      <c r="F481" s="2">
        <f>IFERROR(__xludf.DUMMYFUNCTION("""COMPUTED_VALUE"""),1018927.0)</f>
        <v>1018927</v>
      </c>
    </row>
    <row r="482">
      <c r="A482" s="3">
        <f>IFERROR(__xludf.DUMMYFUNCTION("""COMPUTED_VALUE"""),42843.66666666667)</f>
        <v>42843.66667</v>
      </c>
      <c r="B482" s="2">
        <f>IFERROR(__xludf.DUMMYFUNCTION("""COMPUTED_VALUE"""),71.7)</f>
        <v>71.7</v>
      </c>
      <c r="C482" s="2">
        <f>IFERROR(__xludf.DUMMYFUNCTION("""COMPUTED_VALUE"""),72.2)</f>
        <v>72.2</v>
      </c>
      <c r="D482" s="2">
        <f>IFERROR(__xludf.DUMMYFUNCTION("""COMPUTED_VALUE"""),70.86)</f>
        <v>70.86</v>
      </c>
      <c r="E482" s="2">
        <f>IFERROR(__xludf.DUMMYFUNCTION("""COMPUTED_VALUE"""),71.58)</f>
        <v>71.58</v>
      </c>
      <c r="F482" s="2">
        <f>IFERROR(__xludf.DUMMYFUNCTION("""COMPUTED_VALUE"""),824874.0)</f>
        <v>824874</v>
      </c>
    </row>
    <row r="483">
      <c r="A483" s="3">
        <f>IFERROR(__xludf.DUMMYFUNCTION("""COMPUTED_VALUE"""),42844.66666666667)</f>
        <v>42844.66667</v>
      </c>
      <c r="B483" s="2">
        <f>IFERROR(__xludf.DUMMYFUNCTION("""COMPUTED_VALUE"""),71.9)</f>
        <v>71.9</v>
      </c>
      <c r="C483" s="2">
        <f>IFERROR(__xludf.DUMMYFUNCTION("""COMPUTED_VALUE"""),73.5)</f>
        <v>73.5</v>
      </c>
      <c r="D483" s="2">
        <f>IFERROR(__xludf.DUMMYFUNCTION("""COMPUTED_VALUE"""),71.7)</f>
        <v>71.7</v>
      </c>
      <c r="E483" s="2">
        <f>IFERROR(__xludf.DUMMYFUNCTION("""COMPUTED_VALUE"""),72.64)</f>
        <v>72.64</v>
      </c>
      <c r="F483" s="2">
        <f>IFERROR(__xludf.DUMMYFUNCTION("""COMPUTED_VALUE"""),1215562.0)</f>
        <v>1215562</v>
      </c>
    </row>
    <row r="484">
      <c r="A484" s="3">
        <f>IFERROR(__xludf.DUMMYFUNCTION("""COMPUTED_VALUE"""),42845.66666666667)</f>
        <v>42845.66667</v>
      </c>
      <c r="B484" s="2">
        <f>IFERROR(__xludf.DUMMYFUNCTION("""COMPUTED_VALUE"""),73.4)</f>
        <v>73.4</v>
      </c>
      <c r="C484" s="2">
        <f>IFERROR(__xludf.DUMMYFUNCTION("""COMPUTED_VALUE"""),76.25)</f>
        <v>76.25</v>
      </c>
      <c r="D484" s="2">
        <f>IFERROR(__xludf.DUMMYFUNCTION("""COMPUTED_VALUE"""),73.26)</f>
        <v>73.26</v>
      </c>
      <c r="E484" s="2">
        <f>IFERROR(__xludf.DUMMYFUNCTION("""COMPUTED_VALUE"""),76.06)</f>
        <v>76.06</v>
      </c>
      <c r="F484" s="2">
        <f>IFERROR(__xludf.DUMMYFUNCTION("""COMPUTED_VALUE"""),1667617.0)</f>
        <v>1667617</v>
      </c>
    </row>
    <row r="485">
      <c r="A485" s="3">
        <f>IFERROR(__xludf.DUMMYFUNCTION("""COMPUTED_VALUE"""),42846.66666666667)</f>
        <v>42846.66667</v>
      </c>
      <c r="B485" s="2">
        <f>IFERROR(__xludf.DUMMYFUNCTION("""COMPUTED_VALUE"""),77.62)</f>
        <v>77.62</v>
      </c>
      <c r="C485" s="2">
        <f>IFERROR(__xludf.DUMMYFUNCTION("""COMPUTED_VALUE"""),77.79)</f>
        <v>77.79</v>
      </c>
      <c r="D485" s="2">
        <f>IFERROR(__xludf.DUMMYFUNCTION("""COMPUTED_VALUE"""),74.97)</f>
        <v>74.97</v>
      </c>
      <c r="E485" s="2">
        <f>IFERROR(__xludf.DUMMYFUNCTION("""COMPUTED_VALUE"""),76.38)</f>
        <v>76.38</v>
      </c>
      <c r="F485" s="2">
        <f>IFERROR(__xludf.DUMMYFUNCTION("""COMPUTED_VALUE"""),1778487.0)</f>
        <v>1778487</v>
      </c>
    </row>
    <row r="486">
      <c r="A486" s="3">
        <f>IFERROR(__xludf.DUMMYFUNCTION("""COMPUTED_VALUE"""),42849.66666666667)</f>
        <v>42849.66667</v>
      </c>
      <c r="B486" s="2">
        <f>IFERROR(__xludf.DUMMYFUNCTION("""COMPUTED_VALUE"""),77.94)</f>
        <v>77.94</v>
      </c>
      <c r="C486" s="2">
        <f>IFERROR(__xludf.DUMMYFUNCTION("""COMPUTED_VALUE"""),78.19)</f>
        <v>78.19</v>
      </c>
      <c r="D486" s="2">
        <f>IFERROR(__xludf.DUMMYFUNCTION("""COMPUTED_VALUE"""),75.2)</f>
        <v>75.2</v>
      </c>
      <c r="E486" s="2">
        <f>IFERROR(__xludf.DUMMYFUNCTION("""COMPUTED_VALUE"""),75.83)</f>
        <v>75.83</v>
      </c>
      <c r="F486" s="2">
        <f>IFERROR(__xludf.DUMMYFUNCTION("""COMPUTED_VALUE"""),1564937.0)</f>
        <v>1564937</v>
      </c>
    </row>
    <row r="487">
      <c r="A487" s="3">
        <f>IFERROR(__xludf.DUMMYFUNCTION("""COMPUTED_VALUE"""),42850.66666666667)</f>
        <v>42850.66667</v>
      </c>
      <c r="B487" s="2">
        <f>IFERROR(__xludf.DUMMYFUNCTION("""COMPUTED_VALUE"""),76.03)</f>
        <v>76.03</v>
      </c>
      <c r="C487" s="2">
        <f>IFERROR(__xludf.DUMMYFUNCTION("""COMPUTED_VALUE"""),76.76)</f>
        <v>76.76</v>
      </c>
      <c r="D487" s="2">
        <f>IFERROR(__xludf.DUMMYFUNCTION("""COMPUTED_VALUE"""),74.46)</f>
        <v>74.46</v>
      </c>
      <c r="E487" s="2">
        <f>IFERROR(__xludf.DUMMYFUNCTION("""COMPUTED_VALUE"""),76.65)</f>
        <v>76.65</v>
      </c>
      <c r="F487" s="2">
        <f>IFERROR(__xludf.DUMMYFUNCTION("""COMPUTED_VALUE"""),1764959.0)</f>
        <v>1764959</v>
      </c>
    </row>
    <row r="488">
      <c r="A488" s="3">
        <f>IFERROR(__xludf.DUMMYFUNCTION("""COMPUTED_VALUE"""),42851.66666666667)</f>
        <v>42851.66667</v>
      </c>
      <c r="B488" s="2">
        <f>IFERROR(__xludf.DUMMYFUNCTION("""COMPUTED_VALUE"""),75.04)</f>
        <v>75.04</v>
      </c>
      <c r="C488" s="2">
        <f>IFERROR(__xludf.DUMMYFUNCTION("""COMPUTED_VALUE"""),75.17)</f>
        <v>75.17</v>
      </c>
      <c r="D488" s="2">
        <f>IFERROR(__xludf.DUMMYFUNCTION("""COMPUTED_VALUE"""),72.33)</f>
        <v>72.33</v>
      </c>
      <c r="E488" s="2">
        <f>IFERROR(__xludf.DUMMYFUNCTION("""COMPUTED_VALUE"""),74.12)</f>
        <v>74.12</v>
      </c>
      <c r="F488" s="2">
        <f>IFERROR(__xludf.DUMMYFUNCTION("""COMPUTED_VALUE"""),2013789.0)</f>
        <v>2013789</v>
      </c>
    </row>
    <row r="489">
      <c r="A489" s="3">
        <f>IFERROR(__xludf.DUMMYFUNCTION("""COMPUTED_VALUE"""),42852.66666666667)</f>
        <v>42852.66667</v>
      </c>
      <c r="B489" s="2">
        <f>IFERROR(__xludf.DUMMYFUNCTION("""COMPUTED_VALUE"""),73.39)</f>
        <v>73.39</v>
      </c>
      <c r="C489" s="2">
        <f>IFERROR(__xludf.DUMMYFUNCTION("""COMPUTED_VALUE"""),74.4)</f>
        <v>74.4</v>
      </c>
      <c r="D489" s="2">
        <f>IFERROR(__xludf.DUMMYFUNCTION("""COMPUTED_VALUE"""),71.27)</f>
        <v>71.27</v>
      </c>
      <c r="E489" s="2">
        <f>IFERROR(__xludf.DUMMYFUNCTION("""COMPUTED_VALUE"""),73.09)</f>
        <v>73.09</v>
      </c>
      <c r="F489" s="2">
        <f>IFERROR(__xludf.DUMMYFUNCTION("""COMPUTED_VALUE"""),1753089.0)</f>
        <v>1753089</v>
      </c>
    </row>
    <row r="490">
      <c r="A490" s="3">
        <f>IFERROR(__xludf.DUMMYFUNCTION("""COMPUTED_VALUE"""),42853.66666666667)</f>
        <v>42853.66667</v>
      </c>
      <c r="B490" s="2">
        <f>IFERROR(__xludf.DUMMYFUNCTION("""COMPUTED_VALUE"""),73.32)</f>
        <v>73.32</v>
      </c>
      <c r="C490" s="2">
        <f>IFERROR(__xludf.DUMMYFUNCTION("""COMPUTED_VALUE"""),76.04)</f>
        <v>76.04</v>
      </c>
      <c r="D490" s="2">
        <f>IFERROR(__xludf.DUMMYFUNCTION("""COMPUTED_VALUE"""),73.15)</f>
        <v>73.15</v>
      </c>
      <c r="E490" s="2">
        <f>IFERROR(__xludf.DUMMYFUNCTION("""COMPUTED_VALUE"""),75.95)</f>
        <v>75.95</v>
      </c>
      <c r="F490" s="2">
        <f>IFERROR(__xludf.DUMMYFUNCTION("""COMPUTED_VALUE"""),1903072.0)</f>
        <v>1903072</v>
      </c>
    </row>
    <row r="491">
      <c r="A491" s="3">
        <f>IFERROR(__xludf.DUMMYFUNCTION("""COMPUTED_VALUE"""),42856.66666666667)</f>
        <v>42856.66667</v>
      </c>
      <c r="B491" s="2">
        <f>IFERROR(__xludf.DUMMYFUNCTION("""COMPUTED_VALUE"""),75.7)</f>
        <v>75.7</v>
      </c>
      <c r="C491" s="2">
        <f>IFERROR(__xludf.DUMMYFUNCTION("""COMPUTED_VALUE"""),77.78)</f>
        <v>77.78</v>
      </c>
      <c r="D491" s="2">
        <f>IFERROR(__xludf.DUMMYFUNCTION("""COMPUTED_VALUE"""),74.82)</f>
        <v>74.82</v>
      </c>
      <c r="E491" s="2">
        <f>IFERROR(__xludf.DUMMYFUNCTION("""COMPUTED_VALUE"""),77.26)</f>
        <v>77.26</v>
      </c>
      <c r="F491" s="2">
        <f>IFERROR(__xludf.DUMMYFUNCTION("""COMPUTED_VALUE"""),2512756.0)</f>
        <v>2512756</v>
      </c>
    </row>
    <row r="492">
      <c r="A492" s="3">
        <f>IFERROR(__xludf.DUMMYFUNCTION("""COMPUTED_VALUE"""),42857.66666666667)</f>
        <v>42857.66667</v>
      </c>
      <c r="B492" s="2">
        <f>IFERROR(__xludf.DUMMYFUNCTION("""COMPUTED_VALUE"""),80.41)</f>
        <v>80.41</v>
      </c>
      <c r="C492" s="2">
        <f>IFERROR(__xludf.DUMMYFUNCTION("""COMPUTED_VALUE"""),84.58)</f>
        <v>84.58</v>
      </c>
      <c r="D492" s="2">
        <f>IFERROR(__xludf.DUMMYFUNCTION("""COMPUTED_VALUE"""),77.57)</f>
        <v>77.57</v>
      </c>
      <c r="E492" s="2">
        <f>IFERROR(__xludf.DUMMYFUNCTION("""COMPUTED_VALUE"""),82.98)</f>
        <v>82.98</v>
      </c>
      <c r="F492" s="2">
        <f>IFERROR(__xludf.DUMMYFUNCTION("""COMPUTED_VALUE"""),6147563.0)</f>
        <v>6147563</v>
      </c>
    </row>
    <row r="493">
      <c r="A493" s="3">
        <f>IFERROR(__xludf.DUMMYFUNCTION("""COMPUTED_VALUE"""),42858.66666666667)</f>
        <v>42858.66667</v>
      </c>
      <c r="B493" s="2">
        <f>IFERROR(__xludf.DUMMYFUNCTION("""COMPUTED_VALUE"""),81.79)</f>
        <v>81.79</v>
      </c>
      <c r="C493" s="2">
        <f>IFERROR(__xludf.DUMMYFUNCTION("""COMPUTED_VALUE"""),83.56)</f>
        <v>83.56</v>
      </c>
      <c r="D493" s="2">
        <f>IFERROR(__xludf.DUMMYFUNCTION("""COMPUTED_VALUE"""),80.72)</f>
        <v>80.72</v>
      </c>
      <c r="E493" s="2">
        <f>IFERROR(__xludf.DUMMYFUNCTION("""COMPUTED_VALUE"""),81.72)</f>
        <v>81.72</v>
      </c>
      <c r="F493" s="2">
        <f>IFERROR(__xludf.DUMMYFUNCTION("""COMPUTED_VALUE"""),2184618.0)</f>
        <v>2184618</v>
      </c>
    </row>
    <row r="494">
      <c r="A494" s="3">
        <f>IFERROR(__xludf.DUMMYFUNCTION("""COMPUTED_VALUE"""),42859.66666666667)</f>
        <v>42859.66667</v>
      </c>
      <c r="B494" s="2">
        <f>IFERROR(__xludf.DUMMYFUNCTION("""COMPUTED_VALUE"""),82.93)</f>
        <v>82.93</v>
      </c>
      <c r="C494" s="2">
        <f>IFERROR(__xludf.DUMMYFUNCTION("""COMPUTED_VALUE"""),82.93)</f>
        <v>82.93</v>
      </c>
      <c r="D494" s="2">
        <f>IFERROR(__xludf.DUMMYFUNCTION("""COMPUTED_VALUE"""),81.04)</f>
        <v>81.04</v>
      </c>
      <c r="E494" s="2">
        <f>IFERROR(__xludf.DUMMYFUNCTION("""COMPUTED_VALUE"""),81.35)</f>
        <v>81.35</v>
      </c>
      <c r="F494" s="2">
        <f>IFERROR(__xludf.DUMMYFUNCTION("""COMPUTED_VALUE"""),1398076.0)</f>
        <v>1398076</v>
      </c>
    </row>
    <row r="495">
      <c r="A495" s="3">
        <f>IFERROR(__xludf.DUMMYFUNCTION("""COMPUTED_VALUE"""),42860.66666666667)</f>
        <v>42860.66667</v>
      </c>
      <c r="B495" s="2">
        <f>IFERROR(__xludf.DUMMYFUNCTION("""COMPUTED_VALUE"""),81.72)</f>
        <v>81.72</v>
      </c>
      <c r="C495" s="2">
        <f>IFERROR(__xludf.DUMMYFUNCTION("""COMPUTED_VALUE"""),85.82)</f>
        <v>85.82</v>
      </c>
      <c r="D495" s="2">
        <f>IFERROR(__xludf.DUMMYFUNCTION("""COMPUTED_VALUE"""),81.72)</f>
        <v>81.72</v>
      </c>
      <c r="E495" s="2">
        <f>IFERROR(__xludf.DUMMYFUNCTION("""COMPUTED_VALUE"""),85.53)</f>
        <v>85.53</v>
      </c>
      <c r="F495" s="2">
        <f>IFERROR(__xludf.DUMMYFUNCTION("""COMPUTED_VALUE"""),1860813.0)</f>
        <v>1860813</v>
      </c>
    </row>
    <row r="496">
      <c r="A496" s="3">
        <f>IFERROR(__xludf.DUMMYFUNCTION("""COMPUTED_VALUE"""),42863.66666666667)</f>
        <v>42863.66667</v>
      </c>
      <c r="B496" s="2">
        <f>IFERROR(__xludf.DUMMYFUNCTION("""COMPUTED_VALUE"""),87.02)</f>
        <v>87.02</v>
      </c>
      <c r="C496" s="2">
        <f>IFERROR(__xludf.DUMMYFUNCTION("""COMPUTED_VALUE"""),87.25)</f>
        <v>87.25</v>
      </c>
      <c r="D496" s="2">
        <f>IFERROR(__xludf.DUMMYFUNCTION("""COMPUTED_VALUE"""),85.6)</f>
        <v>85.6</v>
      </c>
      <c r="E496" s="2">
        <f>IFERROR(__xludf.DUMMYFUNCTION("""COMPUTED_VALUE"""),86.78)</f>
        <v>86.78</v>
      </c>
      <c r="F496" s="2">
        <f>IFERROR(__xludf.DUMMYFUNCTION("""COMPUTED_VALUE"""),2034894.0)</f>
        <v>2034894</v>
      </c>
    </row>
    <row r="497">
      <c r="A497" s="3">
        <f>IFERROR(__xludf.DUMMYFUNCTION("""COMPUTED_VALUE"""),42864.66666666667)</f>
        <v>42864.66667</v>
      </c>
      <c r="B497" s="2">
        <f>IFERROR(__xludf.DUMMYFUNCTION("""COMPUTED_VALUE"""),87.25)</f>
        <v>87.25</v>
      </c>
      <c r="C497" s="2">
        <f>IFERROR(__xludf.DUMMYFUNCTION("""COMPUTED_VALUE"""),91.13)</f>
        <v>91.13</v>
      </c>
      <c r="D497" s="2">
        <f>IFERROR(__xludf.DUMMYFUNCTION("""COMPUTED_VALUE"""),86.85)</f>
        <v>86.85</v>
      </c>
      <c r="E497" s="2">
        <f>IFERROR(__xludf.DUMMYFUNCTION("""COMPUTED_VALUE"""),89.15)</f>
        <v>89.15</v>
      </c>
      <c r="F497" s="2">
        <f>IFERROR(__xludf.DUMMYFUNCTION("""COMPUTED_VALUE"""),2518784.0)</f>
        <v>2518784</v>
      </c>
    </row>
    <row r="498">
      <c r="A498" s="3">
        <f>IFERROR(__xludf.DUMMYFUNCTION("""COMPUTED_VALUE"""),42865.66666666667)</f>
        <v>42865.66667</v>
      </c>
      <c r="B498" s="2">
        <f>IFERROR(__xludf.DUMMYFUNCTION("""COMPUTED_VALUE"""),89.52)</f>
        <v>89.52</v>
      </c>
      <c r="C498" s="2">
        <f>IFERROR(__xludf.DUMMYFUNCTION("""COMPUTED_VALUE"""),93.53)</f>
        <v>93.53</v>
      </c>
      <c r="D498" s="2">
        <f>IFERROR(__xludf.DUMMYFUNCTION("""COMPUTED_VALUE"""),89.51)</f>
        <v>89.51</v>
      </c>
      <c r="E498" s="2">
        <f>IFERROR(__xludf.DUMMYFUNCTION("""COMPUTED_VALUE"""),93.06)</f>
        <v>93.06</v>
      </c>
      <c r="F498" s="2">
        <f>IFERROR(__xludf.DUMMYFUNCTION("""COMPUTED_VALUE"""),2263546.0)</f>
        <v>2263546</v>
      </c>
    </row>
    <row r="499">
      <c r="A499" s="3">
        <f>IFERROR(__xludf.DUMMYFUNCTION("""COMPUTED_VALUE"""),42866.66666666667)</f>
        <v>42866.66667</v>
      </c>
      <c r="B499" s="2">
        <f>IFERROR(__xludf.DUMMYFUNCTION("""COMPUTED_VALUE"""),93.25)</f>
        <v>93.25</v>
      </c>
      <c r="C499" s="2">
        <f>IFERROR(__xludf.DUMMYFUNCTION("""COMPUTED_VALUE"""),93.56)</f>
        <v>93.56</v>
      </c>
      <c r="D499" s="2">
        <f>IFERROR(__xludf.DUMMYFUNCTION("""COMPUTED_VALUE"""),88.8)</f>
        <v>88.8</v>
      </c>
      <c r="E499" s="2">
        <f>IFERROR(__xludf.DUMMYFUNCTION("""COMPUTED_VALUE"""),92.02)</f>
        <v>92.02</v>
      </c>
      <c r="F499" s="2">
        <f>IFERROR(__xludf.DUMMYFUNCTION("""COMPUTED_VALUE"""),2857197.0)</f>
        <v>2857197</v>
      </c>
    </row>
    <row r="500">
      <c r="A500" s="3">
        <f>IFERROR(__xludf.DUMMYFUNCTION("""COMPUTED_VALUE"""),42867.66666666667)</f>
        <v>42867.66667</v>
      </c>
      <c r="B500" s="2">
        <f>IFERROR(__xludf.DUMMYFUNCTION("""COMPUTED_VALUE"""),91.95)</f>
        <v>91.95</v>
      </c>
      <c r="C500" s="2">
        <f>IFERROR(__xludf.DUMMYFUNCTION("""COMPUTED_VALUE"""),94.94)</f>
        <v>94.94</v>
      </c>
      <c r="D500" s="2">
        <f>IFERROR(__xludf.DUMMYFUNCTION("""COMPUTED_VALUE"""),91.0)</f>
        <v>91</v>
      </c>
      <c r="E500" s="2">
        <f>IFERROR(__xludf.DUMMYFUNCTION("""COMPUTED_VALUE"""),93.58)</f>
        <v>93.58</v>
      </c>
      <c r="F500" s="2">
        <f>IFERROR(__xludf.DUMMYFUNCTION("""COMPUTED_VALUE"""),1814079.0)</f>
        <v>1814079</v>
      </c>
    </row>
    <row r="501">
      <c r="A501" s="3">
        <f>IFERROR(__xludf.DUMMYFUNCTION("""COMPUTED_VALUE"""),42870.66666666667)</f>
        <v>42870.66667</v>
      </c>
      <c r="B501" s="2">
        <f>IFERROR(__xludf.DUMMYFUNCTION("""COMPUTED_VALUE"""),94.44)</f>
        <v>94.44</v>
      </c>
      <c r="C501" s="2">
        <f>IFERROR(__xludf.DUMMYFUNCTION("""COMPUTED_VALUE"""),95.88)</f>
        <v>95.88</v>
      </c>
      <c r="D501" s="2">
        <f>IFERROR(__xludf.DUMMYFUNCTION("""COMPUTED_VALUE"""),93.51)</f>
        <v>93.51</v>
      </c>
      <c r="E501" s="2">
        <f>IFERROR(__xludf.DUMMYFUNCTION("""COMPUTED_VALUE"""),94.24)</f>
        <v>94.24</v>
      </c>
      <c r="F501" s="2">
        <f>IFERROR(__xludf.DUMMYFUNCTION("""COMPUTED_VALUE"""),2327114.0)</f>
        <v>2327114</v>
      </c>
    </row>
    <row r="502">
      <c r="A502" s="3">
        <f>IFERROR(__xludf.DUMMYFUNCTION("""COMPUTED_VALUE"""),42871.66666666667)</f>
        <v>42871.66667</v>
      </c>
      <c r="B502" s="2">
        <f>IFERROR(__xludf.DUMMYFUNCTION("""COMPUTED_VALUE"""),94.96)</f>
        <v>94.96</v>
      </c>
      <c r="C502" s="2">
        <f>IFERROR(__xludf.DUMMYFUNCTION("""COMPUTED_VALUE"""),95.85)</f>
        <v>95.85</v>
      </c>
      <c r="D502" s="2">
        <f>IFERROR(__xludf.DUMMYFUNCTION("""COMPUTED_VALUE"""),92.6)</f>
        <v>92.6</v>
      </c>
      <c r="E502" s="2">
        <f>IFERROR(__xludf.DUMMYFUNCTION("""COMPUTED_VALUE"""),94.93)</f>
        <v>94.93</v>
      </c>
      <c r="F502" s="2">
        <f>IFERROR(__xludf.DUMMYFUNCTION("""COMPUTED_VALUE"""),2276379.0)</f>
        <v>2276379</v>
      </c>
    </row>
    <row r="503">
      <c r="A503" s="3">
        <f>IFERROR(__xludf.DUMMYFUNCTION("""COMPUTED_VALUE"""),42872.66666666667)</f>
        <v>42872.66667</v>
      </c>
      <c r="B503" s="2">
        <f>IFERROR(__xludf.DUMMYFUNCTION("""COMPUTED_VALUE"""),93.05)</f>
        <v>93.05</v>
      </c>
      <c r="C503" s="2">
        <f>IFERROR(__xludf.DUMMYFUNCTION("""COMPUTED_VALUE"""),93.25)</f>
        <v>93.25</v>
      </c>
      <c r="D503" s="2">
        <f>IFERROR(__xludf.DUMMYFUNCTION("""COMPUTED_VALUE"""),89.57)</f>
        <v>89.57</v>
      </c>
      <c r="E503" s="2">
        <f>IFERROR(__xludf.DUMMYFUNCTION("""COMPUTED_VALUE"""),89.84)</f>
        <v>89.84</v>
      </c>
      <c r="F503" s="2">
        <f>IFERROR(__xludf.DUMMYFUNCTION("""COMPUTED_VALUE"""),3351301.0)</f>
        <v>3351301</v>
      </c>
    </row>
    <row r="504">
      <c r="A504" s="3">
        <f>IFERROR(__xludf.DUMMYFUNCTION("""COMPUTED_VALUE"""),42873.66666666667)</f>
        <v>42873.66667</v>
      </c>
      <c r="B504" s="2">
        <f>IFERROR(__xludf.DUMMYFUNCTION("""COMPUTED_VALUE"""),83.17)</f>
        <v>83.17</v>
      </c>
      <c r="C504" s="2">
        <f>IFERROR(__xludf.DUMMYFUNCTION("""COMPUTED_VALUE"""),92.98)</f>
        <v>92.98</v>
      </c>
      <c r="D504" s="2">
        <f>IFERROR(__xludf.DUMMYFUNCTION("""COMPUTED_VALUE"""),81.0)</f>
        <v>81</v>
      </c>
      <c r="E504" s="2">
        <f>IFERROR(__xludf.DUMMYFUNCTION("""COMPUTED_VALUE"""),92.11)</f>
        <v>92.11</v>
      </c>
      <c r="F504" s="2">
        <f>IFERROR(__xludf.DUMMYFUNCTION("""COMPUTED_VALUE"""),7978705.0)</f>
        <v>7978705</v>
      </c>
    </row>
    <row r="505">
      <c r="A505" s="3">
        <f>IFERROR(__xludf.DUMMYFUNCTION("""COMPUTED_VALUE"""),42874.66666666667)</f>
        <v>42874.66667</v>
      </c>
      <c r="B505" s="2">
        <f>IFERROR(__xludf.DUMMYFUNCTION("""COMPUTED_VALUE"""),90.6)</f>
        <v>90.6</v>
      </c>
      <c r="C505" s="2">
        <f>IFERROR(__xludf.DUMMYFUNCTION("""COMPUTED_VALUE"""),91.89)</f>
        <v>91.89</v>
      </c>
      <c r="D505" s="2">
        <f>IFERROR(__xludf.DUMMYFUNCTION("""COMPUTED_VALUE"""),87.5)</f>
        <v>87.5</v>
      </c>
      <c r="E505" s="2">
        <f>IFERROR(__xludf.DUMMYFUNCTION("""COMPUTED_VALUE"""),88.87)</f>
        <v>88.87</v>
      </c>
      <c r="F505" s="2">
        <f>IFERROR(__xludf.DUMMYFUNCTION("""COMPUTED_VALUE"""),7890838.0)</f>
        <v>7890838</v>
      </c>
    </row>
    <row r="506">
      <c r="A506" s="3">
        <f>IFERROR(__xludf.DUMMYFUNCTION("""COMPUTED_VALUE"""),42877.66666666667)</f>
        <v>42877.66667</v>
      </c>
      <c r="B506" s="2">
        <f>IFERROR(__xludf.DUMMYFUNCTION("""COMPUTED_VALUE"""),89.94)</f>
        <v>89.94</v>
      </c>
      <c r="C506" s="2">
        <f>IFERROR(__xludf.DUMMYFUNCTION("""COMPUTED_VALUE"""),90.9)</f>
        <v>90.9</v>
      </c>
      <c r="D506" s="2">
        <f>IFERROR(__xludf.DUMMYFUNCTION("""COMPUTED_VALUE"""),88.61)</f>
        <v>88.61</v>
      </c>
      <c r="E506" s="2">
        <f>IFERROR(__xludf.DUMMYFUNCTION("""COMPUTED_VALUE"""),89.6)</f>
        <v>89.6</v>
      </c>
      <c r="F506" s="2">
        <f>IFERROR(__xludf.DUMMYFUNCTION("""COMPUTED_VALUE"""),1796775.0)</f>
        <v>1796775</v>
      </c>
    </row>
    <row r="507">
      <c r="A507" s="3">
        <f>IFERROR(__xludf.DUMMYFUNCTION("""COMPUTED_VALUE"""),42878.66666666667)</f>
        <v>42878.66667</v>
      </c>
      <c r="B507" s="2">
        <f>IFERROR(__xludf.DUMMYFUNCTION("""COMPUTED_VALUE"""),90.86)</f>
        <v>90.86</v>
      </c>
      <c r="C507" s="2">
        <f>IFERROR(__xludf.DUMMYFUNCTION("""COMPUTED_VALUE"""),91.25)</f>
        <v>91.25</v>
      </c>
      <c r="D507" s="2">
        <f>IFERROR(__xludf.DUMMYFUNCTION("""COMPUTED_VALUE"""),89.63)</f>
        <v>89.63</v>
      </c>
      <c r="E507" s="2">
        <f>IFERROR(__xludf.DUMMYFUNCTION("""COMPUTED_VALUE"""),90.02)</f>
        <v>90.02</v>
      </c>
      <c r="F507" s="2">
        <f>IFERROR(__xludf.DUMMYFUNCTION("""COMPUTED_VALUE"""),1991295.0)</f>
        <v>1991295</v>
      </c>
    </row>
    <row r="508">
      <c r="A508" s="3">
        <f>IFERROR(__xludf.DUMMYFUNCTION("""COMPUTED_VALUE"""),42879.66666666667)</f>
        <v>42879.66667</v>
      </c>
      <c r="B508" s="2">
        <f>IFERROR(__xludf.DUMMYFUNCTION("""COMPUTED_VALUE"""),90.19)</f>
        <v>90.19</v>
      </c>
      <c r="C508" s="2">
        <f>IFERROR(__xludf.DUMMYFUNCTION("""COMPUTED_VALUE"""),91.5)</f>
        <v>91.5</v>
      </c>
      <c r="D508" s="2">
        <f>IFERROR(__xludf.DUMMYFUNCTION("""COMPUTED_VALUE"""),90.07)</f>
        <v>90.07</v>
      </c>
      <c r="E508" s="2">
        <f>IFERROR(__xludf.DUMMYFUNCTION("""COMPUTED_VALUE"""),90.81)</f>
        <v>90.81</v>
      </c>
      <c r="F508" s="2">
        <f>IFERROR(__xludf.DUMMYFUNCTION("""COMPUTED_VALUE"""),1243993.0)</f>
        <v>1243993</v>
      </c>
    </row>
    <row r="509">
      <c r="A509" s="3">
        <f>IFERROR(__xludf.DUMMYFUNCTION("""COMPUTED_VALUE"""),42880.66666666667)</f>
        <v>42880.66667</v>
      </c>
      <c r="B509" s="2">
        <f>IFERROR(__xludf.DUMMYFUNCTION("""COMPUTED_VALUE"""),91.35)</f>
        <v>91.35</v>
      </c>
      <c r="C509" s="2">
        <f>IFERROR(__xludf.DUMMYFUNCTION("""COMPUTED_VALUE"""),91.95)</f>
        <v>91.95</v>
      </c>
      <c r="D509" s="2">
        <f>IFERROR(__xludf.DUMMYFUNCTION("""COMPUTED_VALUE"""),89.35)</f>
        <v>89.35</v>
      </c>
      <c r="E509" s="2">
        <f>IFERROR(__xludf.DUMMYFUNCTION("""COMPUTED_VALUE"""),90.22)</f>
        <v>90.22</v>
      </c>
      <c r="F509" s="2">
        <f>IFERROR(__xludf.DUMMYFUNCTION("""COMPUTED_VALUE"""),1496198.0)</f>
        <v>1496198</v>
      </c>
    </row>
    <row r="510">
      <c r="A510" s="3">
        <f>IFERROR(__xludf.DUMMYFUNCTION("""COMPUTED_VALUE"""),42881.66666666667)</f>
        <v>42881.66667</v>
      </c>
      <c r="B510" s="2">
        <f>IFERROR(__xludf.DUMMYFUNCTION("""COMPUTED_VALUE"""),90.26)</f>
        <v>90.26</v>
      </c>
      <c r="C510" s="2">
        <f>IFERROR(__xludf.DUMMYFUNCTION("""COMPUTED_VALUE"""),91.11)</f>
        <v>91.11</v>
      </c>
      <c r="D510" s="2">
        <f>IFERROR(__xludf.DUMMYFUNCTION("""COMPUTED_VALUE"""),90.0)</f>
        <v>90</v>
      </c>
      <c r="E510" s="2">
        <f>IFERROR(__xludf.DUMMYFUNCTION("""COMPUTED_VALUE"""),90.74)</f>
        <v>90.74</v>
      </c>
      <c r="F510" s="2">
        <f>IFERROR(__xludf.DUMMYFUNCTION("""COMPUTED_VALUE"""),1099760.0)</f>
        <v>1099760</v>
      </c>
    </row>
    <row r="511">
      <c r="A511" s="3">
        <f>IFERROR(__xludf.DUMMYFUNCTION("""COMPUTED_VALUE"""),42885.66666666667)</f>
        <v>42885.66667</v>
      </c>
      <c r="B511" s="2">
        <f>IFERROR(__xludf.DUMMYFUNCTION("""COMPUTED_VALUE"""),91.1)</f>
        <v>91.1</v>
      </c>
      <c r="C511" s="2">
        <f>IFERROR(__xludf.DUMMYFUNCTION("""COMPUTED_VALUE"""),93.24)</f>
        <v>93.24</v>
      </c>
      <c r="D511" s="2">
        <f>IFERROR(__xludf.DUMMYFUNCTION("""COMPUTED_VALUE"""),89.69)</f>
        <v>89.69</v>
      </c>
      <c r="E511" s="2">
        <f>IFERROR(__xludf.DUMMYFUNCTION("""COMPUTED_VALUE"""),90.57)</f>
        <v>90.57</v>
      </c>
      <c r="F511" s="2">
        <f>IFERROR(__xludf.DUMMYFUNCTION("""COMPUTED_VALUE"""),1970343.0)</f>
        <v>1970343</v>
      </c>
    </row>
    <row r="512">
      <c r="A512" s="3">
        <f>IFERROR(__xludf.DUMMYFUNCTION("""COMPUTED_VALUE"""),42886.66666666667)</f>
        <v>42886.66667</v>
      </c>
      <c r="B512" s="2">
        <f>IFERROR(__xludf.DUMMYFUNCTION("""COMPUTED_VALUE"""),90.88)</f>
        <v>90.88</v>
      </c>
      <c r="C512" s="2">
        <f>IFERROR(__xludf.DUMMYFUNCTION("""COMPUTED_VALUE"""),92.28)</f>
        <v>92.28</v>
      </c>
      <c r="D512" s="2">
        <f>IFERROR(__xludf.DUMMYFUNCTION("""COMPUTED_VALUE"""),88.92)</f>
        <v>88.92</v>
      </c>
      <c r="E512" s="2">
        <f>IFERROR(__xludf.DUMMYFUNCTION("""COMPUTED_VALUE"""),91.86)</f>
        <v>91.86</v>
      </c>
      <c r="F512" s="2">
        <f>IFERROR(__xludf.DUMMYFUNCTION("""COMPUTED_VALUE"""),2488079.0)</f>
        <v>2488079</v>
      </c>
    </row>
    <row r="513">
      <c r="A513" s="3">
        <f>IFERROR(__xludf.DUMMYFUNCTION("""COMPUTED_VALUE"""),42887.66666666667)</f>
        <v>42887.66667</v>
      </c>
      <c r="B513" s="2">
        <f>IFERROR(__xludf.DUMMYFUNCTION("""COMPUTED_VALUE"""),92.49)</f>
        <v>92.49</v>
      </c>
      <c r="C513" s="2">
        <f>IFERROR(__xludf.DUMMYFUNCTION("""COMPUTED_VALUE"""),93.7)</f>
        <v>93.7</v>
      </c>
      <c r="D513" s="2">
        <f>IFERROR(__xludf.DUMMYFUNCTION("""COMPUTED_VALUE"""),90.54)</f>
        <v>90.54</v>
      </c>
      <c r="E513" s="2">
        <f>IFERROR(__xludf.DUMMYFUNCTION("""COMPUTED_VALUE"""),93.44)</f>
        <v>93.44</v>
      </c>
      <c r="F513" s="2">
        <f>IFERROR(__xludf.DUMMYFUNCTION("""COMPUTED_VALUE"""),1831719.0)</f>
        <v>1831719</v>
      </c>
    </row>
    <row r="514">
      <c r="A514" s="3">
        <f>IFERROR(__xludf.DUMMYFUNCTION("""COMPUTED_VALUE"""),42888.66666666667)</f>
        <v>42888.66667</v>
      </c>
      <c r="B514" s="2">
        <f>IFERROR(__xludf.DUMMYFUNCTION("""COMPUTED_VALUE"""),93.7)</f>
        <v>93.7</v>
      </c>
      <c r="C514" s="2">
        <f>IFERROR(__xludf.DUMMYFUNCTION("""COMPUTED_VALUE"""),97.85)</f>
        <v>97.85</v>
      </c>
      <c r="D514" s="2">
        <f>IFERROR(__xludf.DUMMYFUNCTION("""COMPUTED_VALUE"""),93.45)</f>
        <v>93.45</v>
      </c>
      <c r="E514" s="2">
        <f>IFERROR(__xludf.DUMMYFUNCTION("""COMPUTED_VALUE"""),97.53)</f>
        <v>97.53</v>
      </c>
      <c r="F514" s="2">
        <f>IFERROR(__xludf.DUMMYFUNCTION("""COMPUTED_VALUE"""),3166308.0)</f>
        <v>3166308</v>
      </c>
    </row>
    <row r="515">
      <c r="A515" s="3">
        <f>IFERROR(__xludf.DUMMYFUNCTION("""COMPUTED_VALUE"""),42891.66666666667)</f>
        <v>42891.66667</v>
      </c>
      <c r="B515" s="2">
        <f>IFERROR(__xludf.DUMMYFUNCTION("""COMPUTED_VALUE"""),98.35)</f>
        <v>98.35</v>
      </c>
      <c r="C515" s="2">
        <f>IFERROR(__xludf.DUMMYFUNCTION("""COMPUTED_VALUE"""),99.38)</f>
        <v>99.38</v>
      </c>
      <c r="D515" s="2">
        <f>IFERROR(__xludf.DUMMYFUNCTION("""COMPUTED_VALUE"""),96.11)</f>
        <v>96.11</v>
      </c>
      <c r="E515" s="2">
        <f>IFERROR(__xludf.DUMMYFUNCTION("""COMPUTED_VALUE"""),97.48)</f>
        <v>97.48</v>
      </c>
      <c r="F515" s="2">
        <f>IFERROR(__xludf.DUMMYFUNCTION("""COMPUTED_VALUE"""),2128670.0)</f>
        <v>2128670</v>
      </c>
    </row>
    <row r="516">
      <c r="A516" s="3">
        <f>IFERROR(__xludf.DUMMYFUNCTION("""COMPUTED_VALUE"""),42892.66666666667)</f>
        <v>42892.66667</v>
      </c>
      <c r="B516" s="2">
        <f>IFERROR(__xludf.DUMMYFUNCTION("""COMPUTED_VALUE"""),96.96)</f>
        <v>96.96</v>
      </c>
      <c r="C516" s="2">
        <f>IFERROR(__xludf.DUMMYFUNCTION("""COMPUTED_VALUE"""),99.78)</f>
        <v>99.78</v>
      </c>
      <c r="D516" s="2">
        <f>IFERROR(__xludf.DUMMYFUNCTION("""COMPUTED_VALUE"""),96.37)</f>
        <v>96.37</v>
      </c>
      <c r="E516" s="2">
        <f>IFERROR(__xludf.DUMMYFUNCTION("""COMPUTED_VALUE"""),98.61)</f>
        <v>98.61</v>
      </c>
      <c r="F516" s="2">
        <f>IFERROR(__xludf.DUMMYFUNCTION("""COMPUTED_VALUE"""),1948581.0)</f>
        <v>1948581</v>
      </c>
    </row>
    <row r="517">
      <c r="A517" s="3">
        <f>IFERROR(__xludf.DUMMYFUNCTION("""COMPUTED_VALUE"""),42893.66666666667)</f>
        <v>42893.66667</v>
      </c>
      <c r="B517" s="2">
        <f>IFERROR(__xludf.DUMMYFUNCTION("""COMPUTED_VALUE"""),98.9)</f>
        <v>98.9</v>
      </c>
      <c r="C517" s="2">
        <f>IFERROR(__xludf.DUMMYFUNCTION("""COMPUTED_VALUE"""),99.6)</f>
        <v>99.6</v>
      </c>
      <c r="D517" s="2">
        <f>IFERROR(__xludf.DUMMYFUNCTION("""COMPUTED_VALUE"""),96.51)</f>
        <v>96.51</v>
      </c>
      <c r="E517" s="2">
        <f>IFERROR(__xludf.DUMMYFUNCTION("""COMPUTED_VALUE"""),96.99)</f>
        <v>96.99</v>
      </c>
      <c r="F517" s="2">
        <f>IFERROR(__xludf.DUMMYFUNCTION("""COMPUTED_VALUE"""),1832770.0)</f>
        <v>1832770</v>
      </c>
    </row>
    <row r="518">
      <c r="A518" s="3">
        <f>IFERROR(__xludf.DUMMYFUNCTION("""COMPUTED_VALUE"""),42894.66666666667)</f>
        <v>42894.66667</v>
      </c>
      <c r="B518" s="2">
        <f>IFERROR(__xludf.DUMMYFUNCTION("""COMPUTED_VALUE"""),97.28)</f>
        <v>97.28</v>
      </c>
      <c r="C518" s="2">
        <f>IFERROR(__xludf.DUMMYFUNCTION("""COMPUTED_VALUE"""),98.86)</f>
        <v>98.86</v>
      </c>
      <c r="D518" s="2">
        <f>IFERROR(__xludf.DUMMYFUNCTION("""COMPUTED_VALUE"""),95.64)</f>
        <v>95.64</v>
      </c>
      <c r="E518" s="2">
        <f>IFERROR(__xludf.DUMMYFUNCTION("""COMPUTED_VALUE"""),98.84)</f>
        <v>98.84</v>
      </c>
      <c r="F518" s="2">
        <f>IFERROR(__xludf.DUMMYFUNCTION("""COMPUTED_VALUE"""),1401018.0)</f>
        <v>1401018</v>
      </c>
    </row>
    <row r="519">
      <c r="A519" s="3">
        <f>IFERROR(__xludf.DUMMYFUNCTION("""COMPUTED_VALUE"""),42895.66666666667)</f>
        <v>42895.66667</v>
      </c>
      <c r="B519" s="2">
        <f>IFERROR(__xludf.DUMMYFUNCTION("""COMPUTED_VALUE"""),98.7)</f>
        <v>98.7</v>
      </c>
      <c r="C519" s="2">
        <f>IFERROR(__xludf.DUMMYFUNCTION("""COMPUTED_VALUE"""),100.8)</f>
        <v>100.8</v>
      </c>
      <c r="D519" s="2">
        <f>IFERROR(__xludf.DUMMYFUNCTION("""COMPUTED_VALUE"""),89.31)</f>
        <v>89.31</v>
      </c>
      <c r="E519" s="2">
        <f>IFERROR(__xludf.DUMMYFUNCTION("""COMPUTED_VALUE"""),91.45)</f>
        <v>91.45</v>
      </c>
      <c r="F519" s="2">
        <f>IFERROR(__xludf.DUMMYFUNCTION("""COMPUTED_VALUE"""),4655900.0)</f>
        <v>4655900</v>
      </c>
    </row>
    <row r="520">
      <c r="A520" s="3">
        <f>IFERROR(__xludf.DUMMYFUNCTION("""COMPUTED_VALUE"""),42898.66666666667)</f>
        <v>42898.66667</v>
      </c>
      <c r="B520" s="2">
        <f>IFERROR(__xludf.DUMMYFUNCTION("""COMPUTED_VALUE"""),90.01)</f>
        <v>90.01</v>
      </c>
      <c r="C520" s="2">
        <f>IFERROR(__xludf.DUMMYFUNCTION("""COMPUTED_VALUE"""),90.38)</f>
        <v>90.38</v>
      </c>
      <c r="D520" s="2">
        <f>IFERROR(__xludf.DUMMYFUNCTION("""COMPUTED_VALUE"""),82.51)</f>
        <v>82.51</v>
      </c>
      <c r="E520" s="2">
        <f>IFERROR(__xludf.DUMMYFUNCTION("""COMPUTED_VALUE"""),88.89)</f>
        <v>88.89</v>
      </c>
      <c r="F520" s="2">
        <f>IFERROR(__xludf.DUMMYFUNCTION("""COMPUTED_VALUE"""),5243898.0)</f>
        <v>5243898</v>
      </c>
    </row>
    <row r="521">
      <c r="A521" s="3">
        <f>IFERROR(__xludf.DUMMYFUNCTION("""COMPUTED_VALUE"""),42899.66666666667)</f>
        <v>42899.66667</v>
      </c>
      <c r="B521" s="2">
        <f>IFERROR(__xludf.DUMMYFUNCTION("""COMPUTED_VALUE"""),87.39)</f>
        <v>87.39</v>
      </c>
      <c r="C521" s="2">
        <f>IFERROR(__xludf.DUMMYFUNCTION("""COMPUTED_VALUE"""),90.56)</f>
        <v>90.56</v>
      </c>
      <c r="D521" s="2">
        <f>IFERROR(__xludf.DUMMYFUNCTION("""COMPUTED_VALUE"""),84.48)</f>
        <v>84.48</v>
      </c>
      <c r="E521" s="2">
        <f>IFERROR(__xludf.DUMMYFUNCTION("""COMPUTED_VALUE"""),86.93)</f>
        <v>86.93</v>
      </c>
      <c r="F521" s="2">
        <f>IFERROR(__xludf.DUMMYFUNCTION("""COMPUTED_VALUE"""),3955123.0)</f>
        <v>3955123</v>
      </c>
    </row>
    <row r="522">
      <c r="A522" s="3">
        <f>IFERROR(__xludf.DUMMYFUNCTION("""COMPUTED_VALUE"""),42900.66666666667)</f>
        <v>42900.66667</v>
      </c>
      <c r="B522" s="2">
        <f>IFERROR(__xludf.DUMMYFUNCTION("""COMPUTED_VALUE"""),87.47)</f>
        <v>87.47</v>
      </c>
      <c r="C522" s="2">
        <f>IFERROR(__xludf.DUMMYFUNCTION("""COMPUTED_VALUE"""),88.2)</f>
        <v>88.2</v>
      </c>
      <c r="D522" s="2">
        <f>IFERROR(__xludf.DUMMYFUNCTION("""COMPUTED_VALUE"""),84.43)</f>
        <v>84.43</v>
      </c>
      <c r="E522" s="2">
        <f>IFERROR(__xludf.DUMMYFUNCTION("""COMPUTED_VALUE"""),85.36)</f>
        <v>85.36</v>
      </c>
      <c r="F522" s="2">
        <f>IFERROR(__xludf.DUMMYFUNCTION("""COMPUTED_VALUE"""),2121268.0)</f>
        <v>2121268</v>
      </c>
    </row>
    <row r="523">
      <c r="A523" s="3">
        <f>IFERROR(__xludf.DUMMYFUNCTION("""COMPUTED_VALUE"""),42901.66666666667)</f>
        <v>42901.66667</v>
      </c>
      <c r="B523" s="2">
        <f>IFERROR(__xludf.DUMMYFUNCTION("""COMPUTED_VALUE"""),81.9)</f>
        <v>81.9</v>
      </c>
      <c r="C523" s="2">
        <f>IFERROR(__xludf.DUMMYFUNCTION("""COMPUTED_VALUE"""),85.54)</f>
        <v>85.54</v>
      </c>
      <c r="D523" s="2">
        <f>IFERROR(__xludf.DUMMYFUNCTION("""COMPUTED_VALUE"""),81.55)</f>
        <v>81.55</v>
      </c>
      <c r="E523" s="2">
        <f>IFERROR(__xludf.DUMMYFUNCTION("""COMPUTED_VALUE"""),85.48)</f>
        <v>85.48</v>
      </c>
      <c r="F523" s="2">
        <f>IFERROR(__xludf.DUMMYFUNCTION("""COMPUTED_VALUE"""),2895942.0)</f>
        <v>2895942</v>
      </c>
    </row>
    <row r="524">
      <c r="A524" s="3">
        <f>IFERROR(__xludf.DUMMYFUNCTION("""COMPUTED_VALUE"""),42902.66666666667)</f>
        <v>42902.66667</v>
      </c>
      <c r="B524" s="2">
        <f>IFERROR(__xludf.DUMMYFUNCTION("""COMPUTED_VALUE"""),86.96)</f>
        <v>86.96</v>
      </c>
      <c r="C524" s="2">
        <f>IFERROR(__xludf.DUMMYFUNCTION("""COMPUTED_VALUE"""),88.19)</f>
        <v>88.19</v>
      </c>
      <c r="D524" s="2">
        <f>IFERROR(__xludf.DUMMYFUNCTION("""COMPUTED_VALUE"""),85.68)</f>
        <v>85.68</v>
      </c>
      <c r="E524" s="2">
        <f>IFERROR(__xludf.DUMMYFUNCTION("""COMPUTED_VALUE"""),86.93)</f>
        <v>86.93</v>
      </c>
      <c r="F524" s="2">
        <f>IFERROR(__xludf.DUMMYFUNCTION("""COMPUTED_VALUE"""),2499043.0)</f>
        <v>2499043</v>
      </c>
    </row>
    <row r="525">
      <c r="A525" s="3">
        <f>IFERROR(__xludf.DUMMYFUNCTION("""COMPUTED_VALUE"""),42905.66666666667)</f>
        <v>42905.66667</v>
      </c>
      <c r="B525" s="2">
        <f>IFERROR(__xludf.DUMMYFUNCTION("""COMPUTED_VALUE"""),88.28)</f>
        <v>88.28</v>
      </c>
      <c r="C525" s="2">
        <f>IFERROR(__xludf.DUMMYFUNCTION("""COMPUTED_VALUE"""),90.84)</f>
        <v>90.84</v>
      </c>
      <c r="D525" s="2">
        <f>IFERROR(__xludf.DUMMYFUNCTION("""COMPUTED_VALUE"""),87.79)</f>
        <v>87.79</v>
      </c>
      <c r="E525" s="2">
        <f>IFERROR(__xludf.DUMMYFUNCTION("""COMPUTED_VALUE"""),90.56)</f>
        <v>90.56</v>
      </c>
      <c r="F525" s="2">
        <f>IFERROR(__xludf.DUMMYFUNCTION("""COMPUTED_VALUE"""),2183258.0)</f>
        <v>2183258</v>
      </c>
    </row>
    <row r="526">
      <c r="A526" s="3">
        <f>IFERROR(__xludf.DUMMYFUNCTION("""COMPUTED_VALUE"""),42906.66666666667)</f>
        <v>42906.66667</v>
      </c>
      <c r="B526" s="2">
        <f>IFERROR(__xludf.DUMMYFUNCTION("""COMPUTED_VALUE"""),91.11)</f>
        <v>91.11</v>
      </c>
      <c r="C526" s="2">
        <f>IFERROR(__xludf.DUMMYFUNCTION("""COMPUTED_VALUE"""),91.85)</f>
        <v>91.85</v>
      </c>
      <c r="D526" s="2">
        <f>IFERROR(__xludf.DUMMYFUNCTION("""COMPUTED_VALUE"""),88.61)</f>
        <v>88.61</v>
      </c>
      <c r="E526" s="2">
        <f>IFERROR(__xludf.DUMMYFUNCTION("""COMPUTED_VALUE"""),88.94)</f>
        <v>88.94</v>
      </c>
      <c r="F526" s="2">
        <f>IFERROR(__xludf.DUMMYFUNCTION("""COMPUTED_VALUE"""),1548913.0)</f>
        <v>1548913</v>
      </c>
    </row>
    <row r="527">
      <c r="A527" s="3">
        <f>IFERROR(__xludf.DUMMYFUNCTION("""COMPUTED_VALUE"""),42907.66666666667)</f>
        <v>42907.66667</v>
      </c>
      <c r="B527" s="2">
        <f>IFERROR(__xludf.DUMMYFUNCTION("""COMPUTED_VALUE"""),89.24)</f>
        <v>89.24</v>
      </c>
      <c r="C527" s="2">
        <f>IFERROR(__xludf.DUMMYFUNCTION("""COMPUTED_VALUE"""),91.78)</f>
        <v>91.78</v>
      </c>
      <c r="D527" s="2">
        <f>IFERROR(__xludf.DUMMYFUNCTION("""COMPUTED_VALUE"""),89.2)</f>
        <v>89.2</v>
      </c>
      <c r="E527" s="2">
        <f>IFERROR(__xludf.DUMMYFUNCTION("""COMPUTED_VALUE"""),91.25)</f>
        <v>91.25</v>
      </c>
      <c r="F527" s="2">
        <f>IFERROR(__xludf.DUMMYFUNCTION("""COMPUTED_VALUE"""),1497348.0)</f>
        <v>1497348</v>
      </c>
    </row>
    <row r="528">
      <c r="A528" s="3">
        <f>IFERROR(__xludf.DUMMYFUNCTION("""COMPUTED_VALUE"""),42908.66666666667)</f>
        <v>42908.66667</v>
      </c>
      <c r="B528" s="2">
        <f>IFERROR(__xludf.DUMMYFUNCTION("""COMPUTED_VALUE"""),91.32)</f>
        <v>91.32</v>
      </c>
      <c r="C528" s="2">
        <f>IFERROR(__xludf.DUMMYFUNCTION("""COMPUTED_VALUE"""),92.11)</f>
        <v>92.11</v>
      </c>
      <c r="D528" s="2">
        <f>IFERROR(__xludf.DUMMYFUNCTION("""COMPUTED_VALUE"""),90.27)</f>
        <v>90.27</v>
      </c>
      <c r="E528" s="2">
        <f>IFERROR(__xludf.DUMMYFUNCTION("""COMPUTED_VALUE"""),91.37)</f>
        <v>91.37</v>
      </c>
      <c r="F528" s="2">
        <f>IFERROR(__xludf.DUMMYFUNCTION("""COMPUTED_VALUE"""),1012723.0)</f>
        <v>1012723</v>
      </c>
    </row>
    <row r="529">
      <c r="A529" s="3">
        <f>IFERROR(__xludf.DUMMYFUNCTION("""COMPUTED_VALUE"""),42909.66666666667)</f>
        <v>42909.66667</v>
      </c>
      <c r="B529" s="2">
        <f>IFERROR(__xludf.DUMMYFUNCTION("""COMPUTED_VALUE"""),91.04)</f>
        <v>91.04</v>
      </c>
      <c r="C529" s="2">
        <f>IFERROR(__xludf.DUMMYFUNCTION("""COMPUTED_VALUE"""),95.2)</f>
        <v>95.2</v>
      </c>
      <c r="D529" s="2">
        <f>IFERROR(__xludf.DUMMYFUNCTION("""COMPUTED_VALUE"""),90.5)</f>
        <v>90.5</v>
      </c>
      <c r="E529" s="2">
        <f>IFERROR(__xludf.DUMMYFUNCTION("""COMPUTED_VALUE"""),94.48)</f>
        <v>94.48</v>
      </c>
      <c r="F529" s="2">
        <f>IFERROR(__xludf.DUMMYFUNCTION("""COMPUTED_VALUE"""),1462426.0)</f>
        <v>1462426</v>
      </c>
    </row>
    <row r="530">
      <c r="A530" s="3">
        <f>IFERROR(__xludf.DUMMYFUNCTION("""COMPUTED_VALUE"""),42912.66666666667)</f>
        <v>42912.66667</v>
      </c>
      <c r="B530" s="2">
        <f>IFERROR(__xludf.DUMMYFUNCTION("""COMPUTED_VALUE"""),95.11)</f>
        <v>95.11</v>
      </c>
      <c r="C530" s="2">
        <f>IFERROR(__xludf.DUMMYFUNCTION("""COMPUTED_VALUE"""),96.98)</f>
        <v>96.98</v>
      </c>
      <c r="D530" s="2">
        <f>IFERROR(__xludf.DUMMYFUNCTION("""COMPUTED_VALUE"""),90.27)</f>
        <v>90.27</v>
      </c>
      <c r="E530" s="2">
        <f>IFERROR(__xludf.DUMMYFUNCTION("""COMPUTED_VALUE"""),92.04)</f>
        <v>92.04</v>
      </c>
      <c r="F530" s="2">
        <f>IFERROR(__xludf.DUMMYFUNCTION("""COMPUTED_VALUE"""),1954564.0)</f>
        <v>1954564</v>
      </c>
    </row>
    <row r="531">
      <c r="A531" s="3">
        <f>IFERROR(__xludf.DUMMYFUNCTION("""COMPUTED_VALUE"""),42913.66666666667)</f>
        <v>42913.66667</v>
      </c>
      <c r="B531" s="2">
        <f>IFERROR(__xludf.DUMMYFUNCTION("""COMPUTED_VALUE"""),91.24)</f>
        <v>91.24</v>
      </c>
      <c r="C531" s="2">
        <f>IFERROR(__xludf.DUMMYFUNCTION("""COMPUTED_VALUE"""),92.2)</f>
        <v>92.2</v>
      </c>
      <c r="D531" s="2">
        <f>IFERROR(__xludf.DUMMYFUNCTION("""COMPUTED_VALUE"""),86.8)</f>
        <v>86.8</v>
      </c>
      <c r="E531" s="2">
        <f>IFERROR(__xludf.DUMMYFUNCTION("""COMPUTED_VALUE"""),87.04)</f>
        <v>87.04</v>
      </c>
      <c r="F531" s="2">
        <f>IFERROR(__xludf.DUMMYFUNCTION("""COMPUTED_VALUE"""),2175290.0)</f>
        <v>2175290</v>
      </c>
    </row>
    <row r="532">
      <c r="A532" s="3">
        <f>IFERROR(__xludf.DUMMYFUNCTION("""COMPUTED_VALUE"""),42914.66666666667)</f>
        <v>42914.66667</v>
      </c>
      <c r="B532" s="2">
        <f>IFERROR(__xludf.DUMMYFUNCTION("""COMPUTED_VALUE"""),87.83)</f>
        <v>87.83</v>
      </c>
      <c r="C532" s="2">
        <f>IFERROR(__xludf.DUMMYFUNCTION("""COMPUTED_VALUE"""),89.59)</f>
        <v>89.59</v>
      </c>
      <c r="D532" s="2">
        <f>IFERROR(__xludf.DUMMYFUNCTION("""COMPUTED_VALUE"""),85.51)</f>
        <v>85.51</v>
      </c>
      <c r="E532" s="2">
        <f>IFERROR(__xludf.DUMMYFUNCTION("""COMPUTED_VALUE"""),89.52)</f>
        <v>89.52</v>
      </c>
      <c r="F532" s="2">
        <f>IFERROR(__xludf.DUMMYFUNCTION("""COMPUTED_VALUE"""),2047922.0)</f>
        <v>2047922</v>
      </c>
    </row>
    <row r="533">
      <c r="A533" s="3">
        <f>IFERROR(__xludf.DUMMYFUNCTION("""COMPUTED_VALUE"""),42915.66666666667)</f>
        <v>42915.66667</v>
      </c>
      <c r="B533" s="2">
        <f>IFERROR(__xludf.DUMMYFUNCTION("""COMPUTED_VALUE"""),88.97)</f>
        <v>88.97</v>
      </c>
      <c r="C533" s="2">
        <f>IFERROR(__xludf.DUMMYFUNCTION("""COMPUTED_VALUE"""),88.97)</f>
        <v>88.97</v>
      </c>
      <c r="D533" s="2">
        <f>IFERROR(__xludf.DUMMYFUNCTION("""COMPUTED_VALUE"""),83.16)</f>
        <v>83.16</v>
      </c>
      <c r="E533" s="2">
        <f>IFERROR(__xludf.DUMMYFUNCTION("""COMPUTED_VALUE"""),86.4)</f>
        <v>86.4</v>
      </c>
      <c r="F533" s="2">
        <f>IFERROR(__xludf.DUMMYFUNCTION("""COMPUTED_VALUE"""),2720259.0)</f>
        <v>2720259</v>
      </c>
    </row>
    <row r="534">
      <c r="A534" s="3">
        <f>IFERROR(__xludf.DUMMYFUNCTION("""COMPUTED_VALUE"""),42916.66666666667)</f>
        <v>42916.66667</v>
      </c>
      <c r="B534" s="2">
        <f>IFERROR(__xludf.DUMMYFUNCTION("""COMPUTED_VALUE"""),85.86)</f>
        <v>85.86</v>
      </c>
      <c r="C534" s="2">
        <f>IFERROR(__xludf.DUMMYFUNCTION("""COMPUTED_VALUE"""),88.0)</f>
        <v>88</v>
      </c>
      <c r="D534" s="2">
        <f>IFERROR(__xludf.DUMMYFUNCTION("""COMPUTED_VALUE"""),85.64)</f>
        <v>85.64</v>
      </c>
      <c r="E534" s="2">
        <f>IFERROR(__xludf.DUMMYFUNCTION("""COMPUTED_VALUE"""),86.9)</f>
        <v>86.9</v>
      </c>
      <c r="F534" s="2">
        <f>IFERROR(__xludf.DUMMYFUNCTION("""COMPUTED_VALUE"""),1697338.0)</f>
        <v>1697338</v>
      </c>
    </row>
    <row r="535">
      <c r="A535" s="3">
        <f>IFERROR(__xludf.DUMMYFUNCTION("""COMPUTED_VALUE"""),42919.66666666667)</f>
        <v>42919.66667</v>
      </c>
      <c r="B535" s="2">
        <f>IFERROR(__xludf.DUMMYFUNCTION("""COMPUTED_VALUE"""),87.15)</f>
        <v>87.15</v>
      </c>
      <c r="C535" s="2">
        <f>IFERROR(__xludf.DUMMYFUNCTION("""COMPUTED_VALUE"""),87.91)</f>
        <v>87.91</v>
      </c>
      <c r="D535" s="2">
        <f>IFERROR(__xludf.DUMMYFUNCTION("""COMPUTED_VALUE"""),84.8)</f>
        <v>84.8</v>
      </c>
      <c r="E535" s="2">
        <f>IFERROR(__xludf.DUMMYFUNCTION("""COMPUTED_VALUE"""),86.0)</f>
        <v>86</v>
      </c>
      <c r="F535" s="2">
        <f>IFERROR(__xludf.DUMMYFUNCTION("""COMPUTED_VALUE"""),887446.0)</f>
        <v>887446</v>
      </c>
    </row>
    <row r="536">
      <c r="A536" s="3">
        <f>IFERROR(__xludf.DUMMYFUNCTION("""COMPUTED_VALUE"""),42921.66666666667)</f>
        <v>42921.66667</v>
      </c>
      <c r="B536" s="2">
        <f>IFERROR(__xludf.DUMMYFUNCTION("""COMPUTED_VALUE"""),85.63)</f>
        <v>85.63</v>
      </c>
      <c r="C536" s="2">
        <f>IFERROR(__xludf.DUMMYFUNCTION("""COMPUTED_VALUE"""),89.47)</f>
        <v>89.47</v>
      </c>
      <c r="D536" s="2">
        <f>IFERROR(__xludf.DUMMYFUNCTION("""COMPUTED_VALUE"""),85.58)</f>
        <v>85.58</v>
      </c>
      <c r="E536" s="2">
        <f>IFERROR(__xludf.DUMMYFUNCTION("""COMPUTED_VALUE"""),88.11)</f>
        <v>88.11</v>
      </c>
      <c r="F536" s="2">
        <f>IFERROR(__xludf.DUMMYFUNCTION("""COMPUTED_VALUE"""),1784104.0)</f>
        <v>1784104</v>
      </c>
    </row>
    <row r="537">
      <c r="A537" s="3">
        <f>IFERROR(__xludf.DUMMYFUNCTION("""COMPUTED_VALUE"""),42922.66666666667)</f>
        <v>42922.66667</v>
      </c>
      <c r="B537" s="2">
        <f>IFERROR(__xludf.DUMMYFUNCTION("""COMPUTED_VALUE"""),86.64)</f>
        <v>86.64</v>
      </c>
      <c r="C537" s="2">
        <f>IFERROR(__xludf.DUMMYFUNCTION("""COMPUTED_VALUE"""),87.83)</f>
        <v>87.83</v>
      </c>
      <c r="D537" s="2">
        <f>IFERROR(__xludf.DUMMYFUNCTION("""COMPUTED_VALUE"""),85.81)</f>
        <v>85.81</v>
      </c>
      <c r="E537" s="2">
        <f>IFERROR(__xludf.DUMMYFUNCTION("""COMPUTED_VALUE"""),86.21)</f>
        <v>86.21</v>
      </c>
      <c r="F537" s="2">
        <f>IFERROR(__xludf.DUMMYFUNCTION("""COMPUTED_VALUE"""),1213229.0)</f>
        <v>1213229</v>
      </c>
    </row>
    <row r="538">
      <c r="A538" s="3">
        <f>IFERROR(__xludf.DUMMYFUNCTION("""COMPUTED_VALUE"""),42923.66666666667)</f>
        <v>42923.66667</v>
      </c>
      <c r="B538" s="2">
        <f>IFERROR(__xludf.DUMMYFUNCTION("""COMPUTED_VALUE"""),87.18)</f>
        <v>87.18</v>
      </c>
      <c r="C538" s="2">
        <f>IFERROR(__xludf.DUMMYFUNCTION("""COMPUTED_VALUE"""),89.23)</f>
        <v>89.23</v>
      </c>
      <c r="D538" s="2">
        <f>IFERROR(__xludf.DUMMYFUNCTION("""COMPUTED_VALUE"""),87.0)</f>
        <v>87</v>
      </c>
      <c r="E538" s="2">
        <f>IFERROR(__xludf.DUMMYFUNCTION("""COMPUTED_VALUE"""),88.99)</f>
        <v>88.99</v>
      </c>
      <c r="F538" s="2">
        <f>IFERROR(__xludf.DUMMYFUNCTION("""COMPUTED_VALUE"""),1022480.0)</f>
        <v>1022480</v>
      </c>
    </row>
    <row r="539">
      <c r="A539" s="3">
        <f>IFERROR(__xludf.DUMMYFUNCTION("""COMPUTED_VALUE"""),42926.66666666667)</f>
        <v>42926.66667</v>
      </c>
      <c r="B539" s="2">
        <f>IFERROR(__xludf.DUMMYFUNCTION("""COMPUTED_VALUE"""),89.1)</f>
        <v>89.1</v>
      </c>
      <c r="C539" s="2">
        <f>IFERROR(__xludf.DUMMYFUNCTION("""COMPUTED_VALUE"""),91.48)</f>
        <v>91.48</v>
      </c>
      <c r="D539" s="2">
        <f>IFERROR(__xludf.DUMMYFUNCTION("""COMPUTED_VALUE"""),88.29)</f>
        <v>88.29</v>
      </c>
      <c r="E539" s="2">
        <f>IFERROR(__xludf.DUMMYFUNCTION("""COMPUTED_VALUE"""),90.99)</f>
        <v>90.99</v>
      </c>
      <c r="F539" s="2">
        <f>IFERROR(__xludf.DUMMYFUNCTION("""COMPUTED_VALUE"""),1284379.0)</f>
        <v>1284379</v>
      </c>
    </row>
    <row r="540">
      <c r="A540" s="3">
        <f>IFERROR(__xludf.DUMMYFUNCTION("""COMPUTED_VALUE"""),42927.66666666667)</f>
        <v>42927.66667</v>
      </c>
      <c r="B540" s="2">
        <f>IFERROR(__xludf.DUMMYFUNCTION("""COMPUTED_VALUE"""),90.76)</f>
        <v>90.76</v>
      </c>
      <c r="C540" s="2">
        <f>IFERROR(__xludf.DUMMYFUNCTION("""COMPUTED_VALUE"""),92.57)</f>
        <v>92.57</v>
      </c>
      <c r="D540" s="2">
        <f>IFERROR(__xludf.DUMMYFUNCTION("""COMPUTED_VALUE"""),90.17)</f>
        <v>90.17</v>
      </c>
      <c r="E540" s="2">
        <f>IFERROR(__xludf.DUMMYFUNCTION("""COMPUTED_VALUE"""),91.29)</f>
        <v>91.29</v>
      </c>
      <c r="F540" s="2">
        <f>IFERROR(__xludf.DUMMYFUNCTION("""COMPUTED_VALUE"""),1259695.0)</f>
        <v>1259695</v>
      </c>
    </row>
    <row r="541">
      <c r="A541" s="3">
        <f>IFERROR(__xludf.DUMMYFUNCTION("""COMPUTED_VALUE"""),42928.66666666667)</f>
        <v>42928.66667</v>
      </c>
      <c r="B541" s="2">
        <f>IFERROR(__xludf.DUMMYFUNCTION("""COMPUTED_VALUE"""),92.15)</f>
        <v>92.15</v>
      </c>
      <c r="C541" s="2">
        <f>IFERROR(__xludf.DUMMYFUNCTION("""COMPUTED_VALUE"""),95.17)</f>
        <v>95.17</v>
      </c>
      <c r="D541" s="2">
        <f>IFERROR(__xludf.DUMMYFUNCTION("""COMPUTED_VALUE"""),92.0)</f>
        <v>92</v>
      </c>
      <c r="E541" s="2">
        <f>IFERROR(__xludf.DUMMYFUNCTION("""COMPUTED_VALUE"""),94.68)</f>
        <v>94.68</v>
      </c>
      <c r="F541" s="2">
        <f>IFERROR(__xludf.DUMMYFUNCTION("""COMPUTED_VALUE"""),1760629.0)</f>
        <v>1760629</v>
      </c>
    </row>
    <row r="542">
      <c r="A542" s="3">
        <f>IFERROR(__xludf.DUMMYFUNCTION("""COMPUTED_VALUE"""),42929.66666666667)</f>
        <v>42929.66667</v>
      </c>
      <c r="B542" s="2">
        <f>IFERROR(__xludf.DUMMYFUNCTION("""COMPUTED_VALUE"""),95.74)</f>
        <v>95.74</v>
      </c>
      <c r="C542" s="2">
        <f>IFERROR(__xludf.DUMMYFUNCTION("""COMPUTED_VALUE"""),96.8)</f>
        <v>96.8</v>
      </c>
      <c r="D542" s="2">
        <f>IFERROR(__xludf.DUMMYFUNCTION("""COMPUTED_VALUE"""),92.51)</f>
        <v>92.51</v>
      </c>
      <c r="E542" s="2">
        <f>IFERROR(__xludf.DUMMYFUNCTION("""COMPUTED_VALUE"""),93.02)</f>
        <v>93.02</v>
      </c>
      <c r="F542" s="2">
        <f>IFERROR(__xludf.DUMMYFUNCTION("""COMPUTED_VALUE"""),1789952.0)</f>
        <v>1789952</v>
      </c>
    </row>
    <row r="543">
      <c r="A543" s="3">
        <f>IFERROR(__xludf.DUMMYFUNCTION("""COMPUTED_VALUE"""),42930.66666666667)</f>
        <v>42930.66667</v>
      </c>
      <c r="B543" s="2">
        <f>IFERROR(__xludf.DUMMYFUNCTION("""COMPUTED_VALUE"""),93.83)</f>
        <v>93.83</v>
      </c>
      <c r="C543" s="2">
        <f>IFERROR(__xludf.DUMMYFUNCTION("""COMPUTED_VALUE"""),93.89)</f>
        <v>93.89</v>
      </c>
      <c r="D543" s="2">
        <f>IFERROR(__xludf.DUMMYFUNCTION("""COMPUTED_VALUE"""),91.7)</f>
        <v>91.7</v>
      </c>
      <c r="E543" s="2">
        <f>IFERROR(__xludf.DUMMYFUNCTION("""COMPUTED_VALUE"""),92.41)</f>
        <v>92.41</v>
      </c>
      <c r="F543" s="2">
        <f>IFERROR(__xludf.DUMMYFUNCTION("""COMPUTED_VALUE"""),1021634.0)</f>
        <v>1021634</v>
      </c>
    </row>
    <row r="544">
      <c r="A544" s="3">
        <f>IFERROR(__xludf.DUMMYFUNCTION("""COMPUTED_VALUE"""),42933.66666666667)</f>
        <v>42933.66667</v>
      </c>
      <c r="B544" s="2">
        <f>IFERROR(__xludf.DUMMYFUNCTION("""COMPUTED_VALUE"""),92.22)</f>
        <v>92.22</v>
      </c>
      <c r="C544" s="2">
        <f>IFERROR(__xludf.DUMMYFUNCTION("""COMPUTED_VALUE"""),93.3)</f>
        <v>93.3</v>
      </c>
      <c r="D544" s="2">
        <f>IFERROR(__xludf.DUMMYFUNCTION("""COMPUTED_VALUE"""),89.63)</f>
        <v>89.63</v>
      </c>
      <c r="E544" s="2">
        <f>IFERROR(__xludf.DUMMYFUNCTION("""COMPUTED_VALUE"""),90.49)</f>
        <v>90.49</v>
      </c>
      <c r="F544" s="2">
        <f>IFERROR(__xludf.DUMMYFUNCTION("""COMPUTED_VALUE"""),1520636.0)</f>
        <v>1520636</v>
      </c>
    </row>
    <row r="545">
      <c r="A545" s="3">
        <f>IFERROR(__xludf.DUMMYFUNCTION("""COMPUTED_VALUE"""),42934.66666666667)</f>
        <v>42934.66667</v>
      </c>
      <c r="B545" s="2">
        <f>IFERROR(__xludf.DUMMYFUNCTION("""COMPUTED_VALUE"""),91.29)</f>
        <v>91.29</v>
      </c>
      <c r="C545" s="2">
        <f>IFERROR(__xludf.DUMMYFUNCTION("""COMPUTED_VALUE"""),93.9)</f>
        <v>93.9</v>
      </c>
      <c r="D545" s="2">
        <f>IFERROR(__xludf.DUMMYFUNCTION("""COMPUTED_VALUE"""),90.11)</f>
        <v>90.11</v>
      </c>
      <c r="E545" s="2">
        <f>IFERROR(__xludf.DUMMYFUNCTION("""COMPUTED_VALUE"""),93.18)</f>
        <v>93.18</v>
      </c>
      <c r="F545" s="2">
        <f>IFERROR(__xludf.DUMMYFUNCTION("""COMPUTED_VALUE"""),1432297.0)</f>
        <v>1432297</v>
      </c>
    </row>
    <row r="546">
      <c r="A546" s="3">
        <f>IFERROR(__xludf.DUMMYFUNCTION("""COMPUTED_VALUE"""),42935.66666666667)</f>
        <v>42935.66667</v>
      </c>
      <c r="B546" s="2">
        <f>IFERROR(__xludf.DUMMYFUNCTION("""COMPUTED_VALUE"""),93.74)</f>
        <v>93.74</v>
      </c>
      <c r="C546" s="2">
        <f>IFERROR(__xludf.DUMMYFUNCTION("""COMPUTED_VALUE"""),94.5)</f>
        <v>94.5</v>
      </c>
      <c r="D546" s="2">
        <f>IFERROR(__xludf.DUMMYFUNCTION("""COMPUTED_VALUE"""),91.3)</f>
        <v>91.3</v>
      </c>
      <c r="E546" s="2">
        <f>IFERROR(__xludf.DUMMYFUNCTION("""COMPUTED_VALUE"""),91.9)</f>
        <v>91.9</v>
      </c>
      <c r="F546" s="2">
        <f>IFERROR(__xludf.DUMMYFUNCTION("""COMPUTED_VALUE"""),1394245.0)</f>
        <v>1394245</v>
      </c>
    </row>
    <row r="547">
      <c r="A547" s="3">
        <f>IFERROR(__xludf.DUMMYFUNCTION("""COMPUTED_VALUE"""),42936.66666666667)</f>
        <v>42936.66667</v>
      </c>
      <c r="B547" s="2">
        <f>IFERROR(__xludf.DUMMYFUNCTION("""COMPUTED_VALUE"""),92.43)</f>
        <v>92.43</v>
      </c>
      <c r="C547" s="2">
        <f>IFERROR(__xludf.DUMMYFUNCTION("""COMPUTED_VALUE"""),92.83)</f>
        <v>92.83</v>
      </c>
      <c r="D547" s="2">
        <f>IFERROR(__xludf.DUMMYFUNCTION("""COMPUTED_VALUE"""),90.19)</f>
        <v>90.19</v>
      </c>
      <c r="E547" s="2">
        <f>IFERROR(__xludf.DUMMYFUNCTION("""COMPUTED_VALUE"""),90.87)</f>
        <v>90.87</v>
      </c>
      <c r="F547" s="2">
        <f>IFERROR(__xludf.DUMMYFUNCTION("""COMPUTED_VALUE"""),961455.0)</f>
        <v>961455</v>
      </c>
    </row>
    <row r="548">
      <c r="A548" s="3">
        <f>IFERROR(__xludf.DUMMYFUNCTION("""COMPUTED_VALUE"""),42937.66666666667)</f>
        <v>42937.66667</v>
      </c>
      <c r="B548" s="2">
        <f>IFERROR(__xludf.DUMMYFUNCTION("""COMPUTED_VALUE"""),90.45)</f>
        <v>90.45</v>
      </c>
      <c r="C548" s="2">
        <f>IFERROR(__xludf.DUMMYFUNCTION("""COMPUTED_VALUE"""),91.26)</f>
        <v>91.26</v>
      </c>
      <c r="D548" s="2">
        <f>IFERROR(__xludf.DUMMYFUNCTION("""COMPUTED_VALUE"""),89.33)</f>
        <v>89.33</v>
      </c>
      <c r="E548" s="2">
        <f>IFERROR(__xludf.DUMMYFUNCTION("""COMPUTED_VALUE"""),89.42)</f>
        <v>89.42</v>
      </c>
      <c r="F548" s="2">
        <f>IFERROR(__xludf.DUMMYFUNCTION("""COMPUTED_VALUE"""),1400768.0)</f>
        <v>1400768</v>
      </c>
    </row>
    <row r="549">
      <c r="A549" s="3">
        <f>IFERROR(__xludf.DUMMYFUNCTION("""COMPUTED_VALUE"""),42940.66666666667)</f>
        <v>42940.66667</v>
      </c>
      <c r="B549" s="2">
        <f>IFERROR(__xludf.DUMMYFUNCTION("""COMPUTED_VALUE"""),89.87)</f>
        <v>89.87</v>
      </c>
      <c r="C549" s="2">
        <f>IFERROR(__xludf.DUMMYFUNCTION("""COMPUTED_VALUE"""),93.65)</f>
        <v>93.65</v>
      </c>
      <c r="D549" s="2">
        <f>IFERROR(__xludf.DUMMYFUNCTION("""COMPUTED_VALUE"""),89.49)</f>
        <v>89.49</v>
      </c>
      <c r="E549" s="2">
        <f>IFERROR(__xludf.DUMMYFUNCTION("""COMPUTED_VALUE"""),93.61)</f>
        <v>93.61</v>
      </c>
      <c r="F549" s="2">
        <f>IFERROR(__xludf.DUMMYFUNCTION("""COMPUTED_VALUE"""),1466440.0)</f>
        <v>1466440</v>
      </c>
    </row>
    <row r="550">
      <c r="A550" s="3">
        <f>IFERROR(__xludf.DUMMYFUNCTION("""COMPUTED_VALUE"""),42941.66666666667)</f>
        <v>42941.66667</v>
      </c>
      <c r="B550" s="2">
        <f>IFERROR(__xludf.DUMMYFUNCTION("""COMPUTED_VALUE"""),93.56)</f>
        <v>93.56</v>
      </c>
      <c r="C550" s="2">
        <f>IFERROR(__xludf.DUMMYFUNCTION("""COMPUTED_VALUE"""),93.65)</f>
        <v>93.65</v>
      </c>
      <c r="D550" s="2">
        <f>IFERROR(__xludf.DUMMYFUNCTION("""COMPUTED_VALUE"""),90.7)</f>
        <v>90.7</v>
      </c>
      <c r="E550" s="2">
        <f>IFERROR(__xludf.DUMMYFUNCTION("""COMPUTED_VALUE"""),92.16)</f>
        <v>92.16</v>
      </c>
      <c r="F550" s="2">
        <f>IFERROR(__xludf.DUMMYFUNCTION("""COMPUTED_VALUE"""),1197465.0)</f>
        <v>1197465</v>
      </c>
    </row>
    <row r="551">
      <c r="A551" s="3">
        <f>IFERROR(__xludf.DUMMYFUNCTION("""COMPUTED_VALUE"""),42942.66666666667)</f>
        <v>42942.66667</v>
      </c>
      <c r="B551" s="2">
        <f>IFERROR(__xludf.DUMMYFUNCTION("""COMPUTED_VALUE"""),92.95)</f>
        <v>92.95</v>
      </c>
      <c r="C551" s="2">
        <f>IFERROR(__xludf.DUMMYFUNCTION("""COMPUTED_VALUE"""),95.0)</f>
        <v>95</v>
      </c>
      <c r="D551" s="2">
        <f>IFERROR(__xludf.DUMMYFUNCTION("""COMPUTED_VALUE"""),92.85)</f>
        <v>92.85</v>
      </c>
      <c r="E551" s="2">
        <f>IFERROR(__xludf.DUMMYFUNCTION("""COMPUTED_VALUE"""),93.92)</f>
        <v>93.92</v>
      </c>
      <c r="F551" s="2">
        <f>IFERROR(__xludf.DUMMYFUNCTION("""COMPUTED_VALUE"""),1161842.0)</f>
        <v>1161842</v>
      </c>
    </row>
    <row r="552">
      <c r="A552" s="3">
        <f>IFERROR(__xludf.DUMMYFUNCTION("""COMPUTED_VALUE"""),42943.66666666667)</f>
        <v>42943.66667</v>
      </c>
      <c r="B552" s="2">
        <f>IFERROR(__xludf.DUMMYFUNCTION("""COMPUTED_VALUE"""),94.7)</f>
        <v>94.7</v>
      </c>
      <c r="C552" s="2">
        <f>IFERROR(__xludf.DUMMYFUNCTION("""COMPUTED_VALUE"""),95.5)</f>
        <v>95.5</v>
      </c>
      <c r="D552" s="2">
        <f>IFERROR(__xludf.DUMMYFUNCTION("""COMPUTED_VALUE"""),88.64)</f>
        <v>88.64</v>
      </c>
      <c r="E552" s="2">
        <f>IFERROR(__xludf.DUMMYFUNCTION("""COMPUTED_VALUE"""),90.43)</f>
        <v>90.43</v>
      </c>
      <c r="F552" s="2">
        <f>IFERROR(__xludf.DUMMYFUNCTION("""COMPUTED_VALUE"""),2220760.0)</f>
        <v>2220760</v>
      </c>
    </row>
    <row r="553">
      <c r="A553" s="3">
        <f>IFERROR(__xludf.DUMMYFUNCTION("""COMPUTED_VALUE"""),42944.66666666667)</f>
        <v>42944.66667</v>
      </c>
      <c r="B553" s="2">
        <f>IFERROR(__xludf.DUMMYFUNCTION("""COMPUTED_VALUE"""),89.55)</f>
        <v>89.55</v>
      </c>
      <c r="C553" s="2">
        <f>IFERROR(__xludf.DUMMYFUNCTION("""COMPUTED_VALUE"""),93.42)</f>
        <v>93.42</v>
      </c>
      <c r="D553" s="2">
        <f>IFERROR(__xludf.DUMMYFUNCTION("""COMPUTED_VALUE"""),88.29)</f>
        <v>88.29</v>
      </c>
      <c r="E553" s="2">
        <f>IFERROR(__xludf.DUMMYFUNCTION("""COMPUTED_VALUE"""),92.98)</f>
        <v>92.98</v>
      </c>
      <c r="F553" s="2">
        <f>IFERROR(__xludf.DUMMYFUNCTION("""COMPUTED_VALUE"""),1414022.0)</f>
        <v>1414022</v>
      </c>
    </row>
    <row r="554">
      <c r="A554" s="3">
        <f>IFERROR(__xludf.DUMMYFUNCTION("""COMPUTED_VALUE"""),42947.66666666667)</f>
        <v>42947.66667</v>
      </c>
      <c r="B554" s="2">
        <f>IFERROR(__xludf.DUMMYFUNCTION("""COMPUTED_VALUE"""),93.67)</f>
        <v>93.67</v>
      </c>
      <c r="C554" s="2">
        <f>IFERROR(__xludf.DUMMYFUNCTION("""COMPUTED_VALUE"""),94.52)</f>
        <v>94.52</v>
      </c>
      <c r="D554" s="2">
        <f>IFERROR(__xludf.DUMMYFUNCTION("""COMPUTED_VALUE"""),91.36)</f>
        <v>91.36</v>
      </c>
      <c r="E554" s="2">
        <f>IFERROR(__xludf.DUMMYFUNCTION("""COMPUTED_VALUE"""),92.37)</f>
        <v>92.37</v>
      </c>
      <c r="F554" s="2">
        <f>IFERROR(__xludf.DUMMYFUNCTION("""COMPUTED_VALUE"""),2494143.0)</f>
        <v>2494143</v>
      </c>
    </row>
    <row r="555">
      <c r="A555" s="3">
        <f>IFERROR(__xludf.DUMMYFUNCTION("""COMPUTED_VALUE"""),42948.66666666667)</f>
        <v>42948.66667</v>
      </c>
      <c r="B555" s="2">
        <f>IFERROR(__xludf.DUMMYFUNCTION("""COMPUTED_VALUE"""),103.92)</f>
        <v>103.92</v>
      </c>
      <c r="C555" s="2">
        <f>IFERROR(__xludf.DUMMYFUNCTION("""COMPUTED_VALUE"""),105.79)</f>
        <v>105.79</v>
      </c>
      <c r="D555" s="2">
        <f>IFERROR(__xludf.DUMMYFUNCTION("""COMPUTED_VALUE"""),98.6)</f>
        <v>98.6</v>
      </c>
      <c r="E555" s="2">
        <f>IFERROR(__xludf.DUMMYFUNCTION("""COMPUTED_VALUE"""),104.08)</f>
        <v>104.08</v>
      </c>
      <c r="F555" s="2">
        <f>IFERROR(__xludf.DUMMYFUNCTION("""COMPUTED_VALUE"""),9670497.0)</f>
        <v>9670497</v>
      </c>
    </row>
    <row r="556">
      <c r="A556" s="3">
        <f>IFERROR(__xludf.DUMMYFUNCTION("""COMPUTED_VALUE"""),42949.66666666667)</f>
        <v>42949.66667</v>
      </c>
      <c r="B556" s="2">
        <f>IFERROR(__xludf.DUMMYFUNCTION("""COMPUTED_VALUE"""),104.5)</f>
        <v>104.5</v>
      </c>
      <c r="C556" s="2">
        <f>IFERROR(__xludf.DUMMYFUNCTION("""COMPUTED_VALUE"""),104.54)</f>
        <v>104.54</v>
      </c>
      <c r="D556" s="2">
        <f>IFERROR(__xludf.DUMMYFUNCTION("""COMPUTED_VALUE"""),97.29)</f>
        <v>97.29</v>
      </c>
      <c r="E556" s="2">
        <f>IFERROR(__xludf.DUMMYFUNCTION("""COMPUTED_VALUE"""),98.35)</f>
        <v>98.35</v>
      </c>
      <c r="F556" s="2">
        <f>IFERROR(__xludf.DUMMYFUNCTION("""COMPUTED_VALUE"""),4506873.0)</f>
        <v>4506873</v>
      </c>
    </row>
    <row r="557">
      <c r="A557" s="3">
        <f>IFERROR(__xludf.DUMMYFUNCTION("""COMPUTED_VALUE"""),42950.66666666667)</f>
        <v>42950.66667</v>
      </c>
      <c r="B557" s="2">
        <f>IFERROR(__xludf.DUMMYFUNCTION("""COMPUTED_VALUE"""),99.5)</f>
        <v>99.5</v>
      </c>
      <c r="C557" s="2">
        <f>IFERROR(__xludf.DUMMYFUNCTION("""COMPUTED_VALUE"""),99.89)</f>
        <v>99.89</v>
      </c>
      <c r="D557" s="2">
        <f>IFERROR(__xludf.DUMMYFUNCTION("""COMPUTED_VALUE"""),96.56)</f>
        <v>96.56</v>
      </c>
      <c r="E557" s="2">
        <f>IFERROR(__xludf.DUMMYFUNCTION("""COMPUTED_VALUE"""),97.16)</f>
        <v>97.16</v>
      </c>
      <c r="F557" s="2">
        <f>IFERROR(__xludf.DUMMYFUNCTION("""COMPUTED_VALUE"""),2285198.0)</f>
        <v>2285198</v>
      </c>
    </row>
    <row r="558">
      <c r="A558" s="3">
        <f>IFERROR(__xludf.DUMMYFUNCTION("""COMPUTED_VALUE"""),42951.66666666667)</f>
        <v>42951.66667</v>
      </c>
      <c r="B558" s="2">
        <f>IFERROR(__xludf.DUMMYFUNCTION("""COMPUTED_VALUE"""),97.32)</f>
        <v>97.32</v>
      </c>
      <c r="C558" s="2">
        <f>IFERROR(__xludf.DUMMYFUNCTION("""COMPUTED_VALUE"""),98.44)</f>
        <v>98.44</v>
      </c>
      <c r="D558" s="2">
        <f>IFERROR(__xludf.DUMMYFUNCTION("""COMPUTED_VALUE"""),96.03)</f>
        <v>96.03</v>
      </c>
      <c r="E558" s="2">
        <f>IFERROR(__xludf.DUMMYFUNCTION("""COMPUTED_VALUE"""),96.28)</f>
        <v>96.28</v>
      </c>
      <c r="F558" s="2">
        <f>IFERROR(__xludf.DUMMYFUNCTION("""COMPUTED_VALUE"""),1479444.0)</f>
        <v>1479444</v>
      </c>
    </row>
    <row r="559">
      <c r="A559" s="3">
        <f>IFERROR(__xludf.DUMMYFUNCTION("""COMPUTED_VALUE"""),42954.66666666667)</f>
        <v>42954.66667</v>
      </c>
      <c r="B559" s="2">
        <f>IFERROR(__xludf.DUMMYFUNCTION("""COMPUTED_VALUE"""),96.45)</f>
        <v>96.45</v>
      </c>
      <c r="C559" s="2">
        <f>IFERROR(__xludf.DUMMYFUNCTION("""COMPUTED_VALUE"""),99.1)</f>
        <v>99.1</v>
      </c>
      <c r="D559" s="2">
        <f>IFERROR(__xludf.DUMMYFUNCTION("""COMPUTED_VALUE"""),96.43)</f>
        <v>96.43</v>
      </c>
      <c r="E559" s="2">
        <f>IFERROR(__xludf.DUMMYFUNCTION("""COMPUTED_VALUE"""),97.79)</f>
        <v>97.79</v>
      </c>
      <c r="F559" s="2">
        <f>IFERROR(__xludf.DUMMYFUNCTION("""COMPUTED_VALUE"""),1077260.0)</f>
        <v>1077260</v>
      </c>
    </row>
    <row r="560">
      <c r="A560" s="3">
        <f>IFERROR(__xludf.DUMMYFUNCTION("""COMPUTED_VALUE"""),42955.66666666667)</f>
        <v>42955.66667</v>
      </c>
      <c r="B560" s="2">
        <f>IFERROR(__xludf.DUMMYFUNCTION("""COMPUTED_VALUE"""),97.93)</f>
        <v>97.93</v>
      </c>
      <c r="C560" s="2">
        <f>IFERROR(__xludf.DUMMYFUNCTION("""COMPUTED_VALUE"""),98.9)</f>
        <v>98.9</v>
      </c>
      <c r="D560" s="2">
        <f>IFERROR(__xludf.DUMMYFUNCTION("""COMPUTED_VALUE"""),96.0)</f>
        <v>96</v>
      </c>
      <c r="E560" s="2">
        <f>IFERROR(__xludf.DUMMYFUNCTION("""COMPUTED_VALUE"""),96.51)</f>
        <v>96.51</v>
      </c>
      <c r="F560" s="2">
        <f>IFERROR(__xludf.DUMMYFUNCTION("""COMPUTED_VALUE"""),1466526.0)</f>
        <v>1466526</v>
      </c>
    </row>
    <row r="561">
      <c r="A561" s="3">
        <f>IFERROR(__xludf.DUMMYFUNCTION("""COMPUTED_VALUE"""),42956.66666666667)</f>
        <v>42956.66667</v>
      </c>
      <c r="B561" s="2">
        <f>IFERROR(__xludf.DUMMYFUNCTION("""COMPUTED_VALUE"""),95.18)</f>
        <v>95.18</v>
      </c>
      <c r="C561" s="2">
        <f>IFERROR(__xludf.DUMMYFUNCTION("""COMPUTED_VALUE"""),96.45)</f>
        <v>96.45</v>
      </c>
      <c r="D561" s="2">
        <f>IFERROR(__xludf.DUMMYFUNCTION("""COMPUTED_VALUE"""),94.21)</f>
        <v>94.21</v>
      </c>
      <c r="E561" s="2">
        <f>IFERROR(__xludf.DUMMYFUNCTION("""COMPUTED_VALUE"""),95.19)</f>
        <v>95.19</v>
      </c>
      <c r="F561" s="2">
        <f>IFERROR(__xludf.DUMMYFUNCTION("""COMPUTED_VALUE"""),1750624.0)</f>
        <v>1750624</v>
      </c>
    </row>
    <row r="562">
      <c r="A562" s="3">
        <f>IFERROR(__xludf.DUMMYFUNCTION("""COMPUTED_VALUE"""),42957.66666666667)</f>
        <v>42957.66667</v>
      </c>
      <c r="B562" s="2">
        <f>IFERROR(__xludf.DUMMYFUNCTION("""COMPUTED_VALUE"""),94.48)</f>
        <v>94.48</v>
      </c>
      <c r="C562" s="2">
        <f>IFERROR(__xludf.DUMMYFUNCTION("""COMPUTED_VALUE"""),94.48)</f>
        <v>94.48</v>
      </c>
      <c r="D562" s="2">
        <f>IFERROR(__xludf.DUMMYFUNCTION("""COMPUTED_VALUE"""),88.21)</f>
        <v>88.21</v>
      </c>
      <c r="E562" s="2">
        <f>IFERROR(__xludf.DUMMYFUNCTION("""COMPUTED_VALUE"""),88.4)</f>
        <v>88.4</v>
      </c>
      <c r="F562" s="2">
        <f>IFERROR(__xludf.DUMMYFUNCTION("""COMPUTED_VALUE"""),3395413.0)</f>
        <v>3395413</v>
      </c>
    </row>
    <row r="563">
      <c r="A563" s="3">
        <f>IFERROR(__xludf.DUMMYFUNCTION("""COMPUTED_VALUE"""),42958.66666666667)</f>
        <v>42958.66667</v>
      </c>
      <c r="B563" s="2">
        <f>IFERROR(__xludf.DUMMYFUNCTION("""COMPUTED_VALUE"""),88.51)</f>
        <v>88.51</v>
      </c>
      <c r="C563" s="2">
        <f>IFERROR(__xludf.DUMMYFUNCTION("""COMPUTED_VALUE"""),93.0)</f>
        <v>93</v>
      </c>
      <c r="D563" s="2">
        <f>IFERROR(__xludf.DUMMYFUNCTION("""COMPUTED_VALUE"""),88.5)</f>
        <v>88.5</v>
      </c>
      <c r="E563" s="2">
        <f>IFERROR(__xludf.DUMMYFUNCTION("""COMPUTED_VALUE"""),91.71)</f>
        <v>91.71</v>
      </c>
      <c r="F563" s="2">
        <f>IFERROR(__xludf.DUMMYFUNCTION("""COMPUTED_VALUE"""),1951102.0)</f>
        <v>1951102</v>
      </c>
    </row>
    <row r="564">
      <c r="A564" s="3">
        <f>IFERROR(__xludf.DUMMYFUNCTION("""COMPUTED_VALUE"""),42961.66666666667)</f>
        <v>42961.66667</v>
      </c>
      <c r="B564" s="2">
        <f>IFERROR(__xludf.DUMMYFUNCTION("""COMPUTED_VALUE"""),93.29)</f>
        <v>93.29</v>
      </c>
      <c r="C564" s="2">
        <f>IFERROR(__xludf.DUMMYFUNCTION("""COMPUTED_VALUE"""),95.5)</f>
        <v>95.5</v>
      </c>
      <c r="D564" s="2">
        <f>IFERROR(__xludf.DUMMYFUNCTION("""COMPUTED_VALUE"""),93.25)</f>
        <v>93.25</v>
      </c>
      <c r="E564" s="2">
        <f>IFERROR(__xludf.DUMMYFUNCTION("""COMPUTED_VALUE"""),94.06)</f>
        <v>94.06</v>
      </c>
      <c r="F564" s="2">
        <f>IFERROR(__xludf.DUMMYFUNCTION("""COMPUTED_VALUE"""),1680415.0)</f>
        <v>1680415</v>
      </c>
    </row>
    <row r="565">
      <c r="A565" s="3">
        <f>IFERROR(__xludf.DUMMYFUNCTION("""COMPUTED_VALUE"""),42962.66666666667)</f>
        <v>42962.66667</v>
      </c>
      <c r="B565" s="2">
        <f>IFERROR(__xludf.DUMMYFUNCTION("""COMPUTED_VALUE"""),94.26)</f>
        <v>94.26</v>
      </c>
      <c r="C565" s="2">
        <f>IFERROR(__xludf.DUMMYFUNCTION("""COMPUTED_VALUE"""),94.57)</f>
        <v>94.57</v>
      </c>
      <c r="D565" s="2">
        <f>IFERROR(__xludf.DUMMYFUNCTION("""COMPUTED_VALUE"""),92.77)</f>
        <v>92.77</v>
      </c>
      <c r="E565" s="2">
        <f>IFERROR(__xludf.DUMMYFUNCTION("""COMPUTED_VALUE"""),93.15)</f>
        <v>93.15</v>
      </c>
      <c r="F565" s="2">
        <f>IFERROR(__xludf.DUMMYFUNCTION("""COMPUTED_VALUE"""),807308.0)</f>
        <v>807308</v>
      </c>
    </row>
    <row r="566">
      <c r="A566" s="3">
        <f>IFERROR(__xludf.DUMMYFUNCTION("""COMPUTED_VALUE"""),42963.66666666667)</f>
        <v>42963.66667</v>
      </c>
      <c r="B566" s="2">
        <f>IFERROR(__xludf.DUMMYFUNCTION("""COMPUTED_VALUE"""),93.63)</f>
        <v>93.63</v>
      </c>
      <c r="C566" s="2">
        <f>IFERROR(__xludf.DUMMYFUNCTION("""COMPUTED_VALUE"""),94.87)</f>
        <v>94.87</v>
      </c>
      <c r="D566" s="2">
        <f>IFERROR(__xludf.DUMMYFUNCTION("""COMPUTED_VALUE"""),93.01)</f>
        <v>93.01</v>
      </c>
      <c r="E566" s="2">
        <f>IFERROR(__xludf.DUMMYFUNCTION("""COMPUTED_VALUE"""),94.61)</f>
        <v>94.61</v>
      </c>
      <c r="F566" s="2">
        <f>IFERROR(__xludf.DUMMYFUNCTION("""COMPUTED_VALUE"""),749493.0)</f>
        <v>749493</v>
      </c>
    </row>
    <row r="567">
      <c r="A567" s="3">
        <f>IFERROR(__xludf.DUMMYFUNCTION("""COMPUTED_VALUE"""),42964.66666666667)</f>
        <v>42964.66667</v>
      </c>
      <c r="B567" s="2">
        <f>IFERROR(__xludf.DUMMYFUNCTION("""COMPUTED_VALUE"""),94.39)</f>
        <v>94.39</v>
      </c>
      <c r="C567" s="2">
        <f>IFERROR(__xludf.DUMMYFUNCTION("""COMPUTED_VALUE"""),95.72)</f>
        <v>95.72</v>
      </c>
      <c r="D567" s="2">
        <f>IFERROR(__xludf.DUMMYFUNCTION("""COMPUTED_VALUE"""),93.47)</f>
        <v>93.47</v>
      </c>
      <c r="E567" s="2">
        <f>IFERROR(__xludf.DUMMYFUNCTION("""COMPUTED_VALUE"""),93.5)</f>
        <v>93.5</v>
      </c>
      <c r="F567" s="2">
        <f>IFERROR(__xludf.DUMMYFUNCTION("""COMPUTED_VALUE"""),1398357.0)</f>
        <v>1398357</v>
      </c>
    </row>
    <row r="568">
      <c r="A568" s="3">
        <f>IFERROR(__xludf.DUMMYFUNCTION("""COMPUTED_VALUE"""),42965.66666666667)</f>
        <v>42965.66667</v>
      </c>
      <c r="B568" s="2">
        <f>IFERROR(__xludf.DUMMYFUNCTION("""COMPUTED_VALUE"""),93.57)</f>
        <v>93.57</v>
      </c>
      <c r="C568" s="2">
        <f>IFERROR(__xludf.DUMMYFUNCTION("""COMPUTED_VALUE"""),95.15)</f>
        <v>95.15</v>
      </c>
      <c r="D568" s="2">
        <f>IFERROR(__xludf.DUMMYFUNCTION("""COMPUTED_VALUE"""),93.02)</f>
        <v>93.02</v>
      </c>
      <c r="E568" s="2">
        <f>IFERROR(__xludf.DUMMYFUNCTION("""COMPUTED_VALUE"""),94.58)</f>
        <v>94.58</v>
      </c>
      <c r="F568" s="2">
        <f>IFERROR(__xludf.DUMMYFUNCTION("""COMPUTED_VALUE"""),988637.0)</f>
        <v>988637</v>
      </c>
    </row>
    <row r="569">
      <c r="A569" s="3">
        <f>IFERROR(__xludf.DUMMYFUNCTION("""COMPUTED_VALUE"""),42968.66666666667)</f>
        <v>42968.66667</v>
      </c>
      <c r="B569" s="2">
        <f>IFERROR(__xludf.DUMMYFUNCTION("""COMPUTED_VALUE"""),94.58)</f>
        <v>94.58</v>
      </c>
      <c r="C569" s="2">
        <f>IFERROR(__xludf.DUMMYFUNCTION("""COMPUTED_VALUE"""),96.47)</f>
        <v>96.47</v>
      </c>
      <c r="D569" s="2">
        <f>IFERROR(__xludf.DUMMYFUNCTION("""COMPUTED_VALUE"""),94.5)</f>
        <v>94.5</v>
      </c>
      <c r="E569" s="2">
        <f>IFERROR(__xludf.DUMMYFUNCTION("""COMPUTED_VALUE"""),96.27)</f>
        <v>96.27</v>
      </c>
      <c r="F569" s="2">
        <f>IFERROR(__xludf.DUMMYFUNCTION("""COMPUTED_VALUE"""),1127501.0)</f>
        <v>1127501</v>
      </c>
    </row>
    <row r="570">
      <c r="A570" s="3">
        <f>IFERROR(__xludf.DUMMYFUNCTION("""COMPUTED_VALUE"""),42969.66666666667)</f>
        <v>42969.66667</v>
      </c>
      <c r="B570" s="2">
        <f>IFERROR(__xludf.DUMMYFUNCTION("""COMPUTED_VALUE"""),96.91)</f>
        <v>96.91</v>
      </c>
      <c r="C570" s="2">
        <f>IFERROR(__xludf.DUMMYFUNCTION("""COMPUTED_VALUE"""),98.91)</f>
        <v>98.91</v>
      </c>
      <c r="D570" s="2">
        <f>IFERROR(__xludf.DUMMYFUNCTION("""COMPUTED_VALUE"""),96.62)</f>
        <v>96.62</v>
      </c>
      <c r="E570" s="2">
        <f>IFERROR(__xludf.DUMMYFUNCTION("""COMPUTED_VALUE"""),98.61)</f>
        <v>98.61</v>
      </c>
      <c r="F570" s="2">
        <f>IFERROR(__xludf.DUMMYFUNCTION("""COMPUTED_VALUE"""),1357692.0)</f>
        <v>1357692</v>
      </c>
    </row>
    <row r="571">
      <c r="A571" s="3">
        <f>IFERROR(__xludf.DUMMYFUNCTION("""COMPUTED_VALUE"""),42970.66666666667)</f>
        <v>42970.66667</v>
      </c>
      <c r="B571" s="2">
        <f>IFERROR(__xludf.DUMMYFUNCTION("""COMPUTED_VALUE"""),97.82)</f>
        <v>97.82</v>
      </c>
      <c r="C571" s="2">
        <f>IFERROR(__xludf.DUMMYFUNCTION("""COMPUTED_VALUE"""),102.8)</f>
        <v>102.8</v>
      </c>
      <c r="D571" s="2">
        <f>IFERROR(__xludf.DUMMYFUNCTION("""COMPUTED_VALUE"""),97.14)</f>
        <v>97.14</v>
      </c>
      <c r="E571" s="2">
        <f>IFERROR(__xludf.DUMMYFUNCTION("""COMPUTED_VALUE"""),102.46)</f>
        <v>102.46</v>
      </c>
      <c r="F571" s="2">
        <f>IFERROR(__xludf.DUMMYFUNCTION("""COMPUTED_VALUE"""),2374293.0)</f>
        <v>2374293</v>
      </c>
    </row>
    <row r="572">
      <c r="A572" s="3">
        <f>IFERROR(__xludf.DUMMYFUNCTION("""COMPUTED_VALUE"""),42971.66666666667)</f>
        <v>42971.66667</v>
      </c>
      <c r="B572" s="2">
        <f>IFERROR(__xludf.DUMMYFUNCTION("""COMPUTED_VALUE"""),102.9)</f>
        <v>102.9</v>
      </c>
      <c r="C572" s="2">
        <f>IFERROR(__xludf.DUMMYFUNCTION("""COMPUTED_VALUE"""),106.9)</f>
        <v>106.9</v>
      </c>
      <c r="D572" s="2">
        <f>IFERROR(__xludf.DUMMYFUNCTION("""COMPUTED_VALUE"""),102.75)</f>
        <v>102.75</v>
      </c>
      <c r="E572" s="2">
        <f>IFERROR(__xludf.DUMMYFUNCTION("""COMPUTED_VALUE"""),106.53)</f>
        <v>106.53</v>
      </c>
      <c r="F572" s="2">
        <f>IFERROR(__xludf.DUMMYFUNCTION("""COMPUTED_VALUE"""),3377694.0)</f>
        <v>3377694</v>
      </c>
    </row>
    <row r="573">
      <c r="A573" s="3">
        <f>IFERROR(__xludf.DUMMYFUNCTION("""COMPUTED_VALUE"""),42972.66666666667)</f>
        <v>42972.66667</v>
      </c>
      <c r="B573" s="2">
        <f>IFERROR(__xludf.DUMMYFUNCTION("""COMPUTED_VALUE"""),106.83)</f>
        <v>106.83</v>
      </c>
      <c r="C573" s="2">
        <f>IFERROR(__xludf.DUMMYFUNCTION("""COMPUTED_VALUE"""),107.0)</f>
        <v>107</v>
      </c>
      <c r="D573" s="2">
        <f>IFERROR(__xludf.DUMMYFUNCTION("""COMPUTED_VALUE"""),102.75)</f>
        <v>102.75</v>
      </c>
      <c r="E573" s="2">
        <f>IFERROR(__xludf.DUMMYFUNCTION("""COMPUTED_VALUE"""),103.74)</f>
        <v>103.74</v>
      </c>
      <c r="F573" s="2">
        <f>IFERROR(__xludf.DUMMYFUNCTION("""COMPUTED_VALUE"""),1722724.0)</f>
        <v>1722724</v>
      </c>
    </row>
    <row r="574">
      <c r="A574" s="3">
        <f>IFERROR(__xludf.DUMMYFUNCTION("""COMPUTED_VALUE"""),42975.66666666667)</f>
        <v>42975.66667</v>
      </c>
      <c r="B574" s="2">
        <f>IFERROR(__xludf.DUMMYFUNCTION("""COMPUTED_VALUE"""),103.96)</f>
        <v>103.96</v>
      </c>
      <c r="C574" s="2">
        <f>IFERROR(__xludf.DUMMYFUNCTION("""COMPUTED_VALUE"""),104.93)</f>
        <v>104.93</v>
      </c>
      <c r="D574" s="2">
        <f>IFERROR(__xludf.DUMMYFUNCTION("""COMPUTED_VALUE"""),101.62)</f>
        <v>101.62</v>
      </c>
      <c r="E574" s="2">
        <f>IFERROR(__xludf.DUMMYFUNCTION("""COMPUTED_VALUE"""),103.79)</f>
        <v>103.79</v>
      </c>
      <c r="F574" s="2">
        <f>IFERROR(__xludf.DUMMYFUNCTION("""COMPUTED_VALUE"""),1111993.0)</f>
        <v>1111993</v>
      </c>
    </row>
    <row r="575">
      <c r="A575" s="3">
        <f>IFERROR(__xludf.DUMMYFUNCTION("""COMPUTED_VALUE"""),42976.66666666667)</f>
        <v>42976.66667</v>
      </c>
      <c r="B575" s="2">
        <f>IFERROR(__xludf.DUMMYFUNCTION("""COMPUTED_VALUE"""),101.7)</f>
        <v>101.7</v>
      </c>
      <c r="C575" s="2">
        <f>IFERROR(__xludf.DUMMYFUNCTION("""COMPUTED_VALUE"""),105.0)</f>
        <v>105</v>
      </c>
      <c r="D575" s="2">
        <f>IFERROR(__xludf.DUMMYFUNCTION("""COMPUTED_VALUE"""),101.33)</f>
        <v>101.33</v>
      </c>
      <c r="E575" s="2">
        <f>IFERROR(__xludf.DUMMYFUNCTION("""COMPUTED_VALUE"""),104.37)</f>
        <v>104.37</v>
      </c>
      <c r="F575" s="2">
        <f>IFERROR(__xludf.DUMMYFUNCTION("""COMPUTED_VALUE"""),1136908.0)</f>
        <v>1136908</v>
      </c>
    </row>
    <row r="576">
      <c r="A576" s="3">
        <f>IFERROR(__xludf.DUMMYFUNCTION("""COMPUTED_VALUE"""),42977.66666666667)</f>
        <v>42977.66667</v>
      </c>
      <c r="B576" s="2">
        <f>IFERROR(__xludf.DUMMYFUNCTION("""COMPUTED_VALUE"""),104.76)</f>
        <v>104.76</v>
      </c>
      <c r="C576" s="2">
        <f>IFERROR(__xludf.DUMMYFUNCTION("""COMPUTED_VALUE"""),108.77)</f>
        <v>108.77</v>
      </c>
      <c r="D576" s="2">
        <f>IFERROR(__xludf.DUMMYFUNCTION("""COMPUTED_VALUE"""),104.6)</f>
        <v>104.6</v>
      </c>
      <c r="E576" s="2">
        <f>IFERROR(__xludf.DUMMYFUNCTION("""COMPUTED_VALUE"""),108.44)</f>
        <v>108.44</v>
      </c>
      <c r="F576" s="2">
        <f>IFERROR(__xludf.DUMMYFUNCTION("""COMPUTED_VALUE"""),1537763.0)</f>
        <v>1537763</v>
      </c>
    </row>
    <row r="577">
      <c r="A577" s="3">
        <f>IFERROR(__xludf.DUMMYFUNCTION("""COMPUTED_VALUE"""),42978.66666666667)</f>
        <v>42978.66667</v>
      </c>
      <c r="B577" s="2">
        <f>IFERROR(__xludf.DUMMYFUNCTION("""COMPUTED_VALUE"""),109.26)</f>
        <v>109.26</v>
      </c>
      <c r="C577" s="2">
        <f>IFERROR(__xludf.DUMMYFUNCTION("""COMPUTED_VALUE"""),111.57)</f>
        <v>111.57</v>
      </c>
      <c r="D577" s="2">
        <f>IFERROR(__xludf.DUMMYFUNCTION("""COMPUTED_VALUE"""),108.31)</f>
        <v>108.31</v>
      </c>
      <c r="E577" s="2">
        <f>IFERROR(__xludf.DUMMYFUNCTION("""COMPUTED_VALUE"""),110.92)</f>
        <v>110.92</v>
      </c>
      <c r="F577" s="2">
        <f>IFERROR(__xludf.DUMMYFUNCTION("""COMPUTED_VALUE"""),1604291.0)</f>
        <v>1604291</v>
      </c>
    </row>
    <row r="578">
      <c r="A578" s="3">
        <f>IFERROR(__xludf.DUMMYFUNCTION("""COMPUTED_VALUE"""),42979.66666666667)</f>
        <v>42979.66667</v>
      </c>
      <c r="B578" s="2">
        <f>IFERROR(__xludf.DUMMYFUNCTION("""COMPUTED_VALUE"""),111.81)</f>
        <v>111.81</v>
      </c>
      <c r="C578" s="2">
        <f>IFERROR(__xludf.DUMMYFUNCTION("""COMPUTED_VALUE"""),112.0)</f>
        <v>112</v>
      </c>
      <c r="D578" s="2">
        <f>IFERROR(__xludf.DUMMYFUNCTION("""COMPUTED_VALUE"""),109.86)</f>
        <v>109.86</v>
      </c>
      <c r="E578" s="2">
        <f>IFERROR(__xludf.DUMMYFUNCTION("""COMPUTED_VALUE"""),110.86)</f>
        <v>110.86</v>
      </c>
      <c r="F578" s="2">
        <f>IFERROR(__xludf.DUMMYFUNCTION("""COMPUTED_VALUE"""),1022803.0)</f>
        <v>1022803</v>
      </c>
    </row>
    <row r="579">
      <c r="A579" s="3">
        <f>IFERROR(__xludf.DUMMYFUNCTION("""COMPUTED_VALUE"""),42983.66666666667)</f>
        <v>42983.66667</v>
      </c>
      <c r="B579" s="2">
        <f>IFERROR(__xludf.DUMMYFUNCTION("""COMPUTED_VALUE"""),109.97)</f>
        <v>109.97</v>
      </c>
      <c r="C579" s="2">
        <f>IFERROR(__xludf.DUMMYFUNCTION("""COMPUTED_VALUE"""),112.0)</f>
        <v>112</v>
      </c>
      <c r="D579" s="2">
        <f>IFERROR(__xludf.DUMMYFUNCTION("""COMPUTED_VALUE"""),108.03)</f>
        <v>108.03</v>
      </c>
      <c r="E579" s="2">
        <f>IFERROR(__xludf.DUMMYFUNCTION("""COMPUTED_VALUE"""),110.67)</f>
        <v>110.67</v>
      </c>
      <c r="F579" s="2">
        <f>IFERROR(__xludf.DUMMYFUNCTION("""COMPUTED_VALUE"""),1563226.0)</f>
        <v>1563226</v>
      </c>
    </row>
    <row r="580">
      <c r="A580" s="3">
        <f>IFERROR(__xludf.DUMMYFUNCTION("""COMPUTED_VALUE"""),42984.66666666667)</f>
        <v>42984.66667</v>
      </c>
      <c r="B580" s="2">
        <f>IFERROR(__xludf.DUMMYFUNCTION("""COMPUTED_VALUE"""),110.9)</f>
        <v>110.9</v>
      </c>
      <c r="C580" s="2">
        <f>IFERROR(__xludf.DUMMYFUNCTION("""COMPUTED_VALUE"""),111.94)</f>
        <v>111.94</v>
      </c>
      <c r="D580" s="2">
        <f>IFERROR(__xludf.DUMMYFUNCTION("""COMPUTED_VALUE"""),108.75)</f>
        <v>108.75</v>
      </c>
      <c r="E580" s="2">
        <f>IFERROR(__xludf.DUMMYFUNCTION("""COMPUTED_VALUE"""),110.22)</f>
        <v>110.22</v>
      </c>
      <c r="F580" s="2">
        <f>IFERROR(__xludf.DUMMYFUNCTION("""COMPUTED_VALUE"""),1140228.0)</f>
        <v>1140228</v>
      </c>
    </row>
    <row r="581">
      <c r="A581" s="3">
        <f>IFERROR(__xludf.DUMMYFUNCTION("""COMPUTED_VALUE"""),42985.66666666667)</f>
        <v>42985.66667</v>
      </c>
      <c r="B581" s="2">
        <f>IFERROR(__xludf.DUMMYFUNCTION("""COMPUTED_VALUE"""),110.47)</f>
        <v>110.47</v>
      </c>
      <c r="C581" s="2">
        <f>IFERROR(__xludf.DUMMYFUNCTION("""COMPUTED_VALUE"""),113.53)</f>
        <v>113.53</v>
      </c>
      <c r="D581" s="2">
        <f>IFERROR(__xludf.DUMMYFUNCTION("""COMPUTED_VALUE"""),110.14)</f>
        <v>110.14</v>
      </c>
      <c r="E581" s="2">
        <f>IFERROR(__xludf.DUMMYFUNCTION("""COMPUTED_VALUE"""),113.46)</f>
        <v>113.46</v>
      </c>
      <c r="F581" s="2">
        <f>IFERROR(__xludf.DUMMYFUNCTION("""COMPUTED_VALUE"""),1137145.0)</f>
        <v>1137145</v>
      </c>
    </row>
    <row r="582">
      <c r="A582" s="3">
        <f>IFERROR(__xludf.DUMMYFUNCTION("""COMPUTED_VALUE"""),42986.66666666667)</f>
        <v>42986.66667</v>
      </c>
      <c r="B582" s="2">
        <f>IFERROR(__xludf.DUMMYFUNCTION("""COMPUTED_VALUE"""),113.29)</f>
        <v>113.29</v>
      </c>
      <c r="C582" s="2">
        <f>IFERROR(__xludf.DUMMYFUNCTION("""COMPUTED_VALUE"""),114.88)</f>
        <v>114.88</v>
      </c>
      <c r="D582" s="2">
        <f>IFERROR(__xludf.DUMMYFUNCTION("""COMPUTED_VALUE"""),112.4)</f>
        <v>112.4</v>
      </c>
      <c r="E582" s="2">
        <f>IFERROR(__xludf.DUMMYFUNCTION("""COMPUTED_VALUE"""),113.61)</f>
        <v>113.61</v>
      </c>
      <c r="F582" s="2">
        <f>IFERROR(__xludf.DUMMYFUNCTION("""COMPUTED_VALUE"""),925336.0)</f>
        <v>925336</v>
      </c>
    </row>
    <row r="583">
      <c r="A583" s="3">
        <f>IFERROR(__xludf.DUMMYFUNCTION("""COMPUTED_VALUE"""),42989.66666666667)</f>
        <v>42989.66667</v>
      </c>
      <c r="B583" s="2">
        <f>IFERROR(__xludf.DUMMYFUNCTION("""COMPUTED_VALUE"""),115.44)</f>
        <v>115.44</v>
      </c>
      <c r="C583" s="2">
        <f>IFERROR(__xludf.DUMMYFUNCTION("""COMPUTED_VALUE"""),118.6)</f>
        <v>118.6</v>
      </c>
      <c r="D583" s="2">
        <f>IFERROR(__xludf.DUMMYFUNCTION("""COMPUTED_VALUE"""),114.9)</f>
        <v>114.9</v>
      </c>
      <c r="E583" s="2">
        <f>IFERROR(__xludf.DUMMYFUNCTION("""COMPUTED_VALUE"""),117.99)</f>
        <v>117.99</v>
      </c>
      <c r="F583" s="2">
        <f>IFERROR(__xludf.DUMMYFUNCTION("""COMPUTED_VALUE"""),1428748.0)</f>
        <v>1428748</v>
      </c>
    </row>
    <row r="584">
      <c r="A584" s="3">
        <f>IFERROR(__xludf.DUMMYFUNCTION("""COMPUTED_VALUE"""),42990.66666666667)</f>
        <v>42990.66667</v>
      </c>
      <c r="B584" s="2">
        <f>IFERROR(__xludf.DUMMYFUNCTION("""COMPUTED_VALUE"""),118.94)</f>
        <v>118.94</v>
      </c>
      <c r="C584" s="2">
        <f>IFERROR(__xludf.DUMMYFUNCTION("""COMPUTED_VALUE"""),120.82)</f>
        <v>120.82</v>
      </c>
      <c r="D584" s="2">
        <f>IFERROR(__xludf.DUMMYFUNCTION("""COMPUTED_VALUE"""),116.88)</f>
        <v>116.88</v>
      </c>
      <c r="E584" s="2">
        <f>IFERROR(__xludf.DUMMYFUNCTION("""COMPUTED_VALUE"""),120.5)</f>
        <v>120.5</v>
      </c>
      <c r="F584" s="2">
        <f>IFERROR(__xludf.DUMMYFUNCTION("""COMPUTED_VALUE"""),1769449.0)</f>
        <v>1769449</v>
      </c>
    </row>
    <row r="585">
      <c r="A585" s="3">
        <f>IFERROR(__xludf.DUMMYFUNCTION("""COMPUTED_VALUE"""),42991.66666666667)</f>
        <v>42991.66667</v>
      </c>
      <c r="B585" s="2">
        <f>IFERROR(__xludf.DUMMYFUNCTION("""COMPUTED_VALUE"""),120.53)</f>
        <v>120.53</v>
      </c>
      <c r="C585" s="2">
        <f>IFERROR(__xludf.DUMMYFUNCTION("""COMPUTED_VALUE"""),122.5)</f>
        <v>122.5</v>
      </c>
      <c r="D585" s="2">
        <f>IFERROR(__xludf.DUMMYFUNCTION("""COMPUTED_VALUE"""),117.93)</f>
        <v>117.93</v>
      </c>
      <c r="E585" s="2">
        <f>IFERROR(__xludf.DUMMYFUNCTION("""COMPUTED_VALUE"""),119.21)</f>
        <v>119.21</v>
      </c>
      <c r="F585" s="2">
        <f>IFERROR(__xludf.DUMMYFUNCTION("""COMPUTED_VALUE"""),2005190.0)</f>
        <v>2005190</v>
      </c>
    </row>
    <row r="586">
      <c r="A586" s="3">
        <f>IFERROR(__xludf.DUMMYFUNCTION("""COMPUTED_VALUE"""),42992.66666666667)</f>
        <v>42992.66667</v>
      </c>
      <c r="B586" s="2">
        <f>IFERROR(__xludf.DUMMYFUNCTION("""COMPUTED_VALUE"""),119.33)</f>
        <v>119.33</v>
      </c>
      <c r="C586" s="2">
        <f>IFERROR(__xludf.DUMMYFUNCTION("""COMPUTED_VALUE"""),121.0)</f>
        <v>121</v>
      </c>
      <c r="D586" s="2">
        <f>IFERROR(__xludf.DUMMYFUNCTION("""COMPUTED_VALUE"""),116.61)</f>
        <v>116.61</v>
      </c>
      <c r="E586" s="2">
        <f>IFERROR(__xludf.DUMMYFUNCTION("""COMPUTED_VALUE"""),120.2)</f>
        <v>120.2</v>
      </c>
      <c r="F586" s="2">
        <f>IFERROR(__xludf.DUMMYFUNCTION("""COMPUTED_VALUE"""),1066379.0)</f>
        <v>1066379</v>
      </c>
    </row>
    <row r="587">
      <c r="A587" s="3">
        <f>IFERROR(__xludf.DUMMYFUNCTION("""COMPUTED_VALUE"""),42993.66666666667)</f>
        <v>42993.66667</v>
      </c>
      <c r="B587" s="2">
        <f>IFERROR(__xludf.DUMMYFUNCTION("""COMPUTED_VALUE"""),120.02)</f>
        <v>120.02</v>
      </c>
      <c r="C587" s="2">
        <f>IFERROR(__xludf.DUMMYFUNCTION("""COMPUTED_VALUE"""),121.21)</f>
        <v>121.21</v>
      </c>
      <c r="D587" s="2">
        <f>IFERROR(__xludf.DUMMYFUNCTION("""COMPUTED_VALUE"""),119.38)</f>
        <v>119.38</v>
      </c>
      <c r="E587" s="2">
        <f>IFERROR(__xludf.DUMMYFUNCTION("""COMPUTED_VALUE"""),120.26)</f>
        <v>120.26</v>
      </c>
      <c r="F587" s="2">
        <f>IFERROR(__xludf.DUMMYFUNCTION("""COMPUTED_VALUE"""),847874.0)</f>
        <v>847874</v>
      </c>
    </row>
    <row r="588">
      <c r="A588" s="3">
        <f>IFERROR(__xludf.DUMMYFUNCTION("""COMPUTED_VALUE"""),42996.66666666667)</f>
        <v>42996.66667</v>
      </c>
      <c r="B588" s="2">
        <f>IFERROR(__xludf.DUMMYFUNCTION("""COMPUTED_VALUE"""),120.8)</f>
        <v>120.8</v>
      </c>
      <c r="C588" s="2">
        <f>IFERROR(__xludf.DUMMYFUNCTION("""COMPUTED_VALUE"""),123.94)</f>
        <v>123.94</v>
      </c>
      <c r="D588" s="2">
        <f>IFERROR(__xludf.DUMMYFUNCTION("""COMPUTED_VALUE"""),120.7)</f>
        <v>120.7</v>
      </c>
      <c r="E588" s="2">
        <f>IFERROR(__xludf.DUMMYFUNCTION("""COMPUTED_VALUE"""),122.42)</f>
        <v>122.42</v>
      </c>
      <c r="F588" s="2">
        <f>IFERROR(__xludf.DUMMYFUNCTION("""COMPUTED_VALUE"""),1373208.0)</f>
        <v>1373208</v>
      </c>
    </row>
    <row r="589">
      <c r="A589" s="3">
        <f>IFERROR(__xludf.DUMMYFUNCTION("""COMPUTED_VALUE"""),42997.66666666667)</f>
        <v>42997.66667</v>
      </c>
      <c r="B589" s="2">
        <f>IFERROR(__xludf.DUMMYFUNCTION("""COMPUTED_VALUE"""),123.33)</f>
        <v>123.33</v>
      </c>
      <c r="C589" s="2">
        <f>IFERROR(__xludf.DUMMYFUNCTION("""COMPUTED_VALUE"""),123.88)</f>
        <v>123.88</v>
      </c>
      <c r="D589" s="2">
        <f>IFERROR(__xludf.DUMMYFUNCTION("""COMPUTED_VALUE"""),122.14)</f>
        <v>122.14</v>
      </c>
      <c r="E589" s="2">
        <f>IFERROR(__xludf.DUMMYFUNCTION("""COMPUTED_VALUE"""),122.94)</f>
        <v>122.94</v>
      </c>
      <c r="F589" s="2">
        <f>IFERROR(__xludf.DUMMYFUNCTION("""COMPUTED_VALUE"""),785506.0)</f>
        <v>785506</v>
      </c>
    </row>
    <row r="590">
      <c r="A590" s="3">
        <f>IFERROR(__xludf.DUMMYFUNCTION("""COMPUTED_VALUE"""),42998.66666666667)</f>
        <v>42998.66667</v>
      </c>
      <c r="B590" s="2">
        <f>IFERROR(__xludf.DUMMYFUNCTION("""COMPUTED_VALUE"""),122.82)</f>
        <v>122.82</v>
      </c>
      <c r="C590" s="2">
        <f>IFERROR(__xludf.DUMMYFUNCTION("""COMPUTED_VALUE"""),123.63)</f>
        <v>123.63</v>
      </c>
      <c r="D590" s="2">
        <f>IFERROR(__xludf.DUMMYFUNCTION("""COMPUTED_VALUE"""),117.4)</f>
        <v>117.4</v>
      </c>
      <c r="E590" s="2">
        <f>IFERROR(__xludf.DUMMYFUNCTION("""COMPUTED_VALUE"""),119.29)</f>
        <v>119.29</v>
      </c>
      <c r="F590" s="2">
        <f>IFERROR(__xludf.DUMMYFUNCTION("""COMPUTED_VALUE"""),1828324.0)</f>
        <v>1828324</v>
      </c>
    </row>
    <row r="591">
      <c r="A591" s="3">
        <f>IFERROR(__xludf.DUMMYFUNCTION("""COMPUTED_VALUE"""),42999.66666666667)</f>
        <v>42999.66667</v>
      </c>
      <c r="B591" s="2">
        <f>IFERROR(__xludf.DUMMYFUNCTION("""COMPUTED_VALUE"""),118.86)</f>
        <v>118.86</v>
      </c>
      <c r="C591" s="2">
        <f>IFERROR(__xludf.DUMMYFUNCTION("""COMPUTED_VALUE"""),120.84)</f>
        <v>120.84</v>
      </c>
      <c r="D591" s="2">
        <f>IFERROR(__xludf.DUMMYFUNCTION("""COMPUTED_VALUE"""),116.26)</f>
        <v>116.26</v>
      </c>
      <c r="E591" s="2">
        <f>IFERROR(__xludf.DUMMYFUNCTION("""COMPUTED_VALUE"""),120.15)</f>
        <v>120.15</v>
      </c>
      <c r="F591" s="2">
        <f>IFERROR(__xludf.DUMMYFUNCTION("""COMPUTED_VALUE"""),1288938.0)</f>
        <v>1288938</v>
      </c>
    </row>
    <row r="592">
      <c r="A592" s="3">
        <f>IFERROR(__xludf.DUMMYFUNCTION("""COMPUTED_VALUE"""),43000.66666666667)</f>
        <v>43000.66667</v>
      </c>
      <c r="B592" s="2">
        <f>IFERROR(__xludf.DUMMYFUNCTION("""COMPUTED_VALUE"""),119.67)</f>
        <v>119.67</v>
      </c>
      <c r="C592" s="2">
        <f>IFERROR(__xludf.DUMMYFUNCTION("""COMPUTED_VALUE"""),121.46)</f>
        <v>121.46</v>
      </c>
      <c r="D592" s="2">
        <f>IFERROR(__xludf.DUMMYFUNCTION("""COMPUTED_VALUE"""),118.53)</f>
        <v>118.53</v>
      </c>
      <c r="E592" s="2">
        <f>IFERROR(__xludf.DUMMYFUNCTION("""COMPUTED_VALUE"""),120.27)</f>
        <v>120.27</v>
      </c>
      <c r="F592" s="2">
        <f>IFERROR(__xludf.DUMMYFUNCTION("""COMPUTED_VALUE"""),760912.0)</f>
        <v>760912</v>
      </c>
    </row>
    <row r="593">
      <c r="A593" s="3">
        <f>IFERROR(__xludf.DUMMYFUNCTION("""COMPUTED_VALUE"""),43003.66666666667)</f>
        <v>43003.66667</v>
      </c>
      <c r="B593" s="2">
        <f>IFERROR(__xludf.DUMMYFUNCTION("""COMPUTED_VALUE"""),119.85)</f>
        <v>119.85</v>
      </c>
      <c r="C593" s="2">
        <f>IFERROR(__xludf.DUMMYFUNCTION("""COMPUTED_VALUE"""),119.88)</f>
        <v>119.88</v>
      </c>
      <c r="D593" s="2">
        <f>IFERROR(__xludf.DUMMYFUNCTION("""COMPUTED_VALUE"""),113.51)</f>
        <v>113.51</v>
      </c>
      <c r="E593" s="2">
        <f>IFERROR(__xludf.DUMMYFUNCTION("""COMPUTED_VALUE"""),114.47)</f>
        <v>114.47</v>
      </c>
      <c r="F593" s="2">
        <f>IFERROR(__xludf.DUMMYFUNCTION("""COMPUTED_VALUE"""),2316683.0)</f>
        <v>2316683</v>
      </c>
    </row>
    <row r="594">
      <c r="A594" s="3">
        <f>IFERROR(__xludf.DUMMYFUNCTION("""COMPUTED_VALUE"""),43004.66666666667)</f>
        <v>43004.66667</v>
      </c>
      <c r="B594" s="2">
        <f>IFERROR(__xludf.DUMMYFUNCTION("""COMPUTED_VALUE"""),116.1)</f>
        <v>116.1</v>
      </c>
      <c r="C594" s="2">
        <f>IFERROR(__xludf.DUMMYFUNCTION("""COMPUTED_VALUE"""),117.71)</f>
        <v>117.71</v>
      </c>
      <c r="D594" s="2">
        <f>IFERROR(__xludf.DUMMYFUNCTION("""COMPUTED_VALUE"""),111.88)</f>
        <v>111.88</v>
      </c>
      <c r="E594" s="2">
        <f>IFERROR(__xludf.DUMMYFUNCTION("""COMPUTED_VALUE"""),113.38)</f>
        <v>113.38</v>
      </c>
      <c r="F594" s="2">
        <f>IFERROR(__xludf.DUMMYFUNCTION("""COMPUTED_VALUE"""),1806998.0)</f>
        <v>1806998</v>
      </c>
    </row>
    <row r="595">
      <c r="A595" s="3">
        <f>IFERROR(__xludf.DUMMYFUNCTION("""COMPUTED_VALUE"""),43005.66666666667)</f>
        <v>43005.66667</v>
      </c>
      <c r="B595" s="2">
        <f>IFERROR(__xludf.DUMMYFUNCTION("""COMPUTED_VALUE"""),114.94)</f>
        <v>114.94</v>
      </c>
      <c r="C595" s="2">
        <f>IFERROR(__xludf.DUMMYFUNCTION("""COMPUTED_VALUE"""),118.69)</f>
        <v>118.69</v>
      </c>
      <c r="D595" s="2">
        <f>IFERROR(__xludf.DUMMYFUNCTION("""COMPUTED_VALUE"""),114.1)</f>
        <v>114.1</v>
      </c>
      <c r="E595" s="2">
        <f>IFERROR(__xludf.DUMMYFUNCTION("""COMPUTED_VALUE"""),117.4)</f>
        <v>117.4</v>
      </c>
      <c r="F595" s="2">
        <f>IFERROR(__xludf.DUMMYFUNCTION("""COMPUTED_VALUE"""),1579829.0)</f>
        <v>1579829</v>
      </c>
    </row>
    <row r="596">
      <c r="A596" s="3">
        <f>IFERROR(__xludf.DUMMYFUNCTION("""COMPUTED_VALUE"""),43006.66666666667)</f>
        <v>43006.66667</v>
      </c>
      <c r="B596" s="2">
        <f>IFERROR(__xludf.DUMMYFUNCTION("""COMPUTED_VALUE"""),117.52)</f>
        <v>117.52</v>
      </c>
      <c r="C596" s="2">
        <f>IFERROR(__xludf.DUMMYFUNCTION("""COMPUTED_VALUE"""),117.68)</f>
        <v>117.68</v>
      </c>
      <c r="D596" s="2">
        <f>IFERROR(__xludf.DUMMYFUNCTION("""COMPUTED_VALUE"""),115.12)</f>
        <v>115.12</v>
      </c>
      <c r="E596" s="2">
        <f>IFERROR(__xludf.DUMMYFUNCTION("""COMPUTED_VALUE"""),116.45)</f>
        <v>116.45</v>
      </c>
      <c r="F596" s="2">
        <f>IFERROR(__xludf.DUMMYFUNCTION("""COMPUTED_VALUE"""),888787.0)</f>
        <v>888787</v>
      </c>
    </row>
    <row r="597">
      <c r="A597" s="3">
        <f>IFERROR(__xludf.DUMMYFUNCTION("""COMPUTED_VALUE"""),43007.66666666667)</f>
        <v>43007.66667</v>
      </c>
      <c r="B597" s="2">
        <f>IFERROR(__xludf.DUMMYFUNCTION("""COMPUTED_VALUE"""),116.61)</f>
        <v>116.61</v>
      </c>
      <c r="C597" s="2">
        <f>IFERROR(__xludf.DUMMYFUNCTION("""COMPUTED_VALUE"""),117.76)</f>
        <v>117.76</v>
      </c>
      <c r="D597" s="2">
        <f>IFERROR(__xludf.DUMMYFUNCTION("""COMPUTED_VALUE"""),115.3)</f>
        <v>115.3</v>
      </c>
      <c r="E597" s="2">
        <f>IFERROR(__xludf.DUMMYFUNCTION("""COMPUTED_VALUE"""),116.49)</f>
        <v>116.49</v>
      </c>
      <c r="F597" s="2">
        <f>IFERROR(__xludf.DUMMYFUNCTION("""COMPUTED_VALUE"""),866351.0)</f>
        <v>866351</v>
      </c>
    </row>
    <row r="598">
      <c r="A598" s="3">
        <f>IFERROR(__xludf.DUMMYFUNCTION("""COMPUTED_VALUE"""),43010.66666666667)</f>
        <v>43010.66667</v>
      </c>
      <c r="B598" s="2">
        <f>IFERROR(__xludf.DUMMYFUNCTION("""COMPUTED_VALUE"""),117.0)</f>
        <v>117</v>
      </c>
      <c r="C598" s="2">
        <f>IFERROR(__xludf.DUMMYFUNCTION("""COMPUTED_VALUE"""),119.67)</f>
        <v>119.67</v>
      </c>
      <c r="D598" s="2">
        <f>IFERROR(__xludf.DUMMYFUNCTION("""COMPUTED_VALUE"""),116.74)</f>
        <v>116.74</v>
      </c>
      <c r="E598" s="2">
        <f>IFERROR(__xludf.DUMMYFUNCTION("""COMPUTED_VALUE"""),119.0)</f>
        <v>119</v>
      </c>
      <c r="F598" s="2">
        <f>IFERROR(__xludf.DUMMYFUNCTION("""COMPUTED_VALUE"""),1116716.0)</f>
        <v>1116716</v>
      </c>
    </row>
    <row r="599">
      <c r="A599" s="3">
        <f>IFERROR(__xludf.DUMMYFUNCTION("""COMPUTED_VALUE"""),43011.66666666667)</f>
        <v>43011.66667</v>
      </c>
      <c r="B599" s="2">
        <f>IFERROR(__xludf.DUMMYFUNCTION("""COMPUTED_VALUE"""),119.9)</f>
        <v>119.9</v>
      </c>
      <c r="C599" s="2">
        <f>IFERROR(__xludf.DUMMYFUNCTION("""COMPUTED_VALUE"""),120.69)</f>
        <v>120.69</v>
      </c>
      <c r="D599" s="2">
        <f>IFERROR(__xludf.DUMMYFUNCTION("""COMPUTED_VALUE"""),116.33)</f>
        <v>116.33</v>
      </c>
      <c r="E599" s="2">
        <f>IFERROR(__xludf.DUMMYFUNCTION("""COMPUTED_VALUE"""),116.81)</f>
        <v>116.81</v>
      </c>
      <c r="F599" s="2">
        <f>IFERROR(__xludf.DUMMYFUNCTION("""COMPUTED_VALUE"""),1688203.0)</f>
        <v>1688203</v>
      </c>
    </row>
    <row r="600">
      <c r="A600" s="3">
        <f>IFERROR(__xludf.DUMMYFUNCTION("""COMPUTED_VALUE"""),43012.66666666667)</f>
        <v>43012.66667</v>
      </c>
      <c r="B600" s="2">
        <f>IFERROR(__xludf.DUMMYFUNCTION("""COMPUTED_VALUE"""),116.83)</f>
        <v>116.83</v>
      </c>
      <c r="C600" s="2">
        <f>IFERROR(__xludf.DUMMYFUNCTION("""COMPUTED_VALUE"""),116.93)</f>
        <v>116.93</v>
      </c>
      <c r="D600" s="2">
        <f>IFERROR(__xludf.DUMMYFUNCTION("""COMPUTED_VALUE"""),100.75)</f>
        <v>100.75</v>
      </c>
      <c r="E600" s="2">
        <f>IFERROR(__xludf.DUMMYFUNCTION("""COMPUTED_VALUE"""),103.3)</f>
        <v>103.3</v>
      </c>
      <c r="F600" s="2">
        <f>IFERROR(__xludf.DUMMYFUNCTION("""COMPUTED_VALUE"""),2.0877099E7)</f>
        <v>20877099</v>
      </c>
    </row>
    <row r="601">
      <c r="A601" s="3">
        <f>IFERROR(__xludf.DUMMYFUNCTION("""COMPUTED_VALUE"""),43013.66666666667)</f>
        <v>43013.66667</v>
      </c>
      <c r="B601" s="2">
        <f>IFERROR(__xludf.DUMMYFUNCTION("""COMPUTED_VALUE"""),97.53)</f>
        <v>97.53</v>
      </c>
      <c r="C601" s="2">
        <f>IFERROR(__xludf.DUMMYFUNCTION("""COMPUTED_VALUE"""),103.43)</f>
        <v>103.43</v>
      </c>
      <c r="D601" s="2">
        <f>IFERROR(__xludf.DUMMYFUNCTION("""COMPUTED_VALUE"""),93.31)</f>
        <v>93.31</v>
      </c>
      <c r="E601" s="2">
        <f>IFERROR(__xludf.DUMMYFUNCTION("""COMPUTED_VALUE"""),100.43)</f>
        <v>100.43</v>
      </c>
      <c r="F601" s="2">
        <f>IFERROR(__xludf.DUMMYFUNCTION("""COMPUTED_VALUE"""),1.9776043E7)</f>
        <v>19776043</v>
      </c>
    </row>
    <row r="602">
      <c r="A602" s="3">
        <f>IFERROR(__xludf.DUMMYFUNCTION("""COMPUTED_VALUE"""),43014.66666666667)</f>
        <v>43014.66667</v>
      </c>
      <c r="B602" s="2">
        <f>IFERROR(__xludf.DUMMYFUNCTION("""COMPUTED_VALUE"""),98.0)</f>
        <v>98</v>
      </c>
      <c r="C602" s="2">
        <f>IFERROR(__xludf.DUMMYFUNCTION("""COMPUTED_VALUE"""),100.2)</f>
        <v>100.2</v>
      </c>
      <c r="D602" s="2">
        <f>IFERROR(__xludf.DUMMYFUNCTION("""COMPUTED_VALUE"""),95.56)</f>
        <v>95.56</v>
      </c>
      <c r="E602" s="2">
        <f>IFERROR(__xludf.DUMMYFUNCTION("""COMPUTED_VALUE"""),97.92)</f>
        <v>97.92</v>
      </c>
      <c r="F602" s="2">
        <f>IFERROR(__xludf.DUMMYFUNCTION("""COMPUTED_VALUE"""),7779554.0)</f>
        <v>7779554</v>
      </c>
    </row>
    <row r="603">
      <c r="A603" s="3">
        <f>IFERROR(__xludf.DUMMYFUNCTION("""COMPUTED_VALUE"""),43017.66666666667)</f>
        <v>43017.66667</v>
      </c>
      <c r="B603" s="2">
        <f>IFERROR(__xludf.DUMMYFUNCTION("""COMPUTED_VALUE"""),97.08)</f>
        <v>97.08</v>
      </c>
      <c r="C603" s="2">
        <f>IFERROR(__xludf.DUMMYFUNCTION("""COMPUTED_VALUE"""),98.49)</f>
        <v>98.49</v>
      </c>
      <c r="D603" s="2">
        <f>IFERROR(__xludf.DUMMYFUNCTION("""COMPUTED_VALUE"""),96.04)</f>
        <v>96.04</v>
      </c>
      <c r="E603" s="2">
        <f>IFERROR(__xludf.DUMMYFUNCTION("""COMPUTED_VALUE"""),97.38)</f>
        <v>97.38</v>
      </c>
      <c r="F603" s="2">
        <f>IFERROR(__xludf.DUMMYFUNCTION("""COMPUTED_VALUE"""),2967981.0)</f>
        <v>2967981</v>
      </c>
    </row>
    <row r="604">
      <c r="A604" s="3">
        <f>IFERROR(__xludf.DUMMYFUNCTION("""COMPUTED_VALUE"""),43018.66666666667)</f>
        <v>43018.66667</v>
      </c>
      <c r="B604" s="2">
        <f>IFERROR(__xludf.DUMMYFUNCTION("""COMPUTED_VALUE"""),97.27)</f>
        <v>97.27</v>
      </c>
      <c r="C604" s="2">
        <f>IFERROR(__xludf.DUMMYFUNCTION("""COMPUTED_VALUE"""),99.0)</f>
        <v>99</v>
      </c>
      <c r="D604" s="2">
        <f>IFERROR(__xludf.DUMMYFUNCTION("""COMPUTED_VALUE"""),89.35)</f>
        <v>89.35</v>
      </c>
      <c r="E604" s="2">
        <f>IFERROR(__xludf.DUMMYFUNCTION("""COMPUTED_VALUE"""),92.57)</f>
        <v>92.57</v>
      </c>
      <c r="F604" s="2">
        <f>IFERROR(__xludf.DUMMYFUNCTION("""COMPUTED_VALUE"""),1.137316E7)</f>
        <v>11373160</v>
      </c>
    </row>
    <row r="605">
      <c r="A605" s="3">
        <f>IFERROR(__xludf.DUMMYFUNCTION("""COMPUTED_VALUE"""),43019.66666666667)</f>
        <v>43019.66667</v>
      </c>
      <c r="B605" s="2">
        <f>IFERROR(__xludf.DUMMYFUNCTION("""COMPUTED_VALUE"""),91.91)</f>
        <v>91.91</v>
      </c>
      <c r="C605" s="2">
        <f>IFERROR(__xludf.DUMMYFUNCTION("""COMPUTED_VALUE"""),96.67)</f>
        <v>96.67</v>
      </c>
      <c r="D605" s="2">
        <f>IFERROR(__xludf.DUMMYFUNCTION("""COMPUTED_VALUE"""),91.9)</f>
        <v>91.9</v>
      </c>
      <c r="E605" s="2">
        <f>IFERROR(__xludf.DUMMYFUNCTION("""COMPUTED_VALUE"""),95.02)</f>
        <v>95.02</v>
      </c>
      <c r="F605" s="2">
        <f>IFERROR(__xludf.DUMMYFUNCTION("""COMPUTED_VALUE"""),6215048.0)</f>
        <v>6215048</v>
      </c>
    </row>
    <row r="606">
      <c r="A606" s="3">
        <f>IFERROR(__xludf.DUMMYFUNCTION("""COMPUTED_VALUE"""),43020.66666666667)</f>
        <v>43020.66667</v>
      </c>
      <c r="B606" s="2">
        <f>IFERROR(__xludf.DUMMYFUNCTION("""COMPUTED_VALUE"""),96.3)</f>
        <v>96.3</v>
      </c>
      <c r="C606" s="2">
        <f>IFERROR(__xludf.DUMMYFUNCTION("""COMPUTED_VALUE"""),97.3)</f>
        <v>97.3</v>
      </c>
      <c r="D606" s="2">
        <f>IFERROR(__xludf.DUMMYFUNCTION("""COMPUTED_VALUE"""),94.13)</f>
        <v>94.13</v>
      </c>
      <c r="E606" s="2">
        <f>IFERROR(__xludf.DUMMYFUNCTION("""COMPUTED_VALUE"""),94.36)</f>
        <v>94.36</v>
      </c>
      <c r="F606" s="2">
        <f>IFERROR(__xludf.DUMMYFUNCTION("""COMPUTED_VALUE"""),3517209.0)</f>
        <v>3517209</v>
      </c>
    </row>
    <row r="607">
      <c r="A607" s="3">
        <f>IFERROR(__xludf.DUMMYFUNCTION("""COMPUTED_VALUE"""),43021.66666666667)</f>
        <v>43021.66667</v>
      </c>
      <c r="B607" s="2">
        <f>IFERROR(__xludf.DUMMYFUNCTION("""COMPUTED_VALUE"""),94.4)</f>
        <v>94.4</v>
      </c>
      <c r="C607" s="2">
        <f>IFERROR(__xludf.DUMMYFUNCTION("""COMPUTED_VALUE"""),95.24)</f>
        <v>95.24</v>
      </c>
      <c r="D607" s="2">
        <f>IFERROR(__xludf.DUMMYFUNCTION("""COMPUTED_VALUE"""),93.7)</f>
        <v>93.7</v>
      </c>
      <c r="E607" s="2">
        <f>IFERROR(__xludf.DUMMYFUNCTION("""COMPUTED_VALUE"""),94.22)</f>
        <v>94.22</v>
      </c>
      <c r="F607" s="2">
        <f>IFERROR(__xludf.DUMMYFUNCTION("""COMPUTED_VALUE"""),1760474.0)</f>
        <v>1760474</v>
      </c>
    </row>
    <row r="608">
      <c r="A608" s="3">
        <f>IFERROR(__xludf.DUMMYFUNCTION("""COMPUTED_VALUE"""),43024.66666666667)</f>
        <v>43024.66667</v>
      </c>
      <c r="B608" s="2">
        <f>IFERROR(__xludf.DUMMYFUNCTION("""COMPUTED_VALUE"""),94.5)</f>
        <v>94.5</v>
      </c>
      <c r="C608" s="2">
        <f>IFERROR(__xludf.DUMMYFUNCTION("""COMPUTED_VALUE"""),97.21)</f>
        <v>97.21</v>
      </c>
      <c r="D608" s="2">
        <f>IFERROR(__xludf.DUMMYFUNCTION("""COMPUTED_VALUE"""),93.34)</f>
        <v>93.34</v>
      </c>
      <c r="E608" s="2">
        <f>IFERROR(__xludf.DUMMYFUNCTION("""COMPUTED_VALUE"""),96.98)</f>
        <v>96.98</v>
      </c>
      <c r="F608" s="2">
        <f>IFERROR(__xludf.DUMMYFUNCTION("""COMPUTED_VALUE"""),2952441.0)</f>
        <v>2952441</v>
      </c>
    </row>
    <row r="609">
      <c r="A609" s="3">
        <f>IFERROR(__xludf.DUMMYFUNCTION("""COMPUTED_VALUE"""),43025.66666666667)</f>
        <v>43025.66667</v>
      </c>
      <c r="B609" s="2">
        <f>IFERROR(__xludf.DUMMYFUNCTION("""COMPUTED_VALUE"""),97.0)</f>
        <v>97</v>
      </c>
      <c r="C609" s="2">
        <f>IFERROR(__xludf.DUMMYFUNCTION("""COMPUTED_VALUE"""),97.51)</f>
        <v>97.51</v>
      </c>
      <c r="D609" s="2">
        <f>IFERROR(__xludf.DUMMYFUNCTION("""COMPUTED_VALUE"""),95.4)</f>
        <v>95.4</v>
      </c>
      <c r="E609" s="2">
        <f>IFERROR(__xludf.DUMMYFUNCTION("""COMPUTED_VALUE"""),96.21)</f>
        <v>96.21</v>
      </c>
      <c r="F609" s="2">
        <f>IFERROR(__xludf.DUMMYFUNCTION("""COMPUTED_VALUE"""),2475409.0)</f>
        <v>2475409</v>
      </c>
    </row>
    <row r="610">
      <c r="A610" s="3">
        <f>IFERROR(__xludf.DUMMYFUNCTION("""COMPUTED_VALUE"""),43026.66666666667)</f>
        <v>43026.66667</v>
      </c>
      <c r="B610" s="2">
        <f>IFERROR(__xludf.DUMMYFUNCTION("""COMPUTED_VALUE"""),96.07)</f>
        <v>96.07</v>
      </c>
      <c r="C610" s="2">
        <f>IFERROR(__xludf.DUMMYFUNCTION("""COMPUTED_VALUE"""),99.7)</f>
        <v>99.7</v>
      </c>
      <c r="D610" s="2">
        <f>IFERROR(__xludf.DUMMYFUNCTION("""COMPUTED_VALUE"""),95.9)</f>
        <v>95.9</v>
      </c>
      <c r="E610" s="2">
        <f>IFERROR(__xludf.DUMMYFUNCTION("""COMPUTED_VALUE"""),98.93)</f>
        <v>98.93</v>
      </c>
      <c r="F610" s="2">
        <f>IFERROR(__xludf.DUMMYFUNCTION("""COMPUTED_VALUE"""),2497983.0)</f>
        <v>2497983</v>
      </c>
    </row>
    <row r="611">
      <c r="A611" s="3">
        <f>IFERROR(__xludf.DUMMYFUNCTION("""COMPUTED_VALUE"""),43027.66666666667)</f>
        <v>43027.66667</v>
      </c>
      <c r="B611" s="2">
        <f>IFERROR(__xludf.DUMMYFUNCTION("""COMPUTED_VALUE"""),98.17)</f>
        <v>98.17</v>
      </c>
      <c r="C611" s="2">
        <f>IFERROR(__xludf.DUMMYFUNCTION("""COMPUTED_VALUE"""),98.5)</f>
        <v>98.5</v>
      </c>
      <c r="D611" s="2">
        <f>IFERROR(__xludf.DUMMYFUNCTION("""COMPUTED_VALUE"""),96.25)</f>
        <v>96.25</v>
      </c>
      <c r="E611" s="2">
        <f>IFERROR(__xludf.DUMMYFUNCTION("""COMPUTED_VALUE"""),98.25)</f>
        <v>98.25</v>
      </c>
      <c r="F611" s="2">
        <f>IFERROR(__xludf.DUMMYFUNCTION("""COMPUTED_VALUE"""),1985956.0)</f>
        <v>1985956</v>
      </c>
    </row>
    <row r="612">
      <c r="A612" s="3">
        <f>IFERROR(__xludf.DUMMYFUNCTION("""COMPUTED_VALUE"""),43028.66666666667)</f>
        <v>43028.66667</v>
      </c>
      <c r="B612" s="2">
        <f>IFERROR(__xludf.DUMMYFUNCTION("""COMPUTED_VALUE"""),98.6)</f>
        <v>98.6</v>
      </c>
      <c r="C612" s="2">
        <f>IFERROR(__xludf.DUMMYFUNCTION("""COMPUTED_VALUE"""),102.5)</f>
        <v>102.5</v>
      </c>
      <c r="D612" s="2">
        <f>IFERROR(__xludf.DUMMYFUNCTION("""COMPUTED_VALUE"""),98.55)</f>
        <v>98.55</v>
      </c>
      <c r="E612" s="2">
        <f>IFERROR(__xludf.DUMMYFUNCTION("""COMPUTED_VALUE"""),102.1)</f>
        <v>102.1</v>
      </c>
      <c r="F612" s="2">
        <f>IFERROR(__xludf.DUMMYFUNCTION("""COMPUTED_VALUE"""),3292951.0)</f>
        <v>3292951</v>
      </c>
    </row>
    <row r="613">
      <c r="A613" s="3">
        <f>IFERROR(__xludf.DUMMYFUNCTION("""COMPUTED_VALUE"""),43031.66666666667)</f>
        <v>43031.66667</v>
      </c>
      <c r="B613" s="2">
        <f>IFERROR(__xludf.DUMMYFUNCTION("""COMPUTED_VALUE"""),103.09)</f>
        <v>103.09</v>
      </c>
      <c r="C613" s="2">
        <f>IFERROR(__xludf.DUMMYFUNCTION("""COMPUTED_VALUE"""),104.14)</f>
        <v>104.14</v>
      </c>
      <c r="D613" s="2">
        <f>IFERROR(__xludf.DUMMYFUNCTION("""COMPUTED_VALUE"""),101.4)</f>
        <v>101.4</v>
      </c>
      <c r="E613" s="2">
        <f>IFERROR(__xludf.DUMMYFUNCTION("""COMPUTED_VALUE"""),102.91)</f>
        <v>102.91</v>
      </c>
      <c r="F613" s="2">
        <f>IFERROR(__xludf.DUMMYFUNCTION("""COMPUTED_VALUE"""),2429164.0)</f>
        <v>2429164</v>
      </c>
    </row>
    <row r="614">
      <c r="A614" s="3">
        <f>IFERROR(__xludf.DUMMYFUNCTION("""COMPUTED_VALUE"""),43032.66666666667)</f>
        <v>43032.66667</v>
      </c>
      <c r="B614" s="2">
        <f>IFERROR(__xludf.DUMMYFUNCTION("""COMPUTED_VALUE"""),102.89)</f>
        <v>102.89</v>
      </c>
      <c r="C614" s="2">
        <f>IFERROR(__xludf.DUMMYFUNCTION("""COMPUTED_VALUE"""),107.48)</f>
        <v>107.48</v>
      </c>
      <c r="D614" s="2">
        <f>IFERROR(__xludf.DUMMYFUNCTION("""COMPUTED_VALUE"""),102.89)</f>
        <v>102.89</v>
      </c>
      <c r="E614" s="2">
        <f>IFERROR(__xludf.DUMMYFUNCTION("""COMPUTED_VALUE"""),106.41)</f>
        <v>106.41</v>
      </c>
      <c r="F614" s="2">
        <f>IFERROR(__xludf.DUMMYFUNCTION("""COMPUTED_VALUE"""),2878170.0)</f>
        <v>2878170</v>
      </c>
    </row>
    <row r="615">
      <c r="A615" s="3">
        <f>IFERROR(__xludf.DUMMYFUNCTION("""COMPUTED_VALUE"""),43033.66666666667)</f>
        <v>43033.66667</v>
      </c>
      <c r="B615" s="2">
        <f>IFERROR(__xludf.DUMMYFUNCTION("""COMPUTED_VALUE"""),107.25)</f>
        <v>107.25</v>
      </c>
      <c r="C615" s="2">
        <f>IFERROR(__xludf.DUMMYFUNCTION("""COMPUTED_VALUE"""),108.53)</f>
        <v>108.53</v>
      </c>
      <c r="D615" s="2">
        <f>IFERROR(__xludf.DUMMYFUNCTION("""COMPUTED_VALUE"""),100.7)</f>
        <v>100.7</v>
      </c>
      <c r="E615" s="2">
        <f>IFERROR(__xludf.DUMMYFUNCTION("""COMPUTED_VALUE"""),102.99)</f>
        <v>102.99</v>
      </c>
      <c r="F615" s="2">
        <f>IFERROR(__xludf.DUMMYFUNCTION("""COMPUTED_VALUE"""),4140534.0)</f>
        <v>4140534</v>
      </c>
    </row>
    <row r="616">
      <c r="A616" s="3">
        <f>IFERROR(__xludf.DUMMYFUNCTION("""COMPUTED_VALUE"""),43034.66666666667)</f>
        <v>43034.66667</v>
      </c>
      <c r="B616" s="2">
        <f>IFERROR(__xludf.DUMMYFUNCTION("""COMPUTED_VALUE"""),103.01)</f>
        <v>103.01</v>
      </c>
      <c r="C616" s="2">
        <f>IFERROR(__xludf.DUMMYFUNCTION("""COMPUTED_VALUE"""),105.5)</f>
        <v>105.5</v>
      </c>
      <c r="D616" s="2">
        <f>IFERROR(__xludf.DUMMYFUNCTION("""COMPUTED_VALUE"""),102.72)</f>
        <v>102.72</v>
      </c>
      <c r="E616" s="2">
        <f>IFERROR(__xludf.DUMMYFUNCTION("""COMPUTED_VALUE"""),104.11)</f>
        <v>104.11</v>
      </c>
      <c r="F616" s="2">
        <f>IFERROR(__xludf.DUMMYFUNCTION("""COMPUTED_VALUE"""),1566767.0)</f>
        <v>1566767</v>
      </c>
    </row>
    <row r="617">
      <c r="A617" s="3">
        <f>IFERROR(__xludf.DUMMYFUNCTION("""COMPUTED_VALUE"""),43035.66666666667)</f>
        <v>43035.66667</v>
      </c>
      <c r="B617" s="2">
        <f>IFERROR(__xludf.DUMMYFUNCTION("""COMPUTED_VALUE"""),106.69)</f>
        <v>106.69</v>
      </c>
      <c r="C617" s="2">
        <f>IFERROR(__xludf.DUMMYFUNCTION("""COMPUTED_VALUE"""),108.0)</f>
        <v>108</v>
      </c>
      <c r="D617" s="2">
        <f>IFERROR(__xludf.DUMMYFUNCTION("""COMPUTED_VALUE"""),105.2)</f>
        <v>105.2</v>
      </c>
      <c r="E617" s="2">
        <f>IFERROR(__xludf.DUMMYFUNCTION("""COMPUTED_VALUE"""),107.27)</f>
        <v>107.27</v>
      </c>
      <c r="F617" s="2">
        <f>IFERROR(__xludf.DUMMYFUNCTION("""COMPUTED_VALUE"""),2341762.0)</f>
        <v>2341762</v>
      </c>
    </row>
    <row r="618">
      <c r="A618" s="3">
        <f>IFERROR(__xludf.DUMMYFUNCTION("""COMPUTED_VALUE"""),43038.66666666667)</f>
        <v>43038.66667</v>
      </c>
      <c r="B618" s="2">
        <f>IFERROR(__xludf.DUMMYFUNCTION("""COMPUTED_VALUE"""),108.29)</f>
        <v>108.29</v>
      </c>
      <c r="C618" s="2">
        <f>IFERROR(__xludf.DUMMYFUNCTION("""COMPUTED_VALUE"""),109.45)</f>
        <v>109.45</v>
      </c>
      <c r="D618" s="2">
        <f>IFERROR(__xludf.DUMMYFUNCTION("""COMPUTED_VALUE"""),105.17)</f>
        <v>105.17</v>
      </c>
      <c r="E618" s="2">
        <f>IFERROR(__xludf.DUMMYFUNCTION("""COMPUTED_VALUE"""),109.36)</f>
        <v>109.36</v>
      </c>
      <c r="F618" s="2">
        <f>IFERROR(__xludf.DUMMYFUNCTION("""COMPUTED_VALUE"""),3249717.0)</f>
        <v>3249717</v>
      </c>
    </row>
    <row r="619">
      <c r="A619" s="3">
        <f>IFERROR(__xludf.DUMMYFUNCTION("""COMPUTED_VALUE"""),43039.66666666667)</f>
        <v>43039.66667</v>
      </c>
      <c r="B619" s="2">
        <f>IFERROR(__xludf.DUMMYFUNCTION("""COMPUTED_VALUE"""),101.38)</f>
        <v>101.38</v>
      </c>
      <c r="C619" s="2">
        <f>IFERROR(__xludf.DUMMYFUNCTION("""COMPUTED_VALUE"""),104.81)</f>
        <v>104.81</v>
      </c>
      <c r="D619" s="2">
        <f>IFERROR(__xludf.DUMMYFUNCTION("""COMPUTED_VALUE"""),94.51)</f>
        <v>94.51</v>
      </c>
      <c r="E619" s="2">
        <f>IFERROR(__xludf.DUMMYFUNCTION("""COMPUTED_VALUE"""),99.49)</f>
        <v>99.49</v>
      </c>
      <c r="F619" s="2">
        <f>IFERROR(__xludf.DUMMYFUNCTION("""COMPUTED_VALUE"""),1.2927067E7)</f>
        <v>12927067</v>
      </c>
    </row>
    <row r="620">
      <c r="A620" s="3">
        <f>IFERROR(__xludf.DUMMYFUNCTION("""COMPUTED_VALUE"""),43040.66666666667)</f>
        <v>43040.66667</v>
      </c>
      <c r="B620" s="2">
        <f>IFERROR(__xludf.DUMMYFUNCTION("""COMPUTED_VALUE"""),99.74)</f>
        <v>99.74</v>
      </c>
      <c r="C620" s="2">
        <f>IFERROR(__xludf.DUMMYFUNCTION("""COMPUTED_VALUE"""),100.5)</f>
        <v>100.5</v>
      </c>
      <c r="D620" s="2">
        <f>IFERROR(__xludf.DUMMYFUNCTION("""COMPUTED_VALUE"""),95.0)</f>
        <v>95</v>
      </c>
      <c r="E620" s="2">
        <f>IFERROR(__xludf.DUMMYFUNCTION("""COMPUTED_VALUE"""),96.2)</f>
        <v>96.2</v>
      </c>
      <c r="F620" s="2">
        <f>IFERROR(__xludf.DUMMYFUNCTION("""COMPUTED_VALUE"""),5505055.0)</f>
        <v>5505055</v>
      </c>
    </row>
    <row r="621">
      <c r="A621" s="3">
        <f>IFERROR(__xludf.DUMMYFUNCTION("""COMPUTED_VALUE"""),43041.66666666667)</f>
        <v>43041.66667</v>
      </c>
      <c r="B621" s="2">
        <f>IFERROR(__xludf.DUMMYFUNCTION("""COMPUTED_VALUE"""),95.05)</f>
        <v>95.05</v>
      </c>
      <c r="C621" s="2">
        <f>IFERROR(__xludf.DUMMYFUNCTION("""COMPUTED_VALUE"""),100.81)</f>
        <v>100.81</v>
      </c>
      <c r="D621" s="2">
        <f>IFERROR(__xludf.DUMMYFUNCTION("""COMPUTED_VALUE"""),95.01)</f>
        <v>95.01</v>
      </c>
      <c r="E621" s="2">
        <f>IFERROR(__xludf.DUMMYFUNCTION("""COMPUTED_VALUE"""),99.89)</f>
        <v>99.89</v>
      </c>
      <c r="F621" s="2">
        <f>IFERROR(__xludf.DUMMYFUNCTION("""COMPUTED_VALUE"""),2679928.0)</f>
        <v>2679928</v>
      </c>
    </row>
    <row r="622">
      <c r="A622" s="3">
        <f>IFERROR(__xludf.DUMMYFUNCTION("""COMPUTED_VALUE"""),43042.66666666667)</f>
        <v>43042.66667</v>
      </c>
      <c r="B622" s="2">
        <f>IFERROR(__xludf.DUMMYFUNCTION("""COMPUTED_VALUE"""),100.76)</f>
        <v>100.76</v>
      </c>
      <c r="C622" s="2">
        <f>IFERROR(__xludf.DUMMYFUNCTION("""COMPUTED_VALUE"""),101.91)</f>
        <v>101.91</v>
      </c>
      <c r="D622" s="2">
        <f>IFERROR(__xludf.DUMMYFUNCTION("""COMPUTED_VALUE"""),98.52)</f>
        <v>98.52</v>
      </c>
      <c r="E622" s="2">
        <f>IFERROR(__xludf.DUMMYFUNCTION("""COMPUTED_VALUE"""),98.71)</f>
        <v>98.71</v>
      </c>
      <c r="F622" s="2">
        <f>IFERROR(__xludf.DUMMYFUNCTION("""COMPUTED_VALUE"""),1969555.0)</f>
        <v>1969555</v>
      </c>
    </row>
    <row r="623">
      <c r="A623" s="3">
        <f>IFERROR(__xludf.DUMMYFUNCTION("""COMPUTED_VALUE"""),43045.66666666667)</f>
        <v>43045.66667</v>
      </c>
      <c r="B623" s="2">
        <f>IFERROR(__xludf.DUMMYFUNCTION("""COMPUTED_VALUE"""),100.0)</f>
        <v>100</v>
      </c>
      <c r="C623" s="2">
        <f>IFERROR(__xludf.DUMMYFUNCTION("""COMPUTED_VALUE"""),100.8)</f>
        <v>100.8</v>
      </c>
      <c r="D623" s="2">
        <f>IFERROR(__xludf.DUMMYFUNCTION("""COMPUTED_VALUE"""),99.0)</f>
        <v>99</v>
      </c>
      <c r="E623" s="2">
        <f>IFERROR(__xludf.DUMMYFUNCTION("""COMPUTED_VALUE"""),99.84)</f>
        <v>99.84</v>
      </c>
      <c r="F623" s="2">
        <f>IFERROR(__xludf.DUMMYFUNCTION("""COMPUTED_VALUE"""),1384251.0)</f>
        <v>1384251</v>
      </c>
    </row>
    <row r="624">
      <c r="A624" s="3">
        <f>IFERROR(__xludf.DUMMYFUNCTION("""COMPUTED_VALUE"""),43046.66666666667)</f>
        <v>43046.66667</v>
      </c>
      <c r="B624" s="2">
        <f>IFERROR(__xludf.DUMMYFUNCTION("""COMPUTED_VALUE"""),99.11)</f>
        <v>99.11</v>
      </c>
      <c r="C624" s="2">
        <f>IFERROR(__xludf.DUMMYFUNCTION("""COMPUTED_VALUE"""),100.48)</f>
        <v>100.48</v>
      </c>
      <c r="D624" s="2">
        <f>IFERROR(__xludf.DUMMYFUNCTION("""COMPUTED_VALUE"""),98.31)</f>
        <v>98.31</v>
      </c>
      <c r="E624" s="2">
        <f>IFERROR(__xludf.DUMMYFUNCTION("""COMPUTED_VALUE"""),99.71)</f>
        <v>99.71</v>
      </c>
      <c r="F624" s="2">
        <f>IFERROR(__xludf.DUMMYFUNCTION("""COMPUTED_VALUE"""),1089384.0)</f>
        <v>1089384</v>
      </c>
    </row>
    <row r="625">
      <c r="A625" s="3">
        <f>IFERROR(__xludf.DUMMYFUNCTION("""COMPUTED_VALUE"""),43047.66666666667)</f>
        <v>43047.66667</v>
      </c>
      <c r="B625" s="2">
        <f>IFERROR(__xludf.DUMMYFUNCTION("""COMPUTED_VALUE"""),99.03)</f>
        <v>99.03</v>
      </c>
      <c r="C625" s="2">
        <f>IFERROR(__xludf.DUMMYFUNCTION("""COMPUTED_VALUE"""),99.99)</f>
        <v>99.99</v>
      </c>
      <c r="D625" s="2">
        <f>IFERROR(__xludf.DUMMYFUNCTION("""COMPUTED_VALUE"""),98.52)</f>
        <v>98.52</v>
      </c>
      <c r="E625" s="2">
        <f>IFERROR(__xludf.DUMMYFUNCTION("""COMPUTED_VALUE"""),99.4)</f>
        <v>99.4</v>
      </c>
      <c r="F625" s="2">
        <f>IFERROR(__xludf.DUMMYFUNCTION("""COMPUTED_VALUE"""),863237.0)</f>
        <v>863237</v>
      </c>
    </row>
    <row r="626">
      <c r="A626" s="3">
        <f>IFERROR(__xludf.DUMMYFUNCTION("""COMPUTED_VALUE"""),43048.66666666667)</f>
        <v>43048.66667</v>
      </c>
      <c r="B626" s="2">
        <f>IFERROR(__xludf.DUMMYFUNCTION("""COMPUTED_VALUE"""),98.37)</f>
        <v>98.37</v>
      </c>
      <c r="C626" s="2">
        <f>IFERROR(__xludf.DUMMYFUNCTION("""COMPUTED_VALUE"""),98.65)</f>
        <v>98.65</v>
      </c>
      <c r="D626" s="2">
        <f>IFERROR(__xludf.DUMMYFUNCTION("""COMPUTED_VALUE"""),95.55)</f>
        <v>95.55</v>
      </c>
      <c r="E626" s="2">
        <f>IFERROR(__xludf.DUMMYFUNCTION("""COMPUTED_VALUE"""),97.03)</f>
        <v>97.03</v>
      </c>
      <c r="F626" s="2">
        <f>IFERROR(__xludf.DUMMYFUNCTION("""COMPUTED_VALUE"""),1680349.0)</f>
        <v>1680349</v>
      </c>
    </row>
    <row r="627">
      <c r="A627" s="3">
        <f>IFERROR(__xludf.DUMMYFUNCTION("""COMPUTED_VALUE"""),43049.66666666667)</f>
        <v>43049.66667</v>
      </c>
      <c r="B627" s="2">
        <f>IFERROR(__xludf.DUMMYFUNCTION("""COMPUTED_VALUE"""),96.79)</f>
        <v>96.79</v>
      </c>
      <c r="C627" s="2">
        <f>IFERROR(__xludf.DUMMYFUNCTION("""COMPUTED_VALUE"""),100.88)</f>
        <v>100.88</v>
      </c>
      <c r="D627" s="2">
        <f>IFERROR(__xludf.DUMMYFUNCTION("""COMPUTED_VALUE"""),96.51)</f>
        <v>96.51</v>
      </c>
      <c r="E627" s="2">
        <f>IFERROR(__xludf.DUMMYFUNCTION("""COMPUTED_VALUE"""),100.01)</f>
        <v>100.01</v>
      </c>
      <c r="F627" s="2">
        <f>IFERROR(__xludf.DUMMYFUNCTION("""COMPUTED_VALUE"""),1754921.0)</f>
        <v>1754921</v>
      </c>
    </row>
    <row r="628">
      <c r="A628" s="3">
        <f>IFERROR(__xludf.DUMMYFUNCTION("""COMPUTED_VALUE"""),43052.66666666667)</f>
        <v>43052.66667</v>
      </c>
      <c r="B628" s="2">
        <f>IFERROR(__xludf.DUMMYFUNCTION("""COMPUTED_VALUE"""),99.02)</f>
        <v>99.02</v>
      </c>
      <c r="C628" s="2">
        <f>IFERROR(__xludf.DUMMYFUNCTION("""COMPUTED_VALUE"""),99.25)</f>
        <v>99.25</v>
      </c>
      <c r="D628" s="2">
        <f>IFERROR(__xludf.DUMMYFUNCTION("""COMPUTED_VALUE"""),97.77)</f>
        <v>97.77</v>
      </c>
      <c r="E628" s="2">
        <f>IFERROR(__xludf.DUMMYFUNCTION("""COMPUTED_VALUE"""),98.77)</f>
        <v>98.77</v>
      </c>
      <c r="F628" s="2">
        <f>IFERROR(__xludf.DUMMYFUNCTION("""COMPUTED_VALUE"""),1046154.0)</f>
        <v>1046154</v>
      </c>
    </row>
    <row r="629">
      <c r="A629" s="3">
        <f>IFERROR(__xludf.DUMMYFUNCTION("""COMPUTED_VALUE"""),43053.66666666667)</f>
        <v>43053.66667</v>
      </c>
      <c r="B629" s="2">
        <f>IFERROR(__xludf.DUMMYFUNCTION("""COMPUTED_VALUE"""),97.56)</f>
        <v>97.56</v>
      </c>
      <c r="C629" s="2">
        <f>IFERROR(__xludf.DUMMYFUNCTION("""COMPUTED_VALUE"""),99.98)</f>
        <v>99.98</v>
      </c>
      <c r="D629" s="2">
        <f>IFERROR(__xludf.DUMMYFUNCTION("""COMPUTED_VALUE"""),97.48)</f>
        <v>97.48</v>
      </c>
      <c r="E629" s="2">
        <f>IFERROR(__xludf.DUMMYFUNCTION("""COMPUTED_VALUE"""),98.97)</f>
        <v>98.97</v>
      </c>
      <c r="F629" s="2">
        <f>IFERROR(__xludf.DUMMYFUNCTION("""COMPUTED_VALUE"""),850799.0)</f>
        <v>850799</v>
      </c>
    </row>
    <row r="630">
      <c r="A630" s="3">
        <f>IFERROR(__xludf.DUMMYFUNCTION("""COMPUTED_VALUE"""),43054.66666666667)</f>
        <v>43054.66667</v>
      </c>
      <c r="B630" s="2">
        <f>IFERROR(__xludf.DUMMYFUNCTION("""COMPUTED_VALUE"""),97.24)</f>
        <v>97.24</v>
      </c>
      <c r="C630" s="2">
        <f>IFERROR(__xludf.DUMMYFUNCTION("""COMPUTED_VALUE"""),99.42)</f>
        <v>99.42</v>
      </c>
      <c r="D630" s="2">
        <f>IFERROR(__xludf.DUMMYFUNCTION("""COMPUTED_VALUE"""),97.2)</f>
        <v>97.2</v>
      </c>
      <c r="E630" s="2">
        <f>IFERROR(__xludf.DUMMYFUNCTION("""COMPUTED_VALUE"""),98.04)</f>
        <v>98.04</v>
      </c>
      <c r="F630" s="2">
        <f>IFERROR(__xludf.DUMMYFUNCTION("""COMPUTED_VALUE"""),922413.0)</f>
        <v>922413</v>
      </c>
    </row>
    <row r="631">
      <c r="A631" s="3">
        <f>IFERROR(__xludf.DUMMYFUNCTION("""COMPUTED_VALUE"""),43055.66666666667)</f>
        <v>43055.66667</v>
      </c>
      <c r="B631" s="2">
        <f>IFERROR(__xludf.DUMMYFUNCTION("""COMPUTED_VALUE"""),98.66)</f>
        <v>98.66</v>
      </c>
      <c r="C631" s="2">
        <f>IFERROR(__xludf.DUMMYFUNCTION("""COMPUTED_VALUE"""),104.77)</f>
        <v>104.77</v>
      </c>
      <c r="D631" s="2">
        <f>IFERROR(__xludf.DUMMYFUNCTION("""COMPUTED_VALUE"""),98.52)</f>
        <v>98.52</v>
      </c>
      <c r="E631" s="2">
        <f>IFERROR(__xludf.DUMMYFUNCTION("""COMPUTED_VALUE"""),103.89)</f>
        <v>103.89</v>
      </c>
      <c r="F631" s="2">
        <f>IFERROR(__xludf.DUMMYFUNCTION("""COMPUTED_VALUE"""),2765802.0)</f>
        <v>2765802</v>
      </c>
    </row>
    <row r="632">
      <c r="A632" s="3">
        <f>IFERROR(__xludf.DUMMYFUNCTION("""COMPUTED_VALUE"""),43056.66666666667)</f>
        <v>43056.66667</v>
      </c>
      <c r="B632" s="2">
        <f>IFERROR(__xludf.DUMMYFUNCTION("""COMPUTED_VALUE"""),104.12)</f>
        <v>104.12</v>
      </c>
      <c r="C632" s="2">
        <f>IFERROR(__xludf.DUMMYFUNCTION("""COMPUTED_VALUE"""),105.69)</f>
        <v>105.69</v>
      </c>
      <c r="D632" s="2">
        <f>IFERROR(__xludf.DUMMYFUNCTION("""COMPUTED_VALUE"""),103.23)</f>
        <v>103.23</v>
      </c>
      <c r="E632" s="2">
        <f>IFERROR(__xludf.DUMMYFUNCTION("""COMPUTED_VALUE"""),104.89)</f>
        <v>104.89</v>
      </c>
      <c r="F632" s="2">
        <f>IFERROR(__xludf.DUMMYFUNCTION("""COMPUTED_VALUE"""),1230754.0)</f>
        <v>1230754</v>
      </c>
    </row>
    <row r="633">
      <c r="A633" s="3">
        <f>IFERROR(__xludf.DUMMYFUNCTION("""COMPUTED_VALUE"""),43059.66666666667)</f>
        <v>43059.66667</v>
      </c>
      <c r="B633" s="2">
        <f>IFERROR(__xludf.DUMMYFUNCTION("""COMPUTED_VALUE"""),105.0)</f>
        <v>105</v>
      </c>
      <c r="C633" s="2">
        <f>IFERROR(__xludf.DUMMYFUNCTION("""COMPUTED_VALUE"""),108.98)</f>
        <v>108.98</v>
      </c>
      <c r="D633" s="2">
        <f>IFERROR(__xludf.DUMMYFUNCTION("""COMPUTED_VALUE"""),104.89)</f>
        <v>104.89</v>
      </c>
      <c r="E633" s="2">
        <f>IFERROR(__xludf.DUMMYFUNCTION("""COMPUTED_VALUE"""),108.56)</f>
        <v>108.56</v>
      </c>
      <c r="F633" s="2">
        <f>IFERROR(__xludf.DUMMYFUNCTION("""COMPUTED_VALUE"""),2098614.0)</f>
        <v>2098614</v>
      </c>
    </row>
    <row r="634">
      <c r="A634" s="3">
        <f>IFERROR(__xludf.DUMMYFUNCTION("""COMPUTED_VALUE"""),43060.66666666667)</f>
        <v>43060.66667</v>
      </c>
      <c r="B634" s="2">
        <f>IFERROR(__xludf.DUMMYFUNCTION("""COMPUTED_VALUE"""),110.03)</f>
        <v>110.03</v>
      </c>
      <c r="C634" s="2">
        <f>IFERROR(__xludf.DUMMYFUNCTION("""COMPUTED_VALUE"""),112.38)</f>
        <v>112.38</v>
      </c>
      <c r="D634" s="2">
        <f>IFERROR(__xludf.DUMMYFUNCTION("""COMPUTED_VALUE"""),109.65)</f>
        <v>109.65</v>
      </c>
      <c r="E634" s="2">
        <f>IFERROR(__xludf.DUMMYFUNCTION("""COMPUTED_VALUE"""),110.17)</f>
        <v>110.17</v>
      </c>
      <c r="F634" s="2">
        <f>IFERROR(__xludf.DUMMYFUNCTION("""COMPUTED_VALUE"""),1905460.0)</f>
        <v>1905460</v>
      </c>
    </row>
    <row r="635">
      <c r="A635" s="3">
        <f>IFERROR(__xludf.DUMMYFUNCTION("""COMPUTED_VALUE"""),43061.66666666667)</f>
        <v>43061.66667</v>
      </c>
      <c r="B635" s="2">
        <f>IFERROR(__xludf.DUMMYFUNCTION("""COMPUTED_VALUE"""),110.5)</f>
        <v>110.5</v>
      </c>
      <c r="C635" s="2">
        <f>IFERROR(__xludf.DUMMYFUNCTION("""COMPUTED_VALUE"""),111.52)</f>
        <v>111.52</v>
      </c>
      <c r="D635" s="2">
        <f>IFERROR(__xludf.DUMMYFUNCTION("""COMPUTED_VALUE"""),107.56)</f>
        <v>107.56</v>
      </c>
      <c r="E635" s="2">
        <f>IFERROR(__xludf.DUMMYFUNCTION("""COMPUTED_VALUE"""),110.41)</f>
        <v>110.41</v>
      </c>
      <c r="F635" s="2">
        <f>IFERROR(__xludf.DUMMYFUNCTION("""COMPUTED_VALUE"""),997021.0)</f>
        <v>997021</v>
      </c>
    </row>
    <row r="636">
      <c r="A636" s="3">
        <f>IFERROR(__xludf.DUMMYFUNCTION("""COMPUTED_VALUE"""),43063.54166666667)</f>
        <v>43063.54167</v>
      </c>
      <c r="B636" s="2">
        <f>IFERROR(__xludf.DUMMYFUNCTION("""COMPUTED_VALUE"""),111.09)</f>
        <v>111.09</v>
      </c>
      <c r="C636" s="2">
        <f>IFERROR(__xludf.DUMMYFUNCTION("""COMPUTED_VALUE"""),112.63)</f>
        <v>112.63</v>
      </c>
      <c r="D636" s="2">
        <f>IFERROR(__xludf.DUMMYFUNCTION("""COMPUTED_VALUE"""),110.6)</f>
        <v>110.6</v>
      </c>
      <c r="E636" s="2">
        <f>IFERROR(__xludf.DUMMYFUNCTION("""COMPUTED_VALUE"""),111.81)</f>
        <v>111.81</v>
      </c>
      <c r="F636" s="2">
        <f>IFERROR(__xludf.DUMMYFUNCTION("""COMPUTED_VALUE"""),649894.0)</f>
        <v>649894</v>
      </c>
    </row>
    <row r="637">
      <c r="A637" s="3">
        <f>IFERROR(__xludf.DUMMYFUNCTION("""COMPUTED_VALUE"""),43066.66666666667)</f>
        <v>43066.66667</v>
      </c>
      <c r="B637" s="2">
        <f>IFERROR(__xludf.DUMMYFUNCTION("""COMPUTED_VALUE"""),114.51)</f>
        <v>114.51</v>
      </c>
      <c r="C637" s="2">
        <f>IFERROR(__xludf.DUMMYFUNCTION("""COMPUTED_VALUE"""),117.07)</f>
        <v>117.07</v>
      </c>
      <c r="D637" s="2">
        <f>IFERROR(__xludf.DUMMYFUNCTION("""COMPUTED_VALUE"""),113.2)</f>
        <v>113.2</v>
      </c>
      <c r="E637" s="2">
        <f>IFERROR(__xludf.DUMMYFUNCTION("""COMPUTED_VALUE"""),113.36)</f>
        <v>113.36</v>
      </c>
      <c r="F637" s="2">
        <f>IFERROR(__xludf.DUMMYFUNCTION("""COMPUTED_VALUE"""),2331857.0)</f>
        <v>2331857</v>
      </c>
    </row>
    <row r="638">
      <c r="A638" s="3">
        <f>IFERROR(__xludf.DUMMYFUNCTION("""COMPUTED_VALUE"""),43067.66666666667)</f>
        <v>43067.66667</v>
      </c>
      <c r="B638" s="2">
        <f>IFERROR(__xludf.DUMMYFUNCTION("""COMPUTED_VALUE"""),114.06)</f>
        <v>114.06</v>
      </c>
      <c r="C638" s="2">
        <f>IFERROR(__xludf.DUMMYFUNCTION("""COMPUTED_VALUE"""),114.15)</f>
        <v>114.15</v>
      </c>
      <c r="D638" s="2">
        <f>IFERROR(__xludf.DUMMYFUNCTION("""COMPUTED_VALUE"""),110.51)</f>
        <v>110.51</v>
      </c>
      <c r="E638" s="2">
        <f>IFERROR(__xludf.DUMMYFUNCTION("""COMPUTED_VALUE"""),112.09)</f>
        <v>112.09</v>
      </c>
      <c r="F638" s="2">
        <f>IFERROR(__xludf.DUMMYFUNCTION("""COMPUTED_VALUE"""),1392878.0)</f>
        <v>1392878</v>
      </c>
    </row>
    <row r="639">
      <c r="A639" s="3">
        <f>IFERROR(__xludf.DUMMYFUNCTION("""COMPUTED_VALUE"""),43068.66666666667)</f>
        <v>43068.66667</v>
      </c>
      <c r="B639" s="2">
        <f>IFERROR(__xludf.DUMMYFUNCTION("""COMPUTED_VALUE"""),111.61)</f>
        <v>111.61</v>
      </c>
      <c r="C639" s="2">
        <f>IFERROR(__xludf.DUMMYFUNCTION("""COMPUTED_VALUE"""),111.88)</f>
        <v>111.88</v>
      </c>
      <c r="D639" s="2">
        <f>IFERROR(__xludf.DUMMYFUNCTION("""COMPUTED_VALUE"""),100.59)</f>
        <v>100.59</v>
      </c>
      <c r="E639" s="2">
        <f>IFERROR(__xludf.DUMMYFUNCTION("""COMPUTED_VALUE"""),103.67)</f>
        <v>103.67</v>
      </c>
      <c r="F639" s="2">
        <f>IFERROR(__xludf.DUMMYFUNCTION("""COMPUTED_VALUE"""),3829989.0)</f>
        <v>3829989</v>
      </c>
    </row>
    <row r="640">
      <c r="A640" s="3">
        <f>IFERROR(__xludf.DUMMYFUNCTION("""COMPUTED_VALUE"""),43069.66666666667)</f>
        <v>43069.66667</v>
      </c>
      <c r="B640" s="2">
        <f>IFERROR(__xludf.DUMMYFUNCTION("""COMPUTED_VALUE"""),105.61)</f>
        <v>105.61</v>
      </c>
      <c r="C640" s="2">
        <f>IFERROR(__xludf.DUMMYFUNCTION("""COMPUTED_VALUE"""),105.82)</f>
        <v>105.82</v>
      </c>
      <c r="D640" s="2">
        <f>IFERROR(__xludf.DUMMYFUNCTION("""COMPUTED_VALUE"""),103.15)</f>
        <v>103.15</v>
      </c>
      <c r="E640" s="2">
        <f>IFERROR(__xludf.DUMMYFUNCTION("""COMPUTED_VALUE"""),103.82)</f>
        <v>103.82</v>
      </c>
      <c r="F640" s="2">
        <f>IFERROR(__xludf.DUMMYFUNCTION("""COMPUTED_VALUE"""),1160096.0)</f>
        <v>1160096</v>
      </c>
    </row>
    <row r="641">
      <c r="A641" s="3">
        <f>IFERROR(__xludf.DUMMYFUNCTION("""COMPUTED_VALUE"""),43070.66666666667)</f>
        <v>43070.66667</v>
      </c>
      <c r="B641" s="2">
        <f>IFERROR(__xludf.DUMMYFUNCTION("""COMPUTED_VALUE"""),103.9)</f>
        <v>103.9</v>
      </c>
      <c r="C641" s="2">
        <f>IFERROR(__xludf.DUMMYFUNCTION("""COMPUTED_VALUE"""),104.77)</f>
        <v>104.77</v>
      </c>
      <c r="D641" s="2">
        <f>IFERROR(__xludf.DUMMYFUNCTION("""COMPUTED_VALUE"""),100.1)</f>
        <v>100.1</v>
      </c>
      <c r="E641" s="2">
        <f>IFERROR(__xludf.DUMMYFUNCTION("""COMPUTED_VALUE"""),103.27)</f>
        <v>103.27</v>
      </c>
      <c r="F641" s="2">
        <f>IFERROR(__xludf.DUMMYFUNCTION("""COMPUTED_VALUE"""),1416398.0)</f>
        <v>1416398</v>
      </c>
    </row>
    <row r="642">
      <c r="A642" s="3">
        <f>IFERROR(__xludf.DUMMYFUNCTION("""COMPUTED_VALUE"""),43073.66666666667)</f>
        <v>43073.66667</v>
      </c>
      <c r="B642" s="2">
        <f>IFERROR(__xludf.DUMMYFUNCTION("""COMPUTED_VALUE"""),105.27)</f>
        <v>105.27</v>
      </c>
      <c r="C642" s="2">
        <f>IFERROR(__xludf.DUMMYFUNCTION("""COMPUTED_VALUE"""),105.27)</f>
        <v>105.27</v>
      </c>
      <c r="D642" s="2">
        <f>IFERROR(__xludf.DUMMYFUNCTION("""COMPUTED_VALUE"""),96.19)</f>
        <v>96.19</v>
      </c>
      <c r="E642" s="2">
        <f>IFERROR(__xludf.DUMMYFUNCTION("""COMPUTED_VALUE"""),96.62)</f>
        <v>96.62</v>
      </c>
      <c r="F642" s="2">
        <f>IFERROR(__xludf.DUMMYFUNCTION("""COMPUTED_VALUE"""),2740816.0)</f>
        <v>2740816</v>
      </c>
    </row>
    <row r="643">
      <c r="A643" s="3">
        <f>IFERROR(__xludf.DUMMYFUNCTION("""COMPUTED_VALUE"""),43074.66666666667)</f>
        <v>43074.66667</v>
      </c>
      <c r="B643" s="2">
        <f>IFERROR(__xludf.DUMMYFUNCTION("""COMPUTED_VALUE"""),95.3)</f>
        <v>95.3</v>
      </c>
      <c r="C643" s="2">
        <f>IFERROR(__xludf.DUMMYFUNCTION("""COMPUTED_VALUE"""),98.58)</f>
        <v>98.58</v>
      </c>
      <c r="D643" s="2">
        <f>IFERROR(__xludf.DUMMYFUNCTION("""COMPUTED_VALUE"""),92.41)</f>
        <v>92.41</v>
      </c>
      <c r="E643" s="2">
        <f>IFERROR(__xludf.DUMMYFUNCTION("""COMPUTED_VALUE"""),95.28)</f>
        <v>95.28</v>
      </c>
      <c r="F643" s="2">
        <f>IFERROR(__xludf.DUMMYFUNCTION("""COMPUTED_VALUE"""),2454541.0)</f>
        <v>2454541</v>
      </c>
    </row>
    <row r="644">
      <c r="A644" s="3">
        <f>IFERROR(__xludf.DUMMYFUNCTION("""COMPUTED_VALUE"""),43075.66666666667)</f>
        <v>43075.66667</v>
      </c>
      <c r="B644" s="2">
        <f>IFERROR(__xludf.DUMMYFUNCTION("""COMPUTED_VALUE"""),94.9)</f>
        <v>94.9</v>
      </c>
      <c r="C644" s="2">
        <f>IFERROR(__xludf.DUMMYFUNCTION("""COMPUTED_VALUE"""),96.62)</f>
        <v>96.62</v>
      </c>
      <c r="D644" s="2">
        <f>IFERROR(__xludf.DUMMYFUNCTION("""COMPUTED_VALUE"""),93.82)</f>
        <v>93.82</v>
      </c>
      <c r="E644" s="2">
        <f>IFERROR(__xludf.DUMMYFUNCTION("""COMPUTED_VALUE"""),95.77)</f>
        <v>95.77</v>
      </c>
      <c r="F644" s="2">
        <f>IFERROR(__xludf.DUMMYFUNCTION("""COMPUTED_VALUE"""),1404421.0)</f>
        <v>1404421</v>
      </c>
    </row>
    <row r="645">
      <c r="A645" s="3">
        <f>IFERROR(__xludf.DUMMYFUNCTION("""COMPUTED_VALUE"""),43076.66666666667)</f>
        <v>43076.66667</v>
      </c>
      <c r="B645" s="2">
        <f>IFERROR(__xludf.DUMMYFUNCTION("""COMPUTED_VALUE"""),96.52)</f>
        <v>96.52</v>
      </c>
      <c r="C645" s="2">
        <f>IFERROR(__xludf.DUMMYFUNCTION("""COMPUTED_VALUE"""),99.97)</f>
        <v>99.97</v>
      </c>
      <c r="D645" s="2">
        <f>IFERROR(__xludf.DUMMYFUNCTION("""COMPUTED_VALUE"""),96.11)</f>
        <v>96.11</v>
      </c>
      <c r="E645" s="2">
        <f>IFERROR(__xludf.DUMMYFUNCTION("""COMPUTED_VALUE"""),99.79)</f>
        <v>99.79</v>
      </c>
      <c r="F645" s="2">
        <f>IFERROR(__xludf.DUMMYFUNCTION("""COMPUTED_VALUE"""),1599203.0)</f>
        <v>1599203</v>
      </c>
    </row>
    <row r="646">
      <c r="A646" s="3">
        <f>IFERROR(__xludf.DUMMYFUNCTION("""COMPUTED_VALUE"""),43077.66666666667)</f>
        <v>43077.66667</v>
      </c>
      <c r="B646" s="2">
        <f>IFERROR(__xludf.DUMMYFUNCTION("""COMPUTED_VALUE"""),102.12)</f>
        <v>102.12</v>
      </c>
      <c r="C646" s="2">
        <f>IFERROR(__xludf.DUMMYFUNCTION("""COMPUTED_VALUE"""),102.96)</f>
        <v>102.96</v>
      </c>
      <c r="D646" s="2">
        <f>IFERROR(__xludf.DUMMYFUNCTION("""COMPUTED_VALUE"""),99.87)</f>
        <v>99.87</v>
      </c>
      <c r="E646" s="2">
        <f>IFERROR(__xludf.DUMMYFUNCTION("""COMPUTED_VALUE"""),100.77)</f>
        <v>100.77</v>
      </c>
      <c r="F646" s="2">
        <f>IFERROR(__xludf.DUMMYFUNCTION("""COMPUTED_VALUE"""),1315744.0)</f>
        <v>1315744</v>
      </c>
    </row>
    <row r="647">
      <c r="A647" s="3">
        <f>IFERROR(__xludf.DUMMYFUNCTION("""COMPUTED_VALUE"""),43080.66666666667)</f>
        <v>43080.66667</v>
      </c>
      <c r="B647" s="2">
        <f>IFERROR(__xludf.DUMMYFUNCTION("""COMPUTED_VALUE"""),101.29)</f>
        <v>101.29</v>
      </c>
      <c r="C647" s="2">
        <f>IFERROR(__xludf.DUMMYFUNCTION("""COMPUTED_VALUE"""),105.12)</f>
        <v>105.12</v>
      </c>
      <c r="D647" s="2">
        <f>IFERROR(__xludf.DUMMYFUNCTION("""COMPUTED_VALUE"""),101.29)</f>
        <v>101.29</v>
      </c>
      <c r="E647" s="2">
        <f>IFERROR(__xludf.DUMMYFUNCTION("""COMPUTED_VALUE"""),104.11)</f>
        <v>104.11</v>
      </c>
      <c r="F647" s="2">
        <f>IFERROR(__xludf.DUMMYFUNCTION("""COMPUTED_VALUE"""),1393664.0)</f>
        <v>1393664</v>
      </c>
    </row>
    <row r="648">
      <c r="A648" s="3">
        <f>IFERROR(__xludf.DUMMYFUNCTION("""COMPUTED_VALUE"""),43081.66666666667)</f>
        <v>43081.66667</v>
      </c>
      <c r="B648" s="2">
        <f>IFERROR(__xludf.DUMMYFUNCTION("""COMPUTED_VALUE"""),103.82)</f>
        <v>103.82</v>
      </c>
      <c r="C648" s="2">
        <f>IFERROR(__xludf.DUMMYFUNCTION("""COMPUTED_VALUE"""),104.0)</f>
        <v>104</v>
      </c>
      <c r="D648" s="2">
        <f>IFERROR(__xludf.DUMMYFUNCTION("""COMPUTED_VALUE"""),100.5)</f>
        <v>100.5</v>
      </c>
      <c r="E648" s="2">
        <f>IFERROR(__xludf.DUMMYFUNCTION("""COMPUTED_VALUE"""),101.4)</f>
        <v>101.4</v>
      </c>
      <c r="F648" s="2">
        <f>IFERROR(__xludf.DUMMYFUNCTION("""COMPUTED_VALUE"""),1083699.0)</f>
        <v>1083699</v>
      </c>
    </row>
    <row r="649">
      <c r="A649" s="3">
        <f>IFERROR(__xludf.DUMMYFUNCTION("""COMPUTED_VALUE"""),43082.66666666667)</f>
        <v>43082.66667</v>
      </c>
      <c r="B649" s="2">
        <f>IFERROR(__xludf.DUMMYFUNCTION("""COMPUTED_VALUE"""),101.88)</f>
        <v>101.88</v>
      </c>
      <c r="C649" s="2">
        <f>IFERROR(__xludf.DUMMYFUNCTION("""COMPUTED_VALUE"""),104.22)</f>
        <v>104.22</v>
      </c>
      <c r="D649" s="2">
        <f>IFERROR(__xludf.DUMMYFUNCTION("""COMPUTED_VALUE"""),101.86)</f>
        <v>101.86</v>
      </c>
      <c r="E649" s="2">
        <f>IFERROR(__xludf.DUMMYFUNCTION("""COMPUTED_VALUE"""),103.21)</f>
        <v>103.21</v>
      </c>
      <c r="F649" s="2">
        <f>IFERROR(__xludf.DUMMYFUNCTION("""COMPUTED_VALUE"""),932931.0)</f>
        <v>932931</v>
      </c>
    </row>
    <row r="650">
      <c r="A650" s="3">
        <f>IFERROR(__xludf.DUMMYFUNCTION("""COMPUTED_VALUE"""),43083.66666666667)</f>
        <v>43083.66667</v>
      </c>
      <c r="B650" s="2">
        <f>IFERROR(__xludf.DUMMYFUNCTION("""COMPUTED_VALUE"""),103.63)</f>
        <v>103.63</v>
      </c>
      <c r="C650" s="2">
        <f>IFERROR(__xludf.DUMMYFUNCTION("""COMPUTED_VALUE"""),104.65)</f>
        <v>104.65</v>
      </c>
      <c r="D650" s="2">
        <f>IFERROR(__xludf.DUMMYFUNCTION("""COMPUTED_VALUE"""),102.8)</f>
        <v>102.8</v>
      </c>
      <c r="E650" s="2">
        <f>IFERROR(__xludf.DUMMYFUNCTION("""COMPUTED_VALUE"""),103.23)</f>
        <v>103.23</v>
      </c>
      <c r="F650" s="2">
        <f>IFERROR(__xludf.DUMMYFUNCTION("""COMPUTED_VALUE"""),616965.0)</f>
        <v>616965</v>
      </c>
    </row>
    <row r="651">
      <c r="A651" s="3">
        <f>IFERROR(__xludf.DUMMYFUNCTION("""COMPUTED_VALUE"""),43084.66666666667)</f>
        <v>43084.66667</v>
      </c>
      <c r="B651" s="2">
        <f>IFERROR(__xludf.DUMMYFUNCTION("""COMPUTED_VALUE"""),103.63)</f>
        <v>103.63</v>
      </c>
      <c r="C651" s="2">
        <f>IFERROR(__xludf.DUMMYFUNCTION("""COMPUTED_VALUE"""),106.35)</f>
        <v>106.35</v>
      </c>
      <c r="D651" s="2">
        <f>IFERROR(__xludf.DUMMYFUNCTION("""COMPUTED_VALUE"""),102.8)</f>
        <v>102.8</v>
      </c>
      <c r="E651" s="2">
        <f>IFERROR(__xludf.DUMMYFUNCTION("""COMPUTED_VALUE"""),105.22)</f>
        <v>105.22</v>
      </c>
      <c r="F651" s="2">
        <f>IFERROR(__xludf.DUMMYFUNCTION("""COMPUTED_VALUE"""),1246447.0)</f>
        <v>1246447</v>
      </c>
    </row>
    <row r="652">
      <c r="A652" s="3">
        <f>IFERROR(__xludf.DUMMYFUNCTION("""COMPUTED_VALUE"""),43087.66666666667)</f>
        <v>43087.66667</v>
      </c>
      <c r="B652" s="2">
        <f>IFERROR(__xludf.DUMMYFUNCTION("""COMPUTED_VALUE"""),106.41)</f>
        <v>106.41</v>
      </c>
      <c r="C652" s="2">
        <f>IFERROR(__xludf.DUMMYFUNCTION("""COMPUTED_VALUE"""),108.04)</f>
        <v>108.04</v>
      </c>
      <c r="D652" s="2">
        <f>IFERROR(__xludf.DUMMYFUNCTION("""COMPUTED_VALUE"""),106.34)</f>
        <v>106.34</v>
      </c>
      <c r="E652" s="2">
        <f>IFERROR(__xludf.DUMMYFUNCTION("""COMPUTED_VALUE"""),107.62)</f>
        <v>107.62</v>
      </c>
      <c r="F652" s="2">
        <f>IFERROR(__xludf.DUMMYFUNCTION("""COMPUTED_VALUE"""),1254172.0)</f>
        <v>1254172</v>
      </c>
    </row>
    <row r="653">
      <c r="A653" s="3">
        <f>IFERROR(__xludf.DUMMYFUNCTION("""COMPUTED_VALUE"""),43088.66666666667)</f>
        <v>43088.66667</v>
      </c>
      <c r="B653" s="2">
        <f>IFERROR(__xludf.DUMMYFUNCTION("""COMPUTED_VALUE"""),107.63)</f>
        <v>107.63</v>
      </c>
      <c r="C653" s="2">
        <f>IFERROR(__xludf.DUMMYFUNCTION("""COMPUTED_VALUE"""),107.63)</f>
        <v>107.63</v>
      </c>
      <c r="D653" s="2">
        <f>IFERROR(__xludf.DUMMYFUNCTION("""COMPUTED_VALUE"""),105.61)</f>
        <v>105.61</v>
      </c>
      <c r="E653" s="2">
        <f>IFERROR(__xludf.DUMMYFUNCTION("""COMPUTED_VALUE"""),105.73)</f>
        <v>105.73</v>
      </c>
      <c r="F653" s="2">
        <f>IFERROR(__xludf.DUMMYFUNCTION("""COMPUTED_VALUE"""),831078.0)</f>
        <v>831078</v>
      </c>
    </row>
    <row r="654">
      <c r="A654" s="3">
        <f>IFERROR(__xludf.DUMMYFUNCTION("""COMPUTED_VALUE"""),43089.66666666667)</f>
        <v>43089.66667</v>
      </c>
      <c r="B654" s="2">
        <f>IFERROR(__xludf.DUMMYFUNCTION("""COMPUTED_VALUE"""),106.67)</f>
        <v>106.67</v>
      </c>
      <c r="C654" s="2">
        <f>IFERROR(__xludf.DUMMYFUNCTION("""COMPUTED_VALUE"""),106.84)</f>
        <v>106.84</v>
      </c>
      <c r="D654" s="2">
        <f>IFERROR(__xludf.DUMMYFUNCTION("""COMPUTED_VALUE"""),103.61)</f>
        <v>103.61</v>
      </c>
      <c r="E654" s="2">
        <f>IFERROR(__xludf.DUMMYFUNCTION("""COMPUTED_VALUE"""),105.24)</f>
        <v>105.24</v>
      </c>
      <c r="F654" s="2">
        <f>IFERROR(__xludf.DUMMYFUNCTION("""COMPUTED_VALUE"""),641322.0)</f>
        <v>641322</v>
      </c>
    </row>
    <row r="655">
      <c r="A655" s="3">
        <f>IFERROR(__xludf.DUMMYFUNCTION("""COMPUTED_VALUE"""),43090.66666666667)</f>
        <v>43090.66667</v>
      </c>
      <c r="B655" s="2">
        <f>IFERROR(__xludf.DUMMYFUNCTION("""COMPUTED_VALUE"""),105.78)</f>
        <v>105.78</v>
      </c>
      <c r="C655" s="2">
        <f>IFERROR(__xludf.DUMMYFUNCTION("""COMPUTED_VALUE"""),106.59)</f>
        <v>106.59</v>
      </c>
      <c r="D655" s="2">
        <f>IFERROR(__xludf.DUMMYFUNCTION("""COMPUTED_VALUE"""),104.56)</f>
        <v>104.56</v>
      </c>
      <c r="E655" s="2">
        <f>IFERROR(__xludf.DUMMYFUNCTION("""COMPUTED_VALUE"""),104.8)</f>
        <v>104.8</v>
      </c>
      <c r="F655" s="2">
        <f>IFERROR(__xludf.DUMMYFUNCTION("""COMPUTED_VALUE"""),478478.0)</f>
        <v>478478</v>
      </c>
    </row>
    <row r="656">
      <c r="A656" s="3">
        <f>IFERROR(__xludf.DUMMYFUNCTION("""COMPUTED_VALUE"""),43091.66666666667)</f>
        <v>43091.66667</v>
      </c>
      <c r="B656" s="2">
        <f>IFERROR(__xludf.DUMMYFUNCTION("""COMPUTED_VALUE"""),104.13)</f>
        <v>104.13</v>
      </c>
      <c r="C656" s="2">
        <f>IFERROR(__xludf.DUMMYFUNCTION("""COMPUTED_VALUE"""),104.55)</f>
        <v>104.55</v>
      </c>
      <c r="D656" s="2">
        <f>IFERROR(__xludf.DUMMYFUNCTION("""COMPUTED_VALUE"""),102.13)</f>
        <v>102.13</v>
      </c>
      <c r="E656" s="2">
        <f>IFERROR(__xludf.DUMMYFUNCTION("""COMPUTED_VALUE"""),103.86)</f>
        <v>103.86</v>
      </c>
      <c r="F656" s="2">
        <f>IFERROR(__xludf.DUMMYFUNCTION("""COMPUTED_VALUE"""),590409.0)</f>
        <v>590409</v>
      </c>
    </row>
    <row r="657">
      <c r="A657" s="3">
        <f>IFERROR(__xludf.DUMMYFUNCTION("""COMPUTED_VALUE"""),43095.66666666667)</f>
        <v>43095.66667</v>
      </c>
      <c r="B657" s="2">
        <f>IFERROR(__xludf.DUMMYFUNCTION("""COMPUTED_VALUE"""),102.41)</f>
        <v>102.41</v>
      </c>
      <c r="C657" s="2">
        <f>IFERROR(__xludf.DUMMYFUNCTION("""COMPUTED_VALUE"""),105.39)</f>
        <v>105.39</v>
      </c>
      <c r="D657" s="2">
        <f>IFERROR(__xludf.DUMMYFUNCTION("""COMPUTED_VALUE"""),101.55)</f>
        <v>101.55</v>
      </c>
      <c r="E657" s="2">
        <f>IFERROR(__xludf.DUMMYFUNCTION("""COMPUTED_VALUE"""),104.84)</f>
        <v>104.84</v>
      </c>
      <c r="F657" s="2">
        <f>IFERROR(__xludf.DUMMYFUNCTION("""COMPUTED_VALUE"""),404361.0)</f>
        <v>404361</v>
      </c>
    </row>
    <row r="658">
      <c r="A658" s="3">
        <f>IFERROR(__xludf.DUMMYFUNCTION("""COMPUTED_VALUE"""),43096.66666666667)</f>
        <v>43096.66667</v>
      </c>
      <c r="B658" s="2">
        <f>IFERROR(__xludf.DUMMYFUNCTION("""COMPUTED_VALUE"""),104.83)</f>
        <v>104.83</v>
      </c>
      <c r="C658" s="2">
        <f>IFERROR(__xludf.DUMMYFUNCTION("""COMPUTED_VALUE"""),105.2)</f>
        <v>105.2</v>
      </c>
      <c r="D658" s="2">
        <f>IFERROR(__xludf.DUMMYFUNCTION("""COMPUTED_VALUE"""),103.32)</f>
        <v>103.32</v>
      </c>
      <c r="E658" s="2">
        <f>IFERROR(__xludf.DUMMYFUNCTION("""COMPUTED_VALUE"""),104.5)</f>
        <v>104.5</v>
      </c>
      <c r="F658" s="2">
        <f>IFERROR(__xludf.DUMMYFUNCTION("""COMPUTED_VALUE"""),478328.0)</f>
        <v>478328</v>
      </c>
    </row>
    <row r="659">
      <c r="A659" s="3">
        <f>IFERROR(__xludf.DUMMYFUNCTION("""COMPUTED_VALUE"""),43097.66666666667)</f>
        <v>43097.66667</v>
      </c>
      <c r="B659" s="2">
        <f>IFERROR(__xludf.DUMMYFUNCTION("""COMPUTED_VALUE"""),104.79)</f>
        <v>104.79</v>
      </c>
      <c r="C659" s="2">
        <f>IFERROR(__xludf.DUMMYFUNCTION("""COMPUTED_VALUE"""),105.22)</f>
        <v>105.22</v>
      </c>
      <c r="D659" s="2">
        <f>IFERROR(__xludf.DUMMYFUNCTION("""COMPUTED_VALUE"""),101.59)</f>
        <v>101.59</v>
      </c>
      <c r="E659" s="2">
        <f>IFERROR(__xludf.DUMMYFUNCTION("""COMPUTED_VALUE"""),102.39)</f>
        <v>102.39</v>
      </c>
      <c r="F659" s="2">
        <f>IFERROR(__xludf.DUMMYFUNCTION("""COMPUTED_VALUE"""),663133.0)</f>
        <v>663133</v>
      </c>
    </row>
    <row r="660">
      <c r="A660" s="3">
        <f>IFERROR(__xludf.DUMMYFUNCTION("""COMPUTED_VALUE"""),43098.66666666667)</f>
        <v>43098.66667</v>
      </c>
      <c r="B660" s="2">
        <f>IFERROR(__xludf.DUMMYFUNCTION("""COMPUTED_VALUE"""),102.52)</f>
        <v>102.52</v>
      </c>
      <c r="C660" s="2">
        <f>IFERROR(__xludf.DUMMYFUNCTION("""COMPUTED_VALUE"""),102.55)</f>
        <v>102.55</v>
      </c>
      <c r="D660" s="2">
        <f>IFERROR(__xludf.DUMMYFUNCTION("""COMPUTED_VALUE"""),100.4)</f>
        <v>100.4</v>
      </c>
      <c r="E660" s="2">
        <f>IFERROR(__xludf.DUMMYFUNCTION("""COMPUTED_VALUE"""),101.0)</f>
        <v>101</v>
      </c>
      <c r="F660" s="2">
        <f>IFERROR(__xludf.DUMMYFUNCTION("""COMPUTED_VALUE"""),776232.0)</f>
        <v>776232</v>
      </c>
    </row>
    <row r="661">
      <c r="A661" s="3">
        <f>IFERROR(__xludf.DUMMYFUNCTION("""COMPUTED_VALUE"""),43102.66666666667)</f>
        <v>43102.66667</v>
      </c>
      <c r="B661" s="2">
        <f>IFERROR(__xludf.DUMMYFUNCTION("""COMPUTED_VALUE"""),101.59)</f>
        <v>101.59</v>
      </c>
      <c r="C661" s="2">
        <f>IFERROR(__xludf.DUMMYFUNCTION("""COMPUTED_VALUE"""),105.72)</f>
        <v>105.72</v>
      </c>
      <c r="D661" s="2">
        <f>IFERROR(__xludf.DUMMYFUNCTION("""COMPUTED_VALUE"""),101.02)</f>
        <v>101.02</v>
      </c>
      <c r="E661" s="2">
        <f>IFERROR(__xludf.DUMMYFUNCTION("""COMPUTED_VALUE"""),105.49)</f>
        <v>105.49</v>
      </c>
      <c r="F661" s="2">
        <f>IFERROR(__xludf.DUMMYFUNCTION("""COMPUTED_VALUE"""),1395289.0)</f>
        <v>1395289</v>
      </c>
    </row>
    <row r="662">
      <c r="A662" s="3">
        <f>IFERROR(__xludf.DUMMYFUNCTION("""COMPUTED_VALUE"""),43103.66666666667)</f>
        <v>43103.66667</v>
      </c>
      <c r="B662" s="2">
        <f>IFERROR(__xludf.DUMMYFUNCTION("""COMPUTED_VALUE"""),106.36)</f>
        <v>106.36</v>
      </c>
      <c r="C662" s="2">
        <f>IFERROR(__xludf.DUMMYFUNCTION("""COMPUTED_VALUE"""),108.12)</f>
        <v>108.12</v>
      </c>
      <c r="D662" s="2">
        <f>IFERROR(__xludf.DUMMYFUNCTION("""COMPUTED_VALUE"""),106.17)</f>
        <v>106.17</v>
      </c>
      <c r="E662" s="2">
        <f>IFERROR(__xludf.DUMMYFUNCTION("""COMPUTED_VALUE"""),107.75)</f>
        <v>107.75</v>
      </c>
      <c r="F662" s="2">
        <f>IFERROR(__xludf.DUMMYFUNCTION("""COMPUTED_VALUE"""),1162802.0)</f>
        <v>1162802</v>
      </c>
    </row>
    <row r="663">
      <c r="A663" s="3">
        <f>IFERROR(__xludf.DUMMYFUNCTION("""COMPUTED_VALUE"""),43104.66666666667)</f>
        <v>43104.66667</v>
      </c>
      <c r="B663" s="2">
        <f>IFERROR(__xludf.DUMMYFUNCTION("""COMPUTED_VALUE"""),108.33)</f>
        <v>108.33</v>
      </c>
      <c r="C663" s="2">
        <f>IFERROR(__xludf.DUMMYFUNCTION("""COMPUTED_VALUE"""),110.06)</f>
        <v>110.06</v>
      </c>
      <c r="D663" s="2">
        <f>IFERROR(__xludf.DUMMYFUNCTION("""COMPUTED_VALUE"""),107.21)</f>
        <v>107.21</v>
      </c>
      <c r="E663" s="2">
        <f>IFERROR(__xludf.DUMMYFUNCTION("""COMPUTED_VALUE"""),109.95)</f>
        <v>109.95</v>
      </c>
      <c r="F663" s="2">
        <f>IFERROR(__xludf.DUMMYFUNCTION("""COMPUTED_VALUE"""),1160999.0)</f>
        <v>1160999</v>
      </c>
    </row>
    <row r="664">
      <c r="A664" s="3">
        <f>IFERROR(__xludf.DUMMYFUNCTION("""COMPUTED_VALUE"""),43105.66666666667)</f>
        <v>43105.66667</v>
      </c>
      <c r="B664" s="2">
        <f>IFERROR(__xludf.DUMMYFUNCTION("""COMPUTED_VALUE"""),110.55)</f>
        <v>110.55</v>
      </c>
      <c r="C664" s="2">
        <f>IFERROR(__xludf.DUMMYFUNCTION("""COMPUTED_VALUE"""),111.77)</f>
        <v>111.77</v>
      </c>
      <c r="D664" s="2">
        <f>IFERROR(__xludf.DUMMYFUNCTION("""COMPUTED_VALUE"""),109.02)</f>
        <v>109.02</v>
      </c>
      <c r="E664" s="2">
        <f>IFERROR(__xludf.DUMMYFUNCTION("""COMPUTED_VALUE"""),110.58)</f>
        <v>110.58</v>
      </c>
      <c r="F664" s="2">
        <f>IFERROR(__xludf.DUMMYFUNCTION("""COMPUTED_VALUE"""),771047.0)</f>
        <v>771047</v>
      </c>
    </row>
    <row r="665">
      <c r="A665" s="3">
        <f>IFERROR(__xludf.DUMMYFUNCTION("""COMPUTED_VALUE"""),43108.66666666667)</f>
        <v>43108.66667</v>
      </c>
      <c r="B665" s="2">
        <f>IFERROR(__xludf.DUMMYFUNCTION("""COMPUTED_VALUE"""),109.99)</f>
        <v>109.99</v>
      </c>
      <c r="C665" s="2">
        <f>IFERROR(__xludf.DUMMYFUNCTION("""COMPUTED_VALUE"""),112.69)</f>
        <v>112.69</v>
      </c>
      <c r="D665" s="2">
        <f>IFERROR(__xludf.DUMMYFUNCTION("""COMPUTED_VALUE"""),109.99)</f>
        <v>109.99</v>
      </c>
      <c r="E665" s="2">
        <f>IFERROR(__xludf.DUMMYFUNCTION("""COMPUTED_VALUE"""),112.35)</f>
        <v>112.35</v>
      </c>
      <c r="F665" s="2">
        <f>IFERROR(__xludf.DUMMYFUNCTION("""COMPUTED_VALUE"""),748802.0)</f>
        <v>748802</v>
      </c>
    </row>
    <row r="666">
      <c r="A666" s="3">
        <f>IFERROR(__xludf.DUMMYFUNCTION("""COMPUTED_VALUE"""),43109.66666666667)</f>
        <v>43109.66667</v>
      </c>
      <c r="B666" s="2">
        <f>IFERROR(__xludf.DUMMYFUNCTION("""COMPUTED_VALUE"""),112.35)</f>
        <v>112.35</v>
      </c>
      <c r="C666" s="2">
        <f>IFERROR(__xludf.DUMMYFUNCTION("""COMPUTED_VALUE"""),113.67)</f>
        <v>113.67</v>
      </c>
      <c r="D666" s="2">
        <f>IFERROR(__xludf.DUMMYFUNCTION("""COMPUTED_VALUE"""),109.73)</f>
        <v>109.73</v>
      </c>
      <c r="E666" s="2">
        <f>IFERROR(__xludf.DUMMYFUNCTION("""COMPUTED_VALUE"""),110.73)</f>
        <v>110.73</v>
      </c>
      <c r="F666" s="2">
        <f>IFERROR(__xludf.DUMMYFUNCTION("""COMPUTED_VALUE"""),744664.0)</f>
        <v>744664</v>
      </c>
    </row>
    <row r="667">
      <c r="A667" s="3">
        <f>IFERROR(__xludf.DUMMYFUNCTION("""COMPUTED_VALUE"""),43110.66666666667)</f>
        <v>43110.66667</v>
      </c>
      <c r="B667" s="2">
        <f>IFERROR(__xludf.DUMMYFUNCTION("""COMPUTED_VALUE"""),109.7)</f>
        <v>109.7</v>
      </c>
      <c r="C667" s="2">
        <f>IFERROR(__xludf.DUMMYFUNCTION("""COMPUTED_VALUE"""),111.46)</f>
        <v>111.46</v>
      </c>
      <c r="D667" s="2">
        <f>IFERROR(__xludf.DUMMYFUNCTION("""COMPUTED_VALUE"""),109.0)</f>
        <v>109</v>
      </c>
      <c r="E667" s="2">
        <f>IFERROR(__xludf.DUMMYFUNCTION("""COMPUTED_VALUE"""),111.0)</f>
        <v>111</v>
      </c>
      <c r="F667" s="2">
        <f>IFERROR(__xludf.DUMMYFUNCTION("""COMPUTED_VALUE"""),668180.0)</f>
        <v>668180</v>
      </c>
    </row>
    <row r="668">
      <c r="A668" s="3">
        <f>IFERROR(__xludf.DUMMYFUNCTION("""COMPUTED_VALUE"""),43111.66666666667)</f>
        <v>43111.66667</v>
      </c>
      <c r="B668" s="2">
        <f>IFERROR(__xludf.DUMMYFUNCTION("""COMPUTED_VALUE"""),111.07)</f>
        <v>111.07</v>
      </c>
      <c r="C668" s="2">
        <f>IFERROR(__xludf.DUMMYFUNCTION("""COMPUTED_VALUE"""),111.75)</f>
        <v>111.75</v>
      </c>
      <c r="D668" s="2">
        <f>IFERROR(__xludf.DUMMYFUNCTION("""COMPUTED_VALUE"""),110.5)</f>
        <v>110.5</v>
      </c>
      <c r="E668" s="2">
        <f>IFERROR(__xludf.DUMMYFUNCTION("""COMPUTED_VALUE"""),111.13)</f>
        <v>111.13</v>
      </c>
      <c r="F668" s="2">
        <f>IFERROR(__xludf.DUMMYFUNCTION("""COMPUTED_VALUE"""),639976.0)</f>
        <v>639976</v>
      </c>
    </row>
    <row r="669">
      <c r="A669" s="3">
        <f>IFERROR(__xludf.DUMMYFUNCTION("""COMPUTED_VALUE"""),43112.66666666667)</f>
        <v>43112.66667</v>
      </c>
      <c r="B669" s="2">
        <f>IFERROR(__xludf.DUMMYFUNCTION("""COMPUTED_VALUE"""),111.29)</f>
        <v>111.29</v>
      </c>
      <c r="C669" s="2">
        <f>IFERROR(__xludf.DUMMYFUNCTION("""COMPUTED_VALUE"""),114.5)</f>
        <v>114.5</v>
      </c>
      <c r="D669" s="2">
        <f>IFERROR(__xludf.DUMMYFUNCTION("""COMPUTED_VALUE"""),111.09)</f>
        <v>111.09</v>
      </c>
      <c r="E669" s="2">
        <f>IFERROR(__xludf.DUMMYFUNCTION("""COMPUTED_VALUE"""),112.8)</f>
        <v>112.8</v>
      </c>
      <c r="F669" s="2">
        <f>IFERROR(__xludf.DUMMYFUNCTION("""COMPUTED_VALUE"""),845996.0)</f>
        <v>845996</v>
      </c>
    </row>
    <row r="670">
      <c r="A670" s="3">
        <f>IFERROR(__xludf.DUMMYFUNCTION("""COMPUTED_VALUE"""),43116.66666666667)</f>
        <v>43116.66667</v>
      </c>
      <c r="B670" s="2">
        <f>IFERROR(__xludf.DUMMYFUNCTION("""COMPUTED_VALUE"""),114.65)</f>
        <v>114.65</v>
      </c>
      <c r="C670" s="2">
        <f>IFERROR(__xludf.DUMMYFUNCTION("""COMPUTED_VALUE"""),114.66)</f>
        <v>114.66</v>
      </c>
      <c r="D670" s="2">
        <f>IFERROR(__xludf.DUMMYFUNCTION("""COMPUTED_VALUE"""),111.18)</f>
        <v>111.18</v>
      </c>
      <c r="E670" s="2">
        <f>IFERROR(__xludf.DUMMYFUNCTION("""COMPUTED_VALUE"""),111.92)</f>
        <v>111.92</v>
      </c>
      <c r="F670" s="2">
        <f>IFERROR(__xludf.DUMMYFUNCTION("""COMPUTED_VALUE"""),1175528.0)</f>
        <v>1175528</v>
      </c>
    </row>
    <row r="671">
      <c r="A671" s="3">
        <f>IFERROR(__xludf.DUMMYFUNCTION("""COMPUTED_VALUE"""),43117.66666666667)</f>
        <v>43117.66667</v>
      </c>
      <c r="B671" s="2">
        <f>IFERROR(__xludf.DUMMYFUNCTION("""COMPUTED_VALUE"""),112.56)</f>
        <v>112.56</v>
      </c>
      <c r="C671" s="2">
        <f>IFERROR(__xludf.DUMMYFUNCTION("""COMPUTED_VALUE"""),115.84)</f>
        <v>115.84</v>
      </c>
      <c r="D671" s="2">
        <f>IFERROR(__xludf.DUMMYFUNCTION("""COMPUTED_VALUE"""),111.48)</f>
        <v>111.48</v>
      </c>
      <c r="E671" s="2">
        <f>IFERROR(__xludf.DUMMYFUNCTION("""COMPUTED_VALUE"""),114.91)</f>
        <v>114.91</v>
      </c>
      <c r="F671" s="2">
        <f>IFERROR(__xludf.DUMMYFUNCTION("""COMPUTED_VALUE"""),1226476.0)</f>
        <v>1226476</v>
      </c>
    </row>
    <row r="672">
      <c r="A672" s="3">
        <f>IFERROR(__xludf.DUMMYFUNCTION("""COMPUTED_VALUE"""),43118.66666666667)</f>
        <v>43118.66667</v>
      </c>
      <c r="B672" s="2">
        <f>IFERROR(__xludf.DUMMYFUNCTION("""COMPUTED_VALUE"""),114.48)</f>
        <v>114.48</v>
      </c>
      <c r="C672" s="2">
        <f>IFERROR(__xludf.DUMMYFUNCTION("""COMPUTED_VALUE"""),116.73)</f>
        <v>116.73</v>
      </c>
      <c r="D672" s="2">
        <f>IFERROR(__xludf.DUMMYFUNCTION("""COMPUTED_VALUE"""),114.07)</f>
        <v>114.07</v>
      </c>
      <c r="E672" s="2">
        <f>IFERROR(__xludf.DUMMYFUNCTION("""COMPUTED_VALUE"""),114.8)</f>
        <v>114.8</v>
      </c>
      <c r="F672" s="2">
        <f>IFERROR(__xludf.DUMMYFUNCTION("""COMPUTED_VALUE"""),697662.0)</f>
        <v>697662</v>
      </c>
    </row>
    <row r="673">
      <c r="A673" s="3">
        <f>IFERROR(__xludf.DUMMYFUNCTION("""COMPUTED_VALUE"""),43119.66666666667)</f>
        <v>43119.66667</v>
      </c>
      <c r="B673" s="2">
        <f>IFERROR(__xludf.DUMMYFUNCTION("""COMPUTED_VALUE"""),115.1)</f>
        <v>115.1</v>
      </c>
      <c r="C673" s="2">
        <f>IFERROR(__xludf.DUMMYFUNCTION("""COMPUTED_VALUE"""),115.81)</f>
        <v>115.81</v>
      </c>
      <c r="D673" s="2">
        <f>IFERROR(__xludf.DUMMYFUNCTION("""COMPUTED_VALUE"""),114.6)</f>
        <v>114.6</v>
      </c>
      <c r="E673" s="2">
        <f>IFERROR(__xludf.DUMMYFUNCTION("""COMPUTED_VALUE"""),115.48)</f>
        <v>115.48</v>
      </c>
      <c r="F673" s="2">
        <f>IFERROR(__xludf.DUMMYFUNCTION("""COMPUTED_VALUE"""),692931.0)</f>
        <v>692931</v>
      </c>
    </row>
    <row r="674">
      <c r="A674" s="3">
        <f>IFERROR(__xludf.DUMMYFUNCTION("""COMPUTED_VALUE"""),43122.66666666667)</f>
        <v>43122.66667</v>
      </c>
      <c r="B674" s="2">
        <f>IFERROR(__xludf.DUMMYFUNCTION("""COMPUTED_VALUE"""),115.44)</f>
        <v>115.44</v>
      </c>
      <c r="C674" s="2">
        <f>IFERROR(__xludf.DUMMYFUNCTION("""COMPUTED_VALUE"""),119.65)</f>
        <v>119.65</v>
      </c>
      <c r="D674" s="2">
        <f>IFERROR(__xludf.DUMMYFUNCTION("""COMPUTED_VALUE"""),115.44)</f>
        <v>115.44</v>
      </c>
      <c r="E674" s="2">
        <f>IFERROR(__xludf.DUMMYFUNCTION("""COMPUTED_VALUE"""),119.43)</f>
        <v>119.43</v>
      </c>
      <c r="F674" s="2">
        <f>IFERROR(__xludf.DUMMYFUNCTION("""COMPUTED_VALUE"""),1180366.0)</f>
        <v>1180366</v>
      </c>
    </row>
    <row r="675">
      <c r="A675" s="3">
        <f>IFERROR(__xludf.DUMMYFUNCTION("""COMPUTED_VALUE"""),43123.66666666667)</f>
        <v>43123.66667</v>
      </c>
      <c r="B675" s="2">
        <f>IFERROR(__xludf.DUMMYFUNCTION("""COMPUTED_VALUE"""),119.71)</f>
        <v>119.71</v>
      </c>
      <c r="C675" s="2">
        <f>IFERROR(__xludf.DUMMYFUNCTION("""COMPUTED_VALUE"""),120.06)</f>
        <v>120.06</v>
      </c>
      <c r="D675" s="2">
        <f>IFERROR(__xludf.DUMMYFUNCTION("""COMPUTED_VALUE"""),115.8)</f>
        <v>115.8</v>
      </c>
      <c r="E675" s="2">
        <f>IFERROR(__xludf.DUMMYFUNCTION("""COMPUTED_VALUE"""),118.69)</f>
        <v>118.69</v>
      </c>
      <c r="F675" s="2">
        <f>IFERROR(__xludf.DUMMYFUNCTION("""COMPUTED_VALUE"""),1135181.0)</f>
        <v>1135181</v>
      </c>
    </row>
    <row r="676">
      <c r="A676" s="3">
        <f>IFERROR(__xludf.DUMMYFUNCTION("""COMPUTED_VALUE"""),43124.66666666667)</f>
        <v>43124.66667</v>
      </c>
      <c r="B676" s="2">
        <f>IFERROR(__xludf.DUMMYFUNCTION("""COMPUTED_VALUE"""),119.75)</f>
        <v>119.75</v>
      </c>
      <c r="C676" s="2">
        <f>IFERROR(__xludf.DUMMYFUNCTION("""COMPUTED_VALUE"""),121.95)</f>
        <v>121.95</v>
      </c>
      <c r="D676" s="2">
        <f>IFERROR(__xludf.DUMMYFUNCTION("""COMPUTED_VALUE"""),118.25)</f>
        <v>118.25</v>
      </c>
      <c r="E676" s="2">
        <f>IFERROR(__xludf.DUMMYFUNCTION("""COMPUTED_VALUE"""),119.67)</f>
        <v>119.67</v>
      </c>
      <c r="F676" s="2">
        <f>IFERROR(__xludf.DUMMYFUNCTION("""COMPUTED_VALUE"""),1023774.0)</f>
        <v>1023774</v>
      </c>
    </row>
    <row r="677">
      <c r="A677" s="3">
        <f>IFERROR(__xludf.DUMMYFUNCTION("""COMPUTED_VALUE"""),43125.66666666667)</f>
        <v>43125.66667</v>
      </c>
      <c r="B677" s="2">
        <f>IFERROR(__xludf.DUMMYFUNCTION("""COMPUTED_VALUE"""),121.0)</f>
        <v>121</v>
      </c>
      <c r="C677" s="2">
        <f>IFERROR(__xludf.DUMMYFUNCTION("""COMPUTED_VALUE"""),126.24)</f>
        <v>126.24</v>
      </c>
      <c r="D677" s="2">
        <f>IFERROR(__xludf.DUMMYFUNCTION("""COMPUTED_VALUE"""),120.33)</f>
        <v>120.33</v>
      </c>
      <c r="E677" s="2">
        <f>IFERROR(__xludf.DUMMYFUNCTION("""COMPUTED_VALUE"""),124.9)</f>
        <v>124.9</v>
      </c>
      <c r="F677" s="2">
        <f>IFERROR(__xludf.DUMMYFUNCTION("""COMPUTED_VALUE"""),1940557.0)</f>
        <v>1940557</v>
      </c>
    </row>
    <row r="678">
      <c r="A678" s="3">
        <f>IFERROR(__xludf.DUMMYFUNCTION("""COMPUTED_VALUE"""),43126.66666666667)</f>
        <v>43126.66667</v>
      </c>
      <c r="B678" s="2">
        <f>IFERROR(__xludf.DUMMYFUNCTION("""COMPUTED_VALUE"""),126.36)</f>
        <v>126.36</v>
      </c>
      <c r="C678" s="2">
        <f>IFERROR(__xludf.DUMMYFUNCTION("""COMPUTED_VALUE"""),130.47)</f>
        <v>130.47</v>
      </c>
      <c r="D678" s="2">
        <f>IFERROR(__xludf.DUMMYFUNCTION("""COMPUTED_VALUE"""),124.0)</f>
        <v>124</v>
      </c>
      <c r="E678" s="2">
        <f>IFERROR(__xludf.DUMMYFUNCTION("""COMPUTED_VALUE"""),129.07)</f>
        <v>129.07</v>
      </c>
      <c r="F678" s="2">
        <f>IFERROR(__xludf.DUMMYFUNCTION("""COMPUTED_VALUE"""),2037422.0)</f>
        <v>2037422</v>
      </c>
    </row>
    <row r="679">
      <c r="A679" s="3">
        <f>IFERROR(__xludf.DUMMYFUNCTION("""COMPUTED_VALUE"""),43129.66666666667)</f>
        <v>43129.66667</v>
      </c>
      <c r="B679" s="2">
        <f>IFERROR(__xludf.DUMMYFUNCTION("""COMPUTED_VALUE"""),129.7)</f>
        <v>129.7</v>
      </c>
      <c r="C679" s="2">
        <f>IFERROR(__xludf.DUMMYFUNCTION("""COMPUTED_VALUE"""),129.97)</f>
        <v>129.97</v>
      </c>
      <c r="D679" s="2">
        <f>IFERROR(__xludf.DUMMYFUNCTION("""COMPUTED_VALUE"""),125.22)</f>
        <v>125.22</v>
      </c>
      <c r="E679" s="2">
        <f>IFERROR(__xludf.DUMMYFUNCTION("""COMPUTED_VALUE"""),127.3)</f>
        <v>127.3</v>
      </c>
      <c r="F679" s="2">
        <f>IFERROR(__xludf.DUMMYFUNCTION("""COMPUTED_VALUE"""),1721470.0)</f>
        <v>1721470</v>
      </c>
    </row>
    <row r="680">
      <c r="A680" s="3">
        <f>IFERROR(__xludf.DUMMYFUNCTION("""COMPUTED_VALUE"""),43130.66666666667)</f>
        <v>43130.66667</v>
      </c>
      <c r="B680" s="2">
        <f>IFERROR(__xludf.DUMMYFUNCTION("""COMPUTED_VALUE"""),121.7)</f>
        <v>121.7</v>
      </c>
      <c r="C680" s="2">
        <f>IFERROR(__xludf.DUMMYFUNCTION("""COMPUTED_VALUE"""),125.83)</f>
        <v>125.83</v>
      </c>
      <c r="D680" s="2">
        <f>IFERROR(__xludf.DUMMYFUNCTION("""COMPUTED_VALUE"""),119.09)</f>
        <v>119.09</v>
      </c>
      <c r="E680" s="2">
        <f>IFERROR(__xludf.DUMMYFUNCTION("""COMPUTED_VALUE"""),124.21)</f>
        <v>124.21</v>
      </c>
      <c r="F680" s="2">
        <f>IFERROR(__xludf.DUMMYFUNCTION("""COMPUTED_VALUE"""),1737938.0)</f>
        <v>1737938</v>
      </c>
    </row>
    <row r="681">
      <c r="A681" s="3">
        <f>IFERROR(__xludf.DUMMYFUNCTION("""COMPUTED_VALUE"""),43131.66666666667)</f>
        <v>43131.66667</v>
      </c>
      <c r="B681" s="2">
        <f>IFERROR(__xludf.DUMMYFUNCTION("""COMPUTED_VALUE"""),126.12)</f>
        <v>126.12</v>
      </c>
      <c r="C681" s="2">
        <f>IFERROR(__xludf.DUMMYFUNCTION("""COMPUTED_VALUE"""),128.59)</f>
        <v>128.59</v>
      </c>
      <c r="D681" s="2">
        <f>IFERROR(__xludf.DUMMYFUNCTION("""COMPUTED_VALUE"""),125.58)</f>
        <v>125.58</v>
      </c>
      <c r="E681" s="2">
        <f>IFERROR(__xludf.DUMMYFUNCTION("""COMPUTED_VALUE"""),127.92)</f>
        <v>127.92</v>
      </c>
      <c r="F681" s="2">
        <f>IFERROR(__xludf.DUMMYFUNCTION("""COMPUTED_VALUE"""),1217510.0)</f>
        <v>1217510</v>
      </c>
    </row>
    <row r="682">
      <c r="A682" s="3">
        <f>IFERROR(__xludf.DUMMYFUNCTION("""COMPUTED_VALUE"""),43132.66666666667)</f>
        <v>43132.66667</v>
      </c>
      <c r="B682" s="2">
        <f>IFERROR(__xludf.DUMMYFUNCTION("""COMPUTED_VALUE"""),127.03)</f>
        <v>127.03</v>
      </c>
      <c r="C682" s="2">
        <f>IFERROR(__xludf.DUMMYFUNCTION("""COMPUTED_VALUE"""),131.16)</f>
        <v>131.16</v>
      </c>
      <c r="D682" s="2">
        <f>IFERROR(__xludf.DUMMYFUNCTION("""COMPUTED_VALUE"""),125.7)</f>
        <v>125.7</v>
      </c>
      <c r="E682" s="2">
        <f>IFERROR(__xludf.DUMMYFUNCTION("""COMPUTED_VALUE"""),126.28)</f>
        <v>126.28</v>
      </c>
      <c r="F682" s="2">
        <f>IFERROR(__xludf.DUMMYFUNCTION("""COMPUTED_VALUE"""),1168111.0)</f>
        <v>1168111</v>
      </c>
    </row>
    <row r="683">
      <c r="A683" s="3">
        <f>IFERROR(__xludf.DUMMYFUNCTION("""COMPUTED_VALUE"""),43133.66666666667)</f>
        <v>43133.66667</v>
      </c>
      <c r="B683" s="2">
        <f>IFERROR(__xludf.DUMMYFUNCTION("""COMPUTED_VALUE"""),125.5)</f>
        <v>125.5</v>
      </c>
      <c r="C683" s="2">
        <f>IFERROR(__xludf.DUMMYFUNCTION("""COMPUTED_VALUE"""),128.68)</f>
        <v>128.68</v>
      </c>
      <c r="D683" s="2">
        <f>IFERROR(__xludf.DUMMYFUNCTION("""COMPUTED_VALUE"""),123.8)</f>
        <v>123.8</v>
      </c>
      <c r="E683" s="2">
        <f>IFERROR(__xludf.DUMMYFUNCTION("""COMPUTED_VALUE"""),125.12)</f>
        <v>125.12</v>
      </c>
      <c r="F683" s="2">
        <f>IFERROR(__xludf.DUMMYFUNCTION("""COMPUTED_VALUE"""),1371170.0)</f>
        <v>1371170</v>
      </c>
    </row>
    <row r="684">
      <c r="A684" s="3">
        <f>IFERROR(__xludf.DUMMYFUNCTION("""COMPUTED_VALUE"""),43136.66666666667)</f>
        <v>43136.66667</v>
      </c>
      <c r="B684" s="2">
        <f>IFERROR(__xludf.DUMMYFUNCTION("""COMPUTED_VALUE"""),120.57)</f>
        <v>120.57</v>
      </c>
      <c r="C684" s="2">
        <f>IFERROR(__xludf.DUMMYFUNCTION("""COMPUTED_VALUE"""),127.29)</f>
        <v>127.29</v>
      </c>
      <c r="D684" s="2">
        <f>IFERROR(__xludf.DUMMYFUNCTION("""COMPUTED_VALUE"""),118.3)</f>
        <v>118.3</v>
      </c>
      <c r="E684" s="2">
        <f>IFERROR(__xludf.DUMMYFUNCTION("""COMPUTED_VALUE"""),118.3)</f>
        <v>118.3</v>
      </c>
      <c r="F684" s="2">
        <f>IFERROR(__xludf.DUMMYFUNCTION("""COMPUTED_VALUE"""),2324194.0)</f>
        <v>2324194</v>
      </c>
    </row>
    <row r="685">
      <c r="A685" s="3">
        <f>IFERROR(__xludf.DUMMYFUNCTION("""COMPUTED_VALUE"""),43137.66666666667)</f>
        <v>43137.66667</v>
      </c>
      <c r="B685" s="2">
        <f>IFERROR(__xludf.DUMMYFUNCTION("""COMPUTED_VALUE"""),113.81)</f>
        <v>113.81</v>
      </c>
      <c r="C685" s="2">
        <f>IFERROR(__xludf.DUMMYFUNCTION("""COMPUTED_VALUE"""),122.7)</f>
        <v>122.7</v>
      </c>
      <c r="D685" s="2">
        <f>IFERROR(__xludf.DUMMYFUNCTION("""COMPUTED_VALUE"""),112.06)</f>
        <v>112.06</v>
      </c>
      <c r="E685" s="2">
        <f>IFERROR(__xludf.DUMMYFUNCTION("""COMPUTED_VALUE"""),122.14)</f>
        <v>122.14</v>
      </c>
      <c r="F685" s="2">
        <f>IFERROR(__xludf.DUMMYFUNCTION("""COMPUTED_VALUE"""),2705861.0)</f>
        <v>2705861</v>
      </c>
    </row>
    <row r="686">
      <c r="A686" s="3">
        <f>IFERROR(__xludf.DUMMYFUNCTION("""COMPUTED_VALUE"""),43138.66666666667)</f>
        <v>43138.66667</v>
      </c>
      <c r="B686" s="2">
        <f>IFERROR(__xludf.DUMMYFUNCTION("""COMPUTED_VALUE"""),122.75)</f>
        <v>122.75</v>
      </c>
      <c r="C686" s="2">
        <f>IFERROR(__xludf.DUMMYFUNCTION("""COMPUTED_VALUE"""),127.7)</f>
        <v>127.7</v>
      </c>
      <c r="D686" s="2">
        <f>IFERROR(__xludf.DUMMYFUNCTION("""COMPUTED_VALUE"""),121.41)</f>
        <v>121.41</v>
      </c>
      <c r="E686" s="2">
        <f>IFERROR(__xludf.DUMMYFUNCTION("""COMPUTED_VALUE"""),123.34)</f>
        <v>123.34</v>
      </c>
      <c r="F686" s="2">
        <f>IFERROR(__xludf.DUMMYFUNCTION("""COMPUTED_VALUE"""),1696012.0)</f>
        <v>1696012</v>
      </c>
    </row>
    <row r="687">
      <c r="A687" s="3">
        <f>IFERROR(__xludf.DUMMYFUNCTION("""COMPUTED_VALUE"""),43139.66666666667)</f>
        <v>43139.66667</v>
      </c>
      <c r="B687" s="2">
        <f>IFERROR(__xludf.DUMMYFUNCTION("""COMPUTED_VALUE"""),124.5)</f>
        <v>124.5</v>
      </c>
      <c r="C687" s="2">
        <f>IFERROR(__xludf.DUMMYFUNCTION("""COMPUTED_VALUE"""),127.07)</f>
        <v>127.07</v>
      </c>
      <c r="D687" s="2">
        <f>IFERROR(__xludf.DUMMYFUNCTION("""COMPUTED_VALUE"""),118.5)</f>
        <v>118.5</v>
      </c>
      <c r="E687" s="2">
        <f>IFERROR(__xludf.DUMMYFUNCTION("""COMPUTED_VALUE"""),118.51)</f>
        <v>118.51</v>
      </c>
      <c r="F687" s="2">
        <f>IFERROR(__xludf.DUMMYFUNCTION("""COMPUTED_VALUE"""),2102341.0)</f>
        <v>2102341</v>
      </c>
    </row>
    <row r="688">
      <c r="A688" s="3">
        <f>IFERROR(__xludf.DUMMYFUNCTION("""COMPUTED_VALUE"""),43140.66666666667)</f>
        <v>43140.66667</v>
      </c>
      <c r="B688" s="2">
        <f>IFERROR(__xludf.DUMMYFUNCTION("""COMPUTED_VALUE"""),120.74)</f>
        <v>120.74</v>
      </c>
      <c r="C688" s="2">
        <f>IFERROR(__xludf.DUMMYFUNCTION("""COMPUTED_VALUE"""),123.93)</f>
        <v>123.93</v>
      </c>
      <c r="D688" s="2">
        <f>IFERROR(__xludf.DUMMYFUNCTION("""COMPUTED_VALUE"""),114.16)</f>
        <v>114.16</v>
      </c>
      <c r="E688" s="2">
        <f>IFERROR(__xludf.DUMMYFUNCTION("""COMPUTED_VALUE"""),119.55)</f>
        <v>119.55</v>
      </c>
      <c r="F688" s="2">
        <f>IFERROR(__xludf.DUMMYFUNCTION("""COMPUTED_VALUE"""),2882546.0)</f>
        <v>2882546</v>
      </c>
    </row>
    <row r="689">
      <c r="A689" s="3">
        <f>IFERROR(__xludf.DUMMYFUNCTION("""COMPUTED_VALUE"""),43143.66666666667)</f>
        <v>43143.66667</v>
      </c>
      <c r="B689" s="2">
        <f>IFERROR(__xludf.DUMMYFUNCTION("""COMPUTED_VALUE"""),123.3)</f>
        <v>123.3</v>
      </c>
      <c r="C689" s="2">
        <f>IFERROR(__xludf.DUMMYFUNCTION("""COMPUTED_VALUE"""),128.95)</f>
        <v>128.95</v>
      </c>
      <c r="D689" s="2">
        <f>IFERROR(__xludf.DUMMYFUNCTION("""COMPUTED_VALUE"""),122.17)</f>
        <v>122.17</v>
      </c>
      <c r="E689" s="2">
        <f>IFERROR(__xludf.DUMMYFUNCTION("""COMPUTED_VALUE"""),127.94)</f>
        <v>127.94</v>
      </c>
      <c r="F689" s="2">
        <f>IFERROR(__xludf.DUMMYFUNCTION("""COMPUTED_VALUE"""),2702853.0)</f>
        <v>2702853</v>
      </c>
    </row>
    <row r="690">
      <c r="A690" s="3">
        <f>IFERROR(__xludf.DUMMYFUNCTION("""COMPUTED_VALUE"""),43144.66666666667)</f>
        <v>43144.66667</v>
      </c>
      <c r="B690" s="2">
        <f>IFERROR(__xludf.DUMMYFUNCTION("""COMPUTED_VALUE"""),127.75)</f>
        <v>127.75</v>
      </c>
      <c r="C690" s="2">
        <f>IFERROR(__xludf.DUMMYFUNCTION("""COMPUTED_VALUE"""),130.42)</f>
        <v>130.42</v>
      </c>
      <c r="D690" s="2">
        <f>IFERROR(__xludf.DUMMYFUNCTION("""COMPUTED_VALUE"""),125.13)</f>
        <v>125.13</v>
      </c>
      <c r="E690" s="2">
        <f>IFERROR(__xludf.DUMMYFUNCTION("""COMPUTED_VALUE"""),126.06)</f>
        <v>126.06</v>
      </c>
      <c r="F690" s="2">
        <f>IFERROR(__xludf.DUMMYFUNCTION("""COMPUTED_VALUE"""),1987834.0)</f>
        <v>1987834</v>
      </c>
    </row>
    <row r="691">
      <c r="A691" s="3">
        <f>IFERROR(__xludf.DUMMYFUNCTION("""COMPUTED_VALUE"""),43145.66666666667)</f>
        <v>43145.66667</v>
      </c>
      <c r="B691" s="2">
        <f>IFERROR(__xludf.DUMMYFUNCTION("""COMPUTED_VALUE"""),125.1)</f>
        <v>125.1</v>
      </c>
      <c r="C691" s="2">
        <f>IFERROR(__xludf.DUMMYFUNCTION("""COMPUTED_VALUE"""),138.16)</f>
        <v>138.16</v>
      </c>
      <c r="D691" s="2">
        <f>IFERROR(__xludf.DUMMYFUNCTION("""COMPUTED_VALUE"""),125.02)</f>
        <v>125.02</v>
      </c>
      <c r="E691" s="2">
        <f>IFERROR(__xludf.DUMMYFUNCTION("""COMPUTED_VALUE"""),137.56)</f>
        <v>137.56</v>
      </c>
      <c r="F691" s="2">
        <f>IFERROR(__xludf.DUMMYFUNCTION("""COMPUTED_VALUE"""),4236825.0)</f>
        <v>4236825</v>
      </c>
    </row>
    <row r="692">
      <c r="A692" s="3">
        <f>IFERROR(__xludf.DUMMYFUNCTION("""COMPUTED_VALUE"""),43146.66666666667)</f>
        <v>43146.66667</v>
      </c>
      <c r="B692" s="2">
        <f>IFERROR(__xludf.DUMMYFUNCTION("""COMPUTED_VALUE"""),135.0)</f>
        <v>135</v>
      </c>
      <c r="C692" s="2">
        <f>IFERROR(__xludf.DUMMYFUNCTION("""COMPUTED_VALUE"""),140.75)</f>
        <v>140.75</v>
      </c>
      <c r="D692" s="2">
        <f>IFERROR(__xludf.DUMMYFUNCTION("""COMPUTED_VALUE"""),130.3)</f>
        <v>130.3</v>
      </c>
      <c r="E692" s="2">
        <f>IFERROR(__xludf.DUMMYFUNCTION("""COMPUTED_VALUE"""),137.95)</f>
        <v>137.95</v>
      </c>
      <c r="F692" s="2">
        <f>IFERROR(__xludf.DUMMYFUNCTION("""COMPUTED_VALUE"""),5776463.0)</f>
        <v>5776463</v>
      </c>
    </row>
    <row r="693">
      <c r="A693" s="3">
        <f>IFERROR(__xludf.DUMMYFUNCTION("""COMPUTED_VALUE"""),43147.66666666667)</f>
        <v>43147.66667</v>
      </c>
      <c r="B693" s="2">
        <f>IFERROR(__xludf.DUMMYFUNCTION("""COMPUTED_VALUE"""),135.49)</f>
        <v>135.49</v>
      </c>
      <c r="C693" s="2">
        <f>IFERROR(__xludf.DUMMYFUNCTION("""COMPUTED_VALUE"""),138.66)</f>
        <v>138.66</v>
      </c>
      <c r="D693" s="2">
        <f>IFERROR(__xludf.DUMMYFUNCTION("""COMPUTED_VALUE"""),134.11)</f>
        <v>134.11</v>
      </c>
      <c r="E693" s="2">
        <f>IFERROR(__xludf.DUMMYFUNCTION("""COMPUTED_VALUE"""),137.53)</f>
        <v>137.53</v>
      </c>
      <c r="F693" s="2">
        <f>IFERROR(__xludf.DUMMYFUNCTION("""COMPUTED_VALUE"""),2235332.0)</f>
        <v>2235332</v>
      </c>
    </row>
    <row r="694">
      <c r="A694" s="3">
        <f>IFERROR(__xludf.DUMMYFUNCTION("""COMPUTED_VALUE"""),43151.66666666667)</f>
        <v>43151.66667</v>
      </c>
      <c r="B694" s="2">
        <f>IFERROR(__xludf.DUMMYFUNCTION("""COMPUTED_VALUE"""),136.83)</f>
        <v>136.83</v>
      </c>
      <c r="C694" s="2">
        <f>IFERROR(__xludf.DUMMYFUNCTION("""COMPUTED_VALUE"""),146.12)</f>
        <v>146.12</v>
      </c>
      <c r="D694" s="2">
        <f>IFERROR(__xludf.DUMMYFUNCTION("""COMPUTED_VALUE"""),136.62)</f>
        <v>136.62</v>
      </c>
      <c r="E694" s="2">
        <f>IFERROR(__xludf.DUMMYFUNCTION("""COMPUTED_VALUE"""),142.78)</f>
        <v>142.78</v>
      </c>
      <c r="F694" s="2">
        <f>IFERROR(__xludf.DUMMYFUNCTION("""COMPUTED_VALUE"""),2714600.0)</f>
        <v>2714600</v>
      </c>
    </row>
    <row r="695">
      <c r="A695" s="3">
        <f>IFERROR(__xludf.DUMMYFUNCTION("""COMPUTED_VALUE"""),43152.66666666667)</f>
        <v>43152.66667</v>
      </c>
      <c r="B695" s="2">
        <f>IFERROR(__xludf.DUMMYFUNCTION("""COMPUTED_VALUE"""),136.75)</f>
        <v>136.75</v>
      </c>
      <c r="C695" s="2">
        <f>IFERROR(__xludf.DUMMYFUNCTION("""COMPUTED_VALUE"""),137.34)</f>
        <v>137.34</v>
      </c>
      <c r="D695" s="2">
        <f>IFERROR(__xludf.DUMMYFUNCTION("""COMPUTED_VALUE"""),132.77)</f>
        <v>132.77</v>
      </c>
      <c r="E695" s="2">
        <f>IFERROR(__xludf.DUMMYFUNCTION("""COMPUTED_VALUE"""),132.9)</f>
        <v>132.9</v>
      </c>
      <c r="F695" s="2">
        <f>IFERROR(__xludf.DUMMYFUNCTION("""COMPUTED_VALUE"""),5361191.0)</f>
        <v>5361191</v>
      </c>
    </row>
    <row r="696">
      <c r="A696" s="3">
        <f>IFERROR(__xludf.DUMMYFUNCTION("""COMPUTED_VALUE"""),43153.66666666667)</f>
        <v>43153.66667</v>
      </c>
      <c r="B696" s="2">
        <f>IFERROR(__xludf.DUMMYFUNCTION("""COMPUTED_VALUE"""),133.96)</f>
        <v>133.96</v>
      </c>
      <c r="C696" s="2">
        <f>IFERROR(__xludf.DUMMYFUNCTION("""COMPUTED_VALUE"""),136.53)</f>
        <v>136.53</v>
      </c>
      <c r="D696" s="2">
        <f>IFERROR(__xludf.DUMMYFUNCTION("""COMPUTED_VALUE"""),133.2)</f>
        <v>133.2</v>
      </c>
      <c r="E696" s="2">
        <f>IFERROR(__xludf.DUMMYFUNCTION("""COMPUTED_VALUE"""),134.18)</f>
        <v>134.18</v>
      </c>
      <c r="F696" s="2">
        <f>IFERROR(__xludf.DUMMYFUNCTION("""COMPUTED_VALUE"""),2410388.0)</f>
        <v>2410388</v>
      </c>
    </row>
    <row r="697">
      <c r="A697" s="3">
        <f>IFERROR(__xludf.DUMMYFUNCTION("""COMPUTED_VALUE"""),43154.66666666667)</f>
        <v>43154.66667</v>
      </c>
      <c r="B697" s="2">
        <f>IFERROR(__xludf.DUMMYFUNCTION("""COMPUTED_VALUE"""),135.49)</f>
        <v>135.49</v>
      </c>
      <c r="C697" s="2">
        <f>IFERROR(__xludf.DUMMYFUNCTION("""COMPUTED_VALUE"""),137.0)</f>
        <v>137</v>
      </c>
      <c r="D697" s="2">
        <f>IFERROR(__xludf.DUMMYFUNCTION("""COMPUTED_VALUE"""),133.1)</f>
        <v>133.1</v>
      </c>
      <c r="E697" s="2">
        <f>IFERROR(__xludf.DUMMYFUNCTION("""COMPUTED_VALUE"""),137.0)</f>
        <v>137</v>
      </c>
      <c r="F697" s="2">
        <f>IFERROR(__xludf.DUMMYFUNCTION("""COMPUTED_VALUE"""),1622657.0)</f>
        <v>1622657</v>
      </c>
    </row>
    <row r="698">
      <c r="A698" s="3">
        <f>IFERROR(__xludf.DUMMYFUNCTION("""COMPUTED_VALUE"""),43157.66666666667)</f>
        <v>43157.66667</v>
      </c>
      <c r="B698" s="2">
        <f>IFERROR(__xludf.DUMMYFUNCTION("""COMPUTED_VALUE"""),137.52)</f>
        <v>137.52</v>
      </c>
      <c r="C698" s="2">
        <f>IFERROR(__xludf.DUMMYFUNCTION("""COMPUTED_VALUE"""),138.32)</f>
        <v>138.32</v>
      </c>
      <c r="D698" s="2">
        <f>IFERROR(__xludf.DUMMYFUNCTION("""COMPUTED_VALUE"""),135.14)</f>
        <v>135.14</v>
      </c>
      <c r="E698" s="2">
        <f>IFERROR(__xludf.DUMMYFUNCTION("""COMPUTED_VALUE"""),136.27)</f>
        <v>136.27</v>
      </c>
      <c r="F698" s="2">
        <f>IFERROR(__xludf.DUMMYFUNCTION("""COMPUTED_VALUE"""),1462636.0)</f>
        <v>1462636</v>
      </c>
    </row>
    <row r="699">
      <c r="A699" s="3">
        <f>IFERROR(__xludf.DUMMYFUNCTION("""COMPUTED_VALUE"""),43158.66666666667)</f>
        <v>43158.66667</v>
      </c>
      <c r="B699" s="2">
        <f>IFERROR(__xludf.DUMMYFUNCTION("""COMPUTED_VALUE"""),136.57)</f>
        <v>136.57</v>
      </c>
      <c r="C699" s="2">
        <f>IFERROR(__xludf.DUMMYFUNCTION("""COMPUTED_VALUE"""),139.44)</f>
        <v>139.44</v>
      </c>
      <c r="D699" s="2">
        <f>IFERROR(__xludf.DUMMYFUNCTION("""COMPUTED_VALUE"""),135.59)</f>
        <v>135.59</v>
      </c>
      <c r="E699" s="2">
        <f>IFERROR(__xludf.DUMMYFUNCTION("""COMPUTED_VALUE"""),137.66)</f>
        <v>137.66</v>
      </c>
      <c r="F699" s="2">
        <f>IFERROR(__xludf.DUMMYFUNCTION("""COMPUTED_VALUE"""),1483257.0)</f>
        <v>1483257</v>
      </c>
    </row>
    <row r="700">
      <c r="A700" s="3">
        <f>IFERROR(__xludf.DUMMYFUNCTION("""COMPUTED_VALUE"""),43159.66666666667)</f>
        <v>43159.66667</v>
      </c>
      <c r="B700" s="2">
        <f>IFERROR(__xludf.DUMMYFUNCTION("""COMPUTED_VALUE"""),139.29)</f>
        <v>139.29</v>
      </c>
      <c r="C700" s="2">
        <f>IFERROR(__xludf.DUMMYFUNCTION("""COMPUTED_VALUE"""),140.5)</f>
        <v>140.5</v>
      </c>
      <c r="D700" s="2">
        <f>IFERROR(__xludf.DUMMYFUNCTION("""COMPUTED_VALUE"""),137.93)</f>
        <v>137.93</v>
      </c>
      <c r="E700" s="2">
        <f>IFERROR(__xludf.DUMMYFUNCTION("""COMPUTED_VALUE"""),138.21)</f>
        <v>138.21</v>
      </c>
      <c r="F700" s="2">
        <f>IFERROR(__xludf.DUMMYFUNCTION("""COMPUTED_VALUE"""),1394962.0)</f>
        <v>1394962</v>
      </c>
    </row>
    <row r="701">
      <c r="A701" s="3">
        <f>IFERROR(__xludf.DUMMYFUNCTION("""COMPUTED_VALUE"""),43160.66666666667)</f>
        <v>43160.66667</v>
      </c>
      <c r="B701" s="2">
        <f>IFERROR(__xludf.DUMMYFUNCTION("""COMPUTED_VALUE"""),137.0)</f>
        <v>137</v>
      </c>
      <c r="C701" s="2">
        <f>IFERROR(__xludf.DUMMYFUNCTION("""COMPUTED_VALUE"""),139.15)</f>
        <v>139.15</v>
      </c>
      <c r="D701" s="2">
        <f>IFERROR(__xludf.DUMMYFUNCTION("""COMPUTED_VALUE"""),133.32)</f>
        <v>133.32</v>
      </c>
      <c r="E701" s="2">
        <f>IFERROR(__xludf.DUMMYFUNCTION("""COMPUTED_VALUE"""),136.85)</f>
        <v>136.85</v>
      </c>
      <c r="F701" s="2">
        <f>IFERROR(__xludf.DUMMYFUNCTION("""COMPUTED_VALUE"""),1802836.0)</f>
        <v>1802836</v>
      </c>
    </row>
    <row r="702">
      <c r="A702" s="3">
        <f>IFERROR(__xludf.DUMMYFUNCTION("""COMPUTED_VALUE"""),43161.66666666667)</f>
        <v>43161.66667</v>
      </c>
      <c r="B702" s="2">
        <f>IFERROR(__xludf.DUMMYFUNCTION("""COMPUTED_VALUE"""),135.0)</f>
        <v>135</v>
      </c>
      <c r="C702" s="2">
        <f>IFERROR(__xludf.DUMMYFUNCTION("""COMPUTED_VALUE"""),137.5)</f>
        <v>137.5</v>
      </c>
      <c r="D702" s="2">
        <f>IFERROR(__xludf.DUMMYFUNCTION("""COMPUTED_VALUE"""),134.47)</f>
        <v>134.47</v>
      </c>
      <c r="E702" s="2">
        <f>IFERROR(__xludf.DUMMYFUNCTION("""COMPUTED_VALUE"""),136.75)</f>
        <v>136.75</v>
      </c>
      <c r="F702" s="2">
        <f>IFERROR(__xludf.DUMMYFUNCTION("""COMPUTED_VALUE"""),1178770.0)</f>
        <v>1178770</v>
      </c>
    </row>
    <row r="703">
      <c r="A703" s="3">
        <f>IFERROR(__xludf.DUMMYFUNCTION("""COMPUTED_VALUE"""),43164.66666666667)</f>
        <v>43164.66667</v>
      </c>
      <c r="B703" s="2">
        <f>IFERROR(__xludf.DUMMYFUNCTION("""COMPUTED_VALUE"""),135.17)</f>
        <v>135.17</v>
      </c>
      <c r="C703" s="2">
        <f>IFERROR(__xludf.DUMMYFUNCTION("""COMPUTED_VALUE"""),139.85)</f>
        <v>139.85</v>
      </c>
      <c r="D703" s="2">
        <f>IFERROR(__xludf.DUMMYFUNCTION("""COMPUTED_VALUE"""),134.0)</f>
        <v>134</v>
      </c>
      <c r="E703" s="2">
        <f>IFERROR(__xludf.DUMMYFUNCTION("""COMPUTED_VALUE"""),139.29)</f>
        <v>139.29</v>
      </c>
      <c r="F703" s="2">
        <f>IFERROR(__xludf.DUMMYFUNCTION("""COMPUTED_VALUE"""),2026987.0)</f>
        <v>2026987</v>
      </c>
    </row>
    <row r="704">
      <c r="A704" s="3">
        <f>IFERROR(__xludf.DUMMYFUNCTION("""COMPUTED_VALUE"""),43165.66666666667)</f>
        <v>43165.66667</v>
      </c>
      <c r="B704" s="2">
        <f>IFERROR(__xludf.DUMMYFUNCTION("""COMPUTED_VALUE"""),140.15)</f>
        <v>140.15</v>
      </c>
      <c r="C704" s="2">
        <f>IFERROR(__xludf.DUMMYFUNCTION("""COMPUTED_VALUE"""),143.37)</f>
        <v>143.37</v>
      </c>
      <c r="D704" s="2">
        <f>IFERROR(__xludf.DUMMYFUNCTION("""COMPUTED_VALUE"""),139.72)</f>
        <v>139.72</v>
      </c>
      <c r="E704" s="2">
        <f>IFERROR(__xludf.DUMMYFUNCTION("""COMPUTED_VALUE"""),141.51)</f>
        <v>141.51</v>
      </c>
      <c r="F704" s="2">
        <f>IFERROR(__xludf.DUMMYFUNCTION("""COMPUTED_VALUE"""),1352423.0)</f>
        <v>1352423</v>
      </c>
    </row>
    <row r="705">
      <c r="A705" s="3">
        <f>IFERROR(__xludf.DUMMYFUNCTION("""COMPUTED_VALUE"""),43166.66666666667)</f>
        <v>43166.66667</v>
      </c>
      <c r="B705" s="2">
        <f>IFERROR(__xludf.DUMMYFUNCTION("""COMPUTED_VALUE"""),139.95)</f>
        <v>139.95</v>
      </c>
      <c r="C705" s="2">
        <f>IFERROR(__xludf.DUMMYFUNCTION("""COMPUTED_VALUE"""),144.44)</f>
        <v>144.44</v>
      </c>
      <c r="D705" s="2">
        <f>IFERROR(__xludf.DUMMYFUNCTION("""COMPUTED_VALUE"""),139.0)</f>
        <v>139</v>
      </c>
      <c r="E705" s="2">
        <f>IFERROR(__xludf.DUMMYFUNCTION("""COMPUTED_VALUE"""),143.68)</f>
        <v>143.68</v>
      </c>
      <c r="F705" s="2">
        <f>IFERROR(__xludf.DUMMYFUNCTION("""COMPUTED_VALUE"""),1486267.0)</f>
        <v>1486267</v>
      </c>
    </row>
    <row r="706">
      <c r="A706" s="3">
        <f>IFERROR(__xludf.DUMMYFUNCTION("""COMPUTED_VALUE"""),43167.66666666667)</f>
        <v>43167.66667</v>
      </c>
      <c r="B706" s="2">
        <f>IFERROR(__xludf.DUMMYFUNCTION("""COMPUTED_VALUE"""),144.62)</f>
        <v>144.62</v>
      </c>
      <c r="C706" s="2">
        <f>IFERROR(__xludf.DUMMYFUNCTION("""COMPUTED_VALUE"""),148.02)</f>
        <v>148.02</v>
      </c>
      <c r="D706" s="2">
        <f>IFERROR(__xludf.DUMMYFUNCTION("""COMPUTED_VALUE"""),144.62)</f>
        <v>144.62</v>
      </c>
      <c r="E706" s="2">
        <f>IFERROR(__xludf.DUMMYFUNCTION("""COMPUTED_VALUE"""),147.41)</f>
        <v>147.41</v>
      </c>
      <c r="F706" s="2">
        <f>IFERROR(__xludf.DUMMYFUNCTION("""COMPUTED_VALUE"""),1925242.0)</f>
        <v>1925242</v>
      </c>
    </row>
    <row r="707">
      <c r="A707" s="3">
        <f>IFERROR(__xludf.DUMMYFUNCTION("""COMPUTED_VALUE"""),43168.66666666667)</f>
        <v>43168.66667</v>
      </c>
      <c r="B707" s="2">
        <f>IFERROR(__xludf.DUMMYFUNCTION("""COMPUTED_VALUE"""),149.42)</f>
        <v>149.42</v>
      </c>
      <c r="C707" s="2">
        <f>IFERROR(__xludf.DUMMYFUNCTION("""COMPUTED_VALUE"""),150.47)</f>
        <v>150.47</v>
      </c>
      <c r="D707" s="2">
        <f>IFERROR(__xludf.DUMMYFUNCTION("""COMPUTED_VALUE"""),147.62)</f>
        <v>147.62</v>
      </c>
      <c r="E707" s="2">
        <f>IFERROR(__xludf.DUMMYFUNCTION("""COMPUTED_VALUE"""),149.16)</f>
        <v>149.16</v>
      </c>
      <c r="F707" s="2">
        <f>IFERROR(__xludf.DUMMYFUNCTION("""COMPUTED_VALUE"""),1418678.0)</f>
        <v>1418678</v>
      </c>
    </row>
    <row r="708">
      <c r="A708" s="3">
        <f>IFERROR(__xludf.DUMMYFUNCTION("""COMPUTED_VALUE"""),43171.66666666667)</f>
        <v>43171.66667</v>
      </c>
      <c r="B708" s="2">
        <f>IFERROR(__xludf.DUMMYFUNCTION("""COMPUTED_VALUE"""),149.73)</f>
        <v>149.73</v>
      </c>
      <c r="C708" s="2">
        <f>IFERROR(__xludf.DUMMYFUNCTION("""COMPUTED_VALUE"""),150.15)</f>
        <v>150.15</v>
      </c>
      <c r="D708" s="2">
        <f>IFERROR(__xludf.DUMMYFUNCTION("""COMPUTED_VALUE"""),147.38)</f>
        <v>147.38</v>
      </c>
      <c r="E708" s="2">
        <f>IFERROR(__xludf.DUMMYFUNCTION("""COMPUTED_VALUE"""),148.15)</f>
        <v>148.15</v>
      </c>
      <c r="F708" s="2">
        <f>IFERROR(__xludf.DUMMYFUNCTION("""COMPUTED_VALUE"""),791314.0)</f>
        <v>791314</v>
      </c>
    </row>
    <row r="709">
      <c r="A709" s="3">
        <f>IFERROR(__xludf.DUMMYFUNCTION("""COMPUTED_VALUE"""),43172.66666666667)</f>
        <v>43172.66667</v>
      </c>
      <c r="B709" s="2">
        <f>IFERROR(__xludf.DUMMYFUNCTION("""COMPUTED_VALUE"""),148.6)</f>
        <v>148.6</v>
      </c>
      <c r="C709" s="2">
        <f>IFERROR(__xludf.DUMMYFUNCTION("""COMPUTED_VALUE"""),148.75)</f>
        <v>148.75</v>
      </c>
      <c r="D709" s="2">
        <f>IFERROR(__xludf.DUMMYFUNCTION("""COMPUTED_VALUE"""),144.51)</f>
        <v>144.51</v>
      </c>
      <c r="E709" s="2">
        <f>IFERROR(__xludf.DUMMYFUNCTION("""COMPUTED_VALUE"""),145.32)</f>
        <v>145.32</v>
      </c>
      <c r="F709" s="2">
        <f>IFERROR(__xludf.DUMMYFUNCTION("""COMPUTED_VALUE"""),1115615.0)</f>
        <v>1115615</v>
      </c>
    </row>
    <row r="710">
      <c r="A710" s="3">
        <f>IFERROR(__xludf.DUMMYFUNCTION("""COMPUTED_VALUE"""),43173.66666666667)</f>
        <v>43173.66667</v>
      </c>
      <c r="B710" s="2">
        <f>IFERROR(__xludf.DUMMYFUNCTION("""COMPUTED_VALUE"""),145.61)</f>
        <v>145.61</v>
      </c>
      <c r="C710" s="2">
        <f>IFERROR(__xludf.DUMMYFUNCTION("""COMPUTED_VALUE"""),148.12)</f>
        <v>148.12</v>
      </c>
      <c r="D710" s="2">
        <f>IFERROR(__xludf.DUMMYFUNCTION("""COMPUTED_VALUE"""),143.88)</f>
        <v>143.88</v>
      </c>
      <c r="E710" s="2">
        <f>IFERROR(__xludf.DUMMYFUNCTION("""COMPUTED_VALUE"""),146.25)</f>
        <v>146.25</v>
      </c>
      <c r="F710" s="2">
        <f>IFERROR(__xludf.DUMMYFUNCTION("""COMPUTED_VALUE"""),971482.0)</f>
        <v>971482</v>
      </c>
    </row>
    <row r="711">
      <c r="A711" s="3">
        <f>IFERROR(__xludf.DUMMYFUNCTION("""COMPUTED_VALUE"""),43174.66666666667)</f>
        <v>43174.66667</v>
      </c>
      <c r="B711" s="2">
        <f>IFERROR(__xludf.DUMMYFUNCTION("""COMPUTED_VALUE"""),147.75)</f>
        <v>147.75</v>
      </c>
      <c r="C711" s="2">
        <f>IFERROR(__xludf.DUMMYFUNCTION("""COMPUTED_VALUE"""),149.0)</f>
        <v>149</v>
      </c>
      <c r="D711" s="2">
        <f>IFERROR(__xludf.DUMMYFUNCTION("""COMPUTED_VALUE"""),146.2)</f>
        <v>146.2</v>
      </c>
      <c r="E711" s="2">
        <f>IFERROR(__xludf.DUMMYFUNCTION("""COMPUTED_VALUE"""),147.41)</f>
        <v>147.41</v>
      </c>
      <c r="F711" s="2">
        <f>IFERROR(__xludf.DUMMYFUNCTION("""COMPUTED_VALUE"""),866277.0)</f>
        <v>866277</v>
      </c>
    </row>
    <row r="712">
      <c r="A712" s="3">
        <f>IFERROR(__xludf.DUMMYFUNCTION("""COMPUTED_VALUE"""),43175.66666666667)</f>
        <v>43175.66667</v>
      </c>
      <c r="B712" s="2">
        <f>IFERROR(__xludf.DUMMYFUNCTION("""COMPUTED_VALUE"""),147.21)</f>
        <v>147.21</v>
      </c>
      <c r="C712" s="2">
        <f>IFERROR(__xludf.DUMMYFUNCTION("""COMPUTED_VALUE"""),148.14)</f>
        <v>148.14</v>
      </c>
      <c r="D712" s="2">
        <f>IFERROR(__xludf.DUMMYFUNCTION("""COMPUTED_VALUE"""),145.36)</f>
        <v>145.36</v>
      </c>
      <c r="E712" s="2">
        <f>IFERROR(__xludf.DUMMYFUNCTION("""COMPUTED_VALUE"""),147.22)</f>
        <v>147.22</v>
      </c>
      <c r="F712" s="2">
        <f>IFERROR(__xludf.DUMMYFUNCTION("""COMPUTED_VALUE"""),639552.0)</f>
        <v>639552</v>
      </c>
    </row>
    <row r="713">
      <c r="A713" s="3">
        <f>IFERROR(__xludf.DUMMYFUNCTION("""COMPUTED_VALUE"""),43178.66666666667)</f>
        <v>43178.66667</v>
      </c>
      <c r="B713" s="2">
        <f>IFERROR(__xludf.DUMMYFUNCTION("""COMPUTED_VALUE"""),145.9)</f>
        <v>145.9</v>
      </c>
      <c r="C713" s="2">
        <f>IFERROR(__xludf.DUMMYFUNCTION("""COMPUTED_VALUE"""),148.19)</f>
        <v>148.19</v>
      </c>
      <c r="D713" s="2">
        <f>IFERROR(__xludf.DUMMYFUNCTION("""COMPUTED_VALUE"""),142.93)</f>
        <v>142.93</v>
      </c>
      <c r="E713" s="2">
        <f>IFERROR(__xludf.DUMMYFUNCTION("""COMPUTED_VALUE"""),145.62)</f>
        <v>145.62</v>
      </c>
      <c r="F713" s="2">
        <f>IFERROR(__xludf.DUMMYFUNCTION("""COMPUTED_VALUE"""),1017626.0)</f>
        <v>1017626</v>
      </c>
    </row>
    <row r="714">
      <c r="A714" s="3">
        <f>IFERROR(__xludf.DUMMYFUNCTION("""COMPUTED_VALUE"""),43179.66666666667)</f>
        <v>43179.66667</v>
      </c>
      <c r="B714" s="2">
        <f>IFERROR(__xludf.DUMMYFUNCTION("""COMPUTED_VALUE"""),145.44)</f>
        <v>145.44</v>
      </c>
      <c r="C714" s="2">
        <f>IFERROR(__xludf.DUMMYFUNCTION("""COMPUTED_VALUE"""),154.82)</f>
        <v>154.82</v>
      </c>
      <c r="D714" s="2">
        <f>IFERROR(__xludf.DUMMYFUNCTION("""COMPUTED_VALUE"""),145.0)</f>
        <v>145</v>
      </c>
      <c r="E714" s="2">
        <f>IFERROR(__xludf.DUMMYFUNCTION("""COMPUTED_VALUE"""),153.11)</f>
        <v>153.11</v>
      </c>
      <c r="F714" s="2">
        <f>IFERROR(__xludf.DUMMYFUNCTION("""COMPUTED_VALUE"""),1904380.0)</f>
        <v>1904380</v>
      </c>
    </row>
    <row r="715">
      <c r="A715" s="3">
        <f>IFERROR(__xludf.DUMMYFUNCTION("""COMPUTED_VALUE"""),43180.66666666667)</f>
        <v>43180.66667</v>
      </c>
      <c r="B715" s="2">
        <f>IFERROR(__xludf.DUMMYFUNCTION("""COMPUTED_VALUE"""),153.54)</f>
        <v>153.54</v>
      </c>
      <c r="C715" s="2">
        <f>IFERROR(__xludf.DUMMYFUNCTION("""COMPUTED_VALUE"""),154.0)</f>
        <v>154</v>
      </c>
      <c r="D715" s="2">
        <f>IFERROR(__xludf.DUMMYFUNCTION("""COMPUTED_VALUE"""),148.26)</f>
        <v>148.26</v>
      </c>
      <c r="E715" s="2">
        <f>IFERROR(__xludf.DUMMYFUNCTION("""COMPUTED_VALUE"""),149.4)</f>
        <v>149.4</v>
      </c>
      <c r="F715" s="2">
        <f>IFERROR(__xludf.DUMMYFUNCTION("""COMPUTED_VALUE"""),1650241.0)</f>
        <v>1650241</v>
      </c>
    </row>
    <row r="716">
      <c r="A716" s="3">
        <f>IFERROR(__xludf.DUMMYFUNCTION("""COMPUTED_VALUE"""),43181.66666666667)</f>
        <v>43181.66667</v>
      </c>
      <c r="B716" s="2">
        <f>IFERROR(__xludf.DUMMYFUNCTION("""COMPUTED_VALUE"""),147.51)</f>
        <v>147.51</v>
      </c>
      <c r="C716" s="2">
        <f>IFERROR(__xludf.DUMMYFUNCTION("""COMPUTED_VALUE"""),152.8)</f>
        <v>152.8</v>
      </c>
      <c r="D716" s="2">
        <f>IFERROR(__xludf.DUMMYFUNCTION("""COMPUTED_VALUE"""),145.33)</f>
        <v>145.33</v>
      </c>
      <c r="E716" s="2">
        <f>IFERROR(__xludf.DUMMYFUNCTION("""COMPUTED_VALUE"""),145.45)</f>
        <v>145.45</v>
      </c>
      <c r="F716" s="2">
        <f>IFERROR(__xludf.DUMMYFUNCTION("""COMPUTED_VALUE"""),1812936.0)</f>
        <v>1812936</v>
      </c>
    </row>
    <row r="717">
      <c r="A717" s="3">
        <f>IFERROR(__xludf.DUMMYFUNCTION("""COMPUTED_VALUE"""),43182.66666666667)</f>
        <v>43182.66667</v>
      </c>
      <c r="B717" s="2">
        <f>IFERROR(__xludf.DUMMYFUNCTION("""COMPUTED_VALUE"""),145.98)</f>
        <v>145.98</v>
      </c>
      <c r="C717" s="2">
        <f>IFERROR(__xludf.DUMMYFUNCTION("""COMPUTED_VALUE"""),148.47)</f>
        <v>148.47</v>
      </c>
      <c r="D717" s="2">
        <f>IFERROR(__xludf.DUMMYFUNCTION("""COMPUTED_VALUE"""),141.0)</f>
        <v>141</v>
      </c>
      <c r="E717" s="2">
        <f>IFERROR(__xludf.DUMMYFUNCTION("""COMPUTED_VALUE"""),141.66)</f>
        <v>141.66</v>
      </c>
      <c r="F717" s="2">
        <f>IFERROR(__xludf.DUMMYFUNCTION("""COMPUTED_VALUE"""),1856714.0)</f>
        <v>1856714</v>
      </c>
    </row>
    <row r="718">
      <c r="A718" s="3">
        <f>IFERROR(__xludf.DUMMYFUNCTION("""COMPUTED_VALUE"""),43185.66666666667)</f>
        <v>43185.66667</v>
      </c>
      <c r="B718" s="2">
        <f>IFERROR(__xludf.DUMMYFUNCTION("""COMPUTED_VALUE"""),145.26)</f>
        <v>145.26</v>
      </c>
      <c r="C718" s="2">
        <f>IFERROR(__xludf.DUMMYFUNCTION("""COMPUTED_VALUE"""),147.82)</f>
        <v>147.82</v>
      </c>
      <c r="D718" s="2">
        <f>IFERROR(__xludf.DUMMYFUNCTION("""COMPUTED_VALUE"""),130.5)</f>
        <v>130.5</v>
      </c>
      <c r="E718" s="2">
        <f>IFERROR(__xludf.DUMMYFUNCTION("""COMPUTED_VALUE"""),136.72)</f>
        <v>136.72</v>
      </c>
      <c r="F718" s="2">
        <f>IFERROR(__xludf.DUMMYFUNCTION("""COMPUTED_VALUE"""),5249818.0)</f>
        <v>5249818</v>
      </c>
    </row>
    <row r="719">
      <c r="A719" s="3">
        <f>IFERROR(__xludf.DUMMYFUNCTION("""COMPUTED_VALUE"""),43186.66666666667)</f>
        <v>43186.66667</v>
      </c>
      <c r="B719" s="2">
        <f>IFERROR(__xludf.DUMMYFUNCTION("""COMPUTED_VALUE"""),136.25)</f>
        <v>136.25</v>
      </c>
      <c r="C719" s="2">
        <f>IFERROR(__xludf.DUMMYFUNCTION("""COMPUTED_VALUE"""),139.13)</f>
        <v>139.13</v>
      </c>
      <c r="D719" s="2">
        <f>IFERROR(__xludf.DUMMYFUNCTION("""COMPUTED_VALUE"""),127.21)</f>
        <v>127.21</v>
      </c>
      <c r="E719" s="2">
        <f>IFERROR(__xludf.DUMMYFUNCTION("""COMPUTED_VALUE"""),128.82)</f>
        <v>128.82</v>
      </c>
      <c r="F719" s="2">
        <f>IFERROR(__xludf.DUMMYFUNCTION("""COMPUTED_VALUE"""),2833288.0)</f>
        <v>2833288</v>
      </c>
    </row>
    <row r="720">
      <c r="A720" s="3">
        <f>IFERROR(__xludf.DUMMYFUNCTION("""COMPUTED_VALUE"""),43187.66666666667)</f>
        <v>43187.66667</v>
      </c>
      <c r="B720" s="2">
        <f>IFERROR(__xludf.DUMMYFUNCTION("""COMPUTED_VALUE"""),127.5)</f>
        <v>127.5</v>
      </c>
      <c r="C720" s="2">
        <f>IFERROR(__xludf.DUMMYFUNCTION("""COMPUTED_VALUE"""),127.75)</f>
        <v>127.75</v>
      </c>
      <c r="D720" s="2">
        <f>IFERROR(__xludf.DUMMYFUNCTION("""COMPUTED_VALUE"""),120.68)</f>
        <v>120.68</v>
      </c>
      <c r="E720" s="2">
        <f>IFERROR(__xludf.DUMMYFUNCTION("""COMPUTED_VALUE"""),121.6)</f>
        <v>121.6</v>
      </c>
      <c r="F720" s="2">
        <f>IFERROR(__xludf.DUMMYFUNCTION("""COMPUTED_VALUE"""),3657489.0)</f>
        <v>3657489</v>
      </c>
    </row>
    <row r="721">
      <c r="A721" s="3">
        <f>IFERROR(__xludf.DUMMYFUNCTION("""COMPUTED_VALUE"""),43188.66666666667)</f>
        <v>43188.66667</v>
      </c>
      <c r="B721" s="2">
        <f>IFERROR(__xludf.DUMMYFUNCTION("""COMPUTED_VALUE"""),120.9)</f>
        <v>120.9</v>
      </c>
      <c r="C721" s="2">
        <f>IFERROR(__xludf.DUMMYFUNCTION("""COMPUTED_VALUE"""),126.28)</f>
        <v>126.28</v>
      </c>
      <c r="D721" s="2">
        <f>IFERROR(__xludf.DUMMYFUNCTION("""COMPUTED_VALUE"""),118.57)</f>
        <v>118.57</v>
      </c>
      <c r="E721" s="2">
        <f>IFERROR(__xludf.DUMMYFUNCTION("""COMPUTED_VALUE"""),124.59)</f>
        <v>124.59</v>
      </c>
      <c r="F721" s="2">
        <f>IFERROR(__xludf.DUMMYFUNCTION("""COMPUTED_VALUE"""),2966567.0)</f>
        <v>2966567</v>
      </c>
    </row>
    <row r="722">
      <c r="A722" s="3">
        <f>IFERROR(__xludf.DUMMYFUNCTION("""COMPUTED_VALUE"""),43192.66666666667)</f>
        <v>43192.66667</v>
      </c>
      <c r="B722" s="2">
        <f>IFERROR(__xludf.DUMMYFUNCTION("""COMPUTED_VALUE"""),124.71)</f>
        <v>124.71</v>
      </c>
      <c r="C722" s="2">
        <f>IFERROR(__xludf.DUMMYFUNCTION("""COMPUTED_VALUE"""),127.5)</f>
        <v>127.5</v>
      </c>
      <c r="D722" s="2">
        <f>IFERROR(__xludf.DUMMYFUNCTION("""COMPUTED_VALUE"""),120.3)</f>
        <v>120.3</v>
      </c>
      <c r="E722" s="2">
        <f>IFERROR(__xludf.DUMMYFUNCTION("""COMPUTED_VALUE"""),122.08)</f>
        <v>122.08</v>
      </c>
      <c r="F722" s="2">
        <f>IFERROR(__xludf.DUMMYFUNCTION("""COMPUTED_VALUE"""),1843422.0)</f>
        <v>1843422</v>
      </c>
    </row>
    <row r="723">
      <c r="A723" s="3">
        <f>IFERROR(__xludf.DUMMYFUNCTION("""COMPUTED_VALUE"""),43193.66666666667)</f>
        <v>43193.66667</v>
      </c>
      <c r="B723" s="2">
        <f>IFERROR(__xludf.DUMMYFUNCTION("""COMPUTED_VALUE"""),124.0)</f>
        <v>124</v>
      </c>
      <c r="C723" s="2">
        <f>IFERROR(__xludf.DUMMYFUNCTION("""COMPUTED_VALUE"""),125.48)</f>
        <v>125.48</v>
      </c>
      <c r="D723" s="2">
        <f>IFERROR(__xludf.DUMMYFUNCTION("""COMPUTED_VALUE"""),117.8)</f>
        <v>117.8</v>
      </c>
      <c r="E723" s="2">
        <f>IFERROR(__xludf.DUMMYFUNCTION("""COMPUTED_VALUE"""),119.37)</f>
        <v>119.37</v>
      </c>
      <c r="F723" s="2">
        <f>IFERROR(__xludf.DUMMYFUNCTION("""COMPUTED_VALUE"""),1823985.0)</f>
        <v>1823985</v>
      </c>
    </row>
    <row r="724">
      <c r="A724" s="3">
        <f>IFERROR(__xludf.DUMMYFUNCTION("""COMPUTED_VALUE"""),43194.66666666667)</f>
        <v>43194.66667</v>
      </c>
      <c r="B724" s="2">
        <f>IFERROR(__xludf.DUMMYFUNCTION("""COMPUTED_VALUE"""),114.11)</f>
        <v>114.11</v>
      </c>
      <c r="C724" s="2">
        <f>IFERROR(__xludf.DUMMYFUNCTION("""COMPUTED_VALUE"""),121.35)</f>
        <v>121.35</v>
      </c>
      <c r="D724" s="2">
        <f>IFERROR(__xludf.DUMMYFUNCTION("""COMPUTED_VALUE"""),112.5)</f>
        <v>112.5</v>
      </c>
      <c r="E724" s="2">
        <f>IFERROR(__xludf.DUMMYFUNCTION("""COMPUTED_VALUE"""),120.67)</f>
        <v>120.67</v>
      </c>
      <c r="F724" s="2">
        <f>IFERROR(__xludf.DUMMYFUNCTION("""COMPUTED_VALUE"""),1486729.0)</f>
        <v>1486729</v>
      </c>
    </row>
    <row r="725">
      <c r="A725" s="3">
        <f>IFERROR(__xludf.DUMMYFUNCTION("""COMPUTED_VALUE"""),43195.66666666667)</f>
        <v>43195.66667</v>
      </c>
      <c r="B725" s="2">
        <f>IFERROR(__xludf.DUMMYFUNCTION("""COMPUTED_VALUE"""),123.75)</f>
        <v>123.75</v>
      </c>
      <c r="C725" s="2">
        <f>IFERROR(__xludf.DUMMYFUNCTION("""COMPUTED_VALUE"""),125.52)</f>
        <v>125.52</v>
      </c>
      <c r="D725" s="2">
        <f>IFERROR(__xludf.DUMMYFUNCTION("""COMPUTED_VALUE"""),119.6)</f>
        <v>119.6</v>
      </c>
      <c r="E725" s="2">
        <f>IFERROR(__xludf.DUMMYFUNCTION("""COMPUTED_VALUE"""),120.14)</f>
        <v>120.14</v>
      </c>
      <c r="F725" s="2">
        <f>IFERROR(__xludf.DUMMYFUNCTION("""COMPUTED_VALUE"""),1239918.0)</f>
        <v>1239918</v>
      </c>
    </row>
    <row r="726">
      <c r="A726" s="3">
        <f>IFERROR(__xludf.DUMMYFUNCTION("""COMPUTED_VALUE"""),43196.66666666667)</f>
        <v>43196.66667</v>
      </c>
      <c r="B726" s="2">
        <f>IFERROR(__xludf.DUMMYFUNCTION("""COMPUTED_VALUE"""),118.77)</f>
        <v>118.77</v>
      </c>
      <c r="C726" s="2">
        <f>IFERROR(__xludf.DUMMYFUNCTION("""COMPUTED_VALUE"""),120.79)</f>
        <v>120.79</v>
      </c>
      <c r="D726" s="2">
        <f>IFERROR(__xludf.DUMMYFUNCTION("""COMPUTED_VALUE"""),115.96)</f>
        <v>115.96</v>
      </c>
      <c r="E726" s="2">
        <f>IFERROR(__xludf.DUMMYFUNCTION("""COMPUTED_VALUE"""),117.42)</f>
        <v>117.42</v>
      </c>
      <c r="F726" s="2">
        <f>IFERROR(__xludf.DUMMYFUNCTION("""COMPUTED_VALUE"""),1089927.0)</f>
        <v>1089927</v>
      </c>
    </row>
    <row r="727">
      <c r="A727" s="3">
        <f>IFERROR(__xludf.DUMMYFUNCTION("""COMPUTED_VALUE"""),43199.66666666667)</f>
        <v>43199.66667</v>
      </c>
      <c r="B727" s="2">
        <f>IFERROR(__xludf.DUMMYFUNCTION("""COMPUTED_VALUE"""),119.15)</f>
        <v>119.15</v>
      </c>
      <c r="C727" s="2">
        <f>IFERROR(__xludf.DUMMYFUNCTION("""COMPUTED_VALUE"""),123.71)</f>
        <v>123.71</v>
      </c>
      <c r="D727" s="2">
        <f>IFERROR(__xludf.DUMMYFUNCTION("""COMPUTED_VALUE"""),118.1)</f>
        <v>118.1</v>
      </c>
      <c r="E727" s="2">
        <f>IFERROR(__xludf.DUMMYFUNCTION("""COMPUTED_VALUE"""),118.95)</f>
        <v>118.95</v>
      </c>
      <c r="F727" s="2">
        <f>IFERROR(__xludf.DUMMYFUNCTION("""COMPUTED_VALUE"""),1788554.0)</f>
        <v>1788554</v>
      </c>
    </row>
    <row r="728">
      <c r="A728" s="3">
        <f>IFERROR(__xludf.DUMMYFUNCTION("""COMPUTED_VALUE"""),43200.66666666667)</f>
        <v>43200.66667</v>
      </c>
      <c r="B728" s="2">
        <f>IFERROR(__xludf.DUMMYFUNCTION("""COMPUTED_VALUE"""),122.45)</f>
        <v>122.45</v>
      </c>
      <c r="C728" s="2">
        <f>IFERROR(__xludf.DUMMYFUNCTION("""COMPUTED_VALUE"""),123.49)</f>
        <v>123.49</v>
      </c>
      <c r="D728" s="2">
        <f>IFERROR(__xludf.DUMMYFUNCTION("""COMPUTED_VALUE"""),118.95)</f>
        <v>118.95</v>
      </c>
      <c r="E728" s="2">
        <f>IFERROR(__xludf.DUMMYFUNCTION("""COMPUTED_VALUE"""),122.87)</f>
        <v>122.87</v>
      </c>
      <c r="F728" s="2">
        <f>IFERROR(__xludf.DUMMYFUNCTION("""COMPUTED_VALUE"""),1628199.0)</f>
        <v>1628199</v>
      </c>
    </row>
    <row r="729">
      <c r="A729" s="3">
        <f>IFERROR(__xludf.DUMMYFUNCTION("""COMPUTED_VALUE"""),43201.66666666667)</f>
        <v>43201.66667</v>
      </c>
      <c r="B729" s="2">
        <f>IFERROR(__xludf.DUMMYFUNCTION("""COMPUTED_VALUE"""),121.99)</f>
        <v>121.99</v>
      </c>
      <c r="C729" s="2">
        <f>IFERROR(__xludf.DUMMYFUNCTION("""COMPUTED_VALUE"""),124.2)</f>
        <v>124.2</v>
      </c>
      <c r="D729" s="2">
        <f>IFERROR(__xludf.DUMMYFUNCTION("""COMPUTED_VALUE"""),119.36)</f>
        <v>119.36</v>
      </c>
      <c r="E729" s="2">
        <f>IFERROR(__xludf.DUMMYFUNCTION("""COMPUTED_VALUE"""),119.53)</f>
        <v>119.53</v>
      </c>
      <c r="F729" s="2">
        <f>IFERROR(__xludf.DUMMYFUNCTION("""COMPUTED_VALUE"""),1203220.0)</f>
        <v>1203220</v>
      </c>
    </row>
    <row r="730">
      <c r="A730" s="3">
        <f>IFERROR(__xludf.DUMMYFUNCTION("""COMPUTED_VALUE"""),43202.66666666667)</f>
        <v>43202.66667</v>
      </c>
      <c r="B730" s="2">
        <f>IFERROR(__xludf.DUMMYFUNCTION("""COMPUTED_VALUE"""),120.56)</f>
        <v>120.56</v>
      </c>
      <c r="C730" s="2">
        <f>IFERROR(__xludf.DUMMYFUNCTION("""COMPUTED_VALUE"""),121.25)</f>
        <v>121.25</v>
      </c>
      <c r="D730" s="2">
        <f>IFERROR(__xludf.DUMMYFUNCTION("""COMPUTED_VALUE"""),119.13)</f>
        <v>119.13</v>
      </c>
      <c r="E730" s="2">
        <f>IFERROR(__xludf.DUMMYFUNCTION("""COMPUTED_VALUE"""),120.75)</f>
        <v>120.75</v>
      </c>
      <c r="F730" s="2">
        <f>IFERROR(__xludf.DUMMYFUNCTION("""COMPUTED_VALUE"""),1998510.0)</f>
        <v>1998510</v>
      </c>
    </row>
    <row r="731">
      <c r="A731" s="3">
        <f>IFERROR(__xludf.DUMMYFUNCTION("""COMPUTED_VALUE"""),43203.66666666667)</f>
        <v>43203.66667</v>
      </c>
      <c r="B731" s="2">
        <f>IFERROR(__xludf.DUMMYFUNCTION("""COMPUTED_VALUE"""),122.0)</f>
        <v>122</v>
      </c>
      <c r="C731" s="2">
        <f>IFERROR(__xludf.DUMMYFUNCTION("""COMPUTED_VALUE"""),122.19)</f>
        <v>122.19</v>
      </c>
      <c r="D731" s="2">
        <f>IFERROR(__xludf.DUMMYFUNCTION("""COMPUTED_VALUE"""),116.24)</f>
        <v>116.24</v>
      </c>
      <c r="E731" s="2">
        <f>IFERROR(__xludf.DUMMYFUNCTION("""COMPUTED_VALUE"""),117.51)</f>
        <v>117.51</v>
      </c>
      <c r="F731" s="2">
        <f>IFERROR(__xludf.DUMMYFUNCTION("""COMPUTED_VALUE"""),4578266.0)</f>
        <v>4578266</v>
      </c>
    </row>
    <row r="732">
      <c r="A732" s="3">
        <f>IFERROR(__xludf.DUMMYFUNCTION("""COMPUTED_VALUE"""),43206.66666666667)</f>
        <v>43206.66667</v>
      </c>
      <c r="B732" s="2">
        <f>IFERROR(__xludf.DUMMYFUNCTION("""COMPUTED_VALUE"""),117.83)</f>
        <v>117.83</v>
      </c>
      <c r="C732" s="2">
        <f>IFERROR(__xludf.DUMMYFUNCTION("""COMPUTED_VALUE"""),118.0)</f>
        <v>118</v>
      </c>
      <c r="D732" s="2">
        <f>IFERROR(__xludf.DUMMYFUNCTION("""COMPUTED_VALUE"""),113.68)</f>
        <v>113.68</v>
      </c>
      <c r="E732" s="2">
        <f>IFERROR(__xludf.DUMMYFUNCTION("""COMPUTED_VALUE"""),116.94)</f>
        <v>116.94</v>
      </c>
      <c r="F732" s="2">
        <f>IFERROR(__xludf.DUMMYFUNCTION("""COMPUTED_VALUE"""),2108661.0)</f>
        <v>2108661</v>
      </c>
    </row>
    <row r="733">
      <c r="A733" s="3">
        <f>IFERROR(__xludf.DUMMYFUNCTION("""COMPUTED_VALUE"""),43207.66666666667)</f>
        <v>43207.66667</v>
      </c>
      <c r="B733" s="2">
        <f>IFERROR(__xludf.DUMMYFUNCTION("""COMPUTED_VALUE"""),118.0)</f>
        <v>118</v>
      </c>
      <c r="C733" s="2">
        <f>IFERROR(__xludf.DUMMYFUNCTION("""COMPUTED_VALUE"""),127.32)</f>
        <v>127.32</v>
      </c>
      <c r="D733" s="2">
        <f>IFERROR(__xludf.DUMMYFUNCTION("""COMPUTED_VALUE"""),117.91)</f>
        <v>117.91</v>
      </c>
      <c r="E733" s="2">
        <f>IFERROR(__xludf.DUMMYFUNCTION("""COMPUTED_VALUE"""),125.96)</f>
        <v>125.96</v>
      </c>
      <c r="F733" s="2">
        <f>IFERROR(__xludf.DUMMYFUNCTION("""COMPUTED_VALUE"""),2706788.0)</f>
        <v>2706788</v>
      </c>
    </row>
    <row r="734">
      <c r="A734" s="3">
        <f>IFERROR(__xludf.DUMMYFUNCTION("""COMPUTED_VALUE"""),43208.66666666667)</f>
        <v>43208.66667</v>
      </c>
      <c r="B734" s="2">
        <f>IFERROR(__xludf.DUMMYFUNCTION("""COMPUTED_VALUE"""),126.32)</f>
        <v>126.32</v>
      </c>
      <c r="C734" s="2">
        <f>IFERROR(__xludf.DUMMYFUNCTION("""COMPUTED_VALUE"""),128.31)</f>
        <v>128.31</v>
      </c>
      <c r="D734" s="2">
        <f>IFERROR(__xludf.DUMMYFUNCTION("""COMPUTED_VALUE"""),123.26)</f>
        <v>123.26</v>
      </c>
      <c r="E734" s="2">
        <f>IFERROR(__xludf.DUMMYFUNCTION("""COMPUTED_VALUE"""),127.56)</f>
        <v>127.56</v>
      </c>
      <c r="F734" s="2">
        <f>IFERROR(__xludf.DUMMYFUNCTION("""COMPUTED_VALUE"""),1770983.0)</f>
        <v>1770983</v>
      </c>
    </row>
    <row r="735">
      <c r="A735" s="3">
        <f>IFERROR(__xludf.DUMMYFUNCTION("""COMPUTED_VALUE"""),43209.66666666667)</f>
        <v>43209.66667</v>
      </c>
      <c r="B735" s="2">
        <f>IFERROR(__xludf.DUMMYFUNCTION("""COMPUTED_VALUE"""),126.12)</f>
        <v>126.12</v>
      </c>
      <c r="C735" s="2">
        <f>IFERROR(__xludf.DUMMYFUNCTION("""COMPUTED_VALUE"""),129.58)</f>
        <v>129.58</v>
      </c>
      <c r="D735" s="2">
        <f>IFERROR(__xludf.DUMMYFUNCTION("""COMPUTED_VALUE"""),125.58)</f>
        <v>125.58</v>
      </c>
      <c r="E735" s="2">
        <f>IFERROR(__xludf.DUMMYFUNCTION("""COMPUTED_VALUE"""),126.67)</f>
        <v>126.67</v>
      </c>
      <c r="F735" s="2">
        <f>IFERROR(__xludf.DUMMYFUNCTION("""COMPUTED_VALUE"""),1356583.0)</f>
        <v>1356583</v>
      </c>
    </row>
    <row r="736">
      <c r="A736" s="3">
        <f>IFERROR(__xludf.DUMMYFUNCTION("""COMPUTED_VALUE"""),43210.66666666667)</f>
        <v>43210.66667</v>
      </c>
      <c r="B736" s="2">
        <f>IFERROR(__xludf.DUMMYFUNCTION("""COMPUTED_VALUE"""),126.5)</f>
        <v>126.5</v>
      </c>
      <c r="C736" s="2">
        <f>IFERROR(__xludf.DUMMYFUNCTION("""COMPUTED_VALUE"""),127.6)</f>
        <v>127.6</v>
      </c>
      <c r="D736" s="2">
        <f>IFERROR(__xludf.DUMMYFUNCTION("""COMPUTED_VALUE"""),125.29)</f>
        <v>125.29</v>
      </c>
      <c r="E736" s="2">
        <f>IFERROR(__xludf.DUMMYFUNCTION("""COMPUTED_VALUE"""),126.79)</f>
        <v>126.79</v>
      </c>
      <c r="F736" s="2">
        <f>IFERROR(__xludf.DUMMYFUNCTION("""COMPUTED_VALUE"""),1670341.0)</f>
        <v>1670341</v>
      </c>
    </row>
    <row r="737">
      <c r="A737" s="3">
        <f>IFERROR(__xludf.DUMMYFUNCTION("""COMPUTED_VALUE"""),43213.66666666667)</f>
        <v>43213.66667</v>
      </c>
      <c r="B737" s="2">
        <f>IFERROR(__xludf.DUMMYFUNCTION("""COMPUTED_VALUE"""),127.19)</f>
        <v>127.19</v>
      </c>
      <c r="C737" s="2">
        <f>IFERROR(__xludf.DUMMYFUNCTION("""COMPUTED_VALUE"""),127.22)</f>
        <v>127.22</v>
      </c>
      <c r="D737" s="2">
        <f>IFERROR(__xludf.DUMMYFUNCTION("""COMPUTED_VALUE"""),121.15)</f>
        <v>121.15</v>
      </c>
      <c r="E737" s="2">
        <f>IFERROR(__xludf.DUMMYFUNCTION("""COMPUTED_VALUE"""),122.91)</f>
        <v>122.91</v>
      </c>
      <c r="F737" s="2">
        <f>IFERROR(__xludf.DUMMYFUNCTION("""COMPUTED_VALUE"""),2039504.0)</f>
        <v>2039504</v>
      </c>
    </row>
    <row r="738">
      <c r="A738" s="3">
        <f>IFERROR(__xludf.DUMMYFUNCTION("""COMPUTED_VALUE"""),43214.66666666667)</f>
        <v>43214.66667</v>
      </c>
      <c r="B738" s="2">
        <f>IFERROR(__xludf.DUMMYFUNCTION("""COMPUTED_VALUE"""),123.9)</f>
        <v>123.9</v>
      </c>
      <c r="C738" s="2">
        <f>IFERROR(__xludf.DUMMYFUNCTION("""COMPUTED_VALUE"""),126.85)</f>
        <v>126.85</v>
      </c>
      <c r="D738" s="2">
        <f>IFERROR(__xludf.DUMMYFUNCTION("""COMPUTED_VALUE"""),121.51)</f>
        <v>121.51</v>
      </c>
      <c r="E738" s="2">
        <f>IFERROR(__xludf.DUMMYFUNCTION("""COMPUTED_VALUE"""),123.14)</f>
        <v>123.14</v>
      </c>
      <c r="F738" s="2">
        <f>IFERROR(__xludf.DUMMYFUNCTION("""COMPUTED_VALUE"""),1921184.0)</f>
        <v>1921184</v>
      </c>
    </row>
    <row r="739">
      <c r="A739" s="3">
        <f>IFERROR(__xludf.DUMMYFUNCTION("""COMPUTED_VALUE"""),43215.66666666667)</f>
        <v>43215.66667</v>
      </c>
      <c r="B739" s="2">
        <f>IFERROR(__xludf.DUMMYFUNCTION("""COMPUTED_VALUE"""),123.0)</f>
        <v>123</v>
      </c>
      <c r="C739" s="2">
        <f>IFERROR(__xludf.DUMMYFUNCTION("""COMPUTED_VALUE"""),123.33)</f>
        <v>123.33</v>
      </c>
      <c r="D739" s="2">
        <f>IFERROR(__xludf.DUMMYFUNCTION("""COMPUTED_VALUE"""),118.55)</f>
        <v>118.55</v>
      </c>
      <c r="E739" s="2">
        <f>IFERROR(__xludf.DUMMYFUNCTION("""COMPUTED_VALUE"""),120.02)</f>
        <v>120.02</v>
      </c>
      <c r="F739" s="2">
        <f>IFERROR(__xludf.DUMMYFUNCTION("""COMPUTED_VALUE"""),1215407.0)</f>
        <v>1215407</v>
      </c>
    </row>
    <row r="740">
      <c r="A740" s="3">
        <f>IFERROR(__xludf.DUMMYFUNCTION("""COMPUTED_VALUE"""),43216.66666666667)</f>
        <v>43216.66667</v>
      </c>
      <c r="B740" s="2">
        <f>IFERROR(__xludf.DUMMYFUNCTION("""COMPUTED_VALUE"""),121.98)</f>
        <v>121.98</v>
      </c>
      <c r="C740" s="2">
        <f>IFERROR(__xludf.DUMMYFUNCTION("""COMPUTED_VALUE"""),125.52)</f>
        <v>125.52</v>
      </c>
      <c r="D740" s="2">
        <f>IFERROR(__xludf.DUMMYFUNCTION("""COMPUTED_VALUE"""),121.98)</f>
        <v>121.98</v>
      </c>
      <c r="E740" s="2">
        <f>IFERROR(__xludf.DUMMYFUNCTION("""COMPUTED_VALUE"""),124.15)</f>
        <v>124.15</v>
      </c>
      <c r="F740" s="2">
        <f>IFERROR(__xludf.DUMMYFUNCTION("""COMPUTED_VALUE"""),1376171.0)</f>
        <v>1376171</v>
      </c>
    </row>
    <row r="741">
      <c r="A741" s="3">
        <f>IFERROR(__xludf.DUMMYFUNCTION("""COMPUTED_VALUE"""),43217.66666666667)</f>
        <v>43217.66667</v>
      </c>
      <c r="B741" s="2">
        <f>IFERROR(__xludf.DUMMYFUNCTION("""COMPUTED_VALUE"""),126.77)</f>
        <v>126.77</v>
      </c>
      <c r="C741" s="2">
        <f>IFERROR(__xludf.DUMMYFUNCTION("""COMPUTED_VALUE"""),127.1)</f>
        <v>127.1</v>
      </c>
      <c r="D741" s="2">
        <f>IFERROR(__xludf.DUMMYFUNCTION("""COMPUTED_VALUE"""),124.2)</f>
        <v>124.2</v>
      </c>
      <c r="E741" s="2">
        <f>IFERROR(__xludf.DUMMYFUNCTION("""COMPUTED_VALUE"""),126.62)</f>
        <v>126.62</v>
      </c>
      <c r="F741" s="2">
        <f>IFERROR(__xludf.DUMMYFUNCTION("""COMPUTED_VALUE"""),1703850.0)</f>
        <v>1703850</v>
      </c>
    </row>
    <row r="742">
      <c r="A742" s="3">
        <f>IFERROR(__xludf.DUMMYFUNCTION("""COMPUTED_VALUE"""),43220.66666666667)</f>
        <v>43220.66667</v>
      </c>
      <c r="B742" s="2">
        <f>IFERROR(__xludf.DUMMYFUNCTION("""COMPUTED_VALUE"""),128.0)</f>
        <v>128</v>
      </c>
      <c r="C742" s="2">
        <f>IFERROR(__xludf.DUMMYFUNCTION("""COMPUTED_VALUE"""),134.43)</f>
        <v>134.43</v>
      </c>
      <c r="D742" s="2">
        <f>IFERROR(__xludf.DUMMYFUNCTION("""COMPUTED_VALUE"""),127.01)</f>
        <v>127.01</v>
      </c>
      <c r="E742" s="2">
        <f>IFERROR(__xludf.DUMMYFUNCTION("""COMPUTED_VALUE"""),133.63)</f>
        <v>133.63</v>
      </c>
      <c r="F742" s="2">
        <f>IFERROR(__xludf.DUMMYFUNCTION("""COMPUTED_VALUE"""),3840393.0)</f>
        <v>3840393</v>
      </c>
    </row>
    <row r="743">
      <c r="A743" s="3">
        <f>IFERROR(__xludf.DUMMYFUNCTION("""COMPUTED_VALUE"""),43221.66666666667)</f>
        <v>43221.66667</v>
      </c>
      <c r="B743" s="2">
        <f>IFERROR(__xludf.DUMMYFUNCTION("""COMPUTED_VALUE"""),125.08)</f>
        <v>125.08</v>
      </c>
      <c r="C743" s="2">
        <f>IFERROR(__xludf.DUMMYFUNCTION("""COMPUTED_VALUE"""),128.1)</f>
        <v>128.1</v>
      </c>
      <c r="D743" s="2">
        <f>IFERROR(__xludf.DUMMYFUNCTION("""COMPUTED_VALUE"""),118.81)</f>
        <v>118.81</v>
      </c>
      <c r="E743" s="2">
        <f>IFERROR(__xludf.DUMMYFUNCTION("""COMPUTED_VALUE"""),127.68)</f>
        <v>127.68</v>
      </c>
      <c r="F743" s="2">
        <f>IFERROR(__xludf.DUMMYFUNCTION("""COMPUTED_VALUE"""),7356537.0)</f>
        <v>7356537</v>
      </c>
    </row>
    <row r="744">
      <c r="A744" s="3">
        <f>IFERROR(__xludf.DUMMYFUNCTION("""COMPUTED_VALUE"""),43222.66666666667)</f>
        <v>43222.66667</v>
      </c>
      <c r="B744" s="2">
        <f>IFERROR(__xludf.DUMMYFUNCTION("""COMPUTED_VALUE"""),126.85)</f>
        <v>126.85</v>
      </c>
      <c r="C744" s="2">
        <f>IFERROR(__xludf.DUMMYFUNCTION("""COMPUTED_VALUE"""),129.74)</f>
        <v>129.74</v>
      </c>
      <c r="D744" s="2">
        <f>IFERROR(__xludf.DUMMYFUNCTION("""COMPUTED_VALUE"""),122.48)</f>
        <v>122.48</v>
      </c>
      <c r="E744" s="2">
        <f>IFERROR(__xludf.DUMMYFUNCTION("""COMPUTED_VALUE"""),124.81)</f>
        <v>124.81</v>
      </c>
      <c r="F744" s="2">
        <f>IFERROR(__xludf.DUMMYFUNCTION("""COMPUTED_VALUE"""),2964527.0)</f>
        <v>2964527</v>
      </c>
    </row>
    <row r="745">
      <c r="A745" s="3">
        <f>IFERROR(__xludf.DUMMYFUNCTION("""COMPUTED_VALUE"""),43223.66666666667)</f>
        <v>43223.66667</v>
      </c>
      <c r="B745" s="2">
        <f>IFERROR(__xludf.DUMMYFUNCTION("""COMPUTED_VALUE"""),124.81)</f>
        <v>124.81</v>
      </c>
      <c r="C745" s="2">
        <f>IFERROR(__xludf.DUMMYFUNCTION("""COMPUTED_VALUE"""),135.53)</f>
        <v>135.53</v>
      </c>
      <c r="D745" s="2">
        <f>IFERROR(__xludf.DUMMYFUNCTION("""COMPUTED_VALUE"""),124.25)</f>
        <v>124.25</v>
      </c>
      <c r="E745" s="2">
        <f>IFERROR(__xludf.DUMMYFUNCTION("""COMPUTED_VALUE"""),135.17)</f>
        <v>135.17</v>
      </c>
      <c r="F745" s="2">
        <f>IFERROR(__xludf.DUMMYFUNCTION("""COMPUTED_VALUE"""),3316518.0)</f>
        <v>3316518</v>
      </c>
    </row>
    <row r="746">
      <c r="A746" s="3">
        <f>IFERROR(__xludf.DUMMYFUNCTION("""COMPUTED_VALUE"""),43224.66666666667)</f>
        <v>43224.66667</v>
      </c>
      <c r="B746" s="2">
        <f>IFERROR(__xludf.DUMMYFUNCTION("""COMPUTED_VALUE"""),134.8)</f>
        <v>134.8</v>
      </c>
      <c r="C746" s="2">
        <f>IFERROR(__xludf.DUMMYFUNCTION("""COMPUTED_VALUE"""),138.26)</f>
        <v>138.26</v>
      </c>
      <c r="D746" s="2">
        <f>IFERROR(__xludf.DUMMYFUNCTION("""COMPUTED_VALUE"""),132.63)</f>
        <v>132.63</v>
      </c>
      <c r="E746" s="2">
        <f>IFERROR(__xludf.DUMMYFUNCTION("""COMPUTED_VALUE"""),136.13)</f>
        <v>136.13</v>
      </c>
      <c r="F746" s="2">
        <f>IFERROR(__xludf.DUMMYFUNCTION("""COMPUTED_VALUE"""),1933990.0)</f>
        <v>1933990</v>
      </c>
    </row>
    <row r="747">
      <c r="A747" s="3">
        <f>IFERROR(__xludf.DUMMYFUNCTION("""COMPUTED_VALUE"""),43227.66666666667)</f>
        <v>43227.66667</v>
      </c>
      <c r="B747" s="2">
        <f>IFERROR(__xludf.DUMMYFUNCTION("""COMPUTED_VALUE"""),137.79)</f>
        <v>137.79</v>
      </c>
      <c r="C747" s="2">
        <f>IFERROR(__xludf.DUMMYFUNCTION("""COMPUTED_VALUE"""),139.05)</f>
        <v>139.05</v>
      </c>
      <c r="D747" s="2">
        <f>IFERROR(__xludf.DUMMYFUNCTION("""COMPUTED_VALUE"""),136.59)</f>
        <v>136.59</v>
      </c>
      <c r="E747" s="2">
        <f>IFERROR(__xludf.DUMMYFUNCTION("""COMPUTED_VALUE"""),138.56)</f>
        <v>138.56</v>
      </c>
      <c r="F747" s="2">
        <f>IFERROR(__xludf.DUMMYFUNCTION("""COMPUTED_VALUE"""),1364210.0)</f>
        <v>1364210</v>
      </c>
    </row>
    <row r="748">
      <c r="A748" s="3">
        <f>IFERROR(__xludf.DUMMYFUNCTION("""COMPUTED_VALUE"""),43228.66666666667)</f>
        <v>43228.66667</v>
      </c>
      <c r="B748" s="2">
        <f>IFERROR(__xludf.DUMMYFUNCTION("""COMPUTED_VALUE"""),139.47)</f>
        <v>139.47</v>
      </c>
      <c r="C748" s="2">
        <f>IFERROR(__xludf.DUMMYFUNCTION("""COMPUTED_VALUE"""),146.05)</f>
        <v>146.05</v>
      </c>
      <c r="D748" s="2">
        <f>IFERROR(__xludf.DUMMYFUNCTION("""COMPUTED_VALUE"""),138.61)</f>
        <v>138.61</v>
      </c>
      <c r="E748" s="2">
        <f>IFERROR(__xludf.DUMMYFUNCTION("""COMPUTED_VALUE"""),143.31)</f>
        <v>143.31</v>
      </c>
      <c r="F748" s="2">
        <f>IFERROR(__xludf.DUMMYFUNCTION("""COMPUTED_VALUE"""),2310235.0)</f>
        <v>2310235</v>
      </c>
    </row>
    <row r="749">
      <c r="A749" s="3">
        <f>IFERROR(__xludf.DUMMYFUNCTION("""COMPUTED_VALUE"""),43229.66666666667)</f>
        <v>43229.66667</v>
      </c>
      <c r="B749" s="2">
        <f>IFERROR(__xludf.DUMMYFUNCTION("""COMPUTED_VALUE"""),144.0)</f>
        <v>144</v>
      </c>
      <c r="C749" s="2">
        <f>IFERROR(__xludf.DUMMYFUNCTION("""COMPUTED_VALUE"""),146.48)</f>
        <v>146.48</v>
      </c>
      <c r="D749" s="2">
        <f>IFERROR(__xludf.DUMMYFUNCTION("""COMPUTED_VALUE"""),143.0)</f>
        <v>143</v>
      </c>
      <c r="E749" s="2">
        <f>IFERROR(__xludf.DUMMYFUNCTION("""COMPUTED_VALUE"""),146.1)</f>
        <v>146.1</v>
      </c>
      <c r="F749" s="2">
        <f>IFERROR(__xludf.DUMMYFUNCTION("""COMPUTED_VALUE"""),1534212.0)</f>
        <v>1534212</v>
      </c>
    </row>
    <row r="750">
      <c r="A750" s="3">
        <f>IFERROR(__xludf.DUMMYFUNCTION("""COMPUTED_VALUE"""),43230.66666666667)</f>
        <v>43230.66667</v>
      </c>
      <c r="B750" s="2">
        <f>IFERROR(__xludf.DUMMYFUNCTION("""COMPUTED_VALUE"""),146.4)</f>
        <v>146.4</v>
      </c>
      <c r="C750" s="2">
        <f>IFERROR(__xludf.DUMMYFUNCTION("""COMPUTED_VALUE"""),146.97)</f>
        <v>146.97</v>
      </c>
      <c r="D750" s="2">
        <f>IFERROR(__xludf.DUMMYFUNCTION("""COMPUTED_VALUE"""),145.13)</f>
        <v>145.13</v>
      </c>
      <c r="E750" s="2">
        <f>IFERROR(__xludf.DUMMYFUNCTION("""COMPUTED_VALUE"""),146.23)</f>
        <v>146.23</v>
      </c>
      <c r="F750" s="2">
        <f>IFERROR(__xludf.DUMMYFUNCTION("""COMPUTED_VALUE"""),1162244.0)</f>
        <v>1162244</v>
      </c>
    </row>
    <row r="751">
      <c r="A751" s="3">
        <f>IFERROR(__xludf.DUMMYFUNCTION("""COMPUTED_VALUE"""),43231.66666666667)</f>
        <v>43231.66667</v>
      </c>
      <c r="B751" s="2">
        <f>IFERROR(__xludf.DUMMYFUNCTION("""COMPUTED_VALUE"""),146.33)</f>
        <v>146.33</v>
      </c>
      <c r="C751" s="2">
        <f>IFERROR(__xludf.DUMMYFUNCTION("""COMPUTED_VALUE"""),146.67)</f>
        <v>146.67</v>
      </c>
      <c r="D751" s="2">
        <f>IFERROR(__xludf.DUMMYFUNCTION("""COMPUTED_VALUE"""),142.71)</f>
        <v>142.71</v>
      </c>
      <c r="E751" s="2">
        <f>IFERROR(__xludf.DUMMYFUNCTION("""COMPUTED_VALUE"""),144.47)</f>
        <v>144.47</v>
      </c>
      <c r="F751" s="2">
        <f>IFERROR(__xludf.DUMMYFUNCTION("""COMPUTED_VALUE"""),1161644.0)</f>
        <v>1161644</v>
      </c>
    </row>
    <row r="752">
      <c r="A752" s="3">
        <f>IFERROR(__xludf.DUMMYFUNCTION("""COMPUTED_VALUE"""),43234.66666666667)</f>
        <v>43234.66667</v>
      </c>
      <c r="B752" s="2">
        <f>IFERROR(__xludf.DUMMYFUNCTION("""COMPUTED_VALUE"""),145.3)</f>
        <v>145.3</v>
      </c>
      <c r="C752" s="2">
        <f>IFERROR(__xludf.DUMMYFUNCTION("""COMPUTED_VALUE"""),148.29)</f>
        <v>148.29</v>
      </c>
      <c r="D752" s="2">
        <f>IFERROR(__xludf.DUMMYFUNCTION("""COMPUTED_VALUE"""),142.23)</f>
        <v>142.23</v>
      </c>
      <c r="E752" s="2">
        <f>IFERROR(__xludf.DUMMYFUNCTION("""COMPUTED_VALUE"""),142.64)</f>
        <v>142.64</v>
      </c>
      <c r="F752" s="2">
        <f>IFERROR(__xludf.DUMMYFUNCTION("""COMPUTED_VALUE"""),1479461.0)</f>
        <v>1479461</v>
      </c>
    </row>
    <row r="753">
      <c r="A753" s="3">
        <f>IFERROR(__xludf.DUMMYFUNCTION("""COMPUTED_VALUE"""),43235.66666666667)</f>
        <v>43235.66667</v>
      </c>
      <c r="B753" s="2">
        <f>IFERROR(__xludf.DUMMYFUNCTION("""COMPUTED_VALUE"""),141.21)</f>
        <v>141.21</v>
      </c>
      <c r="C753" s="2">
        <f>IFERROR(__xludf.DUMMYFUNCTION("""COMPUTED_VALUE"""),142.75)</f>
        <v>142.75</v>
      </c>
      <c r="D753" s="2">
        <f>IFERROR(__xludf.DUMMYFUNCTION("""COMPUTED_VALUE"""),137.63)</f>
        <v>137.63</v>
      </c>
      <c r="E753" s="2">
        <f>IFERROR(__xludf.DUMMYFUNCTION("""COMPUTED_VALUE"""),142.5)</f>
        <v>142.5</v>
      </c>
      <c r="F753" s="2">
        <f>IFERROR(__xludf.DUMMYFUNCTION("""COMPUTED_VALUE"""),1140679.0)</f>
        <v>1140679</v>
      </c>
    </row>
    <row r="754">
      <c r="A754" s="3">
        <f>IFERROR(__xludf.DUMMYFUNCTION("""COMPUTED_VALUE"""),43236.66666666667)</f>
        <v>43236.66667</v>
      </c>
      <c r="B754" s="2">
        <f>IFERROR(__xludf.DUMMYFUNCTION("""COMPUTED_VALUE"""),143.02)</f>
        <v>143.02</v>
      </c>
      <c r="C754" s="2">
        <f>IFERROR(__xludf.DUMMYFUNCTION("""COMPUTED_VALUE"""),144.63)</f>
        <v>144.63</v>
      </c>
      <c r="D754" s="2">
        <f>IFERROR(__xludf.DUMMYFUNCTION("""COMPUTED_VALUE"""),142.11)</f>
        <v>142.11</v>
      </c>
      <c r="E754" s="2">
        <f>IFERROR(__xludf.DUMMYFUNCTION("""COMPUTED_VALUE"""),142.28)</f>
        <v>142.28</v>
      </c>
      <c r="F754" s="2">
        <f>IFERROR(__xludf.DUMMYFUNCTION("""COMPUTED_VALUE"""),713323.0)</f>
        <v>713323</v>
      </c>
    </row>
    <row r="755">
      <c r="A755" s="3">
        <f>IFERROR(__xludf.DUMMYFUNCTION("""COMPUTED_VALUE"""),43237.66666666667)</f>
        <v>43237.66667</v>
      </c>
      <c r="B755" s="2">
        <f>IFERROR(__xludf.DUMMYFUNCTION("""COMPUTED_VALUE"""),142.22)</f>
        <v>142.22</v>
      </c>
      <c r="C755" s="2">
        <f>IFERROR(__xludf.DUMMYFUNCTION("""COMPUTED_VALUE"""),146.62)</f>
        <v>146.62</v>
      </c>
      <c r="D755" s="2">
        <f>IFERROR(__xludf.DUMMYFUNCTION("""COMPUTED_VALUE"""),141.9)</f>
        <v>141.9</v>
      </c>
      <c r="E755" s="2">
        <f>IFERROR(__xludf.DUMMYFUNCTION("""COMPUTED_VALUE"""),146.1)</f>
        <v>146.1</v>
      </c>
      <c r="F755" s="2">
        <f>IFERROR(__xludf.DUMMYFUNCTION("""COMPUTED_VALUE"""),1440163.0)</f>
        <v>1440163</v>
      </c>
    </row>
    <row r="756">
      <c r="A756" s="3">
        <f>IFERROR(__xludf.DUMMYFUNCTION("""COMPUTED_VALUE"""),43238.66666666667)</f>
        <v>43238.66667</v>
      </c>
      <c r="B756" s="2">
        <f>IFERROR(__xludf.DUMMYFUNCTION("""COMPUTED_VALUE"""),145.26)</f>
        <v>145.26</v>
      </c>
      <c r="C756" s="2">
        <f>IFERROR(__xludf.DUMMYFUNCTION("""COMPUTED_VALUE"""),147.7)</f>
        <v>147.7</v>
      </c>
      <c r="D756" s="2">
        <f>IFERROR(__xludf.DUMMYFUNCTION("""COMPUTED_VALUE"""),144.73)</f>
        <v>144.73</v>
      </c>
      <c r="E756" s="2">
        <f>IFERROR(__xludf.DUMMYFUNCTION("""COMPUTED_VALUE"""),147.06)</f>
        <v>147.06</v>
      </c>
      <c r="F756" s="2">
        <f>IFERROR(__xludf.DUMMYFUNCTION("""COMPUTED_VALUE"""),1035823.0)</f>
        <v>1035823</v>
      </c>
    </row>
    <row r="757">
      <c r="A757" s="3">
        <f>IFERROR(__xludf.DUMMYFUNCTION("""COMPUTED_VALUE"""),43241.66666666667)</f>
        <v>43241.66667</v>
      </c>
      <c r="B757" s="2">
        <f>IFERROR(__xludf.DUMMYFUNCTION("""COMPUTED_VALUE"""),148.73)</f>
        <v>148.73</v>
      </c>
      <c r="C757" s="2">
        <f>IFERROR(__xludf.DUMMYFUNCTION("""COMPUTED_VALUE"""),150.97)</f>
        <v>150.97</v>
      </c>
      <c r="D757" s="2">
        <f>IFERROR(__xludf.DUMMYFUNCTION("""COMPUTED_VALUE"""),143.42)</f>
        <v>143.42</v>
      </c>
      <c r="E757" s="2">
        <f>IFERROR(__xludf.DUMMYFUNCTION("""COMPUTED_VALUE"""),144.51)</f>
        <v>144.51</v>
      </c>
      <c r="F757" s="2">
        <f>IFERROR(__xludf.DUMMYFUNCTION("""COMPUTED_VALUE"""),1564005.0)</f>
        <v>1564005</v>
      </c>
    </row>
    <row r="758">
      <c r="A758" s="3">
        <f>IFERROR(__xludf.DUMMYFUNCTION("""COMPUTED_VALUE"""),43242.66666666667)</f>
        <v>43242.66667</v>
      </c>
      <c r="B758" s="2">
        <f>IFERROR(__xludf.DUMMYFUNCTION("""COMPUTED_VALUE"""),140.7)</f>
        <v>140.7</v>
      </c>
      <c r="C758" s="2">
        <f>IFERROR(__xludf.DUMMYFUNCTION("""COMPUTED_VALUE"""),142.99)</f>
        <v>142.99</v>
      </c>
      <c r="D758" s="2">
        <f>IFERROR(__xludf.DUMMYFUNCTION("""COMPUTED_VALUE"""),137.31)</f>
        <v>137.31</v>
      </c>
      <c r="E758" s="2">
        <f>IFERROR(__xludf.DUMMYFUNCTION("""COMPUTED_VALUE"""),138.75)</f>
        <v>138.75</v>
      </c>
      <c r="F758" s="2">
        <f>IFERROR(__xludf.DUMMYFUNCTION("""COMPUTED_VALUE"""),2760505.0)</f>
        <v>2760505</v>
      </c>
    </row>
    <row r="759">
      <c r="A759" s="3">
        <f>IFERROR(__xludf.DUMMYFUNCTION("""COMPUTED_VALUE"""),43243.66666666667)</f>
        <v>43243.66667</v>
      </c>
      <c r="B759" s="2">
        <f>IFERROR(__xludf.DUMMYFUNCTION("""COMPUTED_VALUE"""),138.0)</f>
        <v>138</v>
      </c>
      <c r="C759" s="2">
        <f>IFERROR(__xludf.DUMMYFUNCTION("""COMPUTED_VALUE"""),141.25)</f>
        <v>141.25</v>
      </c>
      <c r="D759" s="2">
        <f>IFERROR(__xludf.DUMMYFUNCTION("""COMPUTED_VALUE"""),137.5)</f>
        <v>137.5</v>
      </c>
      <c r="E759" s="2">
        <f>IFERROR(__xludf.DUMMYFUNCTION("""COMPUTED_VALUE"""),140.83)</f>
        <v>140.83</v>
      </c>
      <c r="F759" s="2">
        <f>IFERROR(__xludf.DUMMYFUNCTION("""COMPUTED_VALUE"""),997155.0)</f>
        <v>997155</v>
      </c>
    </row>
    <row r="760">
      <c r="A760" s="3">
        <f>IFERROR(__xludf.DUMMYFUNCTION("""COMPUTED_VALUE"""),43244.66666666667)</f>
        <v>43244.66667</v>
      </c>
      <c r="B760" s="2">
        <f>IFERROR(__xludf.DUMMYFUNCTION("""COMPUTED_VALUE"""),140.49)</f>
        <v>140.49</v>
      </c>
      <c r="C760" s="2">
        <f>IFERROR(__xludf.DUMMYFUNCTION("""COMPUTED_VALUE"""),143.68)</f>
        <v>143.68</v>
      </c>
      <c r="D760" s="2">
        <f>IFERROR(__xludf.DUMMYFUNCTION("""COMPUTED_VALUE"""),140.25)</f>
        <v>140.25</v>
      </c>
      <c r="E760" s="2">
        <f>IFERROR(__xludf.DUMMYFUNCTION("""COMPUTED_VALUE"""),143.05)</f>
        <v>143.05</v>
      </c>
      <c r="F760" s="2">
        <f>IFERROR(__xludf.DUMMYFUNCTION("""COMPUTED_VALUE"""),909404.0)</f>
        <v>909404</v>
      </c>
    </row>
    <row r="761">
      <c r="A761" s="3">
        <f>IFERROR(__xludf.DUMMYFUNCTION("""COMPUTED_VALUE"""),43245.66666666667)</f>
        <v>43245.66667</v>
      </c>
      <c r="B761" s="2">
        <f>IFERROR(__xludf.DUMMYFUNCTION("""COMPUTED_VALUE"""),143.05)</f>
        <v>143.05</v>
      </c>
      <c r="C761" s="2">
        <f>IFERROR(__xludf.DUMMYFUNCTION("""COMPUTED_VALUE"""),144.66)</f>
        <v>144.66</v>
      </c>
      <c r="D761" s="2">
        <f>IFERROR(__xludf.DUMMYFUNCTION("""COMPUTED_VALUE"""),142.68)</f>
        <v>142.68</v>
      </c>
      <c r="E761" s="2">
        <f>IFERROR(__xludf.DUMMYFUNCTION("""COMPUTED_VALUE"""),143.64)</f>
        <v>143.64</v>
      </c>
      <c r="F761" s="2">
        <f>IFERROR(__xludf.DUMMYFUNCTION("""COMPUTED_VALUE"""),654156.0)</f>
        <v>654156</v>
      </c>
    </row>
    <row r="762">
      <c r="A762" s="3">
        <f>IFERROR(__xludf.DUMMYFUNCTION("""COMPUTED_VALUE"""),43249.66666666667)</f>
        <v>43249.66667</v>
      </c>
      <c r="B762" s="2">
        <f>IFERROR(__xludf.DUMMYFUNCTION("""COMPUTED_VALUE"""),143.32)</f>
        <v>143.32</v>
      </c>
      <c r="C762" s="2">
        <f>IFERROR(__xludf.DUMMYFUNCTION("""COMPUTED_VALUE"""),145.32)</f>
        <v>145.32</v>
      </c>
      <c r="D762" s="2">
        <f>IFERROR(__xludf.DUMMYFUNCTION("""COMPUTED_VALUE"""),141.8)</f>
        <v>141.8</v>
      </c>
      <c r="E762" s="2">
        <f>IFERROR(__xludf.DUMMYFUNCTION("""COMPUTED_VALUE"""),143.29)</f>
        <v>143.29</v>
      </c>
      <c r="F762" s="2">
        <f>IFERROR(__xludf.DUMMYFUNCTION("""COMPUTED_VALUE"""),857444.0)</f>
        <v>857444</v>
      </c>
    </row>
    <row r="763">
      <c r="A763" s="3">
        <f>IFERROR(__xludf.DUMMYFUNCTION("""COMPUTED_VALUE"""),43250.66666666667)</f>
        <v>43250.66667</v>
      </c>
      <c r="B763" s="2">
        <f>IFERROR(__xludf.DUMMYFUNCTION("""COMPUTED_VALUE"""),144.0)</f>
        <v>144</v>
      </c>
      <c r="C763" s="2">
        <f>IFERROR(__xludf.DUMMYFUNCTION("""COMPUTED_VALUE"""),146.8)</f>
        <v>146.8</v>
      </c>
      <c r="D763" s="2">
        <f>IFERROR(__xludf.DUMMYFUNCTION("""COMPUTED_VALUE"""),143.69)</f>
        <v>143.69</v>
      </c>
      <c r="E763" s="2">
        <f>IFERROR(__xludf.DUMMYFUNCTION("""COMPUTED_VALUE"""),145.84)</f>
        <v>145.84</v>
      </c>
      <c r="F763" s="2">
        <f>IFERROR(__xludf.DUMMYFUNCTION("""COMPUTED_VALUE"""),765700.0)</f>
        <v>765700</v>
      </c>
    </row>
    <row r="764">
      <c r="A764" s="3">
        <f>IFERROR(__xludf.DUMMYFUNCTION("""COMPUTED_VALUE"""),43251.66666666667)</f>
        <v>43251.66667</v>
      </c>
      <c r="B764" s="2">
        <f>IFERROR(__xludf.DUMMYFUNCTION("""COMPUTED_VALUE"""),146.11)</f>
        <v>146.11</v>
      </c>
      <c r="C764" s="2">
        <f>IFERROR(__xludf.DUMMYFUNCTION("""COMPUTED_VALUE"""),149.98)</f>
        <v>149.98</v>
      </c>
      <c r="D764" s="2">
        <f>IFERROR(__xludf.DUMMYFUNCTION("""COMPUTED_VALUE"""),145.52)</f>
        <v>145.52</v>
      </c>
      <c r="E764" s="2">
        <f>IFERROR(__xludf.DUMMYFUNCTION("""COMPUTED_VALUE"""),148.09)</f>
        <v>148.09</v>
      </c>
      <c r="F764" s="2">
        <f>IFERROR(__xludf.DUMMYFUNCTION("""COMPUTED_VALUE"""),1431755.0)</f>
        <v>1431755</v>
      </c>
    </row>
    <row r="765">
      <c r="A765" s="3">
        <f>IFERROR(__xludf.DUMMYFUNCTION("""COMPUTED_VALUE"""),43252.66666666667)</f>
        <v>43252.66667</v>
      </c>
      <c r="B765" s="2">
        <f>IFERROR(__xludf.DUMMYFUNCTION("""COMPUTED_VALUE"""),149.5)</f>
        <v>149.5</v>
      </c>
      <c r="C765" s="2">
        <f>IFERROR(__xludf.DUMMYFUNCTION("""COMPUTED_VALUE"""),151.66)</f>
        <v>151.66</v>
      </c>
      <c r="D765" s="2">
        <f>IFERROR(__xludf.DUMMYFUNCTION("""COMPUTED_VALUE"""),147.54)</f>
        <v>147.54</v>
      </c>
      <c r="E765" s="2">
        <f>IFERROR(__xludf.DUMMYFUNCTION("""COMPUTED_VALUE"""),150.8)</f>
        <v>150.8</v>
      </c>
      <c r="F765" s="2">
        <f>IFERROR(__xludf.DUMMYFUNCTION("""COMPUTED_VALUE"""),1307774.0)</f>
        <v>1307774</v>
      </c>
    </row>
    <row r="766">
      <c r="A766" s="3">
        <f>IFERROR(__xludf.DUMMYFUNCTION("""COMPUTED_VALUE"""),43255.66666666667)</f>
        <v>43255.66667</v>
      </c>
      <c r="B766" s="2">
        <f>IFERROR(__xludf.DUMMYFUNCTION("""COMPUTED_VALUE"""),151.93)</f>
        <v>151.93</v>
      </c>
      <c r="C766" s="2">
        <f>IFERROR(__xludf.DUMMYFUNCTION("""COMPUTED_VALUE"""),157.86)</f>
        <v>157.86</v>
      </c>
      <c r="D766" s="2">
        <f>IFERROR(__xludf.DUMMYFUNCTION("""COMPUTED_VALUE"""),151.75)</f>
        <v>151.75</v>
      </c>
      <c r="E766" s="2">
        <f>IFERROR(__xludf.DUMMYFUNCTION("""COMPUTED_VALUE"""),156.91)</f>
        <v>156.91</v>
      </c>
      <c r="F766" s="2">
        <f>IFERROR(__xludf.DUMMYFUNCTION("""COMPUTED_VALUE"""),1622370.0)</f>
        <v>1622370</v>
      </c>
    </row>
    <row r="767">
      <c r="A767" s="3">
        <f>IFERROR(__xludf.DUMMYFUNCTION("""COMPUTED_VALUE"""),43256.66666666667)</f>
        <v>43256.66667</v>
      </c>
      <c r="B767" s="2">
        <f>IFERROR(__xludf.DUMMYFUNCTION("""COMPUTED_VALUE"""),157.12)</f>
        <v>157.12</v>
      </c>
      <c r="C767" s="2">
        <f>IFERROR(__xludf.DUMMYFUNCTION("""COMPUTED_VALUE"""),162.0)</f>
        <v>162</v>
      </c>
      <c r="D767" s="2">
        <f>IFERROR(__xludf.DUMMYFUNCTION("""COMPUTED_VALUE"""),156.84)</f>
        <v>156.84</v>
      </c>
      <c r="E767" s="2">
        <f>IFERROR(__xludf.DUMMYFUNCTION("""COMPUTED_VALUE"""),161.06)</f>
        <v>161.06</v>
      </c>
      <c r="F767" s="2">
        <f>IFERROR(__xludf.DUMMYFUNCTION("""COMPUTED_VALUE"""),1394385.0)</f>
        <v>1394385</v>
      </c>
    </row>
    <row r="768">
      <c r="A768" s="3">
        <f>IFERROR(__xludf.DUMMYFUNCTION("""COMPUTED_VALUE"""),43257.66666666667)</f>
        <v>43257.66667</v>
      </c>
      <c r="B768" s="2">
        <f>IFERROR(__xludf.DUMMYFUNCTION("""COMPUTED_VALUE"""),162.05)</f>
        <v>162.05</v>
      </c>
      <c r="C768" s="2">
        <f>IFERROR(__xludf.DUMMYFUNCTION("""COMPUTED_VALUE"""),165.77)</f>
        <v>165.77</v>
      </c>
      <c r="D768" s="2">
        <f>IFERROR(__xludf.DUMMYFUNCTION("""COMPUTED_VALUE"""),160.26)</f>
        <v>160.26</v>
      </c>
      <c r="E768" s="2">
        <f>IFERROR(__xludf.DUMMYFUNCTION("""COMPUTED_VALUE"""),165.36)</f>
        <v>165.36</v>
      </c>
      <c r="F768" s="2">
        <f>IFERROR(__xludf.DUMMYFUNCTION("""COMPUTED_VALUE"""),1399629.0)</f>
        <v>1399629</v>
      </c>
    </row>
    <row r="769">
      <c r="A769" s="3">
        <f>IFERROR(__xludf.DUMMYFUNCTION("""COMPUTED_VALUE"""),43258.66666666667)</f>
        <v>43258.66667</v>
      </c>
      <c r="B769" s="2">
        <f>IFERROR(__xludf.DUMMYFUNCTION("""COMPUTED_VALUE"""),166.0)</f>
        <v>166</v>
      </c>
      <c r="C769" s="2">
        <f>IFERROR(__xludf.DUMMYFUNCTION("""COMPUTED_VALUE"""),166.01)</f>
        <v>166.01</v>
      </c>
      <c r="D769" s="2">
        <f>IFERROR(__xludf.DUMMYFUNCTION("""COMPUTED_VALUE"""),158.88)</f>
        <v>158.88</v>
      </c>
      <c r="E769" s="2">
        <f>IFERROR(__xludf.DUMMYFUNCTION("""COMPUTED_VALUE"""),161.26)</f>
        <v>161.26</v>
      </c>
      <c r="F769" s="2">
        <f>IFERROR(__xludf.DUMMYFUNCTION("""COMPUTED_VALUE"""),1738804.0)</f>
        <v>1738804</v>
      </c>
    </row>
    <row r="770">
      <c r="A770" s="3">
        <f>IFERROR(__xludf.DUMMYFUNCTION("""COMPUTED_VALUE"""),43259.66666666667)</f>
        <v>43259.66667</v>
      </c>
      <c r="B770" s="2">
        <f>IFERROR(__xludf.DUMMYFUNCTION("""COMPUTED_VALUE"""),159.55)</f>
        <v>159.55</v>
      </c>
      <c r="C770" s="2">
        <f>IFERROR(__xludf.DUMMYFUNCTION("""COMPUTED_VALUE"""),163.83)</f>
        <v>163.83</v>
      </c>
      <c r="D770" s="2">
        <f>IFERROR(__xludf.DUMMYFUNCTION("""COMPUTED_VALUE"""),158.5)</f>
        <v>158.5</v>
      </c>
      <c r="E770" s="2">
        <f>IFERROR(__xludf.DUMMYFUNCTION("""COMPUTED_VALUE"""),162.81)</f>
        <v>162.81</v>
      </c>
      <c r="F770" s="2">
        <f>IFERROR(__xludf.DUMMYFUNCTION("""COMPUTED_VALUE"""),1056908.0)</f>
        <v>1056908</v>
      </c>
    </row>
    <row r="771">
      <c r="A771" s="3">
        <f>IFERROR(__xludf.DUMMYFUNCTION("""COMPUTED_VALUE"""),43262.66666666667)</f>
        <v>43262.66667</v>
      </c>
      <c r="B771" s="2">
        <f>IFERROR(__xludf.DUMMYFUNCTION("""COMPUTED_VALUE"""),163.2)</f>
        <v>163.2</v>
      </c>
      <c r="C771" s="2">
        <f>IFERROR(__xludf.DUMMYFUNCTION("""COMPUTED_VALUE"""),164.9)</f>
        <v>164.9</v>
      </c>
      <c r="D771" s="2">
        <f>IFERROR(__xludf.DUMMYFUNCTION("""COMPUTED_VALUE"""),160.03)</f>
        <v>160.03</v>
      </c>
      <c r="E771" s="2">
        <f>IFERROR(__xludf.DUMMYFUNCTION("""COMPUTED_VALUE"""),160.24)</f>
        <v>160.24</v>
      </c>
      <c r="F771" s="2">
        <f>IFERROR(__xludf.DUMMYFUNCTION("""COMPUTED_VALUE"""),1079386.0)</f>
        <v>1079386</v>
      </c>
    </row>
    <row r="772">
      <c r="A772" s="3">
        <f>IFERROR(__xludf.DUMMYFUNCTION("""COMPUTED_VALUE"""),43263.66666666667)</f>
        <v>43263.66667</v>
      </c>
      <c r="B772" s="2">
        <f>IFERROR(__xludf.DUMMYFUNCTION("""COMPUTED_VALUE"""),160.33)</f>
        <v>160.33</v>
      </c>
      <c r="C772" s="2">
        <f>IFERROR(__xludf.DUMMYFUNCTION("""COMPUTED_VALUE"""),165.89)</f>
        <v>165.89</v>
      </c>
      <c r="D772" s="2">
        <f>IFERROR(__xludf.DUMMYFUNCTION("""COMPUTED_VALUE"""),160.13)</f>
        <v>160.13</v>
      </c>
      <c r="E772" s="2">
        <f>IFERROR(__xludf.DUMMYFUNCTION("""COMPUTED_VALUE"""),165.24)</f>
        <v>165.24</v>
      </c>
      <c r="F772" s="2">
        <f>IFERROR(__xludf.DUMMYFUNCTION("""COMPUTED_VALUE"""),1378086.0)</f>
        <v>1378086</v>
      </c>
    </row>
    <row r="773">
      <c r="A773" s="3">
        <f>IFERROR(__xludf.DUMMYFUNCTION("""COMPUTED_VALUE"""),43264.66666666667)</f>
        <v>43264.66667</v>
      </c>
      <c r="B773" s="2">
        <f>IFERROR(__xludf.DUMMYFUNCTION("""COMPUTED_VALUE"""),165.0)</f>
        <v>165</v>
      </c>
      <c r="C773" s="2">
        <f>IFERROR(__xludf.DUMMYFUNCTION("""COMPUTED_VALUE"""),171.13)</f>
        <v>171.13</v>
      </c>
      <c r="D773" s="2">
        <f>IFERROR(__xludf.DUMMYFUNCTION("""COMPUTED_VALUE"""),163.81)</f>
        <v>163.81</v>
      </c>
      <c r="E773" s="2">
        <f>IFERROR(__xludf.DUMMYFUNCTION("""COMPUTED_VALUE"""),165.09)</f>
        <v>165.09</v>
      </c>
      <c r="F773" s="2">
        <f>IFERROR(__xludf.DUMMYFUNCTION("""COMPUTED_VALUE"""),2156042.0)</f>
        <v>2156042</v>
      </c>
    </row>
    <row r="774">
      <c r="A774" s="3">
        <f>IFERROR(__xludf.DUMMYFUNCTION("""COMPUTED_VALUE"""),43265.66666666667)</f>
        <v>43265.66667</v>
      </c>
      <c r="B774" s="2">
        <f>IFERROR(__xludf.DUMMYFUNCTION("""COMPUTED_VALUE"""),166.22)</f>
        <v>166.22</v>
      </c>
      <c r="C774" s="2">
        <f>IFERROR(__xludf.DUMMYFUNCTION("""COMPUTED_VALUE"""),168.86)</f>
        <v>168.86</v>
      </c>
      <c r="D774" s="2">
        <f>IFERROR(__xludf.DUMMYFUNCTION("""COMPUTED_VALUE"""),166.0)</f>
        <v>166</v>
      </c>
      <c r="E774" s="2">
        <f>IFERROR(__xludf.DUMMYFUNCTION("""COMPUTED_VALUE"""),167.94)</f>
        <v>167.94</v>
      </c>
      <c r="F774" s="2">
        <f>IFERROR(__xludf.DUMMYFUNCTION("""COMPUTED_VALUE"""),1125660.0)</f>
        <v>1125660</v>
      </c>
    </row>
    <row r="775">
      <c r="A775" s="3">
        <f>IFERROR(__xludf.DUMMYFUNCTION("""COMPUTED_VALUE"""),43266.66666666667)</f>
        <v>43266.66667</v>
      </c>
      <c r="B775" s="2">
        <f>IFERROR(__xludf.DUMMYFUNCTION("""COMPUTED_VALUE"""),166.65)</f>
        <v>166.65</v>
      </c>
      <c r="C775" s="2">
        <f>IFERROR(__xludf.DUMMYFUNCTION("""COMPUTED_VALUE"""),169.36)</f>
        <v>169.36</v>
      </c>
      <c r="D775" s="2">
        <f>IFERROR(__xludf.DUMMYFUNCTION("""COMPUTED_VALUE"""),164.65)</f>
        <v>164.65</v>
      </c>
      <c r="E775" s="2">
        <f>IFERROR(__xludf.DUMMYFUNCTION("""COMPUTED_VALUE"""),168.44)</f>
        <v>168.44</v>
      </c>
      <c r="F775" s="2">
        <f>IFERROR(__xludf.DUMMYFUNCTION("""COMPUTED_VALUE"""),841690.0)</f>
        <v>841690</v>
      </c>
    </row>
    <row r="776">
      <c r="A776" s="3">
        <f>IFERROR(__xludf.DUMMYFUNCTION("""COMPUTED_VALUE"""),43269.66666666667)</f>
        <v>43269.66667</v>
      </c>
      <c r="B776" s="2">
        <f>IFERROR(__xludf.DUMMYFUNCTION("""COMPUTED_VALUE"""),167.0)</f>
        <v>167</v>
      </c>
      <c r="C776" s="2">
        <f>IFERROR(__xludf.DUMMYFUNCTION("""COMPUTED_VALUE"""),172.92)</f>
        <v>172.92</v>
      </c>
      <c r="D776" s="2">
        <f>IFERROR(__xludf.DUMMYFUNCTION("""COMPUTED_VALUE"""),166.8)</f>
        <v>166.8</v>
      </c>
      <c r="E776" s="2">
        <f>IFERROR(__xludf.DUMMYFUNCTION("""COMPUTED_VALUE"""),172.84)</f>
        <v>172.84</v>
      </c>
      <c r="F776" s="2">
        <f>IFERROR(__xludf.DUMMYFUNCTION("""COMPUTED_VALUE"""),1265183.0)</f>
        <v>1265183</v>
      </c>
    </row>
    <row r="777">
      <c r="A777" s="3">
        <f>IFERROR(__xludf.DUMMYFUNCTION("""COMPUTED_VALUE"""),43270.66666666667)</f>
        <v>43270.66667</v>
      </c>
      <c r="B777" s="2">
        <f>IFERROR(__xludf.DUMMYFUNCTION("""COMPUTED_VALUE"""),169.8)</f>
        <v>169.8</v>
      </c>
      <c r="C777" s="2">
        <f>IFERROR(__xludf.DUMMYFUNCTION("""COMPUTED_VALUE"""),172.51)</f>
        <v>172.51</v>
      </c>
      <c r="D777" s="2">
        <f>IFERROR(__xludf.DUMMYFUNCTION("""COMPUTED_VALUE"""),167.07)</f>
        <v>167.07</v>
      </c>
      <c r="E777" s="2">
        <f>IFERROR(__xludf.DUMMYFUNCTION("""COMPUTED_VALUE"""),170.61)</f>
        <v>170.61</v>
      </c>
      <c r="F777" s="2">
        <f>IFERROR(__xludf.DUMMYFUNCTION("""COMPUTED_VALUE"""),1092683.0)</f>
        <v>1092683</v>
      </c>
    </row>
    <row r="778">
      <c r="A778" s="3">
        <f>IFERROR(__xludf.DUMMYFUNCTION("""COMPUTED_VALUE"""),43271.66666666667)</f>
        <v>43271.66667</v>
      </c>
      <c r="B778" s="2">
        <f>IFERROR(__xludf.DUMMYFUNCTION("""COMPUTED_VALUE"""),173.67)</f>
        <v>173.67</v>
      </c>
      <c r="C778" s="2">
        <f>IFERROR(__xludf.DUMMYFUNCTION("""COMPUTED_VALUE"""),175.11)</f>
        <v>175.11</v>
      </c>
      <c r="D778" s="2">
        <f>IFERROR(__xludf.DUMMYFUNCTION("""COMPUTED_VALUE"""),172.21)</f>
        <v>172.21</v>
      </c>
      <c r="E778" s="2">
        <f>IFERROR(__xludf.DUMMYFUNCTION("""COMPUTED_VALUE"""),172.25)</f>
        <v>172.25</v>
      </c>
      <c r="F778" s="2">
        <f>IFERROR(__xludf.DUMMYFUNCTION("""COMPUTED_VALUE"""),965447.0)</f>
        <v>965447</v>
      </c>
    </row>
    <row r="779">
      <c r="A779" s="3">
        <f>IFERROR(__xludf.DUMMYFUNCTION("""COMPUTED_VALUE"""),43272.66666666667)</f>
        <v>43272.66667</v>
      </c>
      <c r="B779" s="2">
        <f>IFERROR(__xludf.DUMMYFUNCTION("""COMPUTED_VALUE"""),173.48)</f>
        <v>173.48</v>
      </c>
      <c r="C779" s="2">
        <f>IFERROR(__xludf.DUMMYFUNCTION("""COMPUTED_VALUE"""),173.84)</f>
        <v>173.84</v>
      </c>
      <c r="D779" s="2">
        <f>IFERROR(__xludf.DUMMYFUNCTION("""COMPUTED_VALUE"""),164.35)</f>
        <v>164.35</v>
      </c>
      <c r="E779" s="2">
        <f>IFERROR(__xludf.DUMMYFUNCTION("""COMPUTED_VALUE"""),164.54)</f>
        <v>164.54</v>
      </c>
      <c r="F779" s="2">
        <f>IFERROR(__xludf.DUMMYFUNCTION("""COMPUTED_VALUE"""),1764265.0)</f>
        <v>1764265</v>
      </c>
    </row>
    <row r="780">
      <c r="A780" s="3">
        <f>IFERROR(__xludf.DUMMYFUNCTION("""COMPUTED_VALUE"""),43273.66666666667)</f>
        <v>43273.66667</v>
      </c>
      <c r="B780" s="2">
        <f>IFERROR(__xludf.DUMMYFUNCTION("""COMPUTED_VALUE"""),166.52)</f>
        <v>166.52</v>
      </c>
      <c r="C780" s="2">
        <f>IFERROR(__xludf.DUMMYFUNCTION("""COMPUTED_VALUE"""),166.68)</f>
        <v>166.68</v>
      </c>
      <c r="D780" s="2">
        <f>IFERROR(__xludf.DUMMYFUNCTION("""COMPUTED_VALUE"""),160.07)</f>
        <v>160.07</v>
      </c>
      <c r="E780" s="2">
        <f>IFERROR(__xludf.DUMMYFUNCTION("""COMPUTED_VALUE"""),162.53)</f>
        <v>162.53</v>
      </c>
      <c r="F780" s="2">
        <f>IFERROR(__xludf.DUMMYFUNCTION("""COMPUTED_VALUE"""),1237108.0)</f>
        <v>1237108</v>
      </c>
    </row>
    <row r="781">
      <c r="A781" s="3">
        <f>IFERROR(__xludf.DUMMYFUNCTION("""COMPUTED_VALUE"""),43276.66666666667)</f>
        <v>43276.66667</v>
      </c>
      <c r="B781" s="2">
        <f>IFERROR(__xludf.DUMMYFUNCTION("""COMPUTED_VALUE"""),160.0)</f>
        <v>160</v>
      </c>
      <c r="C781" s="2">
        <f>IFERROR(__xludf.DUMMYFUNCTION("""COMPUTED_VALUE"""),160.0)</f>
        <v>160</v>
      </c>
      <c r="D781" s="2">
        <f>IFERROR(__xludf.DUMMYFUNCTION("""COMPUTED_VALUE"""),151.05)</f>
        <v>151.05</v>
      </c>
      <c r="E781" s="2">
        <f>IFERROR(__xludf.DUMMYFUNCTION("""COMPUTED_VALUE"""),153.21)</f>
        <v>153.21</v>
      </c>
      <c r="F781" s="2">
        <f>IFERROR(__xludf.DUMMYFUNCTION("""COMPUTED_VALUE"""),2180750.0)</f>
        <v>2180750</v>
      </c>
    </row>
    <row r="782">
      <c r="A782" s="3">
        <f>IFERROR(__xludf.DUMMYFUNCTION("""COMPUTED_VALUE"""),43277.66666666667)</f>
        <v>43277.66667</v>
      </c>
      <c r="B782" s="2">
        <f>IFERROR(__xludf.DUMMYFUNCTION("""COMPUTED_VALUE"""),155.75)</f>
        <v>155.75</v>
      </c>
      <c r="C782" s="2">
        <f>IFERROR(__xludf.DUMMYFUNCTION("""COMPUTED_VALUE"""),158.73)</f>
        <v>158.73</v>
      </c>
      <c r="D782" s="2">
        <f>IFERROR(__xludf.DUMMYFUNCTION("""COMPUTED_VALUE"""),154.11)</f>
        <v>154.11</v>
      </c>
      <c r="E782" s="2">
        <f>IFERROR(__xludf.DUMMYFUNCTION("""COMPUTED_VALUE"""),155.01)</f>
        <v>155.01</v>
      </c>
      <c r="F782" s="2">
        <f>IFERROR(__xludf.DUMMYFUNCTION("""COMPUTED_VALUE"""),1815488.0)</f>
        <v>1815488</v>
      </c>
    </row>
    <row r="783">
      <c r="A783" s="3">
        <f>IFERROR(__xludf.DUMMYFUNCTION("""COMPUTED_VALUE"""),43278.66666666667)</f>
        <v>43278.66667</v>
      </c>
      <c r="B783" s="2">
        <f>IFERROR(__xludf.DUMMYFUNCTION("""COMPUTED_VALUE"""),155.52)</f>
        <v>155.52</v>
      </c>
      <c r="C783" s="2">
        <f>IFERROR(__xludf.DUMMYFUNCTION("""COMPUTED_VALUE"""),156.2)</f>
        <v>156.2</v>
      </c>
      <c r="D783" s="2">
        <f>IFERROR(__xludf.DUMMYFUNCTION("""COMPUTED_VALUE"""),144.28)</f>
        <v>144.28</v>
      </c>
      <c r="E783" s="2">
        <f>IFERROR(__xludf.DUMMYFUNCTION("""COMPUTED_VALUE"""),144.7)</f>
        <v>144.7</v>
      </c>
      <c r="F783" s="2">
        <f>IFERROR(__xludf.DUMMYFUNCTION("""COMPUTED_VALUE"""),3248393.0)</f>
        <v>3248393</v>
      </c>
    </row>
    <row r="784">
      <c r="A784" s="3">
        <f>IFERROR(__xludf.DUMMYFUNCTION("""COMPUTED_VALUE"""),43279.66666666667)</f>
        <v>43279.66667</v>
      </c>
      <c r="B784" s="2">
        <f>IFERROR(__xludf.DUMMYFUNCTION("""COMPUTED_VALUE"""),143.17)</f>
        <v>143.17</v>
      </c>
      <c r="C784" s="2">
        <f>IFERROR(__xludf.DUMMYFUNCTION("""COMPUTED_VALUE"""),147.83)</f>
        <v>147.83</v>
      </c>
      <c r="D784" s="2">
        <f>IFERROR(__xludf.DUMMYFUNCTION("""COMPUTED_VALUE"""),140.4)</f>
        <v>140.4</v>
      </c>
      <c r="E784" s="2">
        <f>IFERROR(__xludf.DUMMYFUNCTION("""COMPUTED_VALUE"""),146.55)</f>
        <v>146.55</v>
      </c>
      <c r="F784" s="2">
        <f>IFERROR(__xludf.DUMMYFUNCTION("""COMPUTED_VALUE"""),1881039.0)</f>
        <v>1881039</v>
      </c>
    </row>
    <row r="785">
      <c r="A785" s="3">
        <f>IFERROR(__xludf.DUMMYFUNCTION("""COMPUTED_VALUE"""),43280.66666666667)</f>
        <v>43280.66667</v>
      </c>
      <c r="B785" s="2">
        <f>IFERROR(__xludf.DUMMYFUNCTION("""COMPUTED_VALUE"""),147.82)</f>
        <v>147.82</v>
      </c>
      <c r="C785" s="2">
        <f>IFERROR(__xludf.DUMMYFUNCTION("""COMPUTED_VALUE"""),149.95)</f>
        <v>149.95</v>
      </c>
      <c r="D785" s="2">
        <f>IFERROR(__xludf.DUMMYFUNCTION("""COMPUTED_VALUE"""),145.35)</f>
        <v>145.35</v>
      </c>
      <c r="E785" s="2">
        <f>IFERROR(__xludf.DUMMYFUNCTION("""COMPUTED_VALUE"""),145.89)</f>
        <v>145.89</v>
      </c>
      <c r="F785" s="2">
        <f>IFERROR(__xludf.DUMMYFUNCTION("""COMPUTED_VALUE"""),1204994.0)</f>
        <v>1204994</v>
      </c>
    </row>
    <row r="786">
      <c r="A786" s="3">
        <f>IFERROR(__xludf.DUMMYFUNCTION("""COMPUTED_VALUE"""),43283.66666666667)</f>
        <v>43283.66667</v>
      </c>
      <c r="B786" s="2">
        <f>IFERROR(__xludf.DUMMYFUNCTION("""COMPUTED_VALUE"""),142.71)</f>
        <v>142.71</v>
      </c>
      <c r="C786" s="2">
        <f>IFERROR(__xludf.DUMMYFUNCTION("""COMPUTED_VALUE"""),149.57)</f>
        <v>149.57</v>
      </c>
      <c r="D786" s="2">
        <f>IFERROR(__xludf.DUMMYFUNCTION("""COMPUTED_VALUE"""),141.37)</f>
        <v>141.37</v>
      </c>
      <c r="E786" s="2">
        <f>IFERROR(__xludf.DUMMYFUNCTION("""COMPUTED_VALUE"""),149.42)</f>
        <v>149.42</v>
      </c>
      <c r="F786" s="2">
        <f>IFERROR(__xludf.DUMMYFUNCTION("""COMPUTED_VALUE"""),880790.0)</f>
        <v>880790</v>
      </c>
    </row>
    <row r="787">
      <c r="A787" s="3">
        <f>IFERROR(__xludf.DUMMYFUNCTION("""COMPUTED_VALUE"""),43284.54166666667)</f>
        <v>43284.54167</v>
      </c>
      <c r="B787" s="2">
        <f>IFERROR(__xludf.DUMMYFUNCTION("""COMPUTED_VALUE"""),149.18)</f>
        <v>149.18</v>
      </c>
      <c r="C787" s="2">
        <f>IFERROR(__xludf.DUMMYFUNCTION("""COMPUTED_VALUE"""),151.95)</f>
        <v>151.95</v>
      </c>
      <c r="D787" s="2">
        <f>IFERROR(__xludf.DUMMYFUNCTION("""COMPUTED_VALUE"""),147.25)</f>
        <v>147.25</v>
      </c>
      <c r="E787" s="2">
        <f>IFERROR(__xludf.DUMMYFUNCTION("""COMPUTED_VALUE"""),150.5)</f>
        <v>150.5</v>
      </c>
      <c r="F787" s="2">
        <f>IFERROR(__xludf.DUMMYFUNCTION("""COMPUTED_VALUE"""),1060821.0)</f>
        <v>1060821</v>
      </c>
    </row>
    <row r="788">
      <c r="A788" s="3">
        <f>IFERROR(__xludf.DUMMYFUNCTION("""COMPUTED_VALUE"""),43286.66666666667)</f>
        <v>43286.66667</v>
      </c>
      <c r="B788" s="2">
        <f>IFERROR(__xludf.DUMMYFUNCTION("""COMPUTED_VALUE"""),153.15)</f>
        <v>153.15</v>
      </c>
      <c r="C788" s="2">
        <f>IFERROR(__xludf.DUMMYFUNCTION("""COMPUTED_VALUE"""),153.77)</f>
        <v>153.77</v>
      </c>
      <c r="D788" s="2">
        <f>IFERROR(__xludf.DUMMYFUNCTION("""COMPUTED_VALUE"""),149.96)</f>
        <v>149.96</v>
      </c>
      <c r="E788" s="2">
        <f>IFERROR(__xludf.DUMMYFUNCTION("""COMPUTED_VALUE"""),152.68)</f>
        <v>152.68</v>
      </c>
      <c r="F788" s="2">
        <f>IFERROR(__xludf.DUMMYFUNCTION("""COMPUTED_VALUE"""),914872.0)</f>
        <v>914872</v>
      </c>
    </row>
    <row r="789">
      <c r="A789" s="3">
        <f>IFERROR(__xludf.DUMMYFUNCTION("""COMPUTED_VALUE"""),43287.66666666667)</f>
        <v>43287.66667</v>
      </c>
      <c r="B789" s="2">
        <f>IFERROR(__xludf.DUMMYFUNCTION("""COMPUTED_VALUE"""),152.91)</f>
        <v>152.91</v>
      </c>
      <c r="C789" s="2">
        <f>IFERROR(__xludf.DUMMYFUNCTION("""COMPUTED_VALUE"""),157.34)</f>
        <v>157.34</v>
      </c>
      <c r="D789" s="2">
        <f>IFERROR(__xludf.DUMMYFUNCTION("""COMPUTED_VALUE"""),152.0)</f>
        <v>152</v>
      </c>
      <c r="E789" s="2">
        <f>IFERROR(__xludf.DUMMYFUNCTION("""COMPUTED_VALUE"""),156.81)</f>
        <v>156.81</v>
      </c>
      <c r="F789" s="2">
        <f>IFERROR(__xludf.DUMMYFUNCTION("""COMPUTED_VALUE"""),1075884.0)</f>
        <v>1075884</v>
      </c>
    </row>
    <row r="790">
      <c r="A790" s="3">
        <f>IFERROR(__xludf.DUMMYFUNCTION("""COMPUTED_VALUE"""),43290.66666666667)</f>
        <v>43290.66667</v>
      </c>
      <c r="B790" s="2">
        <f>IFERROR(__xludf.DUMMYFUNCTION("""COMPUTED_VALUE"""),158.79)</f>
        <v>158.79</v>
      </c>
      <c r="C790" s="2">
        <f>IFERROR(__xludf.DUMMYFUNCTION("""COMPUTED_VALUE"""),160.4)</f>
        <v>160.4</v>
      </c>
      <c r="D790" s="2">
        <f>IFERROR(__xludf.DUMMYFUNCTION("""COMPUTED_VALUE"""),154.24)</f>
        <v>154.24</v>
      </c>
      <c r="E790" s="2">
        <f>IFERROR(__xludf.DUMMYFUNCTION("""COMPUTED_VALUE"""),158.45)</f>
        <v>158.45</v>
      </c>
      <c r="F790" s="2">
        <f>IFERROR(__xludf.DUMMYFUNCTION("""COMPUTED_VALUE"""),997018.0)</f>
        <v>997018</v>
      </c>
    </row>
    <row r="791">
      <c r="A791" s="3">
        <f>IFERROR(__xludf.DUMMYFUNCTION("""COMPUTED_VALUE"""),43291.66666666667)</f>
        <v>43291.66667</v>
      </c>
      <c r="B791" s="2">
        <f>IFERROR(__xludf.DUMMYFUNCTION("""COMPUTED_VALUE"""),158.62)</f>
        <v>158.62</v>
      </c>
      <c r="C791" s="2">
        <f>IFERROR(__xludf.DUMMYFUNCTION("""COMPUTED_VALUE"""),160.37)</f>
        <v>160.37</v>
      </c>
      <c r="D791" s="2">
        <f>IFERROR(__xludf.DUMMYFUNCTION("""COMPUTED_VALUE"""),157.81)</f>
        <v>157.81</v>
      </c>
      <c r="E791" s="2">
        <f>IFERROR(__xludf.DUMMYFUNCTION("""COMPUTED_VALUE"""),158.98)</f>
        <v>158.98</v>
      </c>
      <c r="F791" s="2">
        <f>IFERROR(__xludf.DUMMYFUNCTION("""COMPUTED_VALUE"""),776518.0)</f>
        <v>776518</v>
      </c>
    </row>
    <row r="792">
      <c r="A792" s="3">
        <f>IFERROR(__xludf.DUMMYFUNCTION("""COMPUTED_VALUE"""),43292.66666666667)</f>
        <v>43292.66667</v>
      </c>
      <c r="B792" s="2">
        <f>IFERROR(__xludf.DUMMYFUNCTION("""COMPUTED_VALUE"""),157.48)</f>
        <v>157.48</v>
      </c>
      <c r="C792" s="2">
        <f>IFERROR(__xludf.DUMMYFUNCTION("""COMPUTED_VALUE"""),161.97)</f>
        <v>161.97</v>
      </c>
      <c r="D792" s="2">
        <f>IFERROR(__xludf.DUMMYFUNCTION("""COMPUTED_VALUE"""),156.27)</f>
        <v>156.27</v>
      </c>
      <c r="E792" s="2">
        <f>IFERROR(__xludf.DUMMYFUNCTION("""COMPUTED_VALUE"""),160.98)</f>
        <v>160.98</v>
      </c>
      <c r="F792" s="2">
        <f>IFERROR(__xludf.DUMMYFUNCTION("""COMPUTED_VALUE"""),745537.0)</f>
        <v>745537</v>
      </c>
    </row>
    <row r="793">
      <c r="A793" s="3">
        <f>IFERROR(__xludf.DUMMYFUNCTION("""COMPUTED_VALUE"""),43293.66666666667)</f>
        <v>43293.66667</v>
      </c>
      <c r="B793" s="2">
        <f>IFERROR(__xludf.DUMMYFUNCTION("""COMPUTED_VALUE"""),162.58)</f>
        <v>162.58</v>
      </c>
      <c r="C793" s="2">
        <f>IFERROR(__xludf.DUMMYFUNCTION("""COMPUTED_VALUE"""),168.2)</f>
        <v>168.2</v>
      </c>
      <c r="D793" s="2">
        <f>IFERROR(__xludf.DUMMYFUNCTION("""COMPUTED_VALUE"""),162.11)</f>
        <v>162.11</v>
      </c>
      <c r="E793" s="2">
        <f>IFERROR(__xludf.DUMMYFUNCTION("""COMPUTED_VALUE"""),167.5)</f>
        <v>167.5</v>
      </c>
      <c r="F793" s="2">
        <f>IFERROR(__xludf.DUMMYFUNCTION("""COMPUTED_VALUE"""),995816.0)</f>
        <v>995816</v>
      </c>
    </row>
    <row r="794">
      <c r="A794" s="3">
        <f>IFERROR(__xludf.DUMMYFUNCTION("""COMPUTED_VALUE"""),43294.66666666667)</f>
        <v>43294.66667</v>
      </c>
      <c r="B794" s="2">
        <f>IFERROR(__xludf.DUMMYFUNCTION("""COMPUTED_VALUE"""),167.72)</f>
        <v>167.72</v>
      </c>
      <c r="C794" s="2">
        <f>IFERROR(__xludf.DUMMYFUNCTION("""COMPUTED_VALUE"""),168.11)</f>
        <v>168.11</v>
      </c>
      <c r="D794" s="2">
        <f>IFERROR(__xludf.DUMMYFUNCTION("""COMPUTED_VALUE"""),163.74)</f>
        <v>163.74</v>
      </c>
      <c r="E794" s="2">
        <f>IFERROR(__xludf.DUMMYFUNCTION("""COMPUTED_VALUE"""),166.18)</f>
        <v>166.18</v>
      </c>
      <c r="F794" s="2">
        <f>IFERROR(__xludf.DUMMYFUNCTION("""COMPUTED_VALUE"""),877304.0)</f>
        <v>877304</v>
      </c>
    </row>
    <row r="795">
      <c r="A795" s="3">
        <f>IFERROR(__xludf.DUMMYFUNCTION("""COMPUTED_VALUE"""),43297.66666666667)</f>
        <v>43297.66667</v>
      </c>
      <c r="B795" s="2">
        <f>IFERROR(__xludf.DUMMYFUNCTION("""COMPUTED_VALUE"""),166.13)</f>
        <v>166.13</v>
      </c>
      <c r="C795" s="2">
        <f>IFERROR(__xludf.DUMMYFUNCTION("""COMPUTED_VALUE"""),169.4)</f>
        <v>169.4</v>
      </c>
      <c r="D795" s="2">
        <f>IFERROR(__xludf.DUMMYFUNCTION("""COMPUTED_VALUE"""),164.8)</f>
        <v>164.8</v>
      </c>
      <c r="E795" s="2">
        <f>IFERROR(__xludf.DUMMYFUNCTION("""COMPUTED_VALUE"""),165.35)</f>
        <v>165.35</v>
      </c>
      <c r="F795" s="2">
        <f>IFERROR(__xludf.DUMMYFUNCTION("""COMPUTED_VALUE"""),1262298.0)</f>
        <v>1262298</v>
      </c>
    </row>
    <row r="796">
      <c r="A796" s="3">
        <f>IFERROR(__xludf.DUMMYFUNCTION("""COMPUTED_VALUE"""),43298.66666666667)</f>
        <v>43298.66667</v>
      </c>
      <c r="B796" s="2">
        <f>IFERROR(__xludf.DUMMYFUNCTION("""COMPUTED_VALUE"""),161.71)</f>
        <v>161.71</v>
      </c>
      <c r="C796" s="2">
        <f>IFERROR(__xludf.DUMMYFUNCTION("""COMPUTED_VALUE"""),170.3)</f>
        <v>170.3</v>
      </c>
      <c r="D796" s="2">
        <f>IFERROR(__xludf.DUMMYFUNCTION("""COMPUTED_VALUE"""),161.05)</f>
        <v>161.05</v>
      </c>
      <c r="E796" s="2">
        <f>IFERROR(__xludf.DUMMYFUNCTION("""COMPUTED_VALUE"""),169.0)</f>
        <v>169</v>
      </c>
      <c r="F796" s="2">
        <f>IFERROR(__xludf.DUMMYFUNCTION("""COMPUTED_VALUE"""),1200603.0)</f>
        <v>1200603</v>
      </c>
    </row>
    <row r="797">
      <c r="A797" s="3">
        <f>IFERROR(__xludf.DUMMYFUNCTION("""COMPUTED_VALUE"""),43299.66666666667)</f>
        <v>43299.66667</v>
      </c>
      <c r="B797" s="2">
        <f>IFERROR(__xludf.DUMMYFUNCTION("""COMPUTED_VALUE"""),169.25)</f>
        <v>169.25</v>
      </c>
      <c r="C797" s="2">
        <f>IFERROR(__xludf.DUMMYFUNCTION("""COMPUTED_VALUE"""),171.48)</f>
        <v>171.48</v>
      </c>
      <c r="D797" s="2">
        <f>IFERROR(__xludf.DUMMYFUNCTION("""COMPUTED_VALUE"""),167.03)</f>
        <v>167.03</v>
      </c>
      <c r="E797" s="2">
        <f>IFERROR(__xludf.DUMMYFUNCTION("""COMPUTED_VALUE"""),170.48)</f>
        <v>170.48</v>
      </c>
      <c r="F797" s="2">
        <f>IFERROR(__xludf.DUMMYFUNCTION("""COMPUTED_VALUE"""),851627.0)</f>
        <v>851627</v>
      </c>
    </row>
    <row r="798">
      <c r="A798" s="3">
        <f>IFERROR(__xludf.DUMMYFUNCTION("""COMPUTED_VALUE"""),43300.66666666667)</f>
        <v>43300.66667</v>
      </c>
      <c r="B798" s="2">
        <f>IFERROR(__xludf.DUMMYFUNCTION("""COMPUTED_VALUE"""),170.0)</f>
        <v>170</v>
      </c>
      <c r="C798" s="2">
        <f>IFERROR(__xludf.DUMMYFUNCTION("""COMPUTED_VALUE"""),172.1)</f>
        <v>172.1</v>
      </c>
      <c r="D798" s="2">
        <f>IFERROR(__xludf.DUMMYFUNCTION("""COMPUTED_VALUE"""),168.18)</f>
        <v>168.18</v>
      </c>
      <c r="E798" s="2">
        <f>IFERROR(__xludf.DUMMYFUNCTION("""COMPUTED_VALUE"""),171.75)</f>
        <v>171.75</v>
      </c>
      <c r="F798" s="2">
        <f>IFERROR(__xludf.DUMMYFUNCTION("""COMPUTED_VALUE"""),829130.0)</f>
        <v>829130</v>
      </c>
    </row>
    <row r="799">
      <c r="A799" s="3">
        <f>IFERROR(__xludf.DUMMYFUNCTION("""COMPUTED_VALUE"""),43301.66666666667)</f>
        <v>43301.66667</v>
      </c>
      <c r="B799" s="2">
        <f>IFERROR(__xludf.DUMMYFUNCTION("""COMPUTED_VALUE"""),172.0)</f>
        <v>172</v>
      </c>
      <c r="C799" s="2">
        <f>IFERROR(__xludf.DUMMYFUNCTION("""COMPUTED_VALUE"""),175.29)</f>
        <v>175.29</v>
      </c>
      <c r="D799" s="2">
        <f>IFERROR(__xludf.DUMMYFUNCTION("""COMPUTED_VALUE"""),171.3)</f>
        <v>171.3</v>
      </c>
      <c r="E799" s="2">
        <f>IFERROR(__xludf.DUMMYFUNCTION("""COMPUTED_VALUE"""),171.75)</f>
        <v>171.75</v>
      </c>
      <c r="F799" s="2">
        <f>IFERROR(__xludf.DUMMYFUNCTION("""COMPUTED_VALUE"""),1281945.0)</f>
        <v>1281945</v>
      </c>
    </row>
    <row r="800">
      <c r="A800" s="3">
        <f>IFERROR(__xludf.DUMMYFUNCTION("""COMPUTED_VALUE"""),43304.66666666667)</f>
        <v>43304.66667</v>
      </c>
      <c r="B800" s="2">
        <f>IFERROR(__xludf.DUMMYFUNCTION("""COMPUTED_VALUE"""),171.95)</f>
        <v>171.95</v>
      </c>
      <c r="C800" s="2">
        <f>IFERROR(__xludf.DUMMYFUNCTION("""COMPUTED_VALUE"""),174.13)</f>
        <v>174.13</v>
      </c>
      <c r="D800" s="2">
        <f>IFERROR(__xludf.DUMMYFUNCTION("""COMPUTED_VALUE"""),169.0)</f>
        <v>169</v>
      </c>
      <c r="E800" s="2">
        <f>IFERROR(__xludf.DUMMYFUNCTION("""COMPUTED_VALUE"""),173.26)</f>
        <v>173.26</v>
      </c>
      <c r="F800" s="2">
        <f>IFERROR(__xludf.DUMMYFUNCTION("""COMPUTED_VALUE"""),839688.0)</f>
        <v>839688</v>
      </c>
    </row>
    <row r="801">
      <c r="A801" s="3">
        <f>IFERROR(__xludf.DUMMYFUNCTION("""COMPUTED_VALUE"""),43305.66666666667)</f>
        <v>43305.66667</v>
      </c>
      <c r="B801" s="2">
        <f>IFERROR(__xludf.DUMMYFUNCTION("""COMPUTED_VALUE"""),174.84)</f>
        <v>174.84</v>
      </c>
      <c r="C801" s="2">
        <f>IFERROR(__xludf.DUMMYFUNCTION("""COMPUTED_VALUE"""),176.6)</f>
        <v>176.6</v>
      </c>
      <c r="D801" s="2">
        <f>IFERROR(__xludf.DUMMYFUNCTION("""COMPUTED_VALUE"""),166.63)</f>
        <v>166.63</v>
      </c>
      <c r="E801" s="2">
        <f>IFERROR(__xludf.DUMMYFUNCTION("""COMPUTED_VALUE"""),168.34)</f>
        <v>168.34</v>
      </c>
      <c r="F801" s="2">
        <f>IFERROR(__xludf.DUMMYFUNCTION("""COMPUTED_VALUE"""),1541473.0)</f>
        <v>1541473</v>
      </c>
    </row>
    <row r="802">
      <c r="A802" s="3">
        <f>IFERROR(__xludf.DUMMYFUNCTION("""COMPUTED_VALUE"""),43306.66666666667)</f>
        <v>43306.66667</v>
      </c>
      <c r="B802" s="2">
        <f>IFERROR(__xludf.DUMMYFUNCTION("""COMPUTED_VALUE"""),167.91)</f>
        <v>167.91</v>
      </c>
      <c r="C802" s="2">
        <f>IFERROR(__xludf.DUMMYFUNCTION("""COMPUTED_VALUE"""),174.03)</f>
        <v>174.03</v>
      </c>
      <c r="D802" s="2">
        <f>IFERROR(__xludf.DUMMYFUNCTION("""COMPUTED_VALUE"""),165.57)</f>
        <v>165.57</v>
      </c>
      <c r="E802" s="2">
        <f>IFERROR(__xludf.DUMMYFUNCTION("""COMPUTED_VALUE"""),173.78)</f>
        <v>173.78</v>
      </c>
      <c r="F802" s="2">
        <f>IFERROR(__xludf.DUMMYFUNCTION("""COMPUTED_VALUE"""),1270706.0)</f>
        <v>1270706</v>
      </c>
    </row>
    <row r="803">
      <c r="A803" s="3">
        <f>IFERROR(__xludf.DUMMYFUNCTION("""COMPUTED_VALUE"""),43307.66666666667)</f>
        <v>43307.66667</v>
      </c>
      <c r="B803" s="2">
        <f>IFERROR(__xludf.DUMMYFUNCTION("""COMPUTED_VALUE"""),169.33)</f>
        <v>169.33</v>
      </c>
      <c r="C803" s="2">
        <f>IFERROR(__xludf.DUMMYFUNCTION("""COMPUTED_VALUE"""),172.24)</f>
        <v>172.24</v>
      </c>
      <c r="D803" s="2">
        <f>IFERROR(__xludf.DUMMYFUNCTION("""COMPUTED_VALUE"""),168.65)</f>
        <v>168.65</v>
      </c>
      <c r="E803" s="2">
        <f>IFERROR(__xludf.DUMMYFUNCTION("""COMPUTED_VALUE"""),170.29)</f>
        <v>170.29</v>
      </c>
      <c r="F803" s="2">
        <f>IFERROR(__xludf.DUMMYFUNCTION("""COMPUTED_VALUE"""),1158482.0)</f>
        <v>1158482</v>
      </c>
    </row>
    <row r="804">
      <c r="A804" s="3">
        <f>IFERROR(__xludf.DUMMYFUNCTION("""COMPUTED_VALUE"""),43308.66666666667)</f>
        <v>43308.66667</v>
      </c>
      <c r="B804" s="2">
        <f>IFERROR(__xludf.DUMMYFUNCTION("""COMPUTED_VALUE"""),172.35)</f>
        <v>172.35</v>
      </c>
      <c r="C804" s="2">
        <f>IFERROR(__xludf.DUMMYFUNCTION("""COMPUTED_VALUE"""),172.35)</f>
        <v>172.35</v>
      </c>
      <c r="D804" s="2">
        <f>IFERROR(__xludf.DUMMYFUNCTION("""COMPUTED_VALUE"""),159.26)</f>
        <v>159.26</v>
      </c>
      <c r="E804" s="2">
        <f>IFERROR(__xludf.DUMMYFUNCTION("""COMPUTED_VALUE"""),160.15)</f>
        <v>160.15</v>
      </c>
      <c r="F804" s="2">
        <f>IFERROR(__xludf.DUMMYFUNCTION("""COMPUTED_VALUE"""),2106469.0)</f>
        <v>2106469</v>
      </c>
    </row>
    <row r="805">
      <c r="A805" s="3">
        <f>IFERROR(__xludf.DUMMYFUNCTION("""COMPUTED_VALUE"""),43311.66666666667)</f>
        <v>43311.66667</v>
      </c>
      <c r="B805" s="2">
        <f>IFERROR(__xludf.DUMMYFUNCTION("""COMPUTED_VALUE"""),159.8)</f>
        <v>159.8</v>
      </c>
      <c r="C805" s="2">
        <f>IFERROR(__xludf.DUMMYFUNCTION("""COMPUTED_VALUE"""),160.43)</f>
        <v>160.43</v>
      </c>
      <c r="D805" s="2">
        <f>IFERROR(__xludf.DUMMYFUNCTION("""COMPUTED_VALUE"""),147.33)</f>
        <v>147.33</v>
      </c>
      <c r="E805" s="2">
        <f>IFERROR(__xludf.DUMMYFUNCTION("""COMPUTED_VALUE"""),148.08)</f>
        <v>148.08</v>
      </c>
      <c r="F805" s="2">
        <f>IFERROR(__xludf.DUMMYFUNCTION("""COMPUTED_VALUE"""),2745106.0)</f>
        <v>2745106</v>
      </c>
    </row>
    <row r="806">
      <c r="A806" s="3">
        <f>IFERROR(__xludf.DUMMYFUNCTION("""COMPUTED_VALUE"""),43312.66666666667)</f>
        <v>43312.66667</v>
      </c>
      <c r="B806" s="2">
        <f>IFERROR(__xludf.DUMMYFUNCTION("""COMPUTED_VALUE"""),138.52)</f>
        <v>138.52</v>
      </c>
      <c r="C806" s="2">
        <f>IFERROR(__xludf.DUMMYFUNCTION("""COMPUTED_VALUE"""),143.77)</f>
        <v>143.77</v>
      </c>
      <c r="D806" s="2">
        <f>IFERROR(__xludf.DUMMYFUNCTION("""COMPUTED_VALUE"""),133.26)</f>
        <v>133.26</v>
      </c>
      <c r="E806" s="2">
        <f>IFERROR(__xludf.DUMMYFUNCTION("""COMPUTED_VALUE"""),138.21)</f>
        <v>138.21</v>
      </c>
      <c r="F806" s="2">
        <f>IFERROR(__xludf.DUMMYFUNCTION("""COMPUTED_VALUE"""),7920596.0)</f>
        <v>7920596</v>
      </c>
    </row>
    <row r="807">
      <c r="A807" s="3">
        <f>IFERROR(__xludf.DUMMYFUNCTION("""COMPUTED_VALUE"""),43313.66666666667)</f>
        <v>43313.66667</v>
      </c>
      <c r="B807" s="2">
        <f>IFERROR(__xludf.DUMMYFUNCTION("""COMPUTED_VALUE"""),138.68)</f>
        <v>138.68</v>
      </c>
      <c r="C807" s="2">
        <f>IFERROR(__xludf.DUMMYFUNCTION("""COMPUTED_VALUE"""),140.22)</f>
        <v>140.22</v>
      </c>
      <c r="D807" s="2">
        <f>IFERROR(__xludf.DUMMYFUNCTION("""COMPUTED_VALUE"""),134.89)</f>
        <v>134.89</v>
      </c>
      <c r="E807" s="2">
        <f>IFERROR(__xludf.DUMMYFUNCTION("""COMPUTED_VALUE"""),136.36)</f>
        <v>136.36</v>
      </c>
      <c r="F807" s="2">
        <f>IFERROR(__xludf.DUMMYFUNCTION("""COMPUTED_VALUE"""),2405198.0)</f>
        <v>2405198</v>
      </c>
    </row>
    <row r="808">
      <c r="A808" s="3">
        <f>IFERROR(__xludf.DUMMYFUNCTION("""COMPUTED_VALUE"""),43314.66666666667)</f>
        <v>43314.66667</v>
      </c>
      <c r="B808" s="2">
        <f>IFERROR(__xludf.DUMMYFUNCTION("""COMPUTED_VALUE"""),134.58)</f>
        <v>134.58</v>
      </c>
      <c r="C808" s="2">
        <f>IFERROR(__xludf.DUMMYFUNCTION("""COMPUTED_VALUE"""),144.21)</f>
        <v>144.21</v>
      </c>
      <c r="D808" s="2">
        <f>IFERROR(__xludf.DUMMYFUNCTION("""COMPUTED_VALUE"""),132.63)</f>
        <v>132.63</v>
      </c>
      <c r="E808" s="2">
        <f>IFERROR(__xludf.DUMMYFUNCTION("""COMPUTED_VALUE"""),143.92)</f>
        <v>143.92</v>
      </c>
      <c r="F808" s="2">
        <f>IFERROR(__xludf.DUMMYFUNCTION("""COMPUTED_VALUE"""),2724855.0)</f>
        <v>2724855</v>
      </c>
    </row>
    <row r="809">
      <c r="A809" s="3">
        <f>IFERROR(__xludf.DUMMYFUNCTION("""COMPUTED_VALUE"""),43315.66666666667)</f>
        <v>43315.66667</v>
      </c>
      <c r="B809" s="2">
        <f>IFERROR(__xludf.DUMMYFUNCTION("""COMPUTED_VALUE"""),145.0)</f>
        <v>145</v>
      </c>
      <c r="C809" s="2">
        <f>IFERROR(__xludf.DUMMYFUNCTION("""COMPUTED_VALUE"""),145.47)</f>
        <v>145.47</v>
      </c>
      <c r="D809" s="2">
        <f>IFERROR(__xludf.DUMMYFUNCTION("""COMPUTED_VALUE"""),140.83)</f>
        <v>140.83</v>
      </c>
      <c r="E809" s="2">
        <f>IFERROR(__xludf.DUMMYFUNCTION("""COMPUTED_VALUE"""),141.87)</f>
        <v>141.87</v>
      </c>
      <c r="F809" s="2">
        <f>IFERROR(__xludf.DUMMYFUNCTION("""COMPUTED_VALUE"""),1617437.0)</f>
        <v>1617437</v>
      </c>
    </row>
    <row r="810">
      <c r="A810" s="3">
        <f>IFERROR(__xludf.DUMMYFUNCTION("""COMPUTED_VALUE"""),43318.66666666667)</f>
        <v>43318.66667</v>
      </c>
      <c r="B810" s="2">
        <f>IFERROR(__xludf.DUMMYFUNCTION("""COMPUTED_VALUE"""),141.91)</f>
        <v>141.91</v>
      </c>
      <c r="C810" s="2">
        <f>IFERROR(__xludf.DUMMYFUNCTION("""COMPUTED_VALUE"""),142.41)</f>
        <v>142.41</v>
      </c>
      <c r="D810" s="2">
        <f>IFERROR(__xludf.DUMMYFUNCTION("""COMPUTED_VALUE"""),138.0)</f>
        <v>138</v>
      </c>
      <c r="E810" s="2">
        <f>IFERROR(__xludf.DUMMYFUNCTION("""COMPUTED_VALUE"""),142.04)</f>
        <v>142.04</v>
      </c>
      <c r="F810" s="2">
        <f>IFERROR(__xludf.DUMMYFUNCTION("""COMPUTED_VALUE"""),1196392.0)</f>
        <v>1196392</v>
      </c>
    </row>
    <row r="811">
      <c r="A811" s="3">
        <f>IFERROR(__xludf.DUMMYFUNCTION("""COMPUTED_VALUE"""),43319.66666666667)</f>
        <v>43319.66667</v>
      </c>
      <c r="B811" s="2">
        <f>IFERROR(__xludf.DUMMYFUNCTION("""COMPUTED_VALUE"""),143.15)</f>
        <v>143.15</v>
      </c>
      <c r="C811" s="2">
        <f>IFERROR(__xludf.DUMMYFUNCTION("""COMPUTED_VALUE"""),146.64)</f>
        <v>146.64</v>
      </c>
      <c r="D811" s="2">
        <f>IFERROR(__xludf.DUMMYFUNCTION("""COMPUTED_VALUE"""),141.17)</f>
        <v>141.17</v>
      </c>
      <c r="E811" s="2">
        <f>IFERROR(__xludf.DUMMYFUNCTION("""COMPUTED_VALUE"""),141.68)</f>
        <v>141.68</v>
      </c>
      <c r="F811" s="2">
        <f>IFERROR(__xludf.DUMMYFUNCTION("""COMPUTED_VALUE"""),1013032.0)</f>
        <v>1013032</v>
      </c>
    </row>
    <row r="812">
      <c r="A812" s="3">
        <f>IFERROR(__xludf.DUMMYFUNCTION("""COMPUTED_VALUE"""),43320.66666666667)</f>
        <v>43320.66667</v>
      </c>
      <c r="B812" s="2">
        <f>IFERROR(__xludf.DUMMYFUNCTION("""COMPUTED_VALUE"""),142.67)</f>
        <v>142.67</v>
      </c>
      <c r="C812" s="2">
        <f>IFERROR(__xludf.DUMMYFUNCTION("""COMPUTED_VALUE"""),144.14)</f>
        <v>144.14</v>
      </c>
      <c r="D812" s="2">
        <f>IFERROR(__xludf.DUMMYFUNCTION("""COMPUTED_VALUE"""),140.85)</f>
        <v>140.85</v>
      </c>
      <c r="E812" s="2">
        <f>IFERROR(__xludf.DUMMYFUNCTION("""COMPUTED_VALUE"""),142.7)</f>
        <v>142.7</v>
      </c>
      <c r="F812" s="2">
        <f>IFERROR(__xludf.DUMMYFUNCTION("""COMPUTED_VALUE"""),821812.0)</f>
        <v>821812</v>
      </c>
    </row>
    <row r="813">
      <c r="A813" s="3">
        <f>IFERROR(__xludf.DUMMYFUNCTION("""COMPUTED_VALUE"""),43321.66666666667)</f>
        <v>43321.66667</v>
      </c>
      <c r="B813" s="2">
        <f>IFERROR(__xludf.DUMMYFUNCTION("""COMPUTED_VALUE"""),142.21)</f>
        <v>142.21</v>
      </c>
      <c r="C813" s="2">
        <f>IFERROR(__xludf.DUMMYFUNCTION("""COMPUTED_VALUE"""),147.14)</f>
        <v>147.14</v>
      </c>
      <c r="D813" s="2">
        <f>IFERROR(__xludf.DUMMYFUNCTION("""COMPUTED_VALUE"""),142.2)</f>
        <v>142.2</v>
      </c>
      <c r="E813" s="2">
        <f>IFERROR(__xludf.DUMMYFUNCTION("""COMPUTED_VALUE"""),146.44)</f>
        <v>146.44</v>
      </c>
      <c r="F813" s="2">
        <f>IFERROR(__xludf.DUMMYFUNCTION("""COMPUTED_VALUE"""),875245.0)</f>
        <v>875245</v>
      </c>
    </row>
    <row r="814">
      <c r="A814" s="3">
        <f>IFERROR(__xludf.DUMMYFUNCTION("""COMPUTED_VALUE"""),43322.66666666667)</f>
        <v>43322.66667</v>
      </c>
      <c r="B814" s="2">
        <f>IFERROR(__xludf.DUMMYFUNCTION("""COMPUTED_VALUE"""),145.09)</f>
        <v>145.09</v>
      </c>
      <c r="C814" s="2">
        <f>IFERROR(__xludf.DUMMYFUNCTION("""COMPUTED_VALUE"""),151.18)</f>
        <v>151.18</v>
      </c>
      <c r="D814" s="2">
        <f>IFERROR(__xludf.DUMMYFUNCTION("""COMPUTED_VALUE"""),144.15)</f>
        <v>144.15</v>
      </c>
      <c r="E814" s="2">
        <f>IFERROR(__xludf.DUMMYFUNCTION("""COMPUTED_VALUE"""),149.22)</f>
        <v>149.22</v>
      </c>
      <c r="F814" s="2">
        <f>IFERROR(__xludf.DUMMYFUNCTION("""COMPUTED_VALUE"""),1322480.0)</f>
        <v>1322480</v>
      </c>
    </row>
    <row r="815">
      <c r="A815" s="3">
        <f>IFERROR(__xludf.DUMMYFUNCTION("""COMPUTED_VALUE"""),43325.66666666667)</f>
        <v>43325.66667</v>
      </c>
      <c r="B815" s="2">
        <f>IFERROR(__xludf.DUMMYFUNCTION("""COMPUTED_VALUE"""),149.35)</f>
        <v>149.35</v>
      </c>
      <c r="C815" s="2">
        <f>IFERROR(__xludf.DUMMYFUNCTION("""COMPUTED_VALUE"""),151.01)</f>
        <v>151.01</v>
      </c>
      <c r="D815" s="2">
        <f>IFERROR(__xludf.DUMMYFUNCTION("""COMPUTED_VALUE"""),142.41)</f>
        <v>142.41</v>
      </c>
      <c r="E815" s="2">
        <f>IFERROR(__xludf.DUMMYFUNCTION("""COMPUTED_VALUE"""),142.87)</f>
        <v>142.87</v>
      </c>
      <c r="F815" s="2">
        <f>IFERROR(__xludf.DUMMYFUNCTION("""COMPUTED_VALUE"""),1284058.0)</f>
        <v>1284058</v>
      </c>
    </row>
    <row r="816">
      <c r="A816" s="3">
        <f>IFERROR(__xludf.DUMMYFUNCTION("""COMPUTED_VALUE"""),43326.66666666667)</f>
        <v>43326.66667</v>
      </c>
      <c r="B816" s="2">
        <f>IFERROR(__xludf.DUMMYFUNCTION("""COMPUTED_VALUE"""),144.2)</f>
        <v>144.2</v>
      </c>
      <c r="C816" s="2">
        <f>IFERROR(__xludf.DUMMYFUNCTION("""COMPUTED_VALUE"""),145.74)</f>
        <v>145.74</v>
      </c>
      <c r="D816" s="2">
        <f>IFERROR(__xludf.DUMMYFUNCTION("""COMPUTED_VALUE"""),141.55)</f>
        <v>141.55</v>
      </c>
      <c r="E816" s="2">
        <f>IFERROR(__xludf.DUMMYFUNCTION("""COMPUTED_VALUE"""),144.38)</f>
        <v>144.38</v>
      </c>
      <c r="F816" s="2">
        <f>IFERROR(__xludf.DUMMYFUNCTION("""COMPUTED_VALUE"""),1228427.0)</f>
        <v>1228427</v>
      </c>
    </row>
    <row r="817">
      <c r="A817" s="3">
        <f>IFERROR(__xludf.DUMMYFUNCTION("""COMPUTED_VALUE"""),43327.66666666667)</f>
        <v>43327.66667</v>
      </c>
      <c r="B817" s="2">
        <f>IFERROR(__xludf.DUMMYFUNCTION("""COMPUTED_VALUE"""),142.58)</f>
        <v>142.58</v>
      </c>
      <c r="C817" s="2">
        <f>IFERROR(__xludf.DUMMYFUNCTION("""COMPUTED_VALUE"""),144.56)</f>
        <v>144.56</v>
      </c>
      <c r="D817" s="2">
        <f>IFERROR(__xludf.DUMMYFUNCTION("""COMPUTED_VALUE"""),137.11)</f>
        <v>137.11</v>
      </c>
      <c r="E817" s="2">
        <f>IFERROR(__xludf.DUMMYFUNCTION("""COMPUTED_VALUE"""),138.92)</f>
        <v>138.92</v>
      </c>
      <c r="F817" s="2">
        <f>IFERROR(__xludf.DUMMYFUNCTION("""COMPUTED_VALUE"""),1820278.0)</f>
        <v>1820278</v>
      </c>
    </row>
    <row r="818">
      <c r="A818" s="3">
        <f>IFERROR(__xludf.DUMMYFUNCTION("""COMPUTED_VALUE"""),43328.66666666667)</f>
        <v>43328.66667</v>
      </c>
      <c r="B818" s="2">
        <f>IFERROR(__xludf.DUMMYFUNCTION("""COMPUTED_VALUE"""),140.78)</f>
        <v>140.78</v>
      </c>
      <c r="C818" s="2">
        <f>IFERROR(__xludf.DUMMYFUNCTION("""COMPUTED_VALUE"""),142.11)</f>
        <v>142.11</v>
      </c>
      <c r="D818" s="2">
        <f>IFERROR(__xludf.DUMMYFUNCTION("""COMPUTED_VALUE"""),138.85)</f>
        <v>138.85</v>
      </c>
      <c r="E818" s="2">
        <f>IFERROR(__xludf.DUMMYFUNCTION("""COMPUTED_VALUE"""),139.16)</f>
        <v>139.16</v>
      </c>
      <c r="F818" s="2">
        <f>IFERROR(__xludf.DUMMYFUNCTION("""COMPUTED_VALUE"""),921012.0)</f>
        <v>921012</v>
      </c>
    </row>
    <row r="819">
      <c r="A819" s="3">
        <f>IFERROR(__xludf.DUMMYFUNCTION("""COMPUTED_VALUE"""),43329.66666666667)</f>
        <v>43329.66667</v>
      </c>
      <c r="B819" s="2">
        <f>IFERROR(__xludf.DUMMYFUNCTION("""COMPUTED_VALUE"""),138.92)</f>
        <v>138.92</v>
      </c>
      <c r="C819" s="2">
        <f>IFERROR(__xludf.DUMMYFUNCTION("""COMPUTED_VALUE"""),140.24)</f>
        <v>140.24</v>
      </c>
      <c r="D819" s="2">
        <f>IFERROR(__xludf.DUMMYFUNCTION("""COMPUTED_VALUE"""),135.79)</f>
        <v>135.79</v>
      </c>
      <c r="E819" s="2">
        <f>IFERROR(__xludf.DUMMYFUNCTION("""COMPUTED_VALUE"""),137.19)</f>
        <v>137.19</v>
      </c>
      <c r="F819" s="2">
        <f>IFERROR(__xludf.DUMMYFUNCTION("""COMPUTED_VALUE"""),1258852.0)</f>
        <v>1258852</v>
      </c>
    </row>
    <row r="820">
      <c r="A820" s="3">
        <f>IFERROR(__xludf.DUMMYFUNCTION("""COMPUTED_VALUE"""),43332.66666666667)</f>
        <v>43332.66667</v>
      </c>
      <c r="B820" s="2">
        <f>IFERROR(__xludf.DUMMYFUNCTION("""COMPUTED_VALUE"""),138.0)</f>
        <v>138</v>
      </c>
      <c r="C820" s="2">
        <f>IFERROR(__xludf.DUMMYFUNCTION("""COMPUTED_VALUE"""),138.33)</f>
        <v>138.33</v>
      </c>
      <c r="D820" s="2">
        <f>IFERROR(__xludf.DUMMYFUNCTION("""COMPUTED_VALUE"""),132.85)</f>
        <v>132.85</v>
      </c>
      <c r="E820" s="2">
        <f>IFERROR(__xludf.DUMMYFUNCTION("""COMPUTED_VALUE"""),135.97)</f>
        <v>135.97</v>
      </c>
      <c r="F820" s="2">
        <f>IFERROR(__xludf.DUMMYFUNCTION("""COMPUTED_VALUE"""),1517129.0)</f>
        <v>1517129</v>
      </c>
    </row>
    <row r="821">
      <c r="A821" s="3">
        <f>IFERROR(__xludf.DUMMYFUNCTION("""COMPUTED_VALUE"""),43333.66666666667)</f>
        <v>43333.66667</v>
      </c>
      <c r="B821" s="2">
        <f>IFERROR(__xludf.DUMMYFUNCTION("""COMPUTED_VALUE"""),135.12)</f>
        <v>135.12</v>
      </c>
      <c r="C821" s="2">
        <f>IFERROR(__xludf.DUMMYFUNCTION("""COMPUTED_VALUE"""),137.78)</f>
        <v>137.78</v>
      </c>
      <c r="D821" s="2">
        <f>IFERROR(__xludf.DUMMYFUNCTION("""COMPUTED_VALUE"""),133.26)</f>
        <v>133.26</v>
      </c>
      <c r="E821" s="2">
        <f>IFERROR(__xludf.DUMMYFUNCTION("""COMPUTED_VALUE"""),133.44)</f>
        <v>133.44</v>
      </c>
      <c r="F821" s="2">
        <f>IFERROR(__xludf.DUMMYFUNCTION("""COMPUTED_VALUE"""),1425409.0)</f>
        <v>1425409</v>
      </c>
    </row>
    <row r="822">
      <c r="A822" s="3">
        <f>IFERROR(__xludf.DUMMYFUNCTION("""COMPUTED_VALUE"""),43334.66666666667)</f>
        <v>43334.66667</v>
      </c>
      <c r="B822" s="2">
        <f>IFERROR(__xludf.DUMMYFUNCTION("""COMPUTED_VALUE"""),132.34)</f>
        <v>132.34</v>
      </c>
      <c r="C822" s="2">
        <f>IFERROR(__xludf.DUMMYFUNCTION("""COMPUTED_VALUE"""),138.5)</f>
        <v>138.5</v>
      </c>
      <c r="D822" s="2">
        <f>IFERROR(__xludf.DUMMYFUNCTION("""COMPUTED_VALUE"""),132.34)</f>
        <v>132.34</v>
      </c>
      <c r="E822" s="2">
        <f>IFERROR(__xludf.DUMMYFUNCTION("""COMPUTED_VALUE"""),137.63)</f>
        <v>137.63</v>
      </c>
      <c r="F822" s="2">
        <f>IFERROR(__xludf.DUMMYFUNCTION("""COMPUTED_VALUE"""),1265188.0)</f>
        <v>1265188</v>
      </c>
    </row>
    <row r="823">
      <c r="A823" s="3">
        <f>IFERROR(__xludf.DUMMYFUNCTION("""COMPUTED_VALUE"""),43335.66666666667)</f>
        <v>43335.66667</v>
      </c>
      <c r="B823" s="2">
        <f>IFERROR(__xludf.DUMMYFUNCTION("""COMPUTED_VALUE"""),138.04)</f>
        <v>138.04</v>
      </c>
      <c r="C823" s="2">
        <f>IFERROR(__xludf.DUMMYFUNCTION("""COMPUTED_VALUE"""),140.91)</f>
        <v>140.91</v>
      </c>
      <c r="D823" s="2">
        <f>IFERROR(__xludf.DUMMYFUNCTION("""COMPUTED_VALUE"""),137.05)</f>
        <v>137.05</v>
      </c>
      <c r="E823" s="2">
        <f>IFERROR(__xludf.DUMMYFUNCTION("""COMPUTED_VALUE"""),137.49)</f>
        <v>137.49</v>
      </c>
      <c r="F823" s="2">
        <f>IFERROR(__xludf.DUMMYFUNCTION("""COMPUTED_VALUE"""),1041995.0)</f>
        <v>1041995</v>
      </c>
    </row>
    <row r="824">
      <c r="A824" s="3">
        <f>IFERROR(__xludf.DUMMYFUNCTION("""COMPUTED_VALUE"""),43336.66666666667)</f>
        <v>43336.66667</v>
      </c>
      <c r="B824" s="2">
        <f>IFERROR(__xludf.DUMMYFUNCTION("""COMPUTED_VALUE"""),139.6)</f>
        <v>139.6</v>
      </c>
      <c r="C824" s="2">
        <f>IFERROR(__xludf.DUMMYFUNCTION("""COMPUTED_VALUE"""),141.5)</f>
        <v>141.5</v>
      </c>
      <c r="D824" s="2">
        <f>IFERROR(__xludf.DUMMYFUNCTION("""COMPUTED_VALUE"""),138.47)</f>
        <v>138.47</v>
      </c>
      <c r="E824" s="2">
        <f>IFERROR(__xludf.DUMMYFUNCTION("""COMPUTED_VALUE"""),140.58)</f>
        <v>140.58</v>
      </c>
      <c r="F824" s="2">
        <f>IFERROR(__xludf.DUMMYFUNCTION("""COMPUTED_VALUE"""),1213143.0)</f>
        <v>1213143</v>
      </c>
    </row>
    <row r="825">
      <c r="A825" s="3">
        <f>IFERROR(__xludf.DUMMYFUNCTION("""COMPUTED_VALUE"""),43339.66666666667)</f>
        <v>43339.66667</v>
      </c>
      <c r="B825" s="2">
        <f>IFERROR(__xludf.DUMMYFUNCTION("""COMPUTED_VALUE"""),141.85)</f>
        <v>141.85</v>
      </c>
      <c r="C825" s="2">
        <f>IFERROR(__xludf.DUMMYFUNCTION("""COMPUTED_VALUE"""),144.75)</f>
        <v>144.75</v>
      </c>
      <c r="D825" s="2">
        <f>IFERROR(__xludf.DUMMYFUNCTION("""COMPUTED_VALUE"""),139.0)</f>
        <v>139</v>
      </c>
      <c r="E825" s="2">
        <f>IFERROR(__xludf.DUMMYFUNCTION("""COMPUTED_VALUE"""),144.04)</f>
        <v>144.04</v>
      </c>
      <c r="F825" s="2">
        <f>IFERROR(__xludf.DUMMYFUNCTION("""COMPUTED_VALUE"""),1386366.0)</f>
        <v>1386366</v>
      </c>
    </row>
    <row r="826">
      <c r="A826" s="3">
        <f>IFERROR(__xludf.DUMMYFUNCTION("""COMPUTED_VALUE"""),43340.66666666667)</f>
        <v>43340.66667</v>
      </c>
      <c r="B826" s="2">
        <f>IFERROR(__xludf.DUMMYFUNCTION("""COMPUTED_VALUE"""),145.6)</f>
        <v>145.6</v>
      </c>
      <c r="C826" s="2">
        <f>IFERROR(__xludf.DUMMYFUNCTION("""COMPUTED_VALUE"""),146.05)</f>
        <v>146.05</v>
      </c>
      <c r="D826" s="2">
        <f>IFERROR(__xludf.DUMMYFUNCTION("""COMPUTED_VALUE"""),142.75)</f>
        <v>142.75</v>
      </c>
      <c r="E826" s="2">
        <f>IFERROR(__xludf.DUMMYFUNCTION("""COMPUTED_VALUE"""),145.0)</f>
        <v>145</v>
      </c>
      <c r="F826" s="2">
        <f>IFERROR(__xludf.DUMMYFUNCTION("""COMPUTED_VALUE"""),1289460.0)</f>
        <v>1289460</v>
      </c>
    </row>
    <row r="827">
      <c r="A827" s="3">
        <f>IFERROR(__xludf.DUMMYFUNCTION("""COMPUTED_VALUE"""),43341.66666666667)</f>
        <v>43341.66667</v>
      </c>
      <c r="B827" s="2">
        <f>IFERROR(__xludf.DUMMYFUNCTION("""COMPUTED_VALUE"""),145.39)</f>
        <v>145.39</v>
      </c>
      <c r="C827" s="2">
        <f>IFERROR(__xludf.DUMMYFUNCTION("""COMPUTED_VALUE"""),146.5)</f>
        <v>146.5</v>
      </c>
      <c r="D827" s="2">
        <f>IFERROR(__xludf.DUMMYFUNCTION("""COMPUTED_VALUE"""),143.77)</f>
        <v>143.77</v>
      </c>
      <c r="E827" s="2">
        <f>IFERROR(__xludf.DUMMYFUNCTION("""COMPUTED_VALUE"""),145.15)</f>
        <v>145.15</v>
      </c>
      <c r="F827" s="2">
        <f>IFERROR(__xludf.DUMMYFUNCTION("""COMPUTED_VALUE"""),953275.0)</f>
        <v>953275</v>
      </c>
    </row>
    <row r="828">
      <c r="A828" s="3">
        <f>IFERROR(__xludf.DUMMYFUNCTION("""COMPUTED_VALUE"""),43342.66666666667)</f>
        <v>43342.66667</v>
      </c>
      <c r="B828" s="2">
        <f>IFERROR(__xludf.DUMMYFUNCTION("""COMPUTED_VALUE"""),144.6)</f>
        <v>144.6</v>
      </c>
      <c r="C828" s="2">
        <f>IFERROR(__xludf.DUMMYFUNCTION("""COMPUTED_VALUE"""),146.48)</f>
        <v>146.48</v>
      </c>
      <c r="D828" s="2">
        <f>IFERROR(__xludf.DUMMYFUNCTION("""COMPUTED_VALUE"""),143.28)</f>
        <v>143.28</v>
      </c>
      <c r="E828" s="2">
        <f>IFERROR(__xludf.DUMMYFUNCTION("""COMPUTED_VALUE"""),144.81)</f>
        <v>144.81</v>
      </c>
      <c r="F828" s="2">
        <f>IFERROR(__xludf.DUMMYFUNCTION("""COMPUTED_VALUE"""),812326.0)</f>
        <v>812326</v>
      </c>
    </row>
    <row r="829">
      <c r="A829" s="3">
        <f>IFERROR(__xludf.DUMMYFUNCTION("""COMPUTED_VALUE"""),43343.66666666667)</f>
        <v>43343.66667</v>
      </c>
      <c r="B829" s="2">
        <f>IFERROR(__xludf.DUMMYFUNCTION("""COMPUTED_VALUE"""),143.89)</f>
        <v>143.89</v>
      </c>
      <c r="C829" s="2">
        <f>IFERROR(__xludf.DUMMYFUNCTION("""COMPUTED_VALUE"""),146.26)</f>
        <v>146.26</v>
      </c>
      <c r="D829" s="2">
        <f>IFERROR(__xludf.DUMMYFUNCTION("""COMPUTED_VALUE"""),143.39)</f>
        <v>143.39</v>
      </c>
      <c r="E829" s="2">
        <f>IFERROR(__xludf.DUMMYFUNCTION("""COMPUTED_VALUE"""),145.67)</f>
        <v>145.67</v>
      </c>
      <c r="F829" s="2">
        <f>IFERROR(__xludf.DUMMYFUNCTION("""COMPUTED_VALUE"""),669084.0)</f>
        <v>669084</v>
      </c>
    </row>
    <row r="830">
      <c r="A830" s="3">
        <f>IFERROR(__xludf.DUMMYFUNCTION("""COMPUTED_VALUE"""),43347.66666666667)</f>
        <v>43347.66667</v>
      </c>
      <c r="B830" s="2">
        <f>IFERROR(__xludf.DUMMYFUNCTION("""COMPUTED_VALUE"""),146.1)</f>
        <v>146.1</v>
      </c>
      <c r="C830" s="2">
        <f>IFERROR(__xludf.DUMMYFUNCTION("""COMPUTED_VALUE"""),146.93)</f>
        <v>146.93</v>
      </c>
      <c r="D830" s="2">
        <f>IFERROR(__xludf.DUMMYFUNCTION("""COMPUTED_VALUE"""),143.61)</f>
        <v>143.61</v>
      </c>
      <c r="E830" s="2">
        <f>IFERROR(__xludf.DUMMYFUNCTION("""COMPUTED_VALUE"""),146.34)</f>
        <v>146.34</v>
      </c>
      <c r="F830" s="2">
        <f>IFERROR(__xludf.DUMMYFUNCTION("""COMPUTED_VALUE"""),912133.0)</f>
        <v>912133</v>
      </c>
    </row>
    <row r="831">
      <c r="A831" s="3">
        <f>IFERROR(__xludf.DUMMYFUNCTION("""COMPUTED_VALUE"""),43348.66666666667)</f>
        <v>43348.66667</v>
      </c>
      <c r="B831" s="2">
        <f>IFERROR(__xludf.DUMMYFUNCTION("""COMPUTED_VALUE"""),143.67)</f>
        <v>143.67</v>
      </c>
      <c r="C831" s="2">
        <f>IFERROR(__xludf.DUMMYFUNCTION("""COMPUTED_VALUE"""),144.13)</f>
        <v>144.13</v>
      </c>
      <c r="D831" s="2">
        <f>IFERROR(__xludf.DUMMYFUNCTION("""COMPUTED_VALUE"""),136.5)</f>
        <v>136.5</v>
      </c>
      <c r="E831" s="2">
        <f>IFERROR(__xludf.DUMMYFUNCTION("""COMPUTED_VALUE"""),139.97)</f>
        <v>139.97</v>
      </c>
      <c r="F831" s="2">
        <f>IFERROR(__xludf.DUMMYFUNCTION("""COMPUTED_VALUE"""),2362643.0)</f>
        <v>2362643</v>
      </c>
    </row>
    <row r="832">
      <c r="A832" s="3">
        <f>IFERROR(__xludf.DUMMYFUNCTION("""COMPUTED_VALUE"""),43349.66666666667)</f>
        <v>43349.66667</v>
      </c>
      <c r="B832" s="2">
        <f>IFERROR(__xludf.DUMMYFUNCTION("""COMPUTED_VALUE"""),139.71)</f>
        <v>139.71</v>
      </c>
      <c r="C832" s="2">
        <f>IFERROR(__xludf.DUMMYFUNCTION("""COMPUTED_VALUE"""),140.46)</f>
        <v>140.46</v>
      </c>
      <c r="D832" s="2">
        <f>IFERROR(__xludf.DUMMYFUNCTION("""COMPUTED_VALUE"""),132.35)</f>
        <v>132.35</v>
      </c>
      <c r="E832" s="2">
        <f>IFERROR(__xludf.DUMMYFUNCTION("""COMPUTED_VALUE"""),134.13)</f>
        <v>134.13</v>
      </c>
      <c r="F832" s="2">
        <f>IFERROR(__xludf.DUMMYFUNCTION("""COMPUTED_VALUE"""),1825445.0)</f>
        <v>1825445</v>
      </c>
    </row>
    <row r="833">
      <c r="A833" s="3">
        <f>IFERROR(__xludf.DUMMYFUNCTION("""COMPUTED_VALUE"""),43350.66666666667)</f>
        <v>43350.66667</v>
      </c>
      <c r="B833" s="2">
        <f>IFERROR(__xludf.DUMMYFUNCTION("""COMPUTED_VALUE"""),131.27)</f>
        <v>131.27</v>
      </c>
      <c r="C833" s="2">
        <f>IFERROR(__xludf.DUMMYFUNCTION("""COMPUTED_VALUE"""),141.18)</f>
        <v>141.18</v>
      </c>
      <c r="D833" s="2">
        <f>IFERROR(__xludf.DUMMYFUNCTION("""COMPUTED_VALUE"""),130.6)</f>
        <v>130.6</v>
      </c>
      <c r="E833" s="2">
        <f>IFERROR(__xludf.DUMMYFUNCTION("""COMPUTED_VALUE"""),140.64)</f>
        <v>140.64</v>
      </c>
      <c r="F833" s="2">
        <f>IFERROR(__xludf.DUMMYFUNCTION("""COMPUTED_VALUE"""),2039504.0)</f>
        <v>2039504</v>
      </c>
    </row>
    <row r="834">
      <c r="A834" s="3">
        <f>IFERROR(__xludf.DUMMYFUNCTION("""COMPUTED_VALUE"""),43353.66666666667)</f>
        <v>43353.66667</v>
      </c>
      <c r="B834" s="2">
        <f>IFERROR(__xludf.DUMMYFUNCTION("""COMPUTED_VALUE"""),141.34)</f>
        <v>141.34</v>
      </c>
      <c r="C834" s="2">
        <f>IFERROR(__xludf.DUMMYFUNCTION("""COMPUTED_VALUE"""),142.55)</f>
        <v>142.55</v>
      </c>
      <c r="D834" s="2">
        <f>IFERROR(__xludf.DUMMYFUNCTION("""COMPUTED_VALUE"""),139.05)</f>
        <v>139.05</v>
      </c>
      <c r="E834" s="2">
        <f>IFERROR(__xludf.DUMMYFUNCTION("""COMPUTED_VALUE"""),142.13)</f>
        <v>142.13</v>
      </c>
      <c r="F834" s="2">
        <f>IFERROR(__xludf.DUMMYFUNCTION("""COMPUTED_VALUE"""),1062281.0)</f>
        <v>1062281</v>
      </c>
    </row>
    <row r="835">
      <c r="A835" s="3">
        <f>IFERROR(__xludf.DUMMYFUNCTION("""COMPUTED_VALUE"""),43354.66666666667)</f>
        <v>43354.66667</v>
      </c>
      <c r="B835" s="2">
        <f>IFERROR(__xludf.DUMMYFUNCTION("""COMPUTED_VALUE"""),141.5)</f>
        <v>141.5</v>
      </c>
      <c r="C835" s="2">
        <f>IFERROR(__xludf.DUMMYFUNCTION("""COMPUTED_VALUE"""),148.03)</f>
        <v>148.03</v>
      </c>
      <c r="D835" s="2">
        <f>IFERROR(__xludf.DUMMYFUNCTION("""COMPUTED_VALUE"""),140.39)</f>
        <v>140.39</v>
      </c>
      <c r="E835" s="2">
        <f>IFERROR(__xludf.DUMMYFUNCTION("""COMPUTED_VALUE"""),147.76)</f>
        <v>147.76</v>
      </c>
      <c r="F835" s="2">
        <f>IFERROR(__xludf.DUMMYFUNCTION("""COMPUTED_VALUE"""),1321781.0)</f>
        <v>1321781</v>
      </c>
    </row>
    <row r="836">
      <c r="A836" s="3">
        <f>IFERROR(__xludf.DUMMYFUNCTION("""COMPUTED_VALUE"""),43355.66666666667)</f>
        <v>43355.66667</v>
      </c>
      <c r="B836" s="2">
        <f>IFERROR(__xludf.DUMMYFUNCTION("""COMPUTED_VALUE"""),147.76)</f>
        <v>147.76</v>
      </c>
      <c r="C836" s="2">
        <f>IFERROR(__xludf.DUMMYFUNCTION("""COMPUTED_VALUE"""),153.77)</f>
        <v>153.77</v>
      </c>
      <c r="D836" s="2">
        <f>IFERROR(__xludf.DUMMYFUNCTION("""COMPUTED_VALUE"""),146.22)</f>
        <v>146.22</v>
      </c>
      <c r="E836" s="2">
        <f>IFERROR(__xludf.DUMMYFUNCTION("""COMPUTED_VALUE"""),153.13)</f>
        <v>153.13</v>
      </c>
      <c r="F836" s="2">
        <f>IFERROR(__xludf.DUMMYFUNCTION("""COMPUTED_VALUE"""),1711168.0)</f>
        <v>1711168</v>
      </c>
    </row>
    <row r="837">
      <c r="A837" s="3">
        <f>IFERROR(__xludf.DUMMYFUNCTION("""COMPUTED_VALUE"""),43356.66666666667)</f>
        <v>43356.66667</v>
      </c>
      <c r="B837" s="2">
        <f>IFERROR(__xludf.DUMMYFUNCTION("""COMPUTED_VALUE"""),154.0)</f>
        <v>154</v>
      </c>
      <c r="C837" s="2">
        <f>IFERROR(__xludf.DUMMYFUNCTION("""COMPUTED_VALUE"""),158.5)</f>
        <v>158.5</v>
      </c>
      <c r="D837" s="2">
        <f>IFERROR(__xludf.DUMMYFUNCTION("""COMPUTED_VALUE"""),153.95)</f>
        <v>153.95</v>
      </c>
      <c r="E837" s="2">
        <f>IFERROR(__xludf.DUMMYFUNCTION("""COMPUTED_VALUE"""),155.5)</f>
        <v>155.5</v>
      </c>
      <c r="F837" s="2">
        <f>IFERROR(__xludf.DUMMYFUNCTION("""COMPUTED_VALUE"""),1259799.0)</f>
        <v>1259799</v>
      </c>
    </row>
    <row r="838">
      <c r="A838" s="3">
        <f>IFERROR(__xludf.DUMMYFUNCTION("""COMPUTED_VALUE"""),43357.66666666667)</f>
        <v>43357.66667</v>
      </c>
      <c r="B838" s="2">
        <f>IFERROR(__xludf.DUMMYFUNCTION("""COMPUTED_VALUE"""),156.99)</f>
        <v>156.99</v>
      </c>
      <c r="C838" s="2">
        <f>IFERROR(__xludf.DUMMYFUNCTION("""COMPUTED_VALUE"""),158.9)</f>
        <v>158.9</v>
      </c>
      <c r="D838" s="2">
        <f>IFERROR(__xludf.DUMMYFUNCTION("""COMPUTED_VALUE"""),153.56)</f>
        <v>153.56</v>
      </c>
      <c r="E838" s="2">
        <f>IFERROR(__xludf.DUMMYFUNCTION("""COMPUTED_VALUE"""),154.77)</f>
        <v>154.77</v>
      </c>
      <c r="F838" s="2">
        <f>IFERROR(__xludf.DUMMYFUNCTION("""COMPUTED_VALUE"""),1247034.0)</f>
        <v>1247034</v>
      </c>
    </row>
    <row r="839">
      <c r="A839" s="3">
        <f>IFERROR(__xludf.DUMMYFUNCTION("""COMPUTED_VALUE"""),43360.66666666667)</f>
        <v>43360.66667</v>
      </c>
      <c r="B839" s="2">
        <f>IFERROR(__xludf.DUMMYFUNCTION("""COMPUTED_VALUE"""),157.92)</f>
        <v>157.92</v>
      </c>
      <c r="C839" s="2">
        <f>IFERROR(__xludf.DUMMYFUNCTION("""COMPUTED_VALUE"""),159.43)</f>
        <v>159.43</v>
      </c>
      <c r="D839" s="2">
        <f>IFERROR(__xludf.DUMMYFUNCTION("""COMPUTED_VALUE"""),153.45)</f>
        <v>153.45</v>
      </c>
      <c r="E839" s="2">
        <f>IFERROR(__xludf.DUMMYFUNCTION("""COMPUTED_VALUE"""),153.63)</f>
        <v>153.63</v>
      </c>
      <c r="F839" s="2">
        <f>IFERROR(__xludf.DUMMYFUNCTION("""COMPUTED_VALUE"""),1654245.0)</f>
        <v>1654245</v>
      </c>
    </row>
    <row r="840">
      <c r="A840" s="3">
        <f>IFERROR(__xludf.DUMMYFUNCTION("""COMPUTED_VALUE"""),43361.66666666667)</f>
        <v>43361.66667</v>
      </c>
      <c r="B840" s="2">
        <f>IFERROR(__xludf.DUMMYFUNCTION("""COMPUTED_VALUE"""),154.5)</f>
        <v>154.5</v>
      </c>
      <c r="C840" s="2">
        <f>IFERROR(__xludf.DUMMYFUNCTION("""COMPUTED_VALUE"""),164.2)</f>
        <v>164.2</v>
      </c>
      <c r="D840" s="2">
        <f>IFERROR(__xludf.DUMMYFUNCTION("""COMPUTED_VALUE"""),154.5)</f>
        <v>154.5</v>
      </c>
      <c r="E840" s="2">
        <f>IFERROR(__xludf.DUMMYFUNCTION("""COMPUTED_VALUE"""),162.28)</f>
        <v>162.28</v>
      </c>
      <c r="F840" s="2">
        <f>IFERROR(__xludf.DUMMYFUNCTION("""COMPUTED_VALUE"""),1706604.0)</f>
        <v>1706604</v>
      </c>
    </row>
    <row r="841">
      <c r="A841" s="3">
        <f>IFERROR(__xludf.DUMMYFUNCTION("""COMPUTED_VALUE"""),43362.66666666667)</f>
        <v>43362.66667</v>
      </c>
      <c r="B841" s="2">
        <f>IFERROR(__xludf.DUMMYFUNCTION("""COMPUTED_VALUE"""),164.0)</f>
        <v>164</v>
      </c>
      <c r="C841" s="2">
        <f>IFERROR(__xludf.DUMMYFUNCTION("""COMPUTED_VALUE"""),166.5)</f>
        <v>166.5</v>
      </c>
      <c r="D841" s="2">
        <f>IFERROR(__xludf.DUMMYFUNCTION("""COMPUTED_VALUE"""),161.51)</f>
        <v>161.51</v>
      </c>
      <c r="E841" s="2">
        <f>IFERROR(__xludf.DUMMYFUNCTION("""COMPUTED_VALUE"""),164.6)</f>
        <v>164.6</v>
      </c>
      <c r="F841" s="2">
        <f>IFERROR(__xludf.DUMMYFUNCTION("""COMPUTED_VALUE"""),1637795.0)</f>
        <v>1637795</v>
      </c>
    </row>
    <row r="842">
      <c r="A842" s="3">
        <f>IFERROR(__xludf.DUMMYFUNCTION("""COMPUTED_VALUE"""),43363.66666666667)</f>
        <v>43363.66667</v>
      </c>
      <c r="B842" s="2">
        <f>IFERROR(__xludf.DUMMYFUNCTION("""COMPUTED_VALUE"""),165.38)</f>
        <v>165.38</v>
      </c>
      <c r="C842" s="2">
        <f>IFERROR(__xludf.DUMMYFUNCTION("""COMPUTED_VALUE"""),168.95)</f>
        <v>168.95</v>
      </c>
      <c r="D842" s="2">
        <f>IFERROR(__xludf.DUMMYFUNCTION("""COMPUTED_VALUE"""),164.5)</f>
        <v>164.5</v>
      </c>
      <c r="E842" s="2">
        <f>IFERROR(__xludf.DUMMYFUNCTION("""COMPUTED_VALUE"""),167.17)</f>
        <v>167.17</v>
      </c>
      <c r="F842" s="2">
        <f>IFERROR(__xludf.DUMMYFUNCTION("""COMPUTED_VALUE"""),1378269.0)</f>
        <v>1378269</v>
      </c>
    </row>
    <row r="843">
      <c r="A843" s="3">
        <f>IFERROR(__xludf.DUMMYFUNCTION("""COMPUTED_VALUE"""),43364.66666666667)</f>
        <v>43364.66667</v>
      </c>
      <c r="B843" s="2">
        <f>IFERROR(__xludf.DUMMYFUNCTION("""COMPUTED_VALUE"""),166.7)</f>
        <v>166.7</v>
      </c>
      <c r="C843" s="2">
        <f>IFERROR(__xludf.DUMMYFUNCTION("""COMPUTED_VALUE"""),168.16)</f>
        <v>168.16</v>
      </c>
      <c r="D843" s="2">
        <f>IFERROR(__xludf.DUMMYFUNCTION("""COMPUTED_VALUE"""),160.61)</f>
        <v>160.61</v>
      </c>
      <c r="E843" s="2">
        <f>IFERROR(__xludf.DUMMYFUNCTION("""COMPUTED_VALUE"""),161.52)</f>
        <v>161.52</v>
      </c>
      <c r="F843" s="2">
        <f>IFERROR(__xludf.DUMMYFUNCTION("""COMPUTED_VALUE"""),2146356.0)</f>
        <v>2146356</v>
      </c>
    </row>
    <row r="844">
      <c r="A844" s="3">
        <f>IFERROR(__xludf.DUMMYFUNCTION("""COMPUTED_VALUE"""),43367.66666666667)</f>
        <v>43367.66667</v>
      </c>
      <c r="B844" s="2">
        <f>IFERROR(__xludf.DUMMYFUNCTION("""COMPUTED_VALUE"""),159.56)</f>
        <v>159.56</v>
      </c>
      <c r="C844" s="2">
        <f>IFERROR(__xludf.DUMMYFUNCTION("""COMPUTED_VALUE"""),165.33)</f>
        <v>165.33</v>
      </c>
      <c r="D844" s="2">
        <f>IFERROR(__xludf.DUMMYFUNCTION("""COMPUTED_VALUE"""),157.4)</f>
        <v>157.4</v>
      </c>
      <c r="E844" s="2">
        <f>IFERROR(__xludf.DUMMYFUNCTION("""COMPUTED_VALUE"""),162.18)</f>
        <v>162.18</v>
      </c>
      <c r="F844" s="2">
        <f>IFERROR(__xludf.DUMMYFUNCTION("""COMPUTED_VALUE"""),892984.0)</f>
        <v>892984</v>
      </c>
    </row>
    <row r="845">
      <c r="A845" s="3">
        <f>IFERROR(__xludf.DUMMYFUNCTION("""COMPUTED_VALUE"""),43368.66666666667)</f>
        <v>43368.66667</v>
      </c>
      <c r="B845" s="2">
        <f>IFERROR(__xludf.DUMMYFUNCTION("""COMPUTED_VALUE"""),163.37)</f>
        <v>163.37</v>
      </c>
      <c r="C845" s="2">
        <f>IFERROR(__xludf.DUMMYFUNCTION("""COMPUTED_VALUE"""),165.14)</f>
        <v>165.14</v>
      </c>
      <c r="D845" s="2">
        <f>IFERROR(__xludf.DUMMYFUNCTION("""COMPUTED_VALUE"""),159.0)</f>
        <v>159</v>
      </c>
      <c r="E845" s="2">
        <f>IFERROR(__xludf.DUMMYFUNCTION("""COMPUTED_VALUE"""),161.11)</f>
        <v>161.11</v>
      </c>
      <c r="F845" s="2">
        <f>IFERROR(__xludf.DUMMYFUNCTION("""COMPUTED_VALUE"""),1579839.0)</f>
        <v>1579839</v>
      </c>
    </row>
    <row r="846">
      <c r="A846" s="3">
        <f>IFERROR(__xludf.DUMMYFUNCTION("""COMPUTED_VALUE"""),43369.66666666667)</f>
        <v>43369.66667</v>
      </c>
      <c r="B846" s="2">
        <f>IFERROR(__xludf.DUMMYFUNCTION("""COMPUTED_VALUE"""),162.52)</f>
        <v>162.52</v>
      </c>
      <c r="C846" s="2">
        <f>IFERROR(__xludf.DUMMYFUNCTION("""COMPUTED_VALUE"""),164.8)</f>
        <v>164.8</v>
      </c>
      <c r="D846" s="2">
        <f>IFERROR(__xludf.DUMMYFUNCTION("""COMPUTED_VALUE"""),159.88)</f>
        <v>159.88</v>
      </c>
      <c r="E846" s="2">
        <f>IFERROR(__xludf.DUMMYFUNCTION("""COMPUTED_VALUE"""),162.0)</f>
        <v>162</v>
      </c>
      <c r="F846" s="2">
        <f>IFERROR(__xludf.DUMMYFUNCTION("""COMPUTED_VALUE"""),860636.0)</f>
        <v>860636</v>
      </c>
    </row>
    <row r="847">
      <c r="A847" s="3">
        <f>IFERROR(__xludf.DUMMYFUNCTION("""COMPUTED_VALUE"""),43370.66666666667)</f>
        <v>43370.66667</v>
      </c>
      <c r="B847" s="2">
        <f>IFERROR(__xludf.DUMMYFUNCTION("""COMPUTED_VALUE"""),162.26)</f>
        <v>162.26</v>
      </c>
      <c r="C847" s="2">
        <f>IFERROR(__xludf.DUMMYFUNCTION("""COMPUTED_VALUE"""),164.71)</f>
        <v>164.71</v>
      </c>
      <c r="D847" s="2">
        <f>IFERROR(__xludf.DUMMYFUNCTION("""COMPUTED_VALUE"""),162.02)</f>
        <v>162.02</v>
      </c>
      <c r="E847" s="2">
        <f>IFERROR(__xludf.DUMMYFUNCTION("""COMPUTED_VALUE"""),164.45)</f>
        <v>164.45</v>
      </c>
      <c r="F847" s="2">
        <f>IFERROR(__xludf.DUMMYFUNCTION("""COMPUTED_VALUE"""),604290.0)</f>
        <v>604290</v>
      </c>
    </row>
    <row r="848">
      <c r="A848" s="3">
        <f>IFERROR(__xludf.DUMMYFUNCTION("""COMPUTED_VALUE"""),43371.66666666667)</f>
        <v>43371.66667</v>
      </c>
      <c r="B848" s="2">
        <f>IFERROR(__xludf.DUMMYFUNCTION("""COMPUTED_VALUE"""),164.19)</f>
        <v>164.19</v>
      </c>
      <c r="C848" s="2">
        <f>IFERROR(__xludf.DUMMYFUNCTION("""COMPUTED_VALUE"""),167.79)</f>
        <v>167.79</v>
      </c>
      <c r="D848" s="2">
        <f>IFERROR(__xludf.DUMMYFUNCTION("""COMPUTED_VALUE"""),163.06)</f>
        <v>163.06</v>
      </c>
      <c r="E848" s="2">
        <f>IFERROR(__xludf.DUMMYFUNCTION("""COMPUTED_VALUE"""),164.46)</f>
        <v>164.46</v>
      </c>
      <c r="F848" s="2">
        <f>IFERROR(__xludf.DUMMYFUNCTION("""COMPUTED_VALUE"""),789377.0)</f>
        <v>789377</v>
      </c>
    </row>
    <row r="849">
      <c r="A849" s="3">
        <f>IFERROR(__xludf.DUMMYFUNCTION("""COMPUTED_VALUE"""),43374.66666666667)</f>
        <v>43374.66667</v>
      </c>
      <c r="B849" s="2">
        <f>IFERROR(__xludf.DUMMYFUNCTION("""COMPUTED_VALUE"""),166.44)</f>
        <v>166.44</v>
      </c>
      <c r="C849" s="2">
        <f>IFERROR(__xludf.DUMMYFUNCTION("""COMPUTED_VALUE"""),166.86)</f>
        <v>166.86</v>
      </c>
      <c r="D849" s="2">
        <f>IFERROR(__xludf.DUMMYFUNCTION("""COMPUTED_VALUE"""),162.51)</f>
        <v>162.51</v>
      </c>
      <c r="E849" s="2">
        <f>IFERROR(__xludf.DUMMYFUNCTION("""COMPUTED_VALUE"""),163.42)</f>
        <v>163.42</v>
      </c>
      <c r="F849" s="2">
        <f>IFERROR(__xludf.DUMMYFUNCTION("""COMPUTED_VALUE"""),868440.0)</f>
        <v>868440</v>
      </c>
    </row>
    <row r="850">
      <c r="A850" s="3">
        <f>IFERROR(__xludf.DUMMYFUNCTION("""COMPUTED_VALUE"""),43375.66666666667)</f>
        <v>43375.66667</v>
      </c>
      <c r="B850" s="2">
        <f>IFERROR(__xludf.DUMMYFUNCTION("""COMPUTED_VALUE"""),162.46)</f>
        <v>162.46</v>
      </c>
      <c r="C850" s="2">
        <f>IFERROR(__xludf.DUMMYFUNCTION("""COMPUTED_VALUE"""),164.0)</f>
        <v>164</v>
      </c>
      <c r="D850" s="2">
        <f>IFERROR(__xludf.DUMMYFUNCTION("""COMPUTED_VALUE"""),155.97)</f>
        <v>155.97</v>
      </c>
      <c r="E850" s="2">
        <f>IFERROR(__xludf.DUMMYFUNCTION("""COMPUTED_VALUE"""),156.6)</f>
        <v>156.6</v>
      </c>
      <c r="F850" s="2">
        <f>IFERROR(__xludf.DUMMYFUNCTION("""COMPUTED_VALUE"""),1566506.0)</f>
        <v>1566506</v>
      </c>
    </row>
    <row r="851">
      <c r="A851" s="3">
        <f>IFERROR(__xludf.DUMMYFUNCTION("""COMPUTED_VALUE"""),43376.66666666667)</f>
        <v>43376.66667</v>
      </c>
      <c r="B851" s="2">
        <f>IFERROR(__xludf.DUMMYFUNCTION("""COMPUTED_VALUE"""),157.51)</f>
        <v>157.51</v>
      </c>
      <c r="C851" s="2">
        <f>IFERROR(__xludf.DUMMYFUNCTION("""COMPUTED_VALUE"""),162.36)</f>
        <v>162.36</v>
      </c>
      <c r="D851" s="2">
        <f>IFERROR(__xludf.DUMMYFUNCTION("""COMPUTED_VALUE"""),157.19)</f>
        <v>157.19</v>
      </c>
      <c r="E851" s="2">
        <f>IFERROR(__xludf.DUMMYFUNCTION("""COMPUTED_VALUE"""),160.2)</f>
        <v>160.2</v>
      </c>
      <c r="F851" s="2">
        <f>IFERROR(__xludf.DUMMYFUNCTION("""COMPUTED_VALUE"""),909629.0)</f>
        <v>909629</v>
      </c>
    </row>
    <row r="852">
      <c r="A852" s="3">
        <f>IFERROR(__xludf.DUMMYFUNCTION("""COMPUTED_VALUE"""),43377.66666666667)</f>
        <v>43377.66667</v>
      </c>
      <c r="B852" s="2">
        <f>IFERROR(__xludf.DUMMYFUNCTION("""COMPUTED_VALUE"""),159.48)</f>
        <v>159.48</v>
      </c>
      <c r="C852" s="2">
        <f>IFERROR(__xludf.DUMMYFUNCTION("""COMPUTED_VALUE"""),160.2)</f>
        <v>160.2</v>
      </c>
      <c r="D852" s="2">
        <f>IFERROR(__xludf.DUMMYFUNCTION("""COMPUTED_VALUE"""),147.8)</f>
        <v>147.8</v>
      </c>
      <c r="E852" s="2">
        <f>IFERROR(__xludf.DUMMYFUNCTION("""COMPUTED_VALUE"""),148.91)</f>
        <v>148.91</v>
      </c>
      <c r="F852" s="2">
        <f>IFERROR(__xludf.DUMMYFUNCTION("""COMPUTED_VALUE"""),1929924.0)</f>
        <v>1929924</v>
      </c>
    </row>
    <row r="853">
      <c r="A853" s="3">
        <f>IFERROR(__xludf.DUMMYFUNCTION("""COMPUTED_VALUE"""),43378.66666666667)</f>
        <v>43378.66667</v>
      </c>
      <c r="B853" s="2">
        <f>IFERROR(__xludf.DUMMYFUNCTION("""COMPUTED_VALUE"""),149.09)</f>
        <v>149.09</v>
      </c>
      <c r="C853" s="2">
        <f>IFERROR(__xludf.DUMMYFUNCTION("""COMPUTED_VALUE"""),151.41)</f>
        <v>151.41</v>
      </c>
      <c r="D853" s="2">
        <f>IFERROR(__xludf.DUMMYFUNCTION("""COMPUTED_VALUE"""),141.07)</f>
        <v>141.07</v>
      </c>
      <c r="E853" s="2">
        <f>IFERROR(__xludf.DUMMYFUNCTION("""COMPUTED_VALUE"""),145.6)</f>
        <v>145.6</v>
      </c>
      <c r="F853" s="2">
        <f>IFERROR(__xludf.DUMMYFUNCTION("""COMPUTED_VALUE"""),1691341.0)</f>
        <v>1691341</v>
      </c>
    </row>
    <row r="854">
      <c r="A854" s="3">
        <f>IFERROR(__xludf.DUMMYFUNCTION("""COMPUTED_VALUE"""),43381.66666666667)</f>
        <v>43381.66667</v>
      </c>
      <c r="B854" s="2">
        <f>IFERROR(__xludf.DUMMYFUNCTION("""COMPUTED_VALUE"""),143.22)</f>
        <v>143.22</v>
      </c>
      <c r="C854" s="2">
        <f>IFERROR(__xludf.DUMMYFUNCTION("""COMPUTED_VALUE"""),145.53)</f>
        <v>145.53</v>
      </c>
      <c r="D854" s="2">
        <f>IFERROR(__xludf.DUMMYFUNCTION("""COMPUTED_VALUE"""),138.09)</f>
        <v>138.09</v>
      </c>
      <c r="E854" s="2">
        <f>IFERROR(__xludf.DUMMYFUNCTION("""COMPUTED_VALUE"""),140.49)</f>
        <v>140.49</v>
      </c>
      <c r="F854" s="2">
        <f>IFERROR(__xludf.DUMMYFUNCTION("""COMPUTED_VALUE"""),1242025.0)</f>
        <v>1242025</v>
      </c>
    </row>
    <row r="855">
      <c r="A855" s="3">
        <f>IFERROR(__xludf.DUMMYFUNCTION("""COMPUTED_VALUE"""),43382.66666666667)</f>
        <v>43382.66667</v>
      </c>
      <c r="B855" s="2">
        <f>IFERROR(__xludf.DUMMYFUNCTION("""COMPUTED_VALUE"""),140.4)</f>
        <v>140.4</v>
      </c>
      <c r="C855" s="2">
        <f>IFERROR(__xludf.DUMMYFUNCTION("""COMPUTED_VALUE"""),143.18)</f>
        <v>143.18</v>
      </c>
      <c r="D855" s="2">
        <f>IFERROR(__xludf.DUMMYFUNCTION("""COMPUTED_VALUE"""),138.76)</f>
        <v>138.76</v>
      </c>
      <c r="E855" s="2">
        <f>IFERROR(__xludf.DUMMYFUNCTION("""COMPUTED_VALUE"""),140.22)</f>
        <v>140.22</v>
      </c>
      <c r="F855" s="2">
        <f>IFERROR(__xludf.DUMMYFUNCTION("""COMPUTED_VALUE"""),1055758.0)</f>
        <v>1055758</v>
      </c>
    </row>
    <row r="856">
      <c r="A856" s="3">
        <f>IFERROR(__xludf.DUMMYFUNCTION("""COMPUTED_VALUE"""),43383.66666666667)</f>
        <v>43383.66667</v>
      </c>
      <c r="B856" s="2">
        <f>IFERROR(__xludf.DUMMYFUNCTION("""COMPUTED_VALUE"""),139.64)</f>
        <v>139.64</v>
      </c>
      <c r="C856" s="2">
        <f>IFERROR(__xludf.DUMMYFUNCTION("""COMPUTED_VALUE"""),139.95)</f>
        <v>139.95</v>
      </c>
      <c r="D856" s="2">
        <f>IFERROR(__xludf.DUMMYFUNCTION("""COMPUTED_VALUE"""),128.01)</f>
        <v>128.01</v>
      </c>
      <c r="E856" s="2">
        <f>IFERROR(__xludf.DUMMYFUNCTION("""COMPUTED_VALUE"""),130.1)</f>
        <v>130.1</v>
      </c>
      <c r="F856" s="2">
        <f>IFERROR(__xludf.DUMMYFUNCTION("""COMPUTED_VALUE"""),2686349.0)</f>
        <v>2686349</v>
      </c>
    </row>
    <row r="857">
      <c r="A857" s="3">
        <f>IFERROR(__xludf.DUMMYFUNCTION("""COMPUTED_VALUE"""),43384.66666666667)</f>
        <v>43384.66667</v>
      </c>
      <c r="B857" s="2">
        <f>IFERROR(__xludf.DUMMYFUNCTION("""COMPUTED_VALUE"""),126.69)</f>
        <v>126.69</v>
      </c>
      <c r="C857" s="2">
        <f>IFERROR(__xludf.DUMMYFUNCTION("""COMPUTED_VALUE"""),133.98)</f>
        <v>133.98</v>
      </c>
      <c r="D857" s="2">
        <f>IFERROR(__xludf.DUMMYFUNCTION("""COMPUTED_VALUE"""),126.68)</f>
        <v>126.68</v>
      </c>
      <c r="E857" s="2">
        <f>IFERROR(__xludf.DUMMYFUNCTION("""COMPUTED_VALUE"""),128.39)</f>
        <v>128.39</v>
      </c>
      <c r="F857" s="2">
        <f>IFERROR(__xludf.DUMMYFUNCTION("""COMPUTED_VALUE"""),2076005.0)</f>
        <v>2076005</v>
      </c>
    </row>
    <row r="858">
      <c r="A858" s="3">
        <f>IFERROR(__xludf.DUMMYFUNCTION("""COMPUTED_VALUE"""),43385.66666666667)</f>
        <v>43385.66667</v>
      </c>
      <c r="B858" s="2">
        <f>IFERROR(__xludf.DUMMYFUNCTION("""COMPUTED_VALUE"""),135.16)</f>
        <v>135.16</v>
      </c>
      <c r="C858" s="2">
        <f>IFERROR(__xludf.DUMMYFUNCTION("""COMPUTED_VALUE"""),136.97)</f>
        <v>136.97</v>
      </c>
      <c r="D858" s="2">
        <f>IFERROR(__xludf.DUMMYFUNCTION("""COMPUTED_VALUE"""),130.25)</f>
        <v>130.25</v>
      </c>
      <c r="E858" s="2">
        <f>IFERROR(__xludf.DUMMYFUNCTION("""COMPUTED_VALUE"""),135.2)</f>
        <v>135.2</v>
      </c>
      <c r="F858" s="2">
        <f>IFERROR(__xludf.DUMMYFUNCTION("""COMPUTED_VALUE"""),2034632.0)</f>
        <v>2034632</v>
      </c>
    </row>
    <row r="859">
      <c r="A859" s="3">
        <f>IFERROR(__xludf.DUMMYFUNCTION("""COMPUTED_VALUE"""),43388.66666666667)</f>
        <v>43388.66667</v>
      </c>
      <c r="B859" s="2">
        <f>IFERROR(__xludf.DUMMYFUNCTION("""COMPUTED_VALUE"""),134.99)</f>
        <v>134.99</v>
      </c>
      <c r="C859" s="2">
        <f>IFERROR(__xludf.DUMMYFUNCTION("""COMPUTED_VALUE"""),137.0)</f>
        <v>137</v>
      </c>
      <c r="D859" s="2">
        <f>IFERROR(__xludf.DUMMYFUNCTION("""COMPUTED_VALUE"""),132.09)</f>
        <v>132.09</v>
      </c>
      <c r="E859" s="2">
        <f>IFERROR(__xludf.DUMMYFUNCTION("""COMPUTED_VALUE"""),135.7)</f>
        <v>135.7</v>
      </c>
      <c r="F859" s="2">
        <f>IFERROR(__xludf.DUMMYFUNCTION("""COMPUTED_VALUE"""),1114240.0)</f>
        <v>1114240</v>
      </c>
    </row>
    <row r="860">
      <c r="A860" s="3">
        <f>IFERROR(__xludf.DUMMYFUNCTION("""COMPUTED_VALUE"""),43389.66666666667)</f>
        <v>43389.66667</v>
      </c>
      <c r="B860" s="2">
        <f>IFERROR(__xludf.DUMMYFUNCTION("""COMPUTED_VALUE"""),138.68)</f>
        <v>138.68</v>
      </c>
      <c r="C860" s="2">
        <f>IFERROR(__xludf.DUMMYFUNCTION("""COMPUTED_VALUE"""),146.07)</f>
        <v>146.07</v>
      </c>
      <c r="D860" s="2">
        <f>IFERROR(__xludf.DUMMYFUNCTION("""COMPUTED_VALUE"""),138.41)</f>
        <v>138.41</v>
      </c>
      <c r="E860" s="2">
        <f>IFERROR(__xludf.DUMMYFUNCTION("""COMPUTED_VALUE"""),145.83)</f>
        <v>145.83</v>
      </c>
      <c r="F860" s="2">
        <f>IFERROR(__xludf.DUMMYFUNCTION("""COMPUTED_VALUE"""),1391090.0)</f>
        <v>1391090</v>
      </c>
    </row>
    <row r="861">
      <c r="A861" s="3">
        <f>IFERROR(__xludf.DUMMYFUNCTION("""COMPUTED_VALUE"""),43390.66666666667)</f>
        <v>43390.66667</v>
      </c>
      <c r="B861" s="2">
        <f>IFERROR(__xludf.DUMMYFUNCTION("""COMPUTED_VALUE"""),146.0)</f>
        <v>146</v>
      </c>
      <c r="C861" s="2">
        <f>IFERROR(__xludf.DUMMYFUNCTION("""COMPUTED_VALUE"""),146.5)</f>
        <v>146.5</v>
      </c>
      <c r="D861" s="2">
        <f>IFERROR(__xludf.DUMMYFUNCTION("""COMPUTED_VALUE"""),133.87)</f>
        <v>133.87</v>
      </c>
      <c r="E861" s="2">
        <f>IFERROR(__xludf.DUMMYFUNCTION("""COMPUTED_VALUE"""),137.37)</f>
        <v>137.37</v>
      </c>
      <c r="F861" s="2">
        <f>IFERROR(__xludf.DUMMYFUNCTION("""COMPUTED_VALUE"""),3149047.0)</f>
        <v>3149047</v>
      </c>
    </row>
    <row r="862">
      <c r="A862" s="3">
        <f>IFERROR(__xludf.DUMMYFUNCTION("""COMPUTED_VALUE"""),43391.66666666667)</f>
        <v>43391.66667</v>
      </c>
      <c r="B862" s="2">
        <f>IFERROR(__xludf.DUMMYFUNCTION("""COMPUTED_VALUE"""),136.78)</f>
        <v>136.78</v>
      </c>
      <c r="C862" s="2">
        <f>IFERROR(__xludf.DUMMYFUNCTION("""COMPUTED_VALUE"""),140.14)</f>
        <v>140.14</v>
      </c>
      <c r="D862" s="2">
        <f>IFERROR(__xludf.DUMMYFUNCTION("""COMPUTED_VALUE"""),133.56)</f>
        <v>133.56</v>
      </c>
      <c r="E862" s="2">
        <f>IFERROR(__xludf.DUMMYFUNCTION("""COMPUTED_VALUE"""),134.78)</f>
        <v>134.78</v>
      </c>
      <c r="F862" s="2">
        <f>IFERROR(__xludf.DUMMYFUNCTION("""COMPUTED_VALUE"""),1595411.0)</f>
        <v>1595411</v>
      </c>
    </row>
    <row r="863">
      <c r="A863" s="3">
        <f>IFERROR(__xludf.DUMMYFUNCTION("""COMPUTED_VALUE"""),43392.66666666667)</f>
        <v>43392.66667</v>
      </c>
      <c r="B863" s="2">
        <f>IFERROR(__xludf.DUMMYFUNCTION("""COMPUTED_VALUE"""),135.68)</f>
        <v>135.68</v>
      </c>
      <c r="C863" s="2">
        <f>IFERROR(__xludf.DUMMYFUNCTION("""COMPUTED_VALUE"""),137.38)</f>
        <v>137.38</v>
      </c>
      <c r="D863" s="2">
        <f>IFERROR(__xludf.DUMMYFUNCTION("""COMPUTED_VALUE"""),126.2)</f>
        <v>126.2</v>
      </c>
      <c r="E863" s="2">
        <f>IFERROR(__xludf.DUMMYFUNCTION("""COMPUTED_VALUE"""),127.07)</f>
        <v>127.07</v>
      </c>
      <c r="F863" s="2">
        <f>IFERROR(__xludf.DUMMYFUNCTION("""COMPUTED_VALUE"""),2229598.0)</f>
        <v>2229598</v>
      </c>
    </row>
    <row r="864">
      <c r="A864" s="3">
        <f>IFERROR(__xludf.DUMMYFUNCTION("""COMPUTED_VALUE"""),43395.66666666667)</f>
        <v>43395.66667</v>
      </c>
      <c r="B864" s="2">
        <f>IFERROR(__xludf.DUMMYFUNCTION("""COMPUTED_VALUE"""),128.39)</f>
        <v>128.39</v>
      </c>
      <c r="C864" s="2">
        <f>IFERROR(__xludf.DUMMYFUNCTION("""COMPUTED_VALUE"""),135.59)</f>
        <v>135.59</v>
      </c>
      <c r="D864" s="2">
        <f>IFERROR(__xludf.DUMMYFUNCTION("""COMPUTED_VALUE"""),125.64)</f>
        <v>125.64</v>
      </c>
      <c r="E864" s="2">
        <f>IFERROR(__xludf.DUMMYFUNCTION("""COMPUTED_VALUE"""),134.37)</f>
        <v>134.37</v>
      </c>
      <c r="F864" s="2">
        <f>IFERROR(__xludf.DUMMYFUNCTION("""COMPUTED_VALUE"""),2356158.0)</f>
        <v>2356158</v>
      </c>
    </row>
    <row r="865">
      <c r="A865" s="3">
        <f>IFERROR(__xludf.DUMMYFUNCTION("""COMPUTED_VALUE"""),43396.66666666667)</f>
        <v>43396.66667</v>
      </c>
      <c r="B865" s="2">
        <f>IFERROR(__xludf.DUMMYFUNCTION("""COMPUTED_VALUE"""),128.34)</f>
        <v>128.34</v>
      </c>
      <c r="C865" s="2">
        <f>IFERROR(__xludf.DUMMYFUNCTION("""COMPUTED_VALUE"""),133.2)</f>
        <v>133.2</v>
      </c>
      <c r="D865" s="2">
        <f>IFERROR(__xludf.DUMMYFUNCTION("""COMPUTED_VALUE"""),126.71)</f>
        <v>126.71</v>
      </c>
      <c r="E865" s="2">
        <f>IFERROR(__xludf.DUMMYFUNCTION("""COMPUTED_VALUE"""),132.16)</f>
        <v>132.16</v>
      </c>
      <c r="F865" s="2">
        <f>IFERROR(__xludf.DUMMYFUNCTION("""COMPUTED_VALUE"""),2366928.0)</f>
        <v>2366928</v>
      </c>
    </row>
    <row r="866">
      <c r="A866" s="3">
        <f>IFERROR(__xludf.DUMMYFUNCTION("""COMPUTED_VALUE"""),43397.66666666667)</f>
        <v>43397.66667</v>
      </c>
      <c r="B866" s="2">
        <f>IFERROR(__xludf.DUMMYFUNCTION("""COMPUTED_VALUE"""),133.12)</f>
        <v>133.12</v>
      </c>
      <c r="C866" s="2">
        <f>IFERROR(__xludf.DUMMYFUNCTION("""COMPUTED_VALUE"""),134.6)</f>
        <v>134.6</v>
      </c>
      <c r="D866" s="2">
        <f>IFERROR(__xludf.DUMMYFUNCTION("""COMPUTED_VALUE"""),122.05)</f>
        <v>122.05</v>
      </c>
      <c r="E866" s="2">
        <f>IFERROR(__xludf.DUMMYFUNCTION("""COMPUTED_VALUE"""),122.27)</f>
        <v>122.27</v>
      </c>
      <c r="F866" s="2">
        <f>IFERROR(__xludf.DUMMYFUNCTION("""COMPUTED_VALUE"""),2315198.0)</f>
        <v>2315198</v>
      </c>
    </row>
    <row r="867">
      <c r="A867" s="3">
        <f>IFERROR(__xludf.DUMMYFUNCTION("""COMPUTED_VALUE"""),43398.66666666667)</f>
        <v>43398.66667</v>
      </c>
      <c r="B867" s="2">
        <f>IFERROR(__xludf.DUMMYFUNCTION("""COMPUTED_VALUE"""),131.36)</f>
        <v>131.36</v>
      </c>
      <c r="C867" s="2">
        <f>IFERROR(__xludf.DUMMYFUNCTION("""COMPUTED_VALUE"""),138.34)</f>
        <v>138.34</v>
      </c>
      <c r="D867" s="2">
        <f>IFERROR(__xludf.DUMMYFUNCTION("""COMPUTED_VALUE"""),128.5)</f>
        <v>128.5</v>
      </c>
      <c r="E867" s="2">
        <f>IFERROR(__xludf.DUMMYFUNCTION("""COMPUTED_VALUE"""),136.99)</f>
        <v>136.99</v>
      </c>
      <c r="F867" s="2">
        <f>IFERROR(__xludf.DUMMYFUNCTION("""COMPUTED_VALUE"""),4484735.0)</f>
        <v>4484735</v>
      </c>
    </row>
    <row r="868">
      <c r="A868" s="3">
        <f>IFERROR(__xludf.DUMMYFUNCTION("""COMPUTED_VALUE"""),43399.66666666667)</f>
        <v>43399.66667</v>
      </c>
      <c r="B868" s="2">
        <f>IFERROR(__xludf.DUMMYFUNCTION("""COMPUTED_VALUE"""),129.61)</f>
        <v>129.61</v>
      </c>
      <c r="C868" s="2">
        <f>IFERROR(__xludf.DUMMYFUNCTION("""COMPUTED_VALUE"""),138.34)</f>
        <v>138.34</v>
      </c>
      <c r="D868" s="2">
        <f>IFERROR(__xludf.DUMMYFUNCTION("""COMPUTED_VALUE"""),128.45)</f>
        <v>128.45</v>
      </c>
      <c r="E868" s="2">
        <f>IFERROR(__xludf.DUMMYFUNCTION("""COMPUTED_VALUE"""),132.95)</f>
        <v>132.95</v>
      </c>
      <c r="F868" s="2">
        <f>IFERROR(__xludf.DUMMYFUNCTION("""COMPUTED_VALUE"""),2830907.0)</f>
        <v>2830907</v>
      </c>
    </row>
    <row r="869">
      <c r="A869" s="3">
        <f>IFERROR(__xludf.DUMMYFUNCTION("""COMPUTED_VALUE"""),43402.66666666667)</f>
        <v>43402.66667</v>
      </c>
      <c r="B869" s="2">
        <f>IFERROR(__xludf.DUMMYFUNCTION("""COMPUTED_VALUE"""),136.83)</f>
        <v>136.83</v>
      </c>
      <c r="C869" s="2">
        <f>IFERROR(__xludf.DUMMYFUNCTION("""COMPUTED_VALUE"""),137.68)</f>
        <v>137.68</v>
      </c>
      <c r="D869" s="2">
        <f>IFERROR(__xludf.DUMMYFUNCTION("""COMPUTED_VALUE"""),125.08)</f>
        <v>125.08</v>
      </c>
      <c r="E869" s="2">
        <f>IFERROR(__xludf.DUMMYFUNCTION("""COMPUTED_VALUE"""),128.5)</f>
        <v>128.5</v>
      </c>
      <c r="F869" s="2">
        <f>IFERROR(__xludf.DUMMYFUNCTION("""COMPUTED_VALUE"""),2156117.0)</f>
        <v>2156117</v>
      </c>
    </row>
    <row r="870">
      <c r="A870" s="3">
        <f>IFERROR(__xludf.DUMMYFUNCTION("""COMPUTED_VALUE"""),43403.66666666667)</f>
        <v>43403.66667</v>
      </c>
      <c r="B870" s="2">
        <f>IFERROR(__xludf.DUMMYFUNCTION("""COMPUTED_VALUE"""),125.35)</f>
        <v>125.35</v>
      </c>
      <c r="C870" s="2">
        <f>IFERROR(__xludf.DUMMYFUNCTION("""COMPUTED_VALUE"""),132.36)</f>
        <v>132.36</v>
      </c>
      <c r="D870" s="2">
        <f>IFERROR(__xludf.DUMMYFUNCTION("""COMPUTED_VALUE"""),122.8)</f>
        <v>122.8</v>
      </c>
      <c r="E870" s="2">
        <f>IFERROR(__xludf.DUMMYFUNCTION("""COMPUTED_VALUE"""),129.14)</f>
        <v>129.14</v>
      </c>
      <c r="F870" s="2">
        <f>IFERROR(__xludf.DUMMYFUNCTION("""COMPUTED_VALUE"""),3029146.0)</f>
        <v>3029146</v>
      </c>
    </row>
    <row r="871">
      <c r="A871" s="3">
        <f>IFERROR(__xludf.DUMMYFUNCTION("""COMPUTED_VALUE"""),43404.66666666667)</f>
        <v>43404.66667</v>
      </c>
      <c r="B871" s="2">
        <f>IFERROR(__xludf.DUMMYFUNCTION("""COMPUTED_VALUE"""),132.5)</f>
        <v>132.5</v>
      </c>
      <c r="C871" s="2">
        <f>IFERROR(__xludf.DUMMYFUNCTION("""COMPUTED_VALUE"""),138.65)</f>
        <v>138.65</v>
      </c>
      <c r="D871" s="2">
        <f>IFERROR(__xludf.DUMMYFUNCTION("""COMPUTED_VALUE"""),130.53)</f>
        <v>130.53</v>
      </c>
      <c r="E871" s="2">
        <f>IFERROR(__xludf.DUMMYFUNCTION("""COMPUTED_VALUE"""),138.15)</f>
        <v>138.15</v>
      </c>
      <c r="F871" s="2">
        <f>IFERROR(__xludf.DUMMYFUNCTION("""COMPUTED_VALUE"""),2118848.0)</f>
        <v>2118848</v>
      </c>
    </row>
    <row r="872">
      <c r="A872" s="3">
        <f>IFERROR(__xludf.DUMMYFUNCTION("""COMPUTED_VALUE"""),43405.66666666667)</f>
        <v>43405.66667</v>
      </c>
      <c r="B872" s="2">
        <f>IFERROR(__xludf.DUMMYFUNCTION("""COMPUTED_VALUE"""),138.77)</f>
        <v>138.77</v>
      </c>
      <c r="C872" s="2">
        <f>IFERROR(__xludf.DUMMYFUNCTION("""COMPUTED_VALUE"""),145.09)</f>
        <v>145.09</v>
      </c>
      <c r="D872" s="2">
        <f>IFERROR(__xludf.DUMMYFUNCTION("""COMPUTED_VALUE"""),135.67)</f>
        <v>135.67</v>
      </c>
      <c r="E872" s="2">
        <f>IFERROR(__xludf.DUMMYFUNCTION("""COMPUTED_VALUE"""),144.35)</f>
        <v>144.35</v>
      </c>
      <c r="F872" s="2">
        <f>IFERROR(__xludf.DUMMYFUNCTION("""COMPUTED_VALUE"""),1796542.0)</f>
        <v>1796542</v>
      </c>
    </row>
    <row r="873">
      <c r="A873" s="3">
        <f>IFERROR(__xludf.DUMMYFUNCTION("""COMPUTED_VALUE"""),43406.66666666667)</f>
        <v>43406.66667</v>
      </c>
      <c r="B873" s="2">
        <f>IFERROR(__xludf.DUMMYFUNCTION("""COMPUTED_VALUE"""),144.35)</f>
        <v>144.35</v>
      </c>
      <c r="C873" s="2">
        <f>IFERROR(__xludf.DUMMYFUNCTION("""COMPUTED_VALUE"""),148.92)</f>
        <v>148.92</v>
      </c>
      <c r="D873" s="2">
        <f>IFERROR(__xludf.DUMMYFUNCTION("""COMPUTED_VALUE"""),142.26)</f>
        <v>142.26</v>
      </c>
      <c r="E873" s="2">
        <f>IFERROR(__xludf.DUMMYFUNCTION("""COMPUTED_VALUE"""),145.55)</f>
        <v>145.55</v>
      </c>
      <c r="F873" s="2">
        <f>IFERROR(__xludf.DUMMYFUNCTION("""COMPUTED_VALUE"""),1947585.0)</f>
        <v>1947585</v>
      </c>
    </row>
    <row r="874">
      <c r="A874" s="3">
        <f>IFERROR(__xludf.DUMMYFUNCTION("""COMPUTED_VALUE"""),43409.66666666667)</f>
        <v>43409.66667</v>
      </c>
      <c r="B874" s="2">
        <f>IFERROR(__xludf.DUMMYFUNCTION("""COMPUTED_VALUE"""),143.95)</f>
        <v>143.95</v>
      </c>
      <c r="C874" s="2">
        <f>IFERROR(__xludf.DUMMYFUNCTION("""COMPUTED_VALUE"""),145.0)</f>
        <v>145</v>
      </c>
      <c r="D874" s="2">
        <f>IFERROR(__xludf.DUMMYFUNCTION("""COMPUTED_VALUE"""),139.76)</f>
        <v>139.76</v>
      </c>
      <c r="E874" s="2">
        <f>IFERROR(__xludf.DUMMYFUNCTION("""COMPUTED_VALUE"""),141.03)</f>
        <v>141.03</v>
      </c>
      <c r="F874" s="2">
        <f>IFERROR(__xludf.DUMMYFUNCTION("""COMPUTED_VALUE"""),1222604.0)</f>
        <v>1222604</v>
      </c>
    </row>
    <row r="875">
      <c r="A875" s="3">
        <f>IFERROR(__xludf.DUMMYFUNCTION("""COMPUTED_VALUE"""),43410.66666666667)</f>
        <v>43410.66667</v>
      </c>
      <c r="B875" s="2">
        <f>IFERROR(__xludf.DUMMYFUNCTION("""COMPUTED_VALUE"""),141.78)</f>
        <v>141.78</v>
      </c>
      <c r="C875" s="2">
        <f>IFERROR(__xludf.DUMMYFUNCTION("""COMPUTED_VALUE"""),143.81)</f>
        <v>143.81</v>
      </c>
      <c r="D875" s="2">
        <f>IFERROR(__xludf.DUMMYFUNCTION("""COMPUTED_VALUE"""),139.0)</f>
        <v>139</v>
      </c>
      <c r="E875" s="2">
        <f>IFERROR(__xludf.DUMMYFUNCTION("""COMPUTED_VALUE"""),140.93)</f>
        <v>140.93</v>
      </c>
      <c r="F875" s="2">
        <f>IFERROR(__xludf.DUMMYFUNCTION("""COMPUTED_VALUE"""),831870.0)</f>
        <v>831870</v>
      </c>
    </row>
    <row r="876">
      <c r="A876" s="3">
        <f>IFERROR(__xludf.DUMMYFUNCTION("""COMPUTED_VALUE"""),43411.66666666667)</f>
        <v>43411.66667</v>
      </c>
      <c r="B876" s="2">
        <f>IFERROR(__xludf.DUMMYFUNCTION("""COMPUTED_VALUE"""),144.13)</f>
        <v>144.13</v>
      </c>
      <c r="C876" s="2">
        <f>IFERROR(__xludf.DUMMYFUNCTION("""COMPUTED_VALUE"""),149.5)</f>
        <v>149.5</v>
      </c>
      <c r="D876" s="2">
        <f>IFERROR(__xludf.DUMMYFUNCTION("""COMPUTED_VALUE"""),143.14)</f>
        <v>143.14</v>
      </c>
      <c r="E876" s="2">
        <f>IFERROR(__xludf.DUMMYFUNCTION("""COMPUTED_VALUE"""),148.19)</f>
        <v>148.19</v>
      </c>
      <c r="F876" s="2">
        <f>IFERROR(__xludf.DUMMYFUNCTION("""COMPUTED_VALUE"""),1528924.0)</f>
        <v>1528924</v>
      </c>
    </row>
    <row r="877">
      <c r="A877" s="3">
        <f>IFERROR(__xludf.DUMMYFUNCTION("""COMPUTED_VALUE"""),43412.66666666667)</f>
        <v>43412.66667</v>
      </c>
      <c r="B877" s="2">
        <f>IFERROR(__xludf.DUMMYFUNCTION("""COMPUTED_VALUE"""),148.21)</f>
        <v>148.21</v>
      </c>
      <c r="C877" s="2">
        <f>IFERROR(__xludf.DUMMYFUNCTION("""COMPUTED_VALUE"""),150.84)</f>
        <v>150.84</v>
      </c>
      <c r="D877" s="2">
        <f>IFERROR(__xludf.DUMMYFUNCTION("""COMPUTED_VALUE"""),146.39)</f>
        <v>146.39</v>
      </c>
      <c r="E877" s="2">
        <f>IFERROR(__xludf.DUMMYFUNCTION("""COMPUTED_VALUE"""),149.54)</f>
        <v>149.54</v>
      </c>
      <c r="F877" s="2">
        <f>IFERROR(__xludf.DUMMYFUNCTION("""COMPUTED_VALUE"""),1300045.0)</f>
        <v>1300045</v>
      </c>
    </row>
    <row r="878">
      <c r="A878" s="3">
        <f>IFERROR(__xludf.DUMMYFUNCTION("""COMPUTED_VALUE"""),43413.66666666667)</f>
        <v>43413.66667</v>
      </c>
      <c r="B878" s="2">
        <f>IFERROR(__xludf.DUMMYFUNCTION("""COMPUTED_VALUE"""),147.29)</f>
        <v>147.29</v>
      </c>
      <c r="C878" s="2">
        <f>IFERROR(__xludf.DUMMYFUNCTION("""COMPUTED_VALUE"""),147.29)</f>
        <v>147.29</v>
      </c>
      <c r="D878" s="2">
        <f>IFERROR(__xludf.DUMMYFUNCTION("""COMPUTED_VALUE"""),138.6)</f>
        <v>138.6</v>
      </c>
      <c r="E878" s="2">
        <f>IFERROR(__xludf.DUMMYFUNCTION("""COMPUTED_VALUE"""),140.9)</f>
        <v>140.9</v>
      </c>
      <c r="F878" s="2">
        <f>IFERROR(__xludf.DUMMYFUNCTION("""COMPUTED_VALUE"""),1726873.0)</f>
        <v>1726873</v>
      </c>
    </row>
    <row r="879">
      <c r="A879" s="3">
        <f>IFERROR(__xludf.DUMMYFUNCTION("""COMPUTED_VALUE"""),43416.66666666667)</f>
        <v>43416.66667</v>
      </c>
      <c r="B879" s="2">
        <f>IFERROR(__xludf.DUMMYFUNCTION("""COMPUTED_VALUE"""),139.29)</f>
        <v>139.29</v>
      </c>
      <c r="C879" s="2">
        <f>IFERROR(__xludf.DUMMYFUNCTION("""COMPUTED_VALUE"""),139.31)</f>
        <v>139.31</v>
      </c>
      <c r="D879" s="2">
        <f>IFERROR(__xludf.DUMMYFUNCTION("""COMPUTED_VALUE"""),130.9)</f>
        <v>130.9</v>
      </c>
      <c r="E879" s="2">
        <f>IFERROR(__xludf.DUMMYFUNCTION("""COMPUTED_VALUE"""),135.54)</f>
        <v>135.54</v>
      </c>
      <c r="F879" s="2">
        <f>IFERROR(__xludf.DUMMYFUNCTION("""COMPUTED_VALUE"""),1686958.0)</f>
        <v>1686958</v>
      </c>
    </row>
    <row r="880">
      <c r="A880" s="3">
        <f>IFERROR(__xludf.DUMMYFUNCTION("""COMPUTED_VALUE"""),43417.66666666667)</f>
        <v>43417.66667</v>
      </c>
      <c r="B880" s="2">
        <f>IFERROR(__xludf.DUMMYFUNCTION("""COMPUTED_VALUE"""),136.5)</f>
        <v>136.5</v>
      </c>
      <c r="C880" s="2">
        <f>IFERROR(__xludf.DUMMYFUNCTION("""COMPUTED_VALUE"""),140.54)</f>
        <v>140.54</v>
      </c>
      <c r="D880" s="2">
        <f>IFERROR(__xludf.DUMMYFUNCTION("""COMPUTED_VALUE"""),134.17)</f>
        <v>134.17</v>
      </c>
      <c r="E880" s="2">
        <f>IFERROR(__xludf.DUMMYFUNCTION("""COMPUTED_VALUE"""),138.78)</f>
        <v>138.78</v>
      </c>
      <c r="F880" s="2">
        <f>IFERROR(__xludf.DUMMYFUNCTION("""COMPUTED_VALUE"""),1404568.0)</f>
        <v>1404568</v>
      </c>
    </row>
    <row r="881">
      <c r="A881" s="3">
        <f>IFERROR(__xludf.DUMMYFUNCTION("""COMPUTED_VALUE"""),43418.66666666667)</f>
        <v>43418.66667</v>
      </c>
      <c r="B881" s="2">
        <f>IFERROR(__xludf.DUMMYFUNCTION("""COMPUTED_VALUE"""),140.94)</f>
        <v>140.94</v>
      </c>
      <c r="C881" s="2">
        <f>IFERROR(__xludf.DUMMYFUNCTION("""COMPUTED_VALUE"""),144.5)</f>
        <v>144.5</v>
      </c>
      <c r="D881" s="2">
        <f>IFERROR(__xludf.DUMMYFUNCTION("""COMPUTED_VALUE"""),139.61)</f>
        <v>139.61</v>
      </c>
      <c r="E881" s="2">
        <f>IFERROR(__xludf.DUMMYFUNCTION("""COMPUTED_VALUE"""),142.76)</f>
        <v>142.76</v>
      </c>
      <c r="F881" s="2">
        <f>IFERROR(__xludf.DUMMYFUNCTION("""COMPUTED_VALUE"""),1359416.0)</f>
        <v>1359416</v>
      </c>
    </row>
    <row r="882">
      <c r="A882" s="3">
        <f>IFERROR(__xludf.DUMMYFUNCTION("""COMPUTED_VALUE"""),43419.66666666667)</f>
        <v>43419.66667</v>
      </c>
      <c r="B882" s="2">
        <f>IFERROR(__xludf.DUMMYFUNCTION("""COMPUTED_VALUE"""),142.52)</f>
        <v>142.52</v>
      </c>
      <c r="C882" s="2">
        <f>IFERROR(__xludf.DUMMYFUNCTION("""COMPUTED_VALUE"""),151.27)</f>
        <v>151.27</v>
      </c>
      <c r="D882" s="2">
        <f>IFERROR(__xludf.DUMMYFUNCTION("""COMPUTED_VALUE"""),141.5)</f>
        <v>141.5</v>
      </c>
      <c r="E882" s="2">
        <f>IFERROR(__xludf.DUMMYFUNCTION("""COMPUTED_VALUE"""),150.09)</f>
        <v>150.09</v>
      </c>
      <c r="F882" s="2">
        <f>IFERROR(__xludf.DUMMYFUNCTION("""COMPUTED_VALUE"""),1868315.0)</f>
        <v>1868315</v>
      </c>
    </row>
    <row r="883">
      <c r="A883" s="3">
        <f>IFERROR(__xludf.DUMMYFUNCTION("""COMPUTED_VALUE"""),43420.66666666667)</f>
        <v>43420.66667</v>
      </c>
      <c r="B883" s="2">
        <f>IFERROR(__xludf.DUMMYFUNCTION("""COMPUTED_VALUE"""),146.67)</f>
        <v>146.67</v>
      </c>
      <c r="C883" s="2">
        <f>IFERROR(__xludf.DUMMYFUNCTION("""COMPUTED_VALUE"""),151.51)</f>
        <v>151.51</v>
      </c>
      <c r="D883" s="2">
        <f>IFERROR(__xludf.DUMMYFUNCTION("""COMPUTED_VALUE"""),145.13)</f>
        <v>145.13</v>
      </c>
      <c r="E883" s="2">
        <f>IFERROR(__xludf.DUMMYFUNCTION("""COMPUTED_VALUE"""),151.02)</f>
        <v>151.02</v>
      </c>
      <c r="F883" s="2">
        <f>IFERROR(__xludf.DUMMYFUNCTION("""COMPUTED_VALUE"""),1218451.0)</f>
        <v>1218451</v>
      </c>
    </row>
    <row r="884">
      <c r="A884" s="3">
        <f>IFERROR(__xludf.DUMMYFUNCTION("""COMPUTED_VALUE"""),43423.66666666667)</f>
        <v>43423.66667</v>
      </c>
      <c r="B884" s="2">
        <f>IFERROR(__xludf.DUMMYFUNCTION("""COMPUTED_VALUE"""),150.3)</f>
        <v>150.3</v>
      </c>
      <c r="C884" s="2">
        <f>IFERROR(__xludf.DUMMYFUNCTION("""COMPUTED_VALUE"""),151.21)</f>
        <v>151.21</v>
      </c>
      <c r="D884" s="2">
        <f>IFERROR(__xludf.DUMMYFUNCTION("""COMPUTED_VALUE"""),133.59)</f>
        <v>133.59</v>
      </c>
      <c r="E884" s="2">
        <f>IFERROR(__xludf.DUMMYFUNCTION("""COMPUTED_VALUE"""),133.75)</f>
        <v>133.75</v>
      </c>
      <c r="F884" s="2">
        <f>IFERROR(__xludf.DUMMYFUNCTION("""COMPUTED_VALUE"""),2248507.0)</f>
        <v>2248507</v>
      </c>
    </row>
    <row r="885">
      <c r="A885" s="3">
        <f>IFERROR(__xludf.DUMMYFUNCTION("""COMPUTED_VALUE"""),43424.66666666667)</f>
        <v>43424.66667</v>
      </c>
      <c r="B885" s="2">
        <f>IFERROR(__xludf.DUMMYFUNCTION("""COMPUTED_VALUE"""),122.52)</f>
        <v>122.52</v>
      </c>
      <c r="C885" s="2">
        <f>IFERROR(__xludf.DUMMYFUNCTION("""COMPUTED_VALUE"""),136.42)</f>
        <v>136.42</v>
      </c>
      <c r="D885" s="2">
        <f>IFERROR(__xludf.DUMMYFUNCTION("""COMPUTED_VALUE"""),122.0)</f>
        <v>122</v>
      </c>
      <c r="E885" s="2">
        <f>IFERROR(__xludf.DUMMYFUNCTION("""COMPUTED_VALUE"""),134.35)</f>
        <v>134.35</v>
      </c>
      <c r="F885" s="2">
        <f>IFERROR(__xludf.DUMMYFUNCTION("""COMPUTED_VALUE"""),2195653.0)</f>
        <v>2195653</v>
      </c>
    </row>
    <row r="886">
      <c r="A886" s="3">
        <f>IFERROR(__xludf.DUMMYFUNCTION("""COMPUTED_VALUE"""),43425.66666666667)</f>
        <v>43425.66667</v>
      </c>
      <c r="B886" s="2">
        <f>IFERROR(__xludf.DUMMYFUNCTION("""COMPUTED_VALUE"""),138.97)</f>
        <v>138.97</v>
      </c>
      <c r="C886" s="2">
        <f>IFERROR(__xludf.DUMMYFUNCTION("""COMPUTED_VALUE"""),140.12)</f>
        <v>140.12</v>
      </c>
      <c r="D886" s="2">
        <f>IFERROR(__xludf.DUMMYFUNCTION("""COMPUTED_VALUE"""),132.46)</f>
        <v>132.46</v>
      </c>
      <c r="E886" s="2">
        <f>IFERROR(__xludf.DUMMYFUNCTION("""COMPUTED_VALUE"""),132.61)</f>
        <v>132.61</v>
      </c>
      <c r="F886" s="2">
        <f>IFERROR(__xludf.DUMMYFUNCTION("""COMPUTED_VALUE"""),1252866.0)</f>
        <v>1252866</v>
      </c>
    </row>
    <row r="887">
      <c r="A887" s="3">
        <f>IFERROR(__xludf.DUMMYFUNCTION("""COMPUTED_VALUE"""),43427.54166666667)</f>
        <v>43427.54167</v>
      </c>
      <c r="B887" s="2">
        <f>IFERROR(__xludf.DUMMYFUNCTION("""COMPUTED_VALUE"""),131.27)</f>
        <v>131.27</v>
      </c>
      <c r="C887" s="2">
        <f>IFERROR(__xludf.DUMMYFUNCTION("""COMPUTED_VALUE"""),136.2)</f>
        <v>136.2</v>
      </c>
      <c r="D887" s="2">
        <f>IFERROR(__xludf.DUMMYFUNCTION("""COMPUTED_VALUE"""),129.65)</f>
        <v>129.65</v>
      </c>
      <c r="E887" s="2">
        <f>IFERROR(__xludf.DUMMYFUNCTION("""COMPUTED_VALUE"""),134.81)</f>
        <v>134.81</v>
      </c>
      <c r="F887" s="2">
        <f>IFERROR(__xludf.DUMMYFUNCTION("""COMPUTED_VALUE"""),673109.0)</f>
        <v>673109</v>
      </c>
    </row>
    <row r="888">
      <c r="A888" s="3">
        <f>IFERROR(__xludf.DUMMYFUNCTION("""COMPUTED_VALUE"""),43430.66666666667)</f>
        <v>43430.66667</v>
      </c>
      <c r="B888" s="2">
        <f>IFERROR(__xludf.DUMMYFUNCTION("""COMPUTED_VALUE"""),137.88)</f>
        <v>137.88</v>
      </c>
      <c r="C888" s="2">
        <f>IFERROR(__xludf.DUMMYFUNCTION("""COMPUTED_VALUE"""),144.52)</f>
        <v>144.52</v>
      </c>
      <c r="D888" s="2">
        <f>IFERROR(__xludf.DUMMYFUNCTION("""COMPUTED_VALUE"""),137.48)</f>
        <v>137.48</v>
      </c>
      <c r="E888" s="2">
        <f>IFERROR(__xludf.DUMMYFUNCTION("""COMPUTED_VALUE"""),144.44)</f>
        <v>144.44</v>
      </c>
      <c r="F888" s="2">
        <f>IFERROR(__xludf.DUMMYFUNCTION("""COMPUTED_VALUE"""),1581509.0)</f>
        <v>1581509</v>
      </c>
    </row>
    <row r="889">
      <c r="A889" s="3">
        <f>IFERROR(__xludf.DUMMYFUNCTION("""COMPUTED_VALUE"""),43431.66666666667)</f>
        <v>43431.66667</v>
      </c>
      <c r="B889" s="2">
        <f>IFERROR(__xludf.DUMMYFUNCTION("""COMPUTED_VALUE"""),142.0)</f>
        <v>142</v>
      </c>
      <c r="C889" s="2">
        <f>IFERROR(__xludf.DUMMYFUNCTION("""COMPUTED_VALUE"""),146.9)</f>
        <v>146.9</v>
      </c>
      <c r="D889" s="2">
        <f>IFERROR(__xludf.DUMMYFUNCTION("""COMPUTED_VALUE"""),141.79)</f>
        <v>141.79</v>
      </c>
      <c r="E889" s="2">
        <f>IFERROR(__xludf.DUMMYFUNCTION("""COMPUTED_VALUE"""),144.47)</f>
        <v>144.47</v>
      </c>
      <c r="F889" s="2">
        <f>IFERROR(__xludf.DUMMYFUNCTION("""COMPUTED_VALUE"""),1056068.0)</f>
        <v>1056068</v>
      </c>
    </row>
    <row r="890">
      <c r="A890" s="3">
        <f>IFERROR(__xludf.DUMMYFUNCTION("""COMPUTED_VALUE"""),43432.66666666667)</f>
        <v>43432.66667</v>
      </c>
      <c r="B890" s="2">
        <f>IFERROR(__xludf.DUMMYFUNCTION("""COMPUTED_VALUE"""),146.41)</f>
        <v>146.41</v>
      </c>
      <c r="C890" s="2">
        <f>IFERROR(__xludf.DUMMYFUNCTION("""COMPUTED_VALUE"""),150.02)</f>
        <v>150.02</v>
      </c>
      <c r="D890" s="2">
        <f>IFERROR(__xludf.DUMMYFUNCTION("""COMPUTED_VALUE"""),145.01)</f>
        <v>145.01</v>
      </c>
      <c r="E890" s="2">
        <f>IFERROR(__xludf.DUMMYFUNCTION("""COMPUTED_VALUE"""),149.96)</f>
        <v>149.96</v>
      </c>
      <c r="F890" s="2">
        <f>IFERROR(__xludf.DUMMYFUNCTION("""COMPUTED_VALUE"""),1255759.0)</f>
        <v>1255759</v>
      </c>
    </row>
    <row r="891">
      <c r="A891" s="3">
        <f>IFERROR(__xludf.DUMMYFUNCTION("""COMPUTED_VALUE"""),43433.66666666667)</f>
        <v>43433.66667</v>
      </c>
      <c r="B891" s="2">
        <f>IFERROR(__xludf.DUMMYFUNCTION("""COMPUTED_VALUE"""),150.0)</f>
        <v>150</v>
      </c>
      <c r="C891" s="2">
        <f>IFERROR(__xludf.DUMMYFUNCTION("""COMPUTED_VALUE"""),151.46)</f>
        <v>151.46</v>
      </c>
      <c r="D891" s="2">
        <f>IFERROR(__xludf.DUMMYFUNCTION("""COMPUTED_VALUE"""),146.25)</f>
        <v>146.25</v>
      </c>
      <c r="E891" s="2">
        <f>IFERROR(__xludf.DUMMYFUNCTION("""COMPUTED_VALUE"""),149.04)</f>
        <v>149.04</v>
      </c>
      <c r="F891" s="2">
        <f>IFERROR(__xludf.DUMMYFUNCTION("""COMPUTED_VALUE"""),1133728.0)</f>
        <v>1133728</v>
      </c>
    </row>
    <row r="892">
      <c r="A892" s="3">
        <f>IFERROR(__xludf.DUMMYFUNCTION("""COMPUTED_VALUE"""),43434.66666666667)</f>
        <v>43434.66667</v>
      </c>
      <c r="B892" s="2">
        <f>IFERROR(__xludf.DUMMYFUNCTION("""COMPUTED_VALUE"""),149.03)</f>
        <v>149.03</v>
      </c>
      <c r="C892" s="2">
        <f>IFERROR(__xludf.DUMMYFUNCTION("""COMPUTED_VALUE"""),152.89)</f>
        <v>152.89</v>
      </c>
      <c r="D892" s="2">
        <f>IFERROR(__xludf.DUMMYFUNCTION("""COMPUTED_VALUE"""),147.8)</f>
        <v>147.8</v>
      </c>
      <c r="E892" s="2">
        <f>IFERROR(__xludf.DUMMYFUNCTION("""COMPUTED_VALUE"""),152.66)</f>
        <v>152.66</v>
      </c>
      <c r="F892" s="2">
        <f>IFERROR(__xludf.DUMMYFUNCTION("""COMPUTED_VALUE"""),1071739.0)</f>
        <v>1071739</v>
      </c>
    </row>
    <row r="893">
      <c r="A893" s="3">
        <f>IFERROR(__xludf.DUMMYFUNCTION("""COMPUTED_VALUE"""),43437.66666666667)</f>
        <v>43437.66667</v>
      </c>
      <c r="B893" s="2">
        <f>IFERROR(__xludf.DUMMYFUNCTION("""COMPUTED_VALUE"""),156.56)</f>
        <v>156.56</v>
      </c>
      <c r="C893" s="2">
        <f>IFERROR(__xludf.DUMMYFUNCTION("""COMPUTED_VALUE"""),159.1)</f>
        <v>159.1</v>
      </c>
      <c r="D893" s="2">
        <f>IFERROR(__xludf.DUMMYFUNCTION("""COMPUTED_VALUE"""),154.0)</f>
        <v>154</v>
      </c>
      <c r="E893" s="2">
        <f>IFERROR(__xludf.DUMMYFUNCTION("""COMPUTED_VALUE"""),156.39)</f>
        <v>156.39</v>
      </c>
      <c r="F893" s="2">
        <f>IFERROR(__xludf.DUMMYFUNCTION("""COMPUTED_VALUE"""),1496159.0)</f>
        <v>1496159</v>
      </c>
    </row>
    <row r="894">
      <c r="A894" s="3">
        <f>IFERROR(__xludf.DUMMYFUNCTION("""COMPUTED_VALUE"""),43438.66666666667)</f>
        <v>43438.66667</v>
      </c>
      <c r="B894" s="2">
        <f>IFERROR(__xludf.DUMMYFUNCTION("""COMPUTED_VALUE"""),155.0)</f>
        <v>155</v>
      </c>
      <c r="C894" s="2">
        <f>IFERROR(__xludf.DUMMYFUNCTION("""COMPUTED_VALUE"""),159.1)</f>
        <v>159.1</v>
      </c>
      <c r="D894" s="2">
        <f>IFERROR(__xludf.DUMMYFUNCTION("""COMPUTED_VALUE"""),149.35)</f>
        <v>149.35</v>
      </c>
      <c r="E894" s="2">
        <f>IFERROR(__xludf.DUMMYFUNCTION("""COMPUTED_VALUE"""),150.2)</f>
        <v>150.2</v>
      </c>
      <c r="F894" s="2">
        <f>IFERROR(__xludf.DUMMYFUNCTION("""COMPUTED_VALUE"""),1481399.0)</f>
        <v>1481399</v>
      </c>
    </row>
    <row r="895">
      <c r="A895" s="3">
        <f>IFERROR(__xludf.DUMMYFUNCTION("""COMPUTED_VALUE"""),43440.66666666667)</f>
        <v>43440.66667</v>
      </c>
      <c r="B895" s="2">
        <f>IFERROR(__xludf.DUMMYFUNCTION("""COMPUTED_VALUE"""),143.09)</f>
        <v>143.09</v>
      </c>
      <c r="C895" s="2">
        <f>IFERROR(__xludf.DUMMYFUNCTION("""COMPUTED_VALUE"""),157.27)</f>
        <v>157.27</v>
      </c>
      <c r="D895" s="2">
        <f>IFERROR(__xludf.DUMMYFUNCTION("""COMPUTED_VALUE"""),142.3)</f>
        <v>142.3</v>
      </c>
      <c r="E895" s="2">
        <f>IFERROR(__xludf.DUMMYFUNCTION("""COMPUTED_VALUE"""),156.9)</f>
        <v>156.9</v>
      </c>
      <c r="F895" s="2">
        <f>IFERROR(__xludf.DUMMYFUNCTION("""COMPUTED_VALUE"""),1639949.0)</f>
        <v>1639949</v>
      </c>
    </row>
    <row r="896">
      <c r="A896" s="3">
        <f>IFERROR(__xludf.DUMMYFUNCTION("""COMPUTED_VALUE"""),43441.66666666667)</f>
        <v>43441.66667</v>
      </c>
      <c r="B896" s="2">
        <f>IFERROR(__xludf.DUMMYFUNCTION("""COMPUTED_VALUE"""),156.98)</f>
        <v>156.98</v>
      </c>
      <c r="C896" s="2">
        <f>IFERROR(__xludf.DUMMYFUNCTION("""COMPUTED_VALUE"""),159.9)</f>
        <v>159.9</v>
      </c>
      <c r="D896" s="2">
        <f>IFERROR(__xludf.DUMMYFUNCTION("""COMPUTED_VALUE"""),145.2)</f>
        <v>145.2</v>
      </c>
      <c r="E896" s="2">
        <f>IFERROR(__xludf.DUMMYFUNCTION("""COMPUTED_VALUE"""),146.88)</f>
        <v>146.88</v>
      </c>
      <c r="F896" s="2">
        <f>IFERROR(__xludf.DUMMYFUNCTION("""COMPUTED_VALUE"""),1636718.0)</f>
        <v>1636718</v>
      </c>
    </row>
    <row r="897">
      <c r="A897" s="3">
        <f>IFERROR(__xludf.DUMMYFUNCTION("""COMPUTED_VALUE"""),43444.66666666667)</f>
        <v>43444.66667</v>
      </c>
      <c r="B897" s="2">
        <f>IFERROR(__xludf.DUMMYFUNCTION("""COMPUTED_VALUE"""),146.07)</f>
        <v>146.07</v>
      </c>
      <c r="C897" s="2">
        <f>IFERROR(__xludf.DUMMYFUNCTION("""COMPUTED_VALUE"""),151.59)</f>
        <v>151.59</v>
      </c>
      <c r="D897" s="2">
        <f>IFERROR(__xludf.DUMMYFUNCTION("""COMPUTED_VALUE"""),143.91)</f>
        <v>143.91</v>
      </c>
      <c r="E897" s="2">
        <f>IFERROR(__xludf.DUMMYFUNCTION("""COMPUTED_VALUE"""),151.5)</f>
        <v>151.5</v>
      </c>
      <c r="F897" s="2">
        <f>IFERROR(__xludf.DUMMYFUNCTION("""COMPUTED_VALUE"""),1247600.0)</f>
        <v>1247600</v>
      </c>
    </row>
    <row r="898">
      <c r="A898" s="3">
        <f>IFERROR(__xludf.DUMMYFUNCTION("""COMPUTED_VALUE"""),43445.66666666667)</f>
        <v>43445.66667</v>
      </c>
      <c r="B898" s="2">
        <f>IFERROR(__xludf.DUMMYFUNCTION("""COMPUTED_VALUE"""),154.96)</f>
        <v>154.96</v>
      </c>
      <c r="C898" s="2">
        <f>IFERROR(__xludf.DUMMYFUNCTION("""COMPUTED_VALUE"""),158.83)</f>
        <v>158.83</v>
      </c>
      <c r="D898" s="2">
        <f>IFERROR(__xludf.DUMMYFUNCTION("""COMPUTED_VALUE"""),153.11)</f>
        <v>153.11</v>
      </c>
      <c r="E898" s="2">
        <f>IFERROR(__xludf.DUMMYFUNCTION("""COMPUTED_VALUE"""),154.67)</f>
        <v>154.67</v>
      </c>
      <c r="F898" s="2">
        <f>IFERROR(__xludf.DUMMYFUNCTION("""COMPUTED_VALUE"""),1530756.0)</f>
        <v>1530756</v>
      </c>
    </row>
    <row r="899">
      <c r="A899" s="3">
        <f>IFERROR(__xludf.DUMMYFUNCTION("""COMPUTED_VALUE"""),43446.66666666667)</f>
        <v>43446.66667</v>
      </c>
      <c r="B899" s="2">
        <f>IFERROR(__xludf.DUMMYFUNCTION("""COMPUTED_VALUE"""),157.99)</f>
        <v>157.99</v>
      </c>
      <c r="C899" s="2">
        <f>IFERROR(__xludf.DUMMYFUNCTION("""COMPUTED_VALUE"""),163.77)</f>
        <v>163.77</v>
      </c>
      <c r="D899" s="2">
        <f>IFERROR(__xludf.DUMMYFUNCTION("""COMPUTED_VALUE"""),157.44)</f>
        <v>157.44</v>
      </c>
      <c r="E899" s="2">
        <f>IFERROR(__xludf.DUMMYFUNCTION("""COMPUTED_VALUE"""),160.09)</f>
        <v>160.09</v>
      </c>
      <c r="F899" s="2">
        <f>IFERROR(__xludf.DUMMYFUNCTION("""COMPUTED_VALUE"""),1411794.0)</f>
        <v>1411794</v>
      </c>
    </row>
    <row r="900">
      <c r="A900" s="3">
        <f>IFERROR(__xludf.DUMMYFUNCTION("""COMPUTED_VALUE"""),43447.66666666667)</f>
        <v>43447.66667</v>
      </c>
      <c r="B900" s="2">
        <f>IFERROR(__xludf.DUMMYFUNCTION("""COMPUTED_VALUE"""),160.98)</f>
        <v>160.98</v>
      </c>
      <c r="C900" s="2">
        <f>IFERROR(__xludf.DUMMYFUNCTION("""COMPUTED_VALUE"""),164.13)</f>
        <v>164.13</v>
      </c>
      <c r="D900" s="2">
        <f>IFERROR(__xludf.DUMMYFUNCTION("""COMPUTED_VALUE"""),159.49)</f>
        <v>159.49</v>
      </c>
      <c r="E900" s="2">
        <f>IFERROR(__xludf.DUMMYFUNCTION("""COMPUTED_VALUE"""),161.06)</f>
        <v>161.06</v>
      </c>
      <c r="F900" s="2">
        <f>IFERROR(__xludf.DUMMYFUNCTION("""COMPUTED_VALUE"""),1238741.0)</f>
        <v>1238741</v>
      </c>
    </row>
    <row r="901">
      <c r="A901" s="3">
        <f>IFERROR(__xludf.DUMMYFUNCTION("""COMPUTED_VALUE"""),43448.66666666667)</f>
        <v>43448.66667</v>
      </c>
      <c r="B901" s="2">
        <f>IFERROR(__xludf.DUMMYFUNCTION("""COMPUTED_VALUE"""),147.97)</f>
        <v>147.97</v>
      </c>
      <c r="C901" s="2">
        <f>IFERROR(__xludf.DUMMYFUNCTION("""COMPUTED_VALUE"""),149.02)</f>
        <v>149.02</v>
      </c>
      <c r="D901" s="2">
        <f>IFERROR(__xludf.DUMMYFUNCTION("""COMPUTED_VALUE"""),140.0)</f>
        <v>140</v>
      </c>
      <c r="E901" s="2">
        <f>IFERROR(__xludf.DUMMYFUNCTION("""COMPUTED_VALUE"""),140.17)</f>
        <v>140.17</v>
      </c>
      <c r="F901" s="2">
        <f>IFERROR(__xludf.DUMMYFUNCTION("""COMPUTED_VALUE"""),6374065.0)</f>
        <v>6374065</v>
      </c>
    </row>
    <row r="902">
      <c r="A902" s="3">
        <f>IFERROR(__xludf.DUMMYFUNCTION("""COMPUTED_VALUE"""),43451.66666666667)</f>
        <v>43451.66667</v>
      </c>
      <c r="B902" s="2">
        <f>IFERROR(__xludf.DUMMYFUNCTION("""COMPUTED_VALUE"""),139.92)</f>
        <v>139.92</v>
      </c>
      <c r="C902" s="2">
        <f>IFERROR(__xludf.DUMMYFUNCTION("""COMPUTED_VALUE"""),139.92)</f>
        <v>139.92</v>
      </c>
      <c r="D902" s="2">
        <f>IFERROR(__xludf.DUMMYFUNCTION("""COMPUTED_VALUE"""),128.79)</f>
        <v>128.79</v>
      </c>
      <c r="E902" s="2">
        <f>IFERROR(__xludf.DUMMYFUNCTION("""COMPUTED_VALUE"""),129.66)</f>
        <v>129.66</v>
      </c>
      <c r="F902" s="2">
        <f>IFERROR(__xludf.DUMMYFUNCTION("""COMPUTED_VALUE"""),5015946.0)</f>
        <v>5015946</v>
      </c>
    </row>
    <row r="903">
      <c r="A903" s="3">
        <f>IFERROR(__xludf.DUMMYFUNCTION("""COMPUTED_VALUE"""),43452.66666666667)</f>
        <v>43452.66667</v>
      </c>
      <c r="B903" s="2">
        <f>IFERROR(__xludf.DUMMYFUNCTION("""COMPUTED_VALUE"""),133.63)</f>
        <v>133.63</v>
      </c>
      <c r="C903" s="2">
        <f>IFERROR(__xludf.DUMMYFUNCTION("""COMPUTED_VALUE"""),136.2)</f>
        <v>136.2</v>
      </c>
      <c r="D903" s="2">
        <f>IFERROR(__xludf.DUMMYFUNCTION("""COMPUTED_VALUE"""),131.61)</f>
        <v>131.61</v>
      </c>
      <c r="E903" s="2">
        <f>IFERROR(__xludf.DUMMYFUNCTION("""COMPUTED_VALUE"""),134.39)</f>
        <v>134.39</v>
      </c>
      <c r="F903" s="2">
        <f>IFERROR(__xludf.DUMMYFUNCTION("""COMPUTED_VALUE"""),2575018.0)</f>
        <v>2575018</v>
      </c>
    </row>
    <row r="904">
      <c r="A904" s="3">
        <f>IFERROR(__xludf.DUMMYFUNCTION("""COMPUTED_VALUE"""),43453.66666666667)</f>
        <v>43453.66667</v>
      </c>
      <c r="B904" s="2">
        <f>IFERROR(__xludf.DUMMYFUNCTION("""COMPUTED_VALUE"""),135.0)</f>
        <v>135</v>
      </c>
      <c r="C904" s="2">
        <f>IFERROR(__xludf.DUMMYFUNCTION("""COMPUTED_VALUE"""),140.53)</f>
        <v>140.53</v>
      </c>
      <c r="D904" s="2">
        <f>IFERROR(__xludf.DUMMYFUNCTION("""COMPUTED_VALUE"""),131.69)</f>
        <v>131.69</v>
      </c>
      <c r="E904" s="2">
        <f>IFERROR(__xludf.DUMMYFUNCTION("""COMPUTED_VALUE"""),133.19)</f>
        <v>133.19</v>
      </c>
      <c r="F904" s="2">
        <f>IFERROR(__xludf.DUMMYFUNCTION("""COMPUTED_VALUE"""),2690467.0)</f>
        <v>2690467</v>
      </c>
    </row>
    <row r="905">
      <c r="A905" s="3">
        <f>IFERROR(__xludf.DUMMYFUNCTION("""COMPUTED_VALUE"""),43454.66666666667)</f>
        <v>43454.66667</v>
      </c>
      <c r="B905" s="2">
        <f>IFERROR(__xludf.DUMMYFUNCTION("""COMPUTED_VALUE"""),131.21)</f>
        <v>131.21</v>
      </c>
      <c r="C905" s="2">
        <f>IFERROR(__xludf.DUMMYFUNCTION("""COMPUTED_VALUE"""),134.96)</f>
        <v>134.96</v>
      </c>
      <c r="D905" s="2">
        <f>IFERROR(__xludf.DUMMYFUNCTION("""COMPUTED_VALUE"""),121.5)</f>
        <v>121.5</v>
      </c>
      <c r="E905" s="2">
        <f>IFERROR(__xludf.DUMMYFUNCTION("""COMPUTED_VALUE"""),127.71)</f>
        <v>127.71</v>
      </c>
      <c r="F905" s="2">
        <f>IFERROR(__xludf.DUMMYFUNCTION("""COMPUTED_VALUE"""),3429462.0)</f>
        <v>3429462</v>
      </c>
    </row>
    <row r="906">
      <c r="A906" s="3">
        <f>IFERROR(__xludf.DUMMYFUNCTION("""COMPUTED_VALUE"""),43455.66666666667)</f>
        <v>43455.66667</v>
      </c>
      <c r="B906" s="2">
        <f>IFERROR(__xludf.DUMMYFUNCTION("""COMPUTED_VALUE"""),128.3)</f>
        <v>128.3</v>
      </c>
      <c r="C906" s="2">
        <f>IFERROR(__xludf.DUMMYFUNCTION("""COMPUTED_VALUE"""),128.63)</f>
        <v>128.63</v>
      </c>
      <c r="D906" s="2">
        <f>IFERROR(__xludf.DUMMYFUNCTION("""COMPUTED_VALUE"""),121.85)</f>
        <v>121.85</v>
      </c>
      <c r="E906" s="2">
        <f>IFERROR(__xludf.DUMMYFUNCTION("""COMPUTED_VALUE"""),122.41)</f>
        <v>122.41</v>
      </c>
      <c r="F906" s="2">
        <f>IFERROR(__xludf.DUMMYFUNCTION("""COMPUTED_VALUE"""),2483392.0)</f>
        <v>2483392</v>
      </c>
    </row>
    <row r="907">
      <c r="A907" s="3">
        <f>IFERROR(__xludf.DUMMYFUNCTION("""COMPUTED_VALUE"""),43458.54166666667)</f>
        <v>43458.54167</v>
      </c>
      <c r="B907" s="2">
        <f>IFERROR(__xludf.DUMMYFUNCTION("""COMPUTED_VALUE"""),118.95)</f>
        <v>118.95</v>
      </c>
      <c r="C907" s="2">
        <f>IFERROR(__xludf.DUMMYFUNCTION("""COMPUTED_VALUE"""),122.87)</f>
        <v>122.87</v>
      </c>
      <c r="D907" s="2">
        <f>IFERROR(__xludf.DUMMYFUNCTION("""COMPUTED_VALUE"""),117.64)</f>
        <v>117.64</v>
      </c>
      <c r="E907" s="2">
        <f>IFERROR(__xludf.DUMMYFUNCTION("""COMPUTED_VALUE"""),119.1)</f>
        <v>119.1</v>
      </c>
      <c r="F907" s="2">
        <f>IFERROR(__xludf.DUMMYFUNCTION("""COMPUTED_VALUE"""),1306046.0)</f>
        <v>1306046</v>
      </c>
    </row>
    <row r="908">
      <c r="A908" s="3">
        <f>IFERROR(__xludf.DUMMYFUNCTION("""COMPUTED_VALUE"""),43460.66666666667)</f>
        <v>43460.66667</v>
      </c>
      <c r="B908" s="2">
        <f>IFERROR(__xludf.DUMMYFUNCTION("""COMPUTED_VALUE"""),121.38)</f>
        <v>121.38</v>
      </c>
      <c r="C908" s="2">
        <f>IFERROR(__xludf.DUMMYFUNCTION("""COMPUTED_VALUE"""),130.55)</f>
        <v>130.55</v>
      </c>
      <c r="D908" s="2">
        <f>IFERROR(__xludf.DUMMYFUNCTION("""COMPUTED_VALUE"""),121.38)</f>
        <v>121.38</v>
      </c>
      <c r="E908" s="2">
        <f>IFERROR(__xludf.DUMMYFUNCTION("""COMPUTED_VALUE"""),130.21)</f>
        <v>130.21</v>
      </c>
      <c r="F908" s="2">
        <f>IFERROR(__xludf.DUMMYFUNCTION("""COMPUTED_VALUE"""),1627329.0)</f>
        <v>1627329</v>
      </c>
    </row>
    <row r="909">
      <c r="A909" s="3">
        <f>IFERROR(__xludf.DUMMYFUNCTION("""COMPUTED_VALUE"""),43461.66666666667)</f>
        <v>43461.66667</v>
      </c>
      <c r="B909" s="2">
        <f>IFERROR(__xludf.DUMMYFUNCTION("""COMPUTED_VALUE"""),126.44)</f>
        <v>126.44</v>
      </c>
      <c r="C909" s="2">
        <f>IFERROR(__xludf.DUMMYFUNCTION("""COMPUTED_VALUE"""),132.6)</f>
        <v>132.6</v>
      </c>
      <c r="D909" s="2">
        <f>IFERROR(__xludf.DUMMYFUNCTION("""COMPUTED_VALUE"""),125.04)</f>
        <v>125.04</v>
      </c>
      <c r="E909" s="2">
        <f>IFERROR(__xludf.DUMMYFUNCTION("""COMPUTED_VALUE"""),132.4)</f>
        <v>132.4</v>
      </c>
      <c r="F909" s="2">
        <f>IFERROR(__xludf.DUMMYFUNCTION("""COMPUTED_VALUE"""),1461140.0)</f>
        <v>1461140</v>
      </c>
    </row>
    <row r="910">
      <c r="A910" s="3">
        <f>IFERROR(__xludf.DUMMYFUNCTION("""COMPUTED_VALUE"""),43462.66666666667)</f>
        <v>43462.66667</v>
      </c>
      <c r="B910" s="2">
        <f>IFERROR(__xludf.DUMMYFUNCTION("""COMPUTED_VALUE"""),134.12)</f>
        <v>134.12</v>
      </c>
      <c r="C910" s="2">
        <f>IFERROR(__xludf.DUMMYFUNCTION("""COMPUTED_VALUE"""),136.13)</f>
        <v>136.13</v>
      </c>
      <c r="D910" s="2">
        <f>IFERROR(__xludf.DUMMYFUNCTION("""COMPUTED_VALUE"""),129.42)</f>
        <v>129.42</v>
      </c>
      <c r="E910" s="2">
        <f>IFERROR(__xludf.DUMMYFUNCTION("""COMPUTED_VALUE"""),133.46)</f>
        <v>133.46</v>
      </c>
      <c r="F910" s="2">
        <f>IFERROR(__xludf.DUMMYFUNCTION("""COMPUTED_VALUE"""),1376467.0)</f>
        <v>1376467</v>
      </c>
    </row>
    <row r="911">
      <c r="A911" s="3">
        <f>IFERROR(__xludf.DUMMYFUNCTION("""COMPUTED_VALUE"""),43465.66666666667)</f>
        <v>43465.66667</v>
      </c>
      <c r="B911" s="2">
        <f>IFERROR(__xludf.DUMMYFUNCTION("""COMPUTED_VALUE"""),136.02)</f>
        <v>136.02</v>
      </c>
      <c r="C911" s="2">
        <f>IFERROR(__xludf.DUMMYFUNCTION("""COMPUTED_VALUE"""),140.53)</f>
        <v>140.53</v>
      </c>
      <c r="D911" s="2">
        <f>IFERROR(__xludf.DUMMYFUNCTION("""COMPUTED_VALUE"""),135.07)</f>
        <v>135.07</v>
      </c>
      <c r="E911" s="2">
        <f>IFERROR(__xludf.DUMMYFUNCTION("""COMPUTED_VALUE"""),138.45)</f>
        <v>138.45</v>
      </c>
      <c r="F911" s="2">
        <f>IFERROR(__xludf.DUMMYFUNCTION("""COMPUTED_VALUE"""),1684186.0)</f>
        <v>1684186</v>
      </c>
    </row>
    <row r="912">
      <c r="A912" s="3">
        <f>IFERROR(__xludf.DUMMYFUNCTION("""COMPUTED_VALUE"""),43467.66666666667)</f>
        <v>43467.66667</v>
      </c>
      <c r="B912" s="2">
        <f>IFERROR(__xludf.DUMMYFUNCTION("""COMPUTED_VALUE"""),134.0)</f>
        <v>134</v>
      </c>
      <c r="C912" s="2">
        <f>IFERROR(__xludf.DUMMYFUNCTION("""COMPUTED_VALUE"""),139.14)</f>
        <v>139.14</v>
      </c>
      <c r="D912" s="2">
        <f>IFERROR(__xludf.DUMMYFUNCTION("""COMPUTED_VALUE"""),131.17)</f>
        <v>131.17</v>
      </c>
      <c r="E912" s="2">
        <f>IFERROR(__xludf.DUMMYFUNCTION("""COMPUTED_VALUE"""),137.6)</f>
        <v>137.6</v>
      </c>
      <c r="F912" s="2">
        <f>IFERROR(__xludf.DUMMYFUNCTION("""COMPUTED_VALUE"""),1232609.0)</f>
        <v>1232609</v>
      </c>
    </row>
    <row r="913">
      <c r="A913" s="3">
        <f>IFERROR(__xludf.DUMMYFUNCTION("""COMPUTED_VALUE"""),43468.66666666667)</f>
        <v>43468.66667</v>
      </c>
      <c r="B913" s="2">
        <f>IFERROR(__xludf.DUMMYFUNCTION("""COMPUTED_VALUE"""),134.76)</f>
        <v>134.76</v>
      </c>
      <c r="C913" s="2">
        <f>IFERROR(__xludf.DUMMYFUNCTION("""COMPUTED_VALUE"""),136.26)</f>
        <v>136.26</v>
      </c>
      <c r="D913" s="2">
        <f>IFERROR(__xludf.DUMMYFUNCTION("""COMPUTED_VALUE"""),129.48)</f>
        <v>129.48</v>
      </c>
      <c r="E913" s="2">
        <f>IFERROR(__xludf.DUMMYFUNCTION("""COMPUTED_VALUE"""),129.79)</f>
        <v>129.79</v>
      </c>
      <c r="F913" s="2">
        <f>IFERROR(__xludf.DUMMYFUNCTION("""COMPUTED_VALUE"""),1219484.0)</f>
        <v>1219484</v>
      </c>
    </row>
    <row r="914">
      <c r="A914" s="3">
        <f>IFERROR(__xludf.DUMMYFUNCTION("""COMPUTED_VALUE"""),43469.66666666667)</f>
        <v>43469.66667</v>
      </c>
      <c r="B914" s="2">
        <f>IFERROR(__xludf.DUMMYFUNCTION("""COMPUTED_VALUE"""),134.51)</f>
        <v>134.51</v>
      </c>
      <c r="C914" s="2">
        <f>IFERROR(__xludf.DUMMYFUNCTION("""COMPUTED_VALUE"""),139.5)</f>
        <v>139.5</v>
      </c>
      <c r="D914" s="2">
        <f>IFERROR(__xludf.DUMMYFUNCTION("""COMPUTED_VALUE"""),133.16)</f>
        <v>133.16</v>
      </c>
      <c r="E914" s="2">
        <f>IFERROR(__xludf.DUMMYFUNCTION("""COMPUTED_VALUE"""),138.06)</f>
        <v>138.06</v>
      </c>
      <c r="F914" s="2">
        <f>IFERROR(__xludf.DUMMYFUNCTION("""COMPUTED_VALUE"""),1366224.0)</f>
        <v>1366224</v>
      </c>
    </row>
    <row r="915">
      <c r="A915" s="3">
        <f>IFERROR(__xludf.DUMMYFUNCTION("""COMPUTED_VALUE"""),43472.66666666667)</f>
        <v>43472.66667</v>
      </c>
      <c r="B915" s="2">
        <f>IFERROR(__xludf.DUMMYFUNCTION("""COMPUTED_VALUE"""),139.65)</f>
        <v>139.65</v>
      </c>
      <c r="C915" s="2">
        <f>IFERROR(__xludf.DUMMYFUNCTION("""COMPUTED_VALUE"""),145.85)</f>
        <v>145.85</v>
      </c>
      <c r="D915" s="2">
        <f>IFERROR(__xludf.DUMMYFUNCTION("""COMPUTED_VALUE"""),138.74)</f>
        <v>138.74</v>
      </c>
      <c r="E915" s="2">
        <f>IFERROR(__xludf.DUMMYFUNCTION("""COMPUTED_VALUE"""),144.39)</f>
        <v>144.39</v>
      </c>
      <c r="F915" s="2">
        <f>IFERROR(__xludf.DUMMYFUNCTION("""COMPUTED_VALUE"""),1260335.0)</f>
        <v>1260335</v>
      </c>
    </row>
    <row r="916">
      <c r="A916" s="3">
        <f>IFERROR(__xludf.DUMMYFUNCTION("""COMPUTED_VALUE"""),43473.66666666667)</f>
        <v>43473.66667</v>
      </c>
      <c r="B916" s="2">
        <f>IFERROR(__xludf.DUMMYFUNCTION("""COMPUTED_VALUE"""),147.64)</f>
        <v>147.64</v>
      </c>
      <c r="C916" s="2">
        <f>IFERROR(__xludf.DUMMYFUNCTION("""COMPUTED_VALUE"""),149.82)</f>
        <v>149.82</v>
      </c>
      <c r="D916" s="2">
        <f>IFERROR(__xludf.DUMMYFUNCTION("""COMPUTED_VALUE"""),144.01)</f>
        <v>144.01</v>
      </c>
      <c r="E916" s="2">
        <f>IFERROR(__xludf.DUMMYFUNCTION("""COMPUTED_VALUE"""),145.44)</f>
        <v>145.44</v>
      </c>
      <c r="F916" s="2">
        <f>IFERROR(__xludf.DUMMYFUNCTION("""COMPUTED_VALUE"""),1367702.0)</f>
        <v>1367702</v>
      </c>
    </row>
    <row r="917">
      <c r="A917" s="3">
        <f>IFERROR(__xludf.DUMMYFUNCTION("""COMPUTED_VALUE"""),43474.66666666667)</f>
        <v>43474.66667</v>
      </c>
      <c r="B917" s="2">
        <f>IFERROR(__xludf.DUMMYFUNCTION("""COMPUTED_VALUE"""),146.5)</f>
        <v>146.5</v>
      </c>
      <c r="C917" s="2">
        <f>IFERROR(__xludf.DUMMYFUNCTION("""COMPUTED_VALUE"""),150.33)</f>
        <v>150.33</v>
      </c>
      <c r="D917" s="2">
        <f>IFERROR(__xludf.DUMMYFUNCTION("""COMPUTED_VALUE"""),144.4)</f>
        <v>144.4</v>
      </c>
      <c r="E917" s="2">
        <f>IFERROR(__xludf.DUMMYFUNCTION("""COMPUTED_VALUE"""),148.62)</f>
        <v>148.62</v>
      </c>
      <c r="F917" s="2">
        <f>IFERROR(__xludf.DUMMYFUNCTION("""COMPUTED_VALUE"""),1275932.0)</f>
        <v>1275932</v>
      </c>
    </row>
    <row r="918">
      <c r="A918" s="3">
        <f>IFERROR(__xludf.DUMMYFUNCTION("""COMPUTED_VALUE"""),43475.66666666667)</f>
        <v>43475.66667</v>
      </c>
      <c r="B918" s="2">
        <f>IFERROR(__xludf.DUMMYFUNCTION("""COMPUTED_VALUE"""),146.31)</f>
        <v>146.31</v>
      </c>
      <c r="C918" s="2">
        <f>IFERROR(__xludf.DUMMYFUNCTION("""COMPUTED_VALUE"""),149.97)</f>
        <v>149.97</v>
      </c>
      <c r="D918" s="2">
        <f>IFERROR(__xludf.DUMMYFUNCTION("""COMPUTED_VALUE"""),144.58)</f>
        <v>144.58</v>
      </c>
      <c r="E918" s="2">
        <f>IFERROR(__xludf.DUMMYFUNCTION("""COMPUTED_VALUE"""),148.27)</f>
        <v>148.27</v>
      </c>
      <c r="F918" s="2">
        <f>IFERROR(__xludf.DUMMYFUNCTION("""COMPUTED_VALUE"""),965306.0)</f>
        <v>965306</v>
      </c>
    </row>
    <row r="919">
      <c r="A919" s="3">
        <f>IFERROR(__xludf.DUMMYFUNCTION("""COMPUTED_VALUE"""),43476.66666666667)</f>
        <v>43476.66667</v>
      </c>
      <c r="B919" s="2">
        <f>IFERROR(__xludf.DUMMYFUNCTION("""COMPUTED_VALUE"""),147.31)</f>
        <v>147.31</v>
      </c>
      <c r="C919" s="2">
        <f>IFERROR(__xludf.DUMMYFUNCTION("""COMPUTED_VALUE"""),150.0)</f>
        <v>150</v>
      </c>
      <c r="D919" s="2">
        <f>IFERROR(__xludf.DUMMYFUNCTION("""COMPUTED_VALUE"""),146.71)</f>
        <v>146.71</v>
      </c>
      <c r="E919" s="2">
        <f>IFERROR(__xludf.DUMMYFUNCTION("""COMPUTED_VALUE"""),149.43)</f>
        <v>149.43</v>
      </c>
      <c r="F919" s="2">
        <f>IFERROR(__xludf.DUMMYFUNCTION("""COMPUTED_VALUE"""),685277.0)</f>
        <v>685277</v>
      </c>
    </row>
    <row r="920">
      <c r="A920" s="3">
        <f>IFERROR(__xludf.DUMMYFUNCTION("""COMPUTED_VALUE"""),43479.66666666667)</f>
        <v>43479.66667</v>
      </c>
      <c r="B920" s="2">
        <f>IFERROR(__xludf.DUMMYFUNCTION("""COMPUTED_VALUE"""),147.27)</f>
        <v>147.27</v>
      </c>
      <c r="C920" s="2">
        <f>IFERROR(__xludf.DUMMYFUNCTION("""COMPUTED_VALUE"""),149.93)</f>
        <v>149.93</v>
      </c>
      <c r="D920" s="2">
        <f>IFERROR(__xludf.DUMMYFUNCTION("""COMPUTED_VALUE"""),144.69)</f>
        <v>144.69</v>
      </c>
      <c r="E920" s="2">
        <f>IFERROR(__xludf.DUMMYFUNCTION("""COMPUTED_VALUE"""),149.1)</f>
        <v>149.1</v>
      </c>
      <c r="F920" s="2">
        <f>IFERROR(__xludf.DUMMYFUNCTION("""COMPUTED_VALUE"""),1455641.0)</f>
        <v>1455641</v>
      </c>
    </row>
    <row r="921">
      <c r="A921" s="3">
        <f>IFERROR(__xludf.DUMMYFUNCTION("""COMPUTED_VALUE"""),43480.66666666667)</f>
        <v>43480.66667</v>
      </c>
      <c r="B921" s="2">
        <f>IFERROR(__xludf.DUMMYFUNCTION("""COMPUTED_VALUE"""),149.59)</f>
        <v>149.59</v>
      </c>
      <c r="C921" s="2">
        <f>IFERROR(__xludf.DUMMYFUNCTION("""COMPUTED_VALUE"""),155.54)</f>
        <v>155.54</v>
      </c>
      <c r="D921" s="2">
        <f>IFERROR(__xludf.DUMMYFUNCTION("""COMPUTED_VALUE"""),149.59)</f>
        <v>149.59</v>
      </c>
      <c r="E921" s="2">
        <f>IFERROR(__xludf.DUMMYFUNCTION("""COMPUTED_VALUE"""),154.3)</f>
        <v>154.3</v>
      </c>
      <c r="F921" s="2">
        <f>IFERROR(__xludf.DUMMYFUNCTION("""COMPUTED_VALUE"""),1638210.0)</f>
        <v>1638210</v>
      </c>
    </row>
    <row r="922">
      <c r="A922" s="3">
        <f>IFERROR(__xludf.DUMMYFUNCTION("""COMPUTED_VALUE"""),43481.66666666667)</f>
        <v>43481.66667</v>
      </c>
      <c r="B922" s="2">
        <f>IFERROR(__xludf.DUMMYFUNCTION("""COMPUTED_VALUE"""),155.7)</f>
        <v>155.7</v>
      </c>
      <c r="C922" s="2">
        <f>IFERROR(__xludf.DUMMYFUNCTION("""COMPUTED_VALUE"""),158.59)</f>
        <v>158.59</v>
      </c>
      <c r="D922" s="2">
        <f>IFERROR(__xludf.DUMMYFUNCTION("""COMPUTED_VALUE"""),153.3)</f>
        <v>153.3</v>
      </c>
      <c r="E922" s="2">
        <f>IFERROR(__xludf.DUMMYFUNCTION("""COMPUTED_VALUE"""),158.25)</f>
        <v>158.25</v>
      </c>
      <c r="F922" s="2">
        <f>IFERROR(__xludf.DUMMYFUNCTION("""COMPUTED_VALUE"""),2142307.0)</f>
        <v>2142307</v>
      </c>
    </row>
    <row r="923">
      <c r="A923" s="3">
        <f>IFERROR(__xludf.DUMMYFUNCTION("""COMPUTED_VALUE"""),43482.66666666667)</f>
        <v>43482.66667</v>
      </c>
      <c r="B923" s="2">
        <f>IFERROR(__xludf.DUMMYFUNCTION("""COMPUTED_VALUE"""),156.6)</f>
        <v>156.6</v>
      </c>
      <c r="C923" s="2">
        <f>IFERROR(__xludf.DUMMYFUNCTION("""COMPUTED_VALUE"""),159.98)</f>
        <v>159.98</v>
      </c>
      <c r="D923" s="2">
        <f>IFERROR(__xludf.DUMMYFUNCTION("""COMPUTED_VALUE"""),155.82)</f>
        <v>155.82</v>
      </c>
      <c r="E923" s="2">
        <f>IFERROR(__xludf.DUMMYFUNCTION("""COMPUTED_VALUE"""),157.69)</f>
        <v>157.69</v>
      </c>
      <c r="F923" s="2">
        <f>IFERROR(__xludf.DUMMYFUNCTION("""COMPUTED_VALUE"""),1242836.0)</f>
        <v>1242836</v>
      </c>
    </row>
    <row r="924">
      <c r="A924" s="3">
        <f>IFERROR(__xludf.DUMMYFUNCTION("""COMPUTED_VALUE"""),43483.66666666667)</f>
        <v>43483.66667</v>
      </c>
      <c r="B924" s="2">
        <f>IFERROR(__xludf.DUMMYFUNCTION("""COMPUTED_VALUE"""),160.0)</f>
        <v>160</v>
      </c>
      <c r="C924" s="2">
        <f>IFERROR(__xludf.DUMMYFUNCTION("""COMPUTED_VALUE"""),160.23)</f>
        <v>160.23</v>
      </c>
      <c r="D924" s="2">
        <f>IFERROR(__xludf.DUMMYFUNCTION("""COMPUTED_VALUE"""),157.69)</f>
        <v>157.69</v>
      </c>
      <c r="E924" s="2">
        <f>IFERROR(__xludf.DUMMYFUNCTION("""COMPUTED_VALUE"""),158.43)</f>
        <v>158.43</v>
      </c>
      <c r="F924" s="2">
        <f>IFERROR(__xludf.DUMMYFUNCTION("""COMPUTED_VALUE"""),1142919.0)</f>
        <v>1142919</v>
      </c>
    </row>
    <row r="925">
      <c r="A925" s="3">
        <f>IFERROR(__xludf.DUMMYFUNCTION("""COMPUTED_VALUE"""),43487.66666666667)</f>
        <v>43487.66667</v>
      </c>
      <c r="B925" s="2">
        <f>IFERROR(__xludf.DUMMYFUNCTION("""COMPUTED_VALUE"""),157.23)</f>
        <v>157.23</v>
      </c>
      <c r="C925" s="2">
        <f>IFERROR(__xludf.DUMMYFUNCTION("""COMPUTED_VALUE"""),158.57)</f>
        <v>158.57</v>
      </c>
      <c r="D925" s="2">
        <f>IFERROR(__xludf.DUMMYFUNCTION("""COMPUTED_VALUE"""),154.1)</f>
        <v>154.1</v>
      </c>
      <c r="E925" s="2">
        <f>IFERROR(__xludf.DUMMYFUNCTION("""COMPUTED_VALUE"""),156.28)</f>
        <v>156.28</v>
      </c>
      <c r="F925" s="2">
        <f>IFERROR(__xludf.DUMMYFUNCTION("""COMPUTED_VALUE"""),1036711.0)</f>
        <v>1036711</v>
      </c>
    </row>
    <row r="926">
      <c r="A926" s="3">
        <f>IFERROR(__xludf.DUMMYFUNCTION("""COMPUTED_VALUE"""),43488.66666666667)</f>
        <v>43488.66667</v>
      </c>
      <c r="B926" s="2">
        <f>IFERROR(__xludf.DUMMYFUNCTION("""COMPUTED_VALUE"""),158.2)</f>
        <v>158.2</v>
      </c>
      <c r="C926" s="2">
        <f>IFERROR(__xludf.DUMMYFUNCTION("""COMPUTED_VALUE"""),160.2)</f>
        <v>160.2</v>
      </c>
      <c r="D926" s="2">
        <f>IFERROR(__xludf.DUMMYFUNCTION("""COMPUTED_VALUE"""),154.48)</f>
        <v>154.48</v>
      </c>
      <c r="E926" s="2">
        <f>IFERROR(__xludf.DUMMYFUNCTION("""COMPUTED_VALUE"""),156.6)</f>
        <v>156.6</v>
      </c>
      <c r="F926" s="2">
        <f>IFERROR(__xludf.DUMMYFUNCTION("""COMPUTED_VALUE"""),793479.0)</f>
        <v>793479</v>
      </c>
    </row>
    <row r="927">
      <c r="A927" s="3">
        <f>IFERROR(__xludf.DUMMYFUNCTION("""COMPUTED_VALUE"""),43489.66666666667)</f>
        <v>43489.66667</v>
      </c>
      <c r="B927" s="2">
        <f>IFERROR(__xludf.DUMMYFUNCTION("""COMPUTED_VALUE"""),156.48)</f>
        <v>156.48</v>
      </c>
      <c r="C927" s="2">
        <f>IFERROR(__xludf.DUMMYFUNCTION("""COMPUTED_VALUE"""),159.4)</f>
        <v>159.4</v>
      </c>
      <c r="D927" s="2">
        <f>IFERROR(__xludf.DUMMYFUNCTION("""COMPUTED_VALUE"""),156.25)</f>
        <v>156.25</v>
      </c>
      <c r="E927" s="2">
        <f>IFERROR(__xludf.DUMMYFUNCTION("""COMPUTED_VALUE"""),158.41)</f>
        <v>158.41</v>
      </c>
      <c r="F927" s="2">
        <f>IFERROR(__xludf.DUMMYFUNCTION("""COMPUTED_VALUE"""),655234.0)</f>
        <v>655234</v>
      </c>
    </row>
    <row r="928">
      <c r="A928" s="3">
        <f>IFERROR(__xludf.DUMMYFUNCTION("""COMPUTED_VALUE"""),43490.66666666667)</f>
        <v>43490.66667</v>
      </c>
      <c r="B928" s="2">
        <f>IFERROR(__xludf.DUMMYFUNCTION("""COMPUTED_VALUE"""),160.0)</f>
        <v>160</v>
      </c>
      <c r="C928" s="2">
        <f>IFERROR(__xludf.DUMMYFUNCTION("""COMPUTED_VALUE"""),163.64)</f>
        <v>163.64</v>
      </c>
      <c r="D928" s="2">
        <f>IFERROR(__xludf.DUMMYFUNCTION("""COMPUTED_VALUE"""),159.79)</f>
        <v>159.79</v>
      </c>
      <c r="E928" s="2">
        <f>IFERROR(__xludf.DUMMYFUNCTION("""COMPUTED_VALUE"""),162.82)</f>
        <v>162.82</v>
      </c>
      <c r="F928" s="2">
        <f>IFERROR(__xludf.DUMMYFUNCTION("""COMPUTED_VALUE"""),980531.0)</f>
        <v>980531</v>
      </c>
    </row>
    <row r="929">
      <c r="A929" s="3">
        <f>IFERROR(__xludf.DUMMYFUNCTION("""COMPUTED_VALUE"""),43493.66666666667)</f>
        <v>43493.66667</v>
      </c>
      <c r="B929" s="2">
        <f>IFERROR(__xludf.DUMMYFUNCTION("""COMPUTED_VALUE"""),159.68)</f>
        <v>159.68</v>
      </c>
      <c r="C929" s="2">
        <f>IFERROR(__xludf.DUMMYFUNCTION("""COMPUTED_VALUE"""),161.18)</f>
        <v>161.18</v>
      </c>
      <c r="D929" s="2">
        <f>IFERROR(__xludf.DUMMYFUNCTION("""COMPUTED_VALUE"""),158.38)</f>
        <v>158.38</v>
      </c>
      <c r="E929" s="2">
        <f>IFERROR(__xludf.DUMMYFUNCTION("""COMPUTED_VALUE"""),159.44)</f>
        <v>159.44</v>
      </c>
      <c r="F929" s="2">
        <f>IFERROR(__xludf.DUMMYFUNCTION("""COMPUTED_VALUE"""),807220.0)</f>
        <v>807220</v>
      </c>
    </row>
    <row r="930">
      <c r="A930" s="3">
        <f>IFERROR(__xludf.DUMMYFUNCTION("""COMPUTED_VALUE"""),43494.66666666667)</f>
        <v>43494.66667</v>
      </c>
      <c r="B930" s="2">
        <f>IFERROR(__xludf.DUMMYFUNCTION("""COMPUTED_VALUE"""),160.0)</f>
        <v>160</v>
      </c>
      <c r="C930" s="2">
        <f>IFERROR(__xludf.DUMMYFUNCTION("""COMPUTED_VALUE"""),160.5)</f>
        <v>160.5</v>
      </c>
      <c r="D930" s="2">
        <f>IFERROR(__xludf.DUMMYFUNCTION("""COMPUTED_VALUE"""),154.52)</f>
        <v>154.52</v>
      </c>
      <c r="E930" s="2">
        <f>IFERROR(__xludf.DUMMYFUNCTION("""COMPUTED_VALUE"""),157.11)</f>
        <v>157.11</v>
      </c>
      <c r="F930" s="2">
        <f>IFERROR(__xludf.DUMMYFUNCTION("""COMPUTED_VALUE"""),1040872.0)</f>
        <v>1040872</v>
      </c>
    </row>
    <row r="931">
      <c r="A931" s="3">
        <f>IFERROR(__xludf.DUMMYFUNCTION("""COMPUTED_VALUE"""),43495.66666666667)</f>
        <v>43495.66667</v>
      </c>
      <c r="B931" s="2">
        <f>IFERROR(__xludf.DUMMYFUNCTION("""COMPUTED_VALUE"""),159.97)</f>
        <v>159.97</v>
      </c>
      <c r="C931" s="2">
        <f>IFERROR(__xludf.DUMMYFUNCTION("""COMPUTED_VALUE"""),162.98)</f>
        <v>162.98</v>
      </c>
      <c r="D931" s="2">
        <f>IFERROR(__xludf.DUMMYFUNCTION("""COMPUTED_VALUE"""),158.0)</f>
        <v>158</v>
      </c>
      <c r="E931" s="2">
        <f>IFERROR(__xludf.DUMMYFUNCTION("""COMPUTED_VALUE"""),162.43)</f>
        <v>162.43</v>
      </c>
      <c r="F931" s="2">
        <f>IFERROR(__xludf.DUMMYFUNCTION("""COMPUTED_VALUE"""),712670.0)</f>
        <v>712670</v>
      </c>
    </row>
    <row r="932">
      <c r="A932" s="3">
        <f>IFERROR(__xludf.DUMMYFUNCTION("""COMPUTED_VALUE"""),43496.66666666667)</f>
        <v>43496.66667</v>
      </c>
      <c r="B932" s="2">
        <f>IFERROR(__xludf.DUMMYFUNCTION("""COMPUTED_VALUE"""),162.47)</f>
        <v>162.47</v>
      </c>
      <c r="C932" s="2">
        <f>IFERROR(__xludf.DUMMYFUNCTION("""COMPUTED_VALUE"""),169.6)</f>
        <v>169.6</v>
      </c>
      <c r="D932" s="2">
        <f>IFERROR(__xludf.DUMMYFUNCTION("""COMPUTED_VALUE"""),161.92)</f>
        <v>161.92</v>
      </c>
      <c r="E932" s="2">
        <f>IFERROR(__xludf.DUMMYFUNCTION("""COMPUTED_VALUE"""),168.47)</f>
        <v>168.47</v>
      </c>
      <c r="F932" s="2">
        <f>IFERROR(__xludf.DUMMYFUNCTION("""COMPUTED_VALUE"""),1661890.0)</f>
        <v>1661890</v>
      </c>
    </row>
    <row r="933">
      <c r="A933" s="3">
        <f>IFERROR(__xludf.DUMMYFUNCTION("""COMPUTED_VALUE"""),43497.66666666667)</f>
        <v>43497.66667</v>
      </c>
      <c r="B933" s="2">
        <f>IFERROR(__xludf.DUMMYFUNCTION("""COMPUTED_VALUE"""),168.36)</f>
        <v>168.36</v>
      </c>
      <c r="C933" s="2">
        <f>IFERROR(__xludf.DUMMYFUNCTION("""COMPUTED_VALUE"""),171.0)</f>
        <v>171</v>
      </c>
      <c r="D933" s="2">
        <f>IFERROR(__xludf.DUMMYFUNCTION("""COMPUTED_VALUE"""),167.51)</f>
        <v>167.51</v>
      </c>
      <c r="E933" s="2">
        <f>IFERROR(__xludf.DUMMYFUNCTION("""COMPUTED_VALUE"""),170.59)</f>
        <v>170.59</v>
      </c>
      <c r="F933" s="2">
        <f>IFERROR(__xludf.DUMMYFUNCTION("""COMPUTED_VALUE"""),1248402.0)</f>
        <v>1248402</v>
      </c>
    </row>
    <row r="934">
      <c r="A934" s="3">
        <f>IFERROR(__xludf.DUMMYFUNCTION("""COMPUTED_VALUE"""),43500.66666666667)</f>
        <v>43500.66667</v>
      </c>
      <c r="B934" s="2">
        <f>IFERROR(__xludf.DUMMYFUNCTION("""COMPUTED_VALUE"""),170.62)</f>
        <v>170.62</v>
      </c>
      <c r="C934" s="2">
        <f>IFERROR(__xludf.DUMMYFUNCTION("""COMPUTED_VALUE"""),174.65)</f>
        <v>174.65</v>
      </c>
      <c r="D934" s="2">
        <f>IFERROR(__xludf.DUMMYFUNCTION("""COMPUTED_VALUE"""),170.26)</f>
        <v>170.26</v>
      </c>
      <c r="E934" s="2">
        <f>IFERROR(__xludf.DUMMYFUNCTION("""COMPUTED_VALUE"""),173.55)</f>
        <v>173.55</v>
      </c>
      <c r="F934" s="2">
        <f>IFERROR(__xludf.DUMMYFUNCTION("""COMPUTED_VALUE"""),1171975.0)</f>
        <v>1171975</v>
      </c>
    </row>
    <row r="935">
      <c r="A935" s="3">
        <f>IFERROR(__xludf.DUMMYFUNCTION("""COMPUTED_VALUE"""),43501.66666666667)</f>
        <v>43501.66667</v>
      </c>
      <c r="B935" s="2">
        <f>IFERROR(__xludf.DUMMYFUNCTION("""COMPUTED_VALUE"""),173.65)</f>
        <v>173.65</v>
      </c>
      <c r="C935" s="2">
        <f>IFERROR(__xludf.DUMMYFUNCTION("""COMPUTED_VALUE"""),176.88)</f>
        <v>176.88</v>
      </c>
      <c r="D935" s="2">
        <f>IFERROR(__xludf.DUMMYFUNCTION("""COMPUTED_VALUE"""),173.36)</f>
        <v>173.36</v>
      </c>
      <c r="E935" s="2">
        <f>IFERROR(__xludf.DUMMYFUNCTION("""COMPUTED_VALUE"""),173.57)</f>
        <v>173.57</v>
      </c>
      <c r="F935" s="2">
        <f>IFERROR(__xludf.DUMMYFUNCTION("""COMPUTED_VALUE"""),969937.0)</f>
        <v>969937</v>
      </c>
    </row>
    <row r="936">
      <c r="A936" s="3">
        <f>IFERROR(__xludf.DUMMYFUNCTION("""COMPUTED_VALUE"""),43502.66666666667)</f>
        <v>43502.66667</v>
      </c>
      <c r="B936" s="2">
        <f>IFERROR(__xludf.DUMMYFUNCTION("""COMPUTED_VALUE"""),172.37)</f>
        <v>172.37</v>
      </c>
      <c r="C936" s="2">
        <f>IFERROR(__xludf.DUMMYFUNCTION("""COMPUTED_VALUE"""),174.5)</f>
        <v>174.5</v>
      </c>
      <c r="D936" s="2">
        <f>IFERROR(__xludf.DUMMYFUNCTION("""COMPUTED_VALUE"""),170.7)</f>
        <v>170.7</v>
      </c>
      <c r="E936" s="2">
        <f>IFERROR(__xludf.DUMMYFUNCTION("""COMPUTED_VALUE"""),173.6)</f>
        <v>173.6</v>
      </c>
      <c r="F936" s="2">
        <f>IFERROR(__xludf.DUMMYFUNCTION("""COMPUTED_VALUE"""),736356.0)</f>
        <v>736356</v>
      </c>
    </row>
    <row r="937">
      <c r="A937" s="3">
        <f>IFERROR(__xludf.DUMMYFUNCTION("""COMPUTED_VALUE"""),43503.66666666667)</f>
        <v>43503.66667</v>
      </c>
      <c r="B937" s="2">
        <f>IFERROR(__xludf.DUMMYFUNCTION("""COMPUTED_VALUE"""),171.28)</f>
        <v>171.28</v>
      </c>
      <c r="C937" s="2">
        <f>IFERROR(__xludf.DUMMYFUNCTION("""COMPUTED_VALUE"""),174.18)</f>
        <v>174.18</v>
      </c>
      <c r="D937" s="2">
        <f>IFERROR(__xludf.DUMMYFUNCTION("""COMPUTED_VALUE"""),171.09)</f>
        <v>171.09</v>
      </c>
      <c r="E937" s="2">
        <f>IFERROR(__xludf.DUMMYFUNCTION("""COMPUTED_VALUE"""),171.8)</f>
        <v>171.8</v>
      </c>
      <c r="F937" s="2">
        <f>IFERROR(__xludf.DUMMYFUNCTION("""COMPUTED_VALUE"""),1408195.0)</f>
        <v>1408195</v>
      </c>
    </row>
    <row r="938">
      <c r="A938" s="3">
        <f>IFERROR(__xludf.DUMMYFUNCTION("""COMPUTED_VALUE"""),43504.66666666667)</f>
        <v>43504.66667</v>
      </c>
      <c r="B938" s="2">
        <f>IFERROR(__xludf.DUMMYFUNCTION("""COMPUTED_VALUE"""),170.22)</f>
        <v>170.22</v>
      </c>
      <c r="C938" s="2">
        <f>IFERROR(__xludf.DUMMYFUNCTION("""COMPUTED_VALUE"""),176.99)</f>
        <v>176.99</v>
      </c>
      <c r="D938" s="2">
        <f>IFERROR(__xludf.DUMMYFUNCTION("""COMPUTED_VALUE"""),169.6)</f>
        <v>169.6</v>
      </c>
      <c r="E938" s="2">
        <f>IFERROR(__xludf.DUMMYFUNCTION("""COMPUTED_VALUE"""),175.95)</f>
        <v>175.95</v>
      </c>
      <c r="F938" s="2">
        <f>IFERROR(__xludf.DUMMYFUNCTION("""COMPUTED_VALUE"""),979538.0)</f>
        <v>979538</v>
      </c>
    </row>
    <row r="939">
      <c r="A939" s="3">
        <f>IFERROR(__xludf.DUMMYFUNCTION("""COMPUTED_VALUE"""),43507.66666666667)</f>
        <v>43507.66667</v>
      </c>
      <c r="B939" s="2">
        <f>IFERROR(__xludf.DUMMYFUNCTION("""COMPUTED_VALUE"""),178.05)</f>
        <v>178.05</v>
      </c>
      <c r="C939" s="2">
        <f>IFERROR(__xludf.DUMMYFUNCTION("""COMPUTED_VALUE"""),180.0)</f>
        <v>180</v>
      </c>
      <c r="D939" s="2">
        <f>IFERROR(__xludf.DUMMYFUNCTION("""COMPUTED_VALUE"""),172.94)</f>
        <v>172.94</v>
      </c>
      <c r="E939" s="2">
        <f>IFERROR(__xludf.DUMMYFUNCTION("""COMPUTED_VALUE"""),173.17)</f>
        <v>173.17</v>
      </c>
      <c r="F939" s="2">
        <f>IFERROR(__xludf.DUMMYFUNCTION("""COMPUTED_VALUE"""),2220127.0)</f>
        <v>2220127</v>
      </c>
    </row>
    <row r="940">
      <c r="A940" s="3">
        <f>IFERROR(__xludf.DUMMYFUNCTION("""COMPUTED_VALUE"""),43508.66666666667)</f>
        <v>43508.66667</v>
      </c>
      <c r="B940" s="2">
        <f>IFERROR(__xludf.DUMMYFUNCTION("""COMPUTED_VALUE"""),163.65)</f>
        <v>163.65</v>
      </c>
      <c r="C940" s="2">
        <f>IFERROR(__xludf.DUMMYFUNCTION("""COMPUTED_VALUE"""),175.89)</f>
        <v>175.89</v>
      </c>
      <c r="D940" s="2">
        <f>IFERROR(__xludf.DUMMYFUNCTION("""COMPUTED_VALUE"""),160.63)</f>
        <v>160.63</v>
      </c>
      <c r="E940" s="2">
        <f>IFERROR(__xludf.DUMMYFUNCTION("""COMPUTED_VALUE"""),175.55)</f>
        <v>175.55</v>
      </c>
      <c r="F940" s="2">
        <f>IFERROR(__xludf.DUMMYFUNCTION("""COMPUTED_VALUE"""),5927954.0)</f>
        <v>5927954</v>
      </c>
    </row>
    <row r="941">
      <c r="A941" s="3">
        <f>IFERROR(__xludf.DUMMYFUNCTION("""COMPUTED_VALUE"""),43509.66666666667)</f>
        <v>43509.66667</v>
      </c>
      <c r="B941" s="2">
        <f>IFERROR(__xludf.DUMMYFUNCTION("""COMPUTED_VALUE"""),178.19)</f>
        <v>178.19</v>
      </c>
      <c r="C941" s="2">
        <f>IFERROR(__xludf.DUMMYFUNCTION("""COMPUTED_VALUE"""),180.0)</f>
        <v>180</v>
      </c>
      <c r="D941" s="2">
        <f>IFERROR(__xludf.DUMMYFUNCTION("""COMPUTED_VALUE"""),171.04)</f>
        <v>171.04</v>
      </c>
      <c r="E941" s="2">
        <f>IFERROR(__xludf.DUMMYFUNCTION("""COMPUTED_VALUE"""),172.02)</f>
        <v>172.02</v>
      </c>
      <c r="F941" s="2">
        <f>IFERROR(__xludf.DUMMYFUNCTION("""COMPUTED_VALUE"""),2982687.0)</f>
        <v>2982687</v>
      </c>
    </row>
    <row r="942">
      <c r="A942" s="3">
        <f>IFERROR(__xludf.DUMMYFUNCTION("""COMPUTED_VALUE"""),43510.66666666667)</f>
        <v>43510.66667</v>
      </c>
      <c r="B942" s="2">
        <f>IFERROR(__xludf.DUMMYFUNCTION("""COMPUTED_VALUE"""),171.09)</f>
        <v>171.09</v>
      </c>
      <c r="C942" s="2">
        <f>IFERROR(__xludf.DUMMYFUNCTION("""COMPUTED_VALUE"""),177.24)</f>
        <v>177.24</v>
      </c>
      <c r="D942" s="2">
        <f>IFERROR(__xludf.DUMMYFUNCTION("""COMPUTED_VALUE"""),169.56)</f>
        <v>169.56</v>
      </c>
      <c r="E942" s="2">
        <f>IFERROR(__xludf.DUMMYFUNCTION("""COMPUTED_VALUE"""),176.52)</f>
        <v>176.52</v>
      </c>
      <c r="F942" s="2">
        <f>IFERROR(__xludf.DUMMYFUNCTION("""COMPUTED_VALUE"""),1607552.0)</f>
        <v>1607552</v>
      </c>
    </row>
    <row r="943">
      <c r="A943" s="3">
        <f>IFERROR(__xludf.DUMMYFUNCTION("""COMPUTED_VALUE"""),43511.66666666667)</f>
        <v>43511.66667</v>
      </c>
      <c r="B943" s="2">
        <f>IFERROR(__xludf.DUMMYFUNCTION("""COMPUTED_VALUE"""),177.1)</f>
        <v>177.1</v>
      </c>
      <c r="C943" s="2">
        <f>IFERROR(__xludf.DUMMYFUNCTION("""COMPUTED_VALUE"""),178.72)</f>
        <v>178.72</v>
      </c>
      <c r="D943" s="2">
        <f>IFERROR(__xludf.DUMMYFUNCTION("""COMPUTED_VALUE"""),173.71)</f>
        <v>173.71</v>
      </c>
      <c r="E943" s="2">
        <f>IFERROR(__xludf.DUMMYFUNCTION("""COMPUTED_VALUE"""),178.19)</f>
        <v>178.19</v>
      </c>
      <c r="F943" s="2">
        <f>IFERROR(__xludf.DUMMYFUNCTION("""COMPUTED_VALUE"""),1129238.0)</f>
        <v>1129238</v>
      </c>
    </row>
    <row r="944">
      <c r="A944" s="3">
        <f>IFERROR(__xludf.DUMMYFUNCTION("""COMPUTED_VALUE"""),43515.66666666667)</f>
        <v>43515.66667</v>
      </c>
      <c r="B944" s="2">
        <f>IFERROR(__xludf.DUMMYFUNCTION("""COMPUTED_VALUE"""),177.04)</f>
        <v>177.04</v>
      </c>
      <c r="C944" s="2">
        <f>IFERROR(__xludf.DUMMYFUNCTION("""COMPUTED_VALUE"""),185.07)</f>
        <v>185.07</v>
      </c>
      <c r="D944" s="2">
        <f>IFERROR(__xludf.DUMMYFUNCTION("""COMPUTED_VALUE"""),177.04)</f>
        <v>177.04</v>
      </c>
      <c r="E944" s="2">
        <f>IFERROR(__xludf.DUMMYFUNCTION("""COMPUTED_VALUE"""),181.3)</f>
        <v>181.3</v>
      </c>
      <c r="F944" s="2">
        <f>IFERROR(__xludf.DUMMYFUNCTION("""COMPUTED_VALUE"""),2283002.0)</f>
        <v>2283002</v>
      </c>
    </row>
    <row r="945">
      <c r="A945" s="3">
        <f>IFERROR(__xludf.DUMMYFUNCTION("""COMPUTED_VALUE"""),43516.66666666667)</f>
        <v>43516.66667</v>
      </c>
      <c r="B945" s="2">
        <f>IFERROR(__xludf.DUMMYFUNCTION("""COMPUTED_VALUE"""),181.65)</f>
        <v>181.65</v>
      </c>
      <c r="C945" s="2">
        <f>IFERROR(__xludf.DUMMYFUNCTION("""COMPUTED_VALUE"""),184.19)</f>
        <v>184.19</v>
      </c>
      <c r="D945" s="2">
        <f>IFERROR(__xludf.DUMMYFUNCTION("""COMPUTED_VALUE"""),177.46)</f>
        <v>177.46</v>
      </c>
      <c r="E945" s="2">
        <f>IFERROR(__xludf.DUMMYFUNCTION("""COMPUTED_VALUE"""),179.21)</f>
        <v>179.21</v>
      </c>
      <c r="F945" s="2">
        <f>IFERROR(__xludf.DUMMYFUNCTION("""COMPUTED_VALUE"""),1330648.0)</f>
        <v>1330648</v>
      </c>
    </row>
    <row r="946">
      <c r="A946" s="3">
        <f>IFERROR(__xludf.DUMMYFUNCTION("""COMPUTED_VALUE"""),43517.66666666667)</f>
        <v>43517.66667</v>
      </c>
      <c r="B946" s="2">
        <f>IFERROR(__xludf.DUMMYFUNCTION("""COMPUTED_VALUE"""),179.64)</f>
        <v>179.64</v>
      </c>
      <c r="C946" s="2">
        <f>IFERROR(__xludf.DUMMYFUNCTION("""COMPUTED_VALUE"""),180.36)</f>
        <v>180.36</v>
      </c>
      <c r="D946" s="2">
        <f>IFERROR(__xludf.DUMMYFUNCTION("""COMPUTED_VALUE"""),177.18)</f>
        <v>177.18</v>
      </c>
      <c r="E946" s="2">
        <f>IFERROR(__xludf.DUMMYFUNCTION("""COMPUTED_VALUE"""),178.47)</f>
        <v>178.47</v>
      </c>
      <c r="F946" s="2">
        <f>IFERROR(__xludf.DUMMYFUNCTION("""COMPUTED_VALUE"""),974432.0)</f>
        <v>974432</v>
      </c>
    </row>
    <row r="947">
      <c r="A947" s="3">
        <f>IFERROR(__xludf.DUMMYFUNCTION("""COMPUTED_VALUE"""),43518.66666666667)</f>
        <v>43518.66667</v>
      </c>
      <c r="B947" s="2">
        <f>IFERROR(__xludf.DUMMYFUNCTION("""COMPUTED_VALUE"""),180.0)</f>
        <v>180</v>
      </c>
      <c r="C947" s="2">
        <f>IFERROR(__xludf.DUMMYFUNCTION("""COMPUTED_VALUE"""),183.66)</f>
        <v>183.66</v>
      </c>
      <c r="D947" s="2">
        <f>IFERROR(__xludf.DUMMYFUNCTION("""COMPUTED_VALUE"""),179.36)</f>
        <v>179.36</v>
      </c>
      <c r="E947" s="2">
        <f>IFERROR(__xludf.DUMMYFUNCTION("""COMPUTED_VALUE"""),183.63)</f>
        <v>183.63</v>
      </c>
      <c r="F947" s="2">
        <f>IFERROR(__xludf.DUMMYFUNCTION("""COMPUTED_VALUE"""),1017626.0)</f>
        <v>1017626</v>
      </c>
    </row>
    <row r="948">
      <c r="A948" s="3">
        <f>IFERROR(__xludf.DUMMYFUNCTION("""COMPUTED_VALUE"""),43521.66666666667)</f>
        <v>43521.66667</v>
      </c>
      <c r="B948" s="2">
        <f>IFERROR(__xludf.DUMMYFUNCTION("""COMPUTED_VALUE"""),185.82)</f>
        <v>185.82</v>
      </c>
      <c r="C948" s="2">
        <f>IFERROR(__xludf.DUMMYFUNCTION("""COMPUTED_VALUE"""),188.76)</f>
        <v>188.76</v>
      </c>
      <c r="D948" s="2">
        <f>IFERROR(__xludf.DUMMYFUNCTION("""COMPUTED_VALUE"""),184.48)</f>
        <v>184.48</v>
      </c>
      <c r="E948" s="2">
        <f>IFERROR(__xludf.DUMMYFUNCTION("""COMPUTED_VALUE"""),187.5)</f>
        <v>187.5</v>
      </c>
      <c r="F948" s="2">
        <f>IFERROR(__xludf.DUMMYFUNCTION("""COMPUTED_VALUE"""),1271590.0)</f>
        <v>1271590</v>
      </c>
    </row>
    <row r="949">
      <c r="A949" s="3">
        <f>IFERROR(__xludf.DUMMYFUNCTION("""COMPUTED_VALUE"""),43522.66666666667)</f>
        <v>43522.66667</v>
      </c>
      <c r="B949" s="2">
        <f>IFERROR(__xludf.DUMMYFUNCTION("""COMPUTED_VALUE"""),186.08)</f>
        <v>186.08</v>
      </c>
      <c r="C949" s="2">
        <f>IFERROR(__xludf.DUMMYFUNCTION("""COMPUTED_VALUE"""),187.93)</f>
        <v>187.93</v>
      </c>
      <c r="D949" s="2">
        <f>IFERROR(__xludf.DUMMYFUNCTION("""COMPUTED_VALUE"""),183.85)</f>
        <v>183.85</v>
      </c>
      <c r="E949" s="2">
        <f>IFERROR(__xludf.DUMMYFUNCTION("""COMPUTED_VALUE"""),185.03)</f>
        <v>185.03</v>
      </c>
      <c r="F949" s="2">
        <f>IFERROR(__xludf.DUMMYFUNCTION("""COMPUTED_VALUE"""),1045439.0)</f>
        <v>1045439</v>
      </c>
    </row>
    <row r="950">
      <c r="A950" s="3">
        <f>IFERROR(__xludf.DUMMYFUNCTION("""COMPUTED_VALUE"""),43523.66666666667)</f>
        <v>43523.66667</v>
      </c>
      <c r="B950" s="2">
        <f>IFERROR(__xludf.DUMMYFUNCTION("""COMPUTED_VALUE"""),185.17)</f>
        <v>185.17</v>
      </c>
      <c r="C950" s="2">
        <f>IFERROR(__xludf.DUMMYFUNCTION("""COMPUTED_VALUE"""),189.26)</f>
        <v>189.26</v>
      </c>
      <c r="D950" s="2">
        <f>IFERROR(__xludf.DUMMYFUNCTION("""COMPUTED_VALUE"""),184.8)</f>
        <v>184.8</v>
      </c>
      <c r="E950" s="2">
        <f>IFERROR(__xludf.DUMMYFUNCTION("""COMPUTED_VALUE"""),189.2)</f>
        <v>189.2</v>
      </c>
      <c r="F950" s="2">
        <f>IFERROR(__xludf.DUMMYFUNCTION("""COMPUTED_VALUE"""),908369.0)</f>
        <v>908369</v>
      </c>
    </row>
    <row r="951">
      <c r="A951" s="3">
        <f>IFERROR(__xludf.DUMMYFUNCTION("""COMPUTED_VALUE"""),43524.66666666667)</f>
        <v>43524.66667</v>
      </c>
      <c r="B951" s="2">
        <f>IFERROR(__xludf.DUMMYFUNCTION("""COMPUTED_VALUE"""),188.28)</f>
        <v>188.28</v>
      </c>
      <c r="C951" s="2">
        <f>IFERROR(__xludf.DUMMYFUNCTION("""COMPUTED_VALUE"""),191.13)</f>
        <v>191.13</v>
      </c>
      <c r="D951" s="2">
        <f>IFERROR(__xludf.DUMMYFUNCTION("""COMPUTED_VALUE"""),187.49)</f>
        <v>187.49</v>
      </c>
      <c r="E951" s="2">
        <f>IFERROR(__xludf.DUMMYFUNCTION("""COMPUTED_VALUE"""),189.15)</f>
        <v>189.15</v>
      </c>
      <c r="F951" s="2">
        <f>IFERROR(__xludf.DUMMYFUNCTION("""COMPUTED_VALUE"""),865437.0)</f>
        <v>865437</v>
      </c>
    </row>
    <row r="952">
      <c r="A952" s="3">
        <f>IFERROR(__xludf.DUMMYFUNCTION("""COMPUTED_VALUE"""),43525.66666666667)</f>
        <v>43525.66667</v>
      </c>
      <c r="B952" s="2">
        <f>IFERROR(__xludf.DUMMYFUNCTION("""COMPUTED_VALUE"""),190.85)</f>
        <v>190.85</v>
      </c>
      <c r="C952" s="2">
        <f>IFERROR(__xludf.DUMMYFUNCTION("""COMPUTED_VALUE"""),192.78)</f>
        <v>192.78</v>
      </c>
      <c r="D952" s="2">
        <f>IFERROR(__xludf.DUMMYFUNCTION("""COMPUTED_VALUE"""),189.29)</f>
        <v>189.29</v>
      </c>
      <c r="E952" s="2">
        <f>IFERROR(__xludf.DUMMYFUNCTION("""COMPUTED_VALUE"""),191.52)</f>
        <v>191.52</v>
      </c>
      <c r="F952" s="2">
        <f>IFERROR(__xludf.DUMMYFUNCTION("""COMPUTED_VALUE"""),1126316.0)</f>
        <v>1126316</v>
      </c>
    </row>
    <row r="953">
      <c r="A953" s="3">
        <f>IFERROR(__xludf.DUMMYFUNCTION("""COMPUTED_VALUE"""),43528.66666666667)</f>
        <v>43528.66667</v>
      </c>
      <c r="B953" s="2">
        <f>IFERROR(__xludf.DUMMYFUNCTION("""COMPUTED_VALUE"""),192.38)</f>
        <v>192.38</v>
      </c>
      <c r="C953" s="2">
        <f>IFERROR(__xludf.DUMMYFUNCTION("""COMPUTED_VALUE"""),194.8)</f>
        <v>194.8</v>
      </c>
      <c r="D953" s="2">
        <f>IFERROR(__xludf.DUMMYFUNCTION("""COMPUTED_VALUE"""),182.37)</f>
        <v>182.37</v>
      </c>
      <c r="E953" s="2">
        <f>IFERROR(__xludf.DUMMYFUNCTION("""COMPUTED_VALUE"""),186.47)</f>
        <v>186.47</v>
      </c>
      <c r="F953" s="2">
        <f>IFERROR(__xludf.DUMMYFUNCTION("""COMPUTED_VALUE"""),1606181.0)</f>
        <v>1606181</v>
      </c>
    </row>
    <row r="954">
      <c r="A954" s="3">
        <f>IFERROR(__xludf.DUMMYFUNCTION("""COMPUTED_VALUE"""),43529.66666666667)</f>
        <v>43529.66667</v>
      </c>
      <c r="B954" s="2">
        <f>IFERROR(__xludf.DUMMYFUNCTION("""COMPUTED_VALUE"""),186.57)</f>
        <v>186.57</v>
      </c>
      <c r="C954" s="2">
        <f>IFERROR(__xludf.DUMMYFUNCTION("""COMPUTED_VALUE"""),189.16)</f>
        <v>189.16</v>
      </c>
      <c r="D954" s="2">
        <f>IFERROR(__xludf.DUMMYFUNCTION("""COMPUTED_VALUE"""),184.35)</f>
        <v>184.35</v>
      </c>
      <c r="E954" s="2">
        <f>IFERROR(__xludf.DUMMYFUNCTION("""COMPUTED_VALUE"""),187.5)</f>
        <v>187.5</v>
      </c>
      <c r="F954" s="2">
        <f>IFERROR(__xludf.DUMMYFUNCTION("""COMPUTED_VALUE"""),1005847.0)</f>
        <v>1005847</v>
      </c>
    </row>
    <row r="955">
      <c r="A955" s="3">
        <f>IFERROR(__xludf.DUMMYFUNCTION("""COMPUTED_VALUE"""),43530.66666666667)</f>
        <v>43530.66667</v>
      </c>
      <c r="B955" s="2">
        <f>IFERROR(__xludf.DUMMYFUNCTION("""COMPUTED_VALUE"""),187.5)</f>
        <v>187.5</v>
      </c>
      <c r="C955" s="2">
        <f>IFERROR(__xludf.DUMMYFUNCTION("""COMPUTED_VALUE"""),188.77)</f>
        <v>188.77</v>
      </c>
      <c r="D955" s="2">
        <f>IFERROR(__xludf.DUMMYFUNCTION("""COMPUTED_VALUE"""),184.11)</f>
        <v>184.11</v>
      </c>
      <c r="E955" s="2">
        <f>IFERROR(__xludf.DUMMYFUNCTION("""COMPUTED_VALUE"""),187.37)</f>
        <v>187.37</v>
      </c>
      <c r="F955" s="2">
        <f>IFERROR(__xludf.DUMMYFUNCTION("""COMPUTED_VALUE"""),723914.0)</f>
        <v>723914</v>
      </c>
    </row>
    <row r="956">
      <c r="A956" s="3">
        <f>IFERROR(__xludf.DUMMYFUNCTION("""COMPUTED_VALUE"""),43531.66666666667)</f>
        <v>43531.66667</v>
      </c>
      <c r="B956" s="2">
        <f>IFERROR(__xludf.DUMMYFUNCTION("""COMPUTED_VALUE"""),186.51)</f>
        <v>186.51</v>
      </c>
      <c r="C956" s="2">
        <f>IFERROR(__xludf.DUMMYFUNCTION("""COMPUTED_VALUE"""),190.38)</f>
        <v>190.38</v>
      </c>
      <c r="D956" s="2">
        <f>IFERROR(__xludf.DUMMYFUNCTION("""COMPUTED_VALUE"""),184.8)</f>
        <v>184.8</v>
      </c>
      <c r="E956" s="2">
        <f>IFERROR(__xludf.DUMMYFUNCTION("""COMPUTED_VALUE"""),186.94)</f>
        <v>186.94</v>
      </c>
      <c r="F956" s="2">
        <f>IFERROR(__xludf.DUMMYFUNCTION("""COMPUTED_VALUE"""),734927.0)</f>
        <v>734927</v>
      </c>
    </row>
    <row r="957">
      <c r="A957" s="3">
        <f>IFERROR(__xludf.DUMMYFUNCTION("""COMPUTED_VALUE"""),43532.66666666667)</f>
        <v>43532.66667</v>
      </c>
      <c r="B957" s="2">
        <f>IFERROR(__xludf.DUMMYFUNCTION("""COMPUTED_VALUE"""),182.18)</f>
        <v>182.18</v>
      </c>
      <c r="C957" s="2">
        <f>IFERROR(__xludf.DUMMYFUNCTION("""COMPUTED_VALUE"""),190.0)</f>
        <v>190</v>
      </c>
      <c r="D957" s="2">
        <f>IFERROR(__xludf.DUMMYFUNCTION("""COMPUTED_VALUE"""),181.0)</f>
        <v>181</v>
      </c>
      <c r="E957" s="2">
        <f>IFERROR(__xludf.DUMMYFUNCTION("""COMPUTED_VALUE"""),189.76)</f>
        <v>189.76</v>
      </c>
      <c r="F957" s="2">
        <f>IFERROR(__xludf.DUMMYFUNCTION("""COMPUTED_VALUE"""),1262744.0)</f>
        <v>1262744</v>
      </c>
    </row>
    <row r="958">
      <c r="A958" s="3">
        <f>IFERROR(__xludf.DUMMYFUNCTION("""COMPUTED_VALUE"""),43535.66666666667)</f>
        <v>43535.66667</v>
      </c>
      <c r="B958" s="2">
        <f>IFERROR(__xludf.DUMMYFUNCTION("""COMPUTED_VALUE"""),190.99)</f>
        <v>190.99</v>
      </c>
      <c r="C958" s="2">
        <f>IFERROR(__xludf.DUMMYFUNCTION("""COMPUTED_VALUE"""),200.74)</f>
        <v>200.74</v>
      </c>
      <c r="D958" s="2">
        <f>IFERROR(__xludf.DUMMYFUNCTION("""COMPUTED_VALUE"""),190.99)</f>
        <v>190.99</v>
      </c>
      <c r="E958" s="2">
        <f>IFERROR(__xludf.DUMMYFUNCTION("""COMPUTED_VALUE"""),200.39)</f>
        <v>200.39</v>
      </c>
      <c r="F958" s="2">
        <f>IFERROR(__xludf.DUMMYFUNCTION("""COMPUTED_VALUE"""),2058483.0)</f>
        <v>2058483</v>
      </c>
    </row>
    <row r="959">
      <c r="A959" s="3">
        <f>IFERROR(__xludf.DUMMYFUNCTION("""COMPUTED_VALUE"""),43536.66666666667)</f>
        <v>43536.66667</v>
      </c>
      <c r="B959" s="2">
        <f>IFERROR(__xludf.DUMMYFUNCTION("""COMPUTED_VALUE"""),201.0)</f>
        <v>201</v>
      </c>
      <c r="C959" s="2">
        <f>IFERROR(__xludf.DUMMYFUNCTION("""COMPUTED_VALUE"""),203.79)</f>
        <v>203.79</v>
      </c>
      <c r="D959" s="2">
        <f>IFERROR(__xludf.DUMMYFUNCTION("""COMPUTED_VALUE"""),197.05)</f>
        <v>197.05</v>
      </c>
      <c r="E959" s="2">
        <f>IFERROR(__xludf.DUMMYFUNCTION("""COMPUTED_VALUE"""),202.47)</f>
        <v>202.47</v>
      </c>
      <c r="F959" s="2">
        <f>IFERROR(__xludf.DUMMYFUNCTION("""COMPUTED_VALUE"""),1328974.0)</f>
        <v>1328974</v>
      </c>
    </row>
    <row r="960">
      <c r="A960" s="3">
        <f>IFERROR(__xludf.DUMMYFUNCTION("""COMPUTED_VALUE"""),43537.66666666667)</f>
        <v>43537.66667</v>
      </c>
      <c r="B960" s="2">
        <f>IFERROR(__xludf.DUMMYFUNCTION("""COMPUTED_VALUE"""),203.5)</f>
        <v>203.5</v>
      </c>
      <c r="C960" s="2">
        <f>IFERROR(__xludf.DUMMYFUNCTION("""COMPUTED_VALUE"""),206.95)</f>
        <v>206.95</v>
      </c>
      <c r="D960" s="2">
        <f>IFERROR(__xludf.DUMMYFUNCTION("""COMPUTED_VALUE"""),202.36)</f>
        <v>202.36</v>
      </c>
      <c r="E960" s="2">
        <f>IFERROR(__xludf.DUMMYFUNCTION("""COMPUTED_VALUE"""),205.51)</f>
        <v>205.51</v>
      </c>
      <c r="F960" s="2">
        <f>IFERROR(__xludf.DUMMYFUNCTION("""COMPUTED_VALUE"""),1177523.0)</f>
        <v>1177523</v>
      </c>
    </row>
    <row r="961">
      <c r="A961" s="3">
        <f>IFERROR(__xludf.DUMMYFUNCTION("""COMPUTED_VALUE"""),43538.66666666667)</f>
        <v>43538.66667</v>
      </c>
      <c r="B961" s="2">
        <f>IFERROR(__xludf.DUMMYFUNCTION("""COMPUTED_VALUE"""),204.32)</f>
        <v>204.32</v>
      </c>
      <c r="C961" s="2">
        <f>IFERROR(__xludf.DUMMYFUNCTION("""COMPUTED_VALUE"""),209.59)</f>
        <v>209.59</v>
      </c>
      <c r="D961" s="2">
        <f>IFERROR(__xludf.DUMMYFUNCTION("""COMPUTED_VALUE"""),203.39)</f>
        <v>203.39</v>
      </c>
      <c r="E961" s="2">
        <f>IFERROR(__xludf.DUMMYFUNCTION("""COMPUTED_VALUE"""),208.23)</f>
        <v>208.23</v>
      </c>
      <c r="F961" s="2">
        <f>IFERROR(__xludf.DUMMYFUNCTION("""COMPUTED_VALUE"""),1219034.0)</f>
        <v>1219034</v>
      </c>
    </row>
    <row r="962">
      <c r="A962" s="3">
        <f>IFERROR(__xludf.DUMMYFUNCTION("""COMPUTED_VALUE"""),43539.66666666667)</f>
        <v>43539.66667</v>
      </c>
      <c r="B962" s="2">
        <f>IFERROR(__xludf.DUMMYFUNCTION("""COMPUTED_VALUE"""),208.87)</f>
        <v>208.87</v>
      </c>
      <c r="C962" s="2">
        <f>IFERROR(__xludf.DUMMYFUNCTION("""COMPUTED_VALUE"""),209.41)</f>
        <v>209.41</v>
      </c>
      <c r="D962" s="2">
        <f>IFERROR(__xludf.DUMMYFUNCTION("""COMPUTED_VALUE"""),203.62)</f>
        <v>203.62</v>
      </c>
      <c r="E962" s="2">
        <f>IFERROR(__xludf.DUMMYFUNCTION("""COMPUTED_VALUE"""),205.98)</f>
        <v>205.98</v>
      </c>
      <c r="F962" s="2">
        <f>IFERROR(__xludf.DUMMYFUNCTION("""COMPUTED_VALUE"""),2337628.0)</f>
        <v>2337628</v>
      </c>
    </row>
    <row r="963">
      <c r="A963" s="3">
        <f>IFERROR(__xludf.DUMMYFUNCTION("""COMPUTED_VALUE"""),43542.66666666667)</f>
        <v>43542.66667</v>
      </c>
      <c r="B963" s="2">
        <f>IFERROR(__xludf.DUMMYFUNCTION("""COMPUTED_VALUE"""),204.5)</f>
        <v>204.5</v>
      </c>
      <c r="C963" s="2">
        <f>IFERROR(__xludf.DUMMYFUNCTION("""COMPUTED_VALUE"""),205.92)</f>
        <v>205.92</v>
      </c>
      <c r="D963" s="2">
        <f>IFERROR(__xludf.DUMMYFUNCTION("""COMPUTED_VALUE"""),201.45)</f>
        <v>201.45</v>
      </c>
      <c r="E963" s="2">
        <f>IFERROR(__xludf.DUMMYFUNCTION("""COMPUTED_VALUE"""),205.77)</f>
        <v>205.77</v>
      </c>
      <c r="F963" s="2">
        <f>IFERROR(__xludf.DUMMYFUNCTION("""COMPUTED_VALUE"""),1248797.0)</f>
        <v>1248797</v>
      </c>
    </row>
    <row r="964">
      <c r="A964" s="3">
        <f>IFERROR(__xludf.DUMMYFUNCTION("""COMPUTED_VALUE"""),43543.66666666667)</f>
        <v>43543.66667</v>
      </c>
      <c r="B964" s="2">
        <f>IFERROR(__xludf.DUMMYFUNCTION("""COMPUTED_VALUE"""),207.7)</f>
        <v>207.7</v>
      </c>
      <c r="C964" s="2">
        <f>IFERROR(__xludf.DUMMYFUNCTION("""COMPUTED_VALUE"""),208.0)</f>
        <v>208</v>
      </c>
      <c r="D964" s="2">
        <f>IFERROR(__xludf.DUMMYFUNCTION("""COMPUTED_VALUE"""),197.65)</f>
        <v>197.65</v>
      </c>
      <c r="E964" s="2">
        <f>IFERROR(__xludf.DUMMYFUNCTION("""COMPUTED_VALUE"""),202.09)</f>
        <v>202.09</v>
      </c>
      <c r="F964" s="2">
        <f>IFERROR(__xludf.DUMMYFUNCTION("""COMPUTED_VALUE"""),2215400.0)</f>
        <v>2215400</v>
      </c>
    </row>
    <row r="965">
      <c r="A965" s="3">
        <f>IFERROR(__xludf.DUMMYFUNCTION("""COMPUTED_VALUE"""),43544.66666666667)</f>
        <v>43544.66667</v>
      </c>
      <c r="B965" s="2">
        <f>IFERROR(__xludf.DUMMYFUNCTION("""COMPUTED_VALUE"""),200.53)</f>
        <v>200.53</v>
      </c>
      <c r="C965" s="2">
        <f>IFERROR(__xludf.DUMMYFUNCTION("""COMPUTED_VALUE"""),203.1)</f>
        <v>203.1</v>
      </c>
      <c r="D965" s="2">
        <f>IFERROR(__xludf.DUMMYFUNCTION("""COMPUTED_VALUE"""),198.73)</f>
        <v>198.73</v>
      </c>
      <c r="E965" s="2">
        <f>IFERROR(__xludf.DUMMYFUNCTION("""COMPUTED_VALUE"""),201.34)</f>
        <v>201.34</v>
      </c>
      <c r="F965" s="2">
        <f>IFERROR(__xludf.DUMMYFUNCTION("""COMPUTED_VALUE"""),1401642.0)</f>
        <v>1401642</v>
      </c>
    </row>
    <row r="966">
      <c r="A966" s="3">
        <f>IFERROR(__xludf.DUMMYFUNCTION("""COMPUTED_VALUE"""),43545.66666666667)</f>
        <v>43545.66667</v>
      </c>
      <c r="B966" s="2">
        <f>IFERROR(__xludf.DUMMYFUNCTION("""COMPUTED_VALUE"""),200.32)</f>
        <v>200.32</v>
      </c>
      <c r="C966" s="2">
        <f>IFERROR(__xludf.DUMMYFUNCTION("""COMPUTED_VALUE"""),205.2)</f>
        <v>205.2</v>
      </c>
      <c r="D966" s="2">
        <f>IFERROR(__xludf.DUMMYFUNCTION("""COMPUTED_VALUE"""),198.82)</f>
        <v>198.82</v>
      </c>
      <c r="E966" s="2">
        <f>IFERROR(__xludf.DUMMYFUNCTION("""COMPUTED_VALUE"""),205.0)</f>
        <v>205</v>
      </c>
      <c r="F966" s="2">
        <f>IFERROR(__xludf.DUMMYFUNCTION("""COMPUTED_VALUE"""),1721076.0)</f>
        <v>1721076</v>
      </c>
    </row>
    <row r="967">
      <c r="A967" s="3">
        <f>IFERROR(__xludf.DUMMYFUNCTION("""COMPUTED_VALUE"""),43546.66666666667)</f>
        <v>43546.66667</v>
      </c>
      <c r="B967" s="2">
        <f>IFERROR(__xludf.DUMMYFUNCTION("""COMPUTED_VALUE"""),204.4)</f>
        <v>204.4</v>
      </c>
      <c r="C967" s="2">
        <f>IFERROR(__xludf.DUMMYFUNCTION("""COMPUTED_VALUE"""),204.69)</f>
        <v>204.69</v>
      </c>
      <c r="D967" s="2">
        <f>IFERROR(__xludf.DUMMYFUNCTION("""COMPUTED_VALUE"""),198.61)</f>
        <v>198.61</v>
      </c>
      <c r="E967" s="2">
        <f>IFERROR(__xludf.DUMMYFUNCTION("""COMPUTED_VALUE"""),198.75)</f>
        <v>198.75</v>
      </c>
      <c r="F967" s="2">
        <f>IFERROR(__xludf.DUMMYFUNCTION("""COMPUTED_VALUE"""),1530089.0)</f>
        <v>1530089</v>
      </c>
    </row>
    <row r="968">
      <c r="A968" s="3">
        <f>IFERROR(__xludf.DUMMYFUNCTION("""COMPUTED_VALUE"""),43549.66666666667)</f>
        <v>43549.66667</v>
      </c>
      <c r="B968" s="2">
        <f>IFERROR(__xludf.DUMMYFUNCTION("""COMPUTED_VALUE"""),198.05)</f>
        <v>198.05</v>
      </c>
      <c r="C968" s="2">
        <f>IFERROR(__xludf.DUMMYFUNCTION("""COMPUTED_VALUE"""),202.75)</f>
        <v>202.75</v>
      </c>
      <c r="D968" s="2">
        <f>IFERROR(__xludf.DUMMYFUNCTION("""COMPUTED_VALUE"""),196.47)</f>
        <v>196.47</v>
      </c>
      <c r="E968" s="2">
        <f>IFERROR(__xludf.DUMMYFUNCTION("""COMPUTED_VALUE"""),201.45)</f>
        <v>201.45</v>
      </c>
      <c r="F968" s="2">
        <f>IFERROR(__xludf.DUMMYFUNCTION("""COMPUTED_VALUE"""),1257642.0)</f>
        <v>1257642</v>
      </c>
    </row>
    <row r="969">
      <c r="A969" s="3">
        <f>IFERROR(__xludf.DUMMYFUNCTION("""COMPUTED_VALUE"""),43550.66666666667)</f>
        <v>43550.66667</v>
      </c>
      <c r="B969" s="2">
        <f>IFERROR(__xludf.DUMMYFUNCTION("""COMPUTED_VALUE"""),203.63)</f>
        <v>203.63</v>
      </c>
      <c r="C969" s="2">
        <f>IFERROR(__xludf.DUMMYFUNCTION("""COMPUTED_VALUE"""),207.41)</f>
        <v>207.41</v>
      </c>
      <c r="D969" s="2">
        <f>IFERROR(__xludf.DUMMYFUNCTION("""COMPUTED_VALUE"""),202.73)</f>
        <v>202.73</v>
      </c>
      <c r="E969" s="2">
        <f>IFERROR(__xludf.DUMMYFUNCTION("""COMPUTED_VALUE"""),204.37)</f>
        <v>204.37</v>
      </c>
      <c r="F969" s="2">
        <f>IFERROR(__xludf.DUMMYFUNCTION("""COMPUTED_VALUE"""),1165975.0)</f>
        <v>1165975</v>
      </c>
    </row>
    <row r="970">
      <c r="A970" s="3">
        <f>IFERROR(__xludf.DUMMYFUNCTION("""COMPUTED_VALUE"""),43551.66666666667)</f>
        <v>43551.66667</v>
      </c>
      <c r="B970" s="2">
        <f>IFERROR(__xludf.DUMMYFUNCTION("""COMPUTED_VALUE"""),205.66)</f>
        <v>205.66</v>
      </c>
      <c r="C970" s="2">
        <f>IFERROR(__xludf.DUMMYFUNCTION("""COMPUTED_VALUE"""),205.72)</f>
        <v>205.72</v>
      </c>
      <c r="D970" s="2">
        <f>IFERROR(__xludf.DUMMYFUNCTION("""COMPUTED_VALUE"""),196.61)</f>
        <v>196.61</v>
      </c>
      <c r="E970" s="2">
        <f>IFERROR(__xludf.DUMMYFUNCTION("""COMPUTED_VALUE"""),200.08)</f>
        <v>200.08</v>
      </c>
      <c r="F970" s="2">
        <f>IFERROR(__xludf.DUMMYFUNCTION("""COMPUTED_VALUE"""),1020415.0)</f>
        <v>1020415</v>
      </c>
    </row>
    <row r="971">
      <c r="A971" s="3">
        <f>IFERROR(__xludf.DUMMYFUNCTION("""COMPUTED_VALUE"""),43552.66666666667)</f>
        <v>43552.66667</v>
      </c>
      <c r="B971" s="2">
        <f>IFERROR(__xludf.DUMMYFUNCTION("""COMPUTED_VALUE"""),200.83)</f>
        <v>200.83</v>
      </c>
      <c r="C971" s="2">
        <f>IFERROR(__xludf.DUMMYFUNCTION("""COMPUTED_VALUE"""),203.75)</f>
        <v>203.75</v>
      </c>
      <c r="D971" s="2">
        <f>IFERROR(__xludf.DUMMYFUNCTION("""COMPUTED_VALUE"""),197.0)</f>
        <v>197</v>
      </c>
      <c r="E971" s="2">
        <f>IFERROR(__xludf.DUMMYFUNCTION("""COMPUTED_VALUE"""),203.45)</f>
        <v>203.45</v>
      </c>
      <c r="F971" s="2">
        <f>IFERROR(__xludf.DUMMYFUNCTION("""COMPUTED_VALUE"""),1119737.0)</f>
        <v>1119737</v>
      </c>
    </row>
    <row r="972">
      <c r="A972" s="3">
        <f>IFERROR(__xludf.DUMMYFUNCTION("""COMPUTED_VALUE"""),43553.66666666667)</f>
        <v>43553.66667</v>
      </c>
      <c r="B972" s="2">
        <f>IFERROR(__xludf.DUMMYFUNCTION("""COMPUTED_VALUE"""),205.88)</f>
        <v>205.88</v>
      </c>
      <c r="C972" s="2">
        <f>IFERROR(__xludf.DUMMYFUNCTION("""COMPUTED_VALUE"""),207.5)</f>
        <v>207.5</v>
      </c>
      <c r="D972" s="2">
        <f>IFERROR(__xludf.DUMMYFUNCTION("""COMPUTED_VALUE"""),203.19)</f>
        <v>203.19</v>
      </c>
      <c r="E972" s="2">
        <f>IFERROR(__xludf.DUMMYFUNCTION("""COMPUTED_VALUE"""),206.62)</f>
        <v>206.62</v>
      </c>
      <c r="F972" s="2">
        <f>IFERROR(__xludf.DUMMYFUNCTION("""COMPUTED_VALUE"""),810360.0)</f>
        <v>810360</v>
      </c>
    </row>
    <row r="973">
      <c r="A973" s="3">
        <f>IFERROR(__xludf.DUMMYFUNCTION("""COMPUTED_VALUE"""),43556.66666666667)</f>
        <v>43556.66667</v>
      </c>
      <c r="B973" s="2">
        <f>IFERROR(__xludf.DUMMYFUNCTION("""COMPUTED_VALUE"""),208.43)</f>
        <v>208.43</v>
      </c>
      <c r="C973" s="2">
        <f>IFERROR(__xludf.DUMMYFUNCTION("""COMPUTED_VALUE"""),210.1)</f>
        <v>210.1</v>
      </c>
      <c r="D973" s="2">
        <f>IFERROR(__xludf.DUMMYFUNCTION("""COMPUTED_VALUE"""),203.12)</f>
        <v>203.12</v>
      </c>
      <c r="E973" s="2">
        <f>IFERROR(__xludf.DUMMYFUNCTION("""COMPUTED_VALUE"""),206.04)</f>
        <v>206.04</v>
      </c>
      <c r="F973" s="2">
        <f>IFERROR(__xludf.DUMMYFUNCTION("""COMPUTED_VALUE"""),1103231.0)</f>
        <v>1103231</v>
      </c>
    </row>
    <row r="974">
      <c r="A974" s="3">
        <f>IFERROR(__xludf.DUMMYFUNCTION("""COMPUTED_VALUE"""),43557.66666666667)</f>
        <v>43557.66667</v>
      </c>
      <c r="B974" s="2">
        <f>IFERROR(__xludf.DUMMYFUNCTION("""COMPUTED_VALUE"""),205.6)</f>
        <v>205.6</v>
      </c>
      <c r="C974" s="2">
        <f>IFERROR(__xludf.DUMMYFUNCTION("""COMPUTED_VALUE"""),206.05)</f>
        <v>206.05</v>
      </c>
      <c r="D974" s="2">
        <f>IFERROR(__xludf.DUMMYFUNCTION("""COMPUTED_VALUE"""),198.45)</f>
        <v>198.45</v>
      </c>
      <c r="E974" s="2">
        <f>IFERROR(__xludf.DUMMYFUNCTION("""COMPUTED_VALUE"""),201.46)</f>
        <v>201.46</v>
      </c>
      <c r="F974" s="2">
        <f>IFERROR(__xludf.DUMMYFUNCTION("""COMPUTED_VALUE"""),2454856.0)</f>
        <v>2454856</v>
      </c>
    </row>
    <row r="975">
      <c r="A975" s="3">
        <f>IFERROR(__xludf.DUMMYFUNCTION("""COMPUTED_VALUE"""),43558.66666666667)</f>
        <v>43558.66667</v>
      </c>
      <c r="B975" s="2">
        <f>IFERROR(__xludf.DUMMYFUNCTION("""COMPUTED_VALUE"""),201.98)</f>
        <v>201.98</v>
      </c>
      <c r="C975" s="2">
        <f>IFERROR(__xludf.DUMMYFUNCTION("""COMPUTED_VALUE"""),205.8)</f>
        <v>205.8</v>
      </c>
      <c r="D975" s="2">
        <f>IFERROR(__xludf.DUMMYFUNCTION("""COMPUTED_VALUE"""),198.89)</f>
        <v>198.89</v>
      </c>
      <c r="E975" s="2">
        <f>IFERROR(__xludf.DUMMYFUNCTION("""COMPUTED_VALUE"""),205.12)</f>
        <v>205.12</v>
      </c>
      <c r="F975" s="2">
        <f>IFERROR(__xludf.DUMMYFUNCTION("""COMPUTED_VALUE"""),2011024.0)</f>
        <v>2011024</v>
      </c>
    </row>
    <row r="976">
      <c r="A976" s="3">
        <f>IFERROR(__xludf.DUMMYFUNCTION("""COMPUTED_VALUE"""),43559.66666666667)</f>
        <v>43559.66667</v>
      </c>
      <c r="B976" s="2">
        <f>IFERROR(__xludf.DUMMYFUNCTION("""COMPUTED_VALUE"""),204.54)</f>
        <v>204.54</v>
      </c>
      <c r="C976" s="2">
        <f>IFERROR(__xludf.DUMMYFUNCTION("""COMPUTED_VALUE"""),205.01)</f>
        <v>205.01</v>
      </c>
      <c r="D976" s="2">
        <f>IFERROR(__xludf.DUMMYFUNCTION("""COMPUTED_VALUE"""),190.38)</f>
        <v>190.38</v>
      </c>
      <c r="E976" s="2">
        <f>IFERROR(__xludf.DUMMYFUNCTION("""COMPUTED_VALUE"""),194.75)</f>
        <v>194.75</v>
      </c>
      <c r="F976" s="2">
        <f>IFERROR(__xludf.DUMMYFUNCTION("""COMPUTED_VALUE"""),4764819.0)</f>
        <v>4764819</v>
      </c>
    </row>
    <row r="977">
      <c r="A977" s="3">
        <f>IFERROR(__xludf.DUMMYFUNCTION("""COMPUTED_VALUE"""),43560.66666666667)</f>
        <v>43560.66667</v>
      </c>
      <c r="B977" s="2">
        <f>IFERROR(__xludf.DUMMYFUNCTION("""COMPUTED_VALUE"""),195.59)</f>
        <v>195.59</v>
      </c>
      <c r="C977" s="2">
        <f>IFERROR(__xludf.DUMMYFUNCTION("""COMPUTED_VALUE"""),198.02)</f>
        <v>198.02</v>
      </c>
      <c r="D977" s="2">
        <f>IFERROR(__xludf.DUMMYFUNCTION("""COMPUTED_VALUE"""),194.89)</f>
        <v>194.89</v>
      </c>
      <c r="E977" s="2">
        <f>IFERROR(__xludf.DUMMYFUNCTION("""COMPUTED_VALUE"""),196.65)</f>
        <v>196.65</v>
      </c>
      <c r="F977" s="2">
        <f>IFERROR(__xludf.DUMMYFUNCTION("""COMPUTED_VALUE"""),1489933.0)</f>
        <v>1489933</v>
      </c>
    </row>
    <row r="978">
      <c r="A978" s="3">
        <f>IFERROR(__xludf.DUMMYFUNCTION("""COMPUTED_VALUE"""),43563.66666666667)</f>
        <v>43563.66667</v>
      </c>
      <c r="B978" s="2">
        <f>IFERROR(__xludf.DUMMYFUNCTION("""COMPUTED_VALUE"""),196.65)</f>
        <v>196.65</v>
      </c>
      <c r="C978" s="2">
        <f>IFERROR(__xludf.DUMMYFUNCTION("""COMPUTED_VALUE"""),200.89)</f>
        <v>200.89</v>
      </c>
      <c r="D978" s="2">
        <f>IFERROR(__xludf.DUMMYFUNCTION("""COMPUTED_VALUE"""),195.32)</f>
        <v>195.32</v>
      </c>
      <c r="E978" s="2">
        <f>IFERROR(__xludf.DUMMYFUNCTION("""COMPUTED_VALUE"""),200.24)</f>
        <v>200.24</v>
      </c>
      <c r="F978" s="2">
        <f>IFERROR(__xludf.DUMMYFUNCTION("""COMPUTED_VALUE"""),1291294.0)</f>
        <v>1291294</v>
      </c>
    </row>
    <row r="979">
      <c r="A979" s="3">
        <f>IFERROR(__xludf.DUMMYFUNCTION("""COMPUTED_VALUE"""),43564.66666666667)</f>
        <v>43564.66667</v>
      </c>
      <c r="B979" s="2">
        <f>IFERROR(__xludf.DUMMYFUNCTION("""COMPUTED_VALUE"""),198.26)</f>
        <v>198.26</v>
      </c>
      <c r="C979" s="2">
        <f>IFERROR(__xludf.DUMMYFUNCTION("""COMPUTED_VALUE"""),204.22)</f>
        <v>204.22</v>
      </c>
      <c r="D979" s="2">
        <f>IFERROR(__xludf.DUMMYFUNCTION("""COMPUTED_VALUE"""),197.34)</f>
        <v>197.34</v>
      </c>
      <c r="E979" s="2">
        <f>IFERROR(__xludf.DUMMYFUNCTION("""COMPUTED_VALUE"""),203.96)</f>
        <v>203.96</v>
      </c>
      <c r="F979" s="2">
        <f>IFERROR(__xludf.DUMMYFUNCTION("""COMPUTED_VALUE"""),1248203.0)</f>
        <v>1248203</v>
      </c>
    </row>
    <row r="980">
      <c r="A980" s="3">
        <f>IFERROR(__xludf.DUMMYFUNCTION("""COMPUTED_VALUE"""),43565.66666666667)</f>
        <v>43565.66667</v>
      </c>
      <c r="B980" s="2">
        <f>IFERROR(__xludf.DUMMYFUNCTION("""COMPUTED_VALUE"""),204.36)</f>
        <v>204.36</v>
      </c>
      <c r="C980" s="2">
        <f>IFERROR(__xludf.DUMMYFUNCTION("""COMPUTED_VALUE"""),207.44)</f>
        <v>207.44</v>
      </c>
      <c r="D980" s="2">
        <f>IFERROR(__xludf.DUMMYFUNCTION("""COMPUTED_VALUE"""),202.51)</f>
        <v>202.51</v>
      </c>
      <c r="E980" s="2">
        <f>IFERROR(__xludf.DUMMYFUNCTION("""COMPUTED_VALUE"""),206.5)</f>
        <v>206.5</v>
      </c>
      <c r="F980" s="2">
        <f>IFERROR(__xludf.DUMMYFUNCTION("""COMPUTED_VALUE"""),880257.0)</f>
        <v>880257</v>
      </c>
    </row>
    <row r="981">
      <c r="A981" s="3">
        <f>IFERROR(__xludf.DUMMYFUNCTION("""COMPUTED_VALUE"""),43566.66666666667)</f>
        <v>43566.66667</v>
      </c>
      <c r="B981" s="2">
        <f>IFERROR(__xludf.DUMMYFUNCTION("""COMPUTED_VALUE"""),207.58)</f>
        <v>207.58</v>
      </c>
      <c r="C981" s="2">
        <f>IFERROR(__xludf.DUMMYFUNCTION("""COMPUTED_VALUE"""),211.54)</f>
        <v>211.54</v>
      </c>
      <c r="D981" s="2">
        <f>IFERROR(__xludf.DUMMYFUNCTION("""COMPUTED_VALUE"""),206.31)</f>
        <v>206.31</v>
      </c>
      <c r="E981" s="2">
        <f>IFERROR(__xludf.DUMMYFUNCTION("""COMPUTED_VALUE"""),210.99)</f>
        <v>210.99</v>
      </c>
      <c r="F981" s="2">
        <f>IFERROR(__xludf.DUMMYFUNCTION("""COMPUTED_VALUE"""),1334716.0)</f>
        <v>1334716</v>
      </c>
    </row>
    <row r="982">
      <c r="A982" s="3">
        <f>IFERROR(__xludf.DUMMYFUNCTION("""COMPUTED_VALUE"""),43567.66666666667)</f>
        <v>43567.66667</v>
      </c>
      <c r="B982" s="2">
        <f>IFERROR(__xludf.DUMMYFUNCTION("""COMPUTED_VALUE"""),212.82)</f>
        <v>212.82</v>
      </c>
      <c r="C982" s="2">
        <f>IFERROR(__xludf.DUMMYFUNCTION("""COMPUTED_VALUE"""),214.93)</f>
        <v>214.93</v>
      </c>
      <c r="D982" s="2">
        <f>IFERROR(__xludf.DUMMYFUNCTION("""COMPUTED_VALUE"""),212.11)</f>
        <v>212.11</v>
      </c>
      <c r="E982" s="2">
        <f>IFERROR(__xludf.DUMMYFUNCTION("""COMPUTED_VALUE"""),214.83)</f>
        <v>214.83</v>
      </c>
      <c r="F982" s="2">
        <f>IFERROR(__xludf.DUMMYFUNCTION("""COMPUTED_VALUE"""),1196951.0)</f>
        <v>1196951</v>
      </c>
    </row>
    <row r="983">
      <c r="A983" s="3">
        <f>IFERROR(__xludf.DUMMYFUNCTION("""COMPUTED_VALUE"""),43570.66666666667)</f>
        <v>43570.66667</v>
      </c>
      <c r="B983" s="2">
        <f>IFERROR(__xludf.DUMMYFUNCTION("""COMPUTED_VALUE"""),214.83)</f>
        <v>214.83</v>
      </c>
      <c r="C983" s="2">
        <f>IFERROR(__xludf.DUMMYFUNCTION("""COMPUTED_VALUE"""),219.9)</f>
        <v>219.9</v>
      </c>
      <c r="D983" s="2">
        <f>IFERROR(__xludf.DUMMYFUNCTION("""COMPUTED_VALUE"""),213.62)</f>
        <v>213.62</v>
      </c>
      <c r="E983" s="2">
        <f>IFERROR(__xludf.DUMMYFUNCTION("""COMPUTED_VALUE"""),218.03)</f>
        <v>218.03</v>
      </c>
      <c r="F983" s="2">
        <f>IFERROR(__xludf.DUMMYFUNCTION("""COMPUTED_VALUE"""),1759760.0)</f>
        <v>1759760</v>
      </c>
    </row>
    <row r="984">
      <c r="A984" s="3">
        <f>IFERROR(__xludf.DUMMYFUNCTION("""COMPUTED_VALUE"""),43571.66666666667)</f>
        <v>43571.66667</v>
      </c>
      <c r="B984" s="2">
        <f>IFERROR(__xludf.DUMMYFUNCTION("""COMPUTED_VALUE"""),219.78)</f>
        <v>219.78</v>
      </c>
      <c r="C984" s="2">
        <f>IFERROR(__xludf.DUMMYFUNCTION("""COMPUTED_VALUE"""),221.82)</f>
        <v>221.82</v>
      </c>
      <c r="D984" s="2">
        <f>IFERROR(__xludf.DUMMYFUNCTION("""COMPUTED_VALUE"""),213.61)</f>
        <v>213.61</v>
      </c>
      <c r="E984" s="2">
        <f>IFERROR(__xludf.DUMMYFUNCTION("""COMPUTED_VALUE"""),215.4)</f>
        <v>215.4</v>
      </c>
      <c r="F984" s="2">
        <f>IFERROR(__xludf.DUMMYFUNCTION("""COMPUTED_VALUE"""),1338197.0)</f>
        <v>1338197</v>
      </c>
    </row>
    <row r="985">
      <c r="A985" s="3">
        <f>IFERROR(__xludf.DUMMYFUNCTION("""COMPUTED_VALUE"""),43572.66666666667)</f>
        <v>43572.66667</v>
      </c>
      <c r="B985" s="2">
        <f>IFERROR(__xludf.DUMMYFUNCTION("""COMPUTED_VALUE"""),216.8)</f>
        <v>216.8</v>
      </c>
      <c r="C985" s="2">
        <f>IFERROR(__xludf.DUMMYFUNCTION("""COMPUTED_VALUE"""),218.33)</f>
        <v>218.33</v>
      </c>
      <c r="D985" s="2">
        <f>IFERROR(__xludf.DUMMYFUNCTION("""COMPUTED_VALUE"""),211.31)</f>
        <v>211.31</v>
      </c>
      <c r="E985" s="2">
        <f>IFERROR(__xludf.DUMMYFUNCTION("""COMPUTED_VALUE"""),217.05)</f>
        <v>217.05</v>
      </c>
      <c r="F985" s="2">
        <f>IFERROR(__xludf.DUMMYFUNCTION("""COMPUTED_VALUE"""),1064181.0)</f>
        <v>1064181</v>
      </c>
    </row>
    <row r="986">
      <c r="A986" s="3">
        <f>IFERROR(__xludf.DUMMYFUNCTION("""COMPUTED_VALUE"""),43573.66666666667)</f>
        <v>43573.66667</v>
      </c>
      <c r="B986" s="2">
        <f>IFERROR(__xludf.DUMMYFUNCTION("""COMPUTED_VALUE"""),217.13)</f>
        <v>217.13</v>
      </c>
      <c r="C986" s="2">
        <f>IFERROR(__xludf.DUMMYFUNCTION("""COMPUTED_VALUE"""),220.78)</f>
        <v>220.78</v>
      </c>
      <c r="D986" s="2">
        <f>IFERROR(__xludf.DUMMYFUNCTION("""COMPUTED_VALUE"""),213.13)</f>
        <v>213.13</v>
      </c>
      <c r="E986" s="2">
        <f>IFERROR(__xludf.DUMMYFUNCTION("""COMPUTED_VALUE"""),220.72)</f>
        <v>220.72</v>
      </c>
      <c r="F986" s="2">
        <f>IFERROR(__xludf.DUMMYFUNCTION("""COMPUTED_VALUE"""),1287694.0)</f>
        <v>1287694</v>
      </c>
    </row>
    <row r="987">
      <c r="A987" s="3">
        <f>IFERROR(__xludf.DUMMYFUNCTION("""COMPUTED_VALUE"""),43577.66666666667)</f>
        <v>43577.66667</v>
      </c>
      <c r="B987" s="2">
        <f>IFERROR(__xludf.DUMMYFUNCTION("""COMPUTED_VALUE"""),220.0)</f>
        <v>220</v>
      </c>
      <c r="C987" s="2">
        <f>IFERROR(__xludf.DUMMYFUNCTION("""COMPUTED_VALUE"""),225.99)</f>
        <v>225.99</v>
      </c>
      <c r="D987" s="2">
        <f>IFERROR(__xludf.DUMMYFUNCTION("""COMPUTED_VALUE"""),219.17)</f>
        <v>219.17</v>
      </c>
      <c r="E987" s="2">
        <f>IFERROR(__xludf.DUMMYFUNCTION("""COMPUTED_VALUE"""),224.29)</f>
        <v>224.29</v>
      </c>
      <c r="F987" s="2">
        <f>IFERROR(__xludf.DUMMYFUNCTION("""COMPUTED_VALUE"""),1316576.0)</f>
        <v>1316576</v>
      </c>
    </row>
    <row r="988">
      <c r="A988" s="3">
        <f>IFERROR(__xludf.DUMMYFUNCTION("""COMPUTED_VALUE"""),43578.66666666667)</f>
        <v>43578.66667</v>
      </c>
      <c r="B988" s="2">
        <f>IFERROR(__xludf.DUMMYFUNCTION("""COMPUTED_VALUE"""),226.5)</f>
        <v>226.5</v>
      </c>
      <c r="C988" s="2">
        <f>IFERROR(__xludf.DUMMYFUNCTION("""COMPUTED_VALUE"""),227.39)</f>
        <v>227.39</v>
      </c>
      <c r="D988" s="2">
        <f>IFERROR(__xludf.DUMMYFUNCTION("""COMPUTED_VALUE"""),222.1)</f>
        <v>222.1</v>
      </c>
      <c r="E988" s="2">
        <f>IFERROR(__xludf.DUMMYFUNCTION("""COMPUTED_VALUE"""),223.44)</f>
        <v>223.44</v>
      </c>
      <c r="F988" s="2">
        <f>IFERROR(__xludf.DUMMYFUNCTION("""COMPUTED_VALUE"""),1881306.0)</f>
        <v>1881306</v>
      </c>
    </row>
    <row r="989">
      <c r="A989" s="3">
        <f>IFERROR(__xludf.DUMMYFUNCTION("""COMPUTED_VALUE"""),43579.66666666667)</f>
        <v>43579.66667</v>
      </c>
      <c r="B989" s="2">
        <f>IFERROR(__xludf.DUMMYFUNCTION("""COMPUTED_VALUE"""),224.6)</f>
        <v>224.6</v>
      </c>
      <c r="C989" s="2">
        <f>IFERROR(__xludf.DUMMYFUNCTION("""COMPUTED_VALUE"""),224.6)</f>
        <v>224.6</v>
      </c>
      <c r="D989" s="2">
        <f>IFERROR(__xludf.DUMMYFUNCTION("""COMPUTED_VALUE"""),218.62)</f>
        <v>218.62</v>
      </c>
      <c r="E989" s="2">
        <f>IFERROR(__xludf.DUMMYFUNCTION("""COMPUTED_VALUE"""),219.81)</f>
        <v>219.81</v>
      </c>
      <c r="F989" s="2">
        <f>IFERROR(__xludf.DUMMYFUNCTION("""COMPUTED_VALUE"""),2023317.0)</f>
        <v>2023317</v>
      </c>
    </row>
    <row r="990">
      <c r="A990" s="3">
        <f>IFERROR(__xludf.DUMMYFUNCTION("""COMPUTED_VALUE"""),43580.66666666667)</f>
        <v>43580.66667</v>
      </c>
      <c r="B990" s="2">
        <f>IFERROR(__xludf.DUMMYFUNCTION("""COMPUTED_VALUE"""),220.69)</f>
        <v>220.69</v>
      </c>
      <c r="C990" s="2">
        <f>IFERROR(__xludf.DUMMYFUNCTION("""COMPUTED_VALUE"""),222.19)</f>
        <v>222.19</v>
      </c>
      <c r="D990" s="2">
        <f>IFERROR(__xludf.DUMMYFUNCTION("""COMPUTED_VALUE"""),216.62)</f>
        <v>216.62</v>
      </c>
      <c r="E990" s="2">
        <f>IFERROR(__xludf.DUMMYFUNCTION("""COMPUTED_VALUE"""),218.97)</f>
        <v>218.97</v>
      </c>
      <c r="F990" s="2">
        <f>IFERROR(__xludf.DUMMYFUNCTION("""COMPUTED_VALUE"""),1667464.0)</f>
        <v>1667464</v>
      </c>
    </row>
    <row r="991">
      <c r="A991" s="3">
        <f>IFERROR(__xludf.DUMMYFUNCTION("""COMPUTED_VALUE"""),43581.66666666667)</f>
        <v>43581.66667</v>
      </c>
      <c r="B991" s="2">
        <f>IFERROR(__xludf.DUMMYFUNCTION("""COMPUTED_VALUE"""),219.0)</f>
        <v>219</v>
      </c>
      <c r="C991" s="2">
        <f>IFERROR(__xludf.DUMMYFUNCTION("""COMPUTED_VALUE"""),225.18)</f>
        <v>225.18</v>
      </c>
      <c r="D991" s="2">
        <f>IFERROR(__xludf.DUMMYFUNCTION("""COMPUTED_VALUE"""),219.0)</f>
        <v>219</v>
      </c>
      <c r="E991" s="2">
        <f>IFERROR(__xludf.DUMMYFUNCTION("""COMPUTED_VALUE"""),222.28)</f>
        <v>222.28</v>
      </c>
      <c r="F991" s="2">
        <f>IFERROR(__xludf.DUMMYFUNCTION("""COMPUTED_VALUE"""),1388701.0)</f>
        <v>1388701</v>
      </c>
    </row>
    <row r="992">
      <c r="A992" s="3">
        <f>IFERROR(__xludf.DUMMYFUNCTION("""COMPUTED_VALUE"""),43584.66666666667)</f>
        <v>43584.66667</v>
      </c>
      <c r="B992" s="2">
        <f>IFERROR(__xludf.DUMMYFUNCTION("""COMPUTED_VALUE"""),225.33)</f>
        <v>225.33</v>
      </c>
      <c r="C992" s="2">
        <f>IFERROR(__xludf.DUMMYFUNCTION("""COMPUTED_VALUE"""),228.74)</f>
        <v>228.74</v>
      </c>
      <c r="D992" s="2">
        <f>IFERROR(__xludf.DUMMYFUNCTION("""COMPUTED_VALUE"""),223.53)</f>
        <v>223.53</v>
      </c>
      <c r="E992" s="2">
        <f>IFERROR(__xludf.DUMMYFUNCTION("""COMPUTED_VALUE"""),225.79)</f>
        <v>225.79</v>
      </c>
      <c r="F992" s="2">
        <f>IFERROR(__xludf.DUMMYFUNCTION("""COMPUTED_VALUE"""),1940327.0)</f>
        <v>1940327</v>
      </c>
    </row>
    <row r="993">
      <c r="A993" s="3">
        <f>IFERROR(__xludf.DUMMYFUNCTION("""COMPUTED_VALUE"""),43585.66666666667)</f>
        <v>43585.66667</v>
      </c>
      <c r="B993" s="2">
        <f>IFERROR(__xludf.DUMMYFUNCTION("""COMPUTED_VALUE"""),226.44)</f>
        <v>226.44</v>
      </c>
      <c r="C993" s="2">
        <f>IFERROR(__xludf.DUMMYFUNCTION("""COMPUTED_VALUE"""),247.5)</f>
        <v>247.5</v>
      </c>
      <c r="D993" s="2">
        <f>IFERROR(__xludf.DUMMYFUNCTION("""COMPUTED_VALUE"""),226.44)</f>
        <v>226.44</v>
      </c>
      <c r="E993" s="2">
        <f>IFERROR(__xludf.DUMMYFUNCTION("""COMPUTED_VALUE"""),243.53)</f>
        <v>243.53</v>
      </c>
      <c r="F993" s="2">
        <f>IFERROR(__xludf.DUMMYFUNCTION("""COMPUTED_VALUE"""),6223409.0)</f>
        <v>6223409</v>
      </c>
    </row>
  </sheetData>
  <drawing r:id="rId1"/>
</worksheet>
</file>