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0" yWindow="0" windowWidth="25600" windowHeight="16000"/>
  </bookViews>
  <sheets>
    <sheet name="初步的" sheetId="1" r:id="rId1"/>
    <sheet name="需要的原始数据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5" i="1" l="1"/>
  <c r="H35" i="1"/>
  <c r="J35" i="1"/>
  <c r="K35" i="1"/>
  <c r="L35" i="1"/>
  <c r="T35" i="1"/>
  <c r="Z35" i="1"/>
  <c r="AE35" i="1"/>
  <c r="AD35" i="1"/>
  <c r="AA35" i="1"/>
  <c r="AC35" i="1"/>
  <c r="AB35" i="1"/>
  <c r="X30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Y30" i="1"/>
  <c r="X31" i="1"/>
  <c r="Y31" i="1"/>
  <c r="X32" i="1"/>
  <c r="Y32" i="1"/>
  <c r="X33" i="1"/>
  <c r="Y33" i="1"/>
  <c r="X34" i="1"/>
  <c r="Y34" i="1"/>
  <c r="Y35" i="1"/>
  <c r="I35" i="1"/>
  <c r="H34" i="1"/>
  <c r="J34" i="1"/>
  <c r="K34" i="1"/>
  <c r="L34" i="1"/>
  <c r="T34" i="1"/>
  <c r="Z34" i="1"/>
  <c r="AE34" i="1"/>
  <c r="AD34" i="1"/>
  <c r="AA34" i="1"/>
  <c r="AC34" i="1"/>
  <c r="AB34" i="1"/>
  <c r="I34" i="1"/>
  <c r="H33" i="1"/>
  <c r="J33" i="1"/>
  <c r="K33" i="1"/>
  <c r="L33" i="1"/>
  <c r="T33" i="1"/>
  <c r="Z33" i="1"/>
  <c r="AE33" i="1"/>
  <c r="AD33" i="1"/>
  <c r="AA33" i="1"/>
  <c r="AC33" i="1"/>
  <c r="AB33" i="1"/>
  <c r="I33" i="1"/>
  <c r="H32" i="1"/>
  <c r="J32" i="1"/>
  <c r="K32" i="1"/>
  <c r="L32" i="1"/>
  <c r="T32" i="1"/>
  <c r="Z32" i="1"/>
  <c r="AE32" i="1"/>
  <c r="AD32" i="1"/>
  <c r="AA32" i="1"/>
  <c r="AC32" i="1"/>
  <c r="AB32" i="1"/>
  <c r="I32" i="1"/>
  <c r="H31" i="1"/>
  <c r="J31" i="1"/>
  <c r="K31" i="1"/>
  <c r="L31" i="1"/>
  <c r="T31" i="1"/>
  <c r="Z31" i="1"/>
  <c r="AE31" i="1"/>
  <c r="AD31" i="1"/>
  <c r="AA31" i="1"/>
  <c r="AC31" i="1"/>
  <c r="AB31" i="1"/>
  <c r="I31" i="1"/>
  <c r="H30" i="1"/>
  <c r="J30" i="1"/>
  <c r="K30" i="1"/>
  <c r="L30" i="1"/>
  <c r="T30" i="1"/>
  <c r="Z30" i="1"/>
  <c r="AE30" i="1"/>
  <c r="AD30" i="1"/>
  <c r="AA30" i="1"/>
  <c r="AC30" i="1"/>
  <c r="AB30" i="1"/>
  <c r="I30" i="1"/>
  <c r="H29" i="1"/>
  <c r="J29" i="1"/>
  <c r="K29" i="1"/>
  <c r="L29" i="1"/>
  <c r="T29" i="1"/>
  <c r="Z29" i="1"/>
  <c r="AE29" i="1"/>
  <c r="AD29" i="1"/>
  <c r="AA29" i="1"/>
  <c r="AC29" i="1"/>
  <c r="AB29" i="1"/>
  <c r="I29" i="1"/>
  <c r="H28" i="1"/>
  <c r="J28" i="1"/>
  <c r="K28" i="1"/>
  <c r="L28" i="1"/>
  <c r="T28" i="1"/>
  <c r="Z28" i="1"/>
  <c r="AE28" i="1"/>
  <c r="AD28" i="1"/>
  <c r="AA28" i="1"/>
  <c r="AC28" i="1"/>
  <c r="AB28" i="1"/>
  <c r="I28" i="1"/>
  <c r="H27" i="1"/>
  <c r="J27" i="1"/>
  <c r="K27" i="1"/>
  <c r="L27" i="1"/>
  <c r="T27" i="1"/>
  <c r="Z27" i="1"/>
  <c r="AE27" i="1"/>
  <c r="AD27" i="1"/>
  <c r="AA27" i="1"/>
  <c r="AC27" i="1"/>
  <c r="AB27" i="1"/>
  <c r="I27" i="1"/>
  <c r="H26" i="1"/>
  <c r="J26" i="1"/>
  <c r="K26" i="1"/>
  <c r="L26" i="1"/>
  <c r="T26" i="1"/>
  <c r="Z26" i="1"/>
  <c r="AE26" i="1"/>
  <c r="AD26" i="1"/>
  <c r="AA26" i="1"/>
  <c r="AC26" i="1"/>
  <c r="AB26" i="1"/>
  <c r="I26" i="1"/>
  <c r="H25" i="1"/>
  <c r="J25" i="1"/>
  <c r="K25" i="1"/>
  <c r="L25" i="1"/>
  <c r="T25" i="1"/>
  <c r="Z25" i="1"/>
  <c r="AE25" i="1"/>
  <c r="AD25" i="1"/>
  <c r="AA25" i="1"/>
  <c r="AC25" i="1"/>
  <c r="AB25" i="1"/>
  <c r="I25" i="1"/>
  <c r="H24" i="1"/>
  <c r="J24" i="1"/>
  <c r="K24" i="1"/>
  <c r="L24" i="1"/>
  <c r="T24" i="1"/>
  <c r="Z24" i="1"/>
  <c r="AE24" i="1"/>
  <c r="AD24" i="1"/>
  <c r="AA24" i="1"/>
  <c r="AC24" i="1"/>
  <c r="AB24" i="1"/>
  <c r="I24" i="1"/>
  <c r="X8" i="1"/>
  <c r="X9" i="1"/>
  <c r="X10" i="1"/>
  <c r="X11" i="1"/>
  <c r="X12" i="1"/>
  <c r="X13" i="1"/>
  <c r="X14" i="1"/>
  <c r="X15" i="1"/>
  <c r="X16" i="1"/>
  <c r="X7" i="1"/>
  <c r="X6" i="1"/>
  <c r="Y6" i="1"/>
  <c r="Y7" i="1"/>
  <c r="Y8" i="1"/>
  <c r="Y9" i="1"/>
  <c r="Y10" i="1"/>
  <c r="Y11" i="1"/>
  <c r="Y12" i="1"/>
  <c r="Y13" i="1"/>
  <c r="Y14" i="1"/>
  <c r="Y15" i="1"/>
  <c r="Y16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T23" i="1"/>
  <c r="T19" i="1"/>
  <c r="T15" i="1"/>
  <c r="T11" i="1"/>
  <c r="T7" i="1"/>
  <c r="T22" i="1"/>
  <c r="T18" i="1"/>
  <c r="T14" i="1"/>
  <c r="T10" i="1"/>
  <c r="T6" i="1"/>
  <c r="T21" i="1"/>
  <c r="T17" i="1"/>
  <c r="T13" i="1"/>
  <c r="T9" i="1"/>
  <c r="T20" i="1"/>
  <c r="T16" i="1"/>
  <c r="T12" i="1"/>
  <c r="Z12" i="1"/>
  <c r="AE12" i="1"/>
  <c r="T8" i="1"/>
  <c r="Z8" i="1"/>
  <c r="AE8" i="1"/>
  <c r="Z21" i="1"/>
  <c r="AE21" i="1"/>
  <c r="Z13" i="1"/>
  <c r="AE13" i="1"/>
  <c r="Z9" i="1"/>
  <c r="AE9" i="1"/>
  <c r="Z23" i="1"/>
  <c r="AE23" i="1"/>
  <c r="Z19" i="1"/>
  <c r="AE19" i="1"/>
  <c r="Z15" i="1"/>
  <c r="AE15" i="1"/>
  <c r="Z7" i="1"/>
  <c r="AE7" i="1"/>
  <c r="Z22" i="1"/>
  <c r="AE22" i="1"/>
  <c r="Z18" i="1"/>
  <c r="AE18" i="1"/>
  <c r="Z10" i="1"/>
  <c r="AE10" i="1"/>
  <c r="Z16" i="1"/>
  <c r="AE16" i="1"/>
  <c r="AB16" i="1"/>
  <c r="AD16" i="1"/>
  <c r="AB17" i="1"/>
  <c r="AD17" i="1"/>
  <c r="AB14" i="1"/>
  <c r="AD14" i="1"/>
  <c r="AB11" i="1"/>
  <c r="AD11" i="1"/>
  <c r="AB20" i="1"/>
  <c r="AD20" i="1"/>
  <c r="AB21" i="1"/>
  <c r="AD21" i="1"/>
  <c r="AB18" i="1"/>
  <c r="AD18" i="1"/>
  <c r="AB15" i="1"/>
  <c r="AD15" i="1"/>
  <c r="AB8" i="1"/>
  <c r="AD8" i="1"/>
  <c r="AB9" i="1"/>
  <c r="AD9" i="1"/>
  <c r="AB6" i="1"/>
  <c r="Z6" i="1"/>
  <c r="AE6" i="1"/>
  <c r="AD6" i="1"/>
  <c r="AB22" i="1"/>
  <c r="AD22" i="1"/>
  <c r="AB19" i="1"/>
  <c r="AD19" i="1"/>
  <c r="AB12" i="1"/>
  <c r="AD12" i="1"/>
  <c r="AB13" i="1"/>
  <c r="AD13" i="1"/>
  <c r="AB10" i="1"/>
  <c r="AD10" i="1"/>
  <c r="AB7" i="1"/>
  <c r="AD7" i="1"/>
  <c r="AB23" i="1"/>
  <c r="AD23" i="1"/>
  <c r="Z14" i="1"/>
  <c r="AE14" i="1"/>
  <c r="Z11" i="1"/>
  <c r="AE11" i="1"/>
  <c r="Z20" i="1"/>
  <c r="AE20" i="1"/>
  <c r="Z17" i="1"/>
  <c r="AA16" i="1"/>
  <c r="AC16" i="1"/>
  <c r="AA9" i="1"/>
  <c r="AC9" i="1"/>
  <c r="AA8" i="1"/>
  <c r="AC8" i="1"/>
  <c r="AA18" i="1"/>
  <c r="AC18" i="1"/>
  <c r="AA13" i="1"/>
  <c r="AC13" i="1"/>
  <c r="AA12" i="1"/>
  <c r="AC12" i="1"/>
  <c r="AA6" i="1"/>
  <c r="AC6" i="1"/>
  <c r="AA22" i="1"/>
  <c r="AC22" i="1"/>
  <c r="AA19" i="1"/>
  <c r="AC19" i="1"/>
  <c r="AA20" i="1"/>
  <c r="AC20" i="1"/>
  <c r="AA15" i="1"/>
  <c r="AC15" i="1"/>
  <c r="AA10" i="1"/>
  <c r="AC10" i="1"/>
  <c r="AA7" i="1"/>
  <c r="AC7" i="1"/>
  <c r="AA23" i="1"/>
  <c r="AC23" i="1"/>
  <c r="AA21" i="1"/>
  <c r="AC21" i="1"/>
  <c r="AA11" i="1"/>
  <c r="AC11" i="1"/>
  <c r="AA17" i="1"/>
  <c r="AC17" i="1"/>
  <c r="AE17" i="1"/>
  <c r="AA14" i="1"/>
  <c r="AC14" i="1"/>
</calcChain>
</file>

<file path=xl/sharedStrings.xml><?xml version="1.0" encoding="utf-8"?>
<sst xmlns="http://schemas.openxmlformats.org/spreadsheetml/2006/main" count="138" uniqueCount="75">
  <si>
    <t>序号</t>
    <phoneticPr fontId="2" type="noConversion"/>
  </si>
  <si>
    <t>油藏</t>
    <phoneticPr fontId="2" type="noConversion"/>
  </si>
  <si>
    <t>前期基本建设投资</t>
    <phoneticPr fontId="2" type="noConversion"/>
  </si>
  <si>
    <t>生产成本</t>
  </si>
  <si>
    <t>折现率</t>
    <phoneticPr fontId="2" type="noConversion"/>
  </si>
  <si>
    <t>总收益</t>
    <phoneticPr fontId="2" type="noConversion"/>
  </si>
  <si>
    <t>投入产出比</t>
    <phoneticPr fontId="2" type="noConversion"/>
  </si>
  <si>
    <t>净现值率</t>
    <phoneticPr fontId="2" type="noConversion"/>
  </si>
  <si>
    <t>排序</t>
    <phoneticPr fontId="2" type="noConversion"/>
  </si>
  <si>
    <t>操作费用</t>
  </si>
  <si>
    <t>累产油量
（万吨）</t>
    <phoneticPr fontId="2" type="noConversion"/>
  </si>
  <si>
    <t>油价
（元/吨）</t>
    <phoneticPr fontId="2" type="noConversion"/>
  </si>
  <si>
    <t>年份</t>
    <phoneticPr fontId="2" type="noConversion"/>
  </si>
  <si>
    <t>计算公式/详细说明</t>
    <phoneticPr fontId="1" type="noConversion"/>
  </si>
  <si>
    <t>序列显示</t>
    <phoneticPr fontId="1" type="noConversion"/>
  </si>
  <si>
    <t>油井数量</t>
    <phoneticPr fontId="1" type="noConversion"/>
  </si>
  <si>
    <t>油井开井数量</t>
    <phoneticPr fontId="1" type="noConversion"/>
  </si>
  <si>
    <t>注水井数量</t>
    <phoneticPr fontId="1" type="noConversion"/>
  </si>
  <si>
    <t>注水井开井数量</t>
    <phoneticPr fontId="1" type="noConversion"/>
  </si>
  <si>
    <t>油水井投资费用
c（万元）</t>
    <phoneticPr fontId="2" type="noConversion"/>
  </si>
  <si>
    <t>C=油井数*150.2+水井数*137.3</t>
    <phoneticPr fontId="1" type="noConversion"/>
  </si>
  <si>
    <t>TC=油水井投资费用+基本投资</t>
    <phoneticPr fontId="1" type="noConversion"/>
  </si>
  <si>
    <t>折耗=油井开井数量*4.76+注水井开井数量*4.35</t>
    <phoneticPr fontId="1" type="noConversion"/>
  </si>
  <si>
    <t>油井开井数*5.6</t>
    <phoneticPr fontId="1" type="noConversion"/>
  </si>
  <si>
    <t>材料费、电费、运输费、井下作业费、维护及修理费、业务外包支出、其他 之和</t>
    <phoneticPr fontId="1" type="noConversion"/>
  </si>
  <si>
    <t>材料费</t>
    <phoneticPr fontId="1" type="noConversion"/>
  </si>
  <si>
    <t>电费</t>
    <phoneticPr fontId="1" type="noConversion"/>
  </si>
  <si>
    <t>运输费</t>
    <phoneticPr fontId="1" type="noConversion"/>
  </si>
  <si>
    <t>井下作业费</t>
    <phoneticPr fontId="1" type="noConversion"/>
  </si>
  <si>
    <t>维护及修理费</t>
    <phoneticPr fontId="1" type="noConversion"/>
  </si>
  <si>
    <t>业务外包支出</t>
    <phoneticPr fontId="1" type="noConversion"/>
  </si>
  <si>
    <t>其他</t>
    <phoneticPr fontId="1" type="noConversion"/>
  </si>
  <si>
    <t>累加成为"基本运行费“</t>
    <phoneticPr fontId="1" type="noConversion"/>
  </si>
  <si>
    <t>油水井投资费用+折旧折耗+人员费用+基本运行费</t>
    <phoneticPr fontId="1" type="noConversion"/>
  </si>
  <si>
    <t>年收益R
（万元）</t>
    <phoneticPr fontId="2" type="noConversion"/>
  </si>
  <si>
    <t>年收益R-总投资I</t>
    <phoneticPr fontId="1" type="noConversion"/>
  </si>
  <si>
    <t>净收益/（（1+折现率）^(年份-2018)）</t>
    <phoneticPr fontId="1" type="noConversion"/>
  </si>
  <si>
    <t>填写数据年份</t>
    <phoneticPr fontId="1" type="noConversion"/>
  </si>
  <si>
    <t>净现值/总投资I</t>
    <phoneticPr fontId="1" type="noConversion"/>
  </si>
  <si>
    <t>示例</t>
    <phoneticPr fontId="1" type="noConversion"/>
  </si>
  <si>
    <t>填写油藏名称</t>
    <phoneticPr fontId="1" type="noConversion"/>
  </si>
  <si>
    <t>新14油藏</t>
    <phoneticPr fontId="1" type="noConversion"/>
  </si>
  <si>
    <t>来自于基础数据</t>
    <phoneticPr fontId="1" type="noConversion"/>
  </si>
  <si>
    <t>输入数据年的油价</t>
    <phoneticPr fontId="1" type="noConversion"/>
  </si>
  <si>
    <t>油价(万元/吨)</t>
    <phoneticPr fontId="1" type="noConversion"/>
  </si>
  <si>
    <t>油井数（口）</t>
    <phoneticPr fontId="2" type="noConversion"/>
  </si>
  <si>
    <t>油井开（口）</t>
    <phoneticPr fontId="2" type="noConversion"/>
  </si>
  <si>
    <t>注水井数（口）</t>
    <phoneticPr fontId="2" type="noConversion"/>
  </si>
  <si>
    <t>注水井开（口）</t>
    <phoneticPr fontId="2" type="noConversion"/>
  </si>
  <si>
    <t>基本投资（万元）</t>
    <phoneticPr fontId="1" type="noConversion"/>
  </si>
  <si>
    <t>建设总投资TC（万元）</t>
    <phoneticPr fontId="2" type="noConversion"/>
  </si>
  <si>
    <t>折旧折耗（万元）</t>
    <phoneticPr fontId="1" type="noConversion"/>
  </si>
  <si>
    <t>人员费用（万元）</t>
    <phoneticPr fontId="1" type="noConversion"/>
  </si>
  <si>
    <t>基本运行费（万元）</t>
    <phoneticPr fontId="2" type="noConversion"/>
  </si>
  <si>
    <t>基本运行费详情（万元）</t>
    <phoneticPr fontId="1" type="noConversion"/>
  </si>
  <si>
    <t>总投资I（万元）</t>
    <phoneticPr fontId="1" type="noConversion"/>
  </si>
  <si>
    <t>净收益（万元）</t>
    <phoneticPr fontId="2" type="noConversion"/>
  </si>
  <si>
    <t>净现值（万元）</t>
    <phoneticPr fontId="2" type="noConversion"/>
  </si>
  <si>
    <t>经济界限（吨）</t>
    <phoneticPr fontId="2" type="noConversion"/>
  </si>
  <si>
    <t>新14油藏</t>
  </si>
  <si>
    <t>单井利润</t>
    <phoneticPr fontId="1" type="noConversion"/>
  </si>
  <si>
    <t>净现值/（油井开井+水井开井）</t>
    <phoneticPr fontId="1" type="noConversion"/>
  </si>
  <si>
    <t>累计效益（万元）</t>
    <phoneticPr fontId="1" type="noConversion"/>
  </si>
  <si>
    <t>总投资I/年收益R，将分子固定为1</t>
    <phoneticPr fontId="1" type="noConversion"/>
  </si>
  <si>
    <t>（本年累计产油量-上一年累积产油量）*油价</t>
    <phoneticPr fontId="1" type="noConversion"/>
  </si>
  <si>
    <t>总投资*10000/油价</t>
    <phoneticPr fontId="1" type="noConversion"/>
  </si>
  <si>
    <t>注水井数（口）</t>
    <phoneticPr fontId="2" type="noConversion"/>
  </si>
  <si>
    <t>油       藏       经       营       评       价       表</t>
    <phoneticPr fontId="1" type="noConversion"/>
  </si>
  <si>
    <t>油井开（口）</t>
    <phoneticPr fontId="2" type="noConversion"/>
  </si>
  <si>
    <t>油井开井数量</t>
    <phoneticPr fontId="1" type="noConversion"/>
  </si>
  <si>
    <t>新14油藏</t>
    <phoneticPr fontId="1" type="noConversion"/>
  </si>
  <si>
    <t>新15油藏</t>
    <phoneticPr fontId="1" type="noConversion"/>
  </si>
  <si>
    <t>新15油藏</t>
    <phoneticPr fontId="1" type="noConversion"/>
  </si>
  <si>
    <t>新16油藏</t>
    <phoneticPr fontId="1" type="noConversion"/>
  </si>
  <si>
    <t>新16油藏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</si>
</sst>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等线"/>
      <family val="3"/>
      <charset val="134"/>
    </font>
    <font>
      <b/>
      <sz val="9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theme="9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3" fillId="0" borderId="0" xfId="0" applyFont="1" applyAlignment="1" applyProtection="1">
      <alignment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center" vertical="center" wrapText="1"/>
    </xf>
    <xf numFmtId="0" fontId="4" fillId="5" borderId="15" xfId="0" applyFont="1" applyFill="1" applyBorder="1" applyAlignment="1" applyProtection="1">
      <alignment horizontal="center" vertical="center" wrapText="1"/>
    </xf>
    <xf numFmtId="0" fontId="4" fillId="5" borderId="13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  <protection locked="0"/>
    </xf>
    <xf numFmtId="176" fontId="5" fillId="0" borderId="1" xfId="0" applyNumberFormat="1" applyFont="1" applyFill="1" applyBorder="1" applyAlignment="1" applyProtection="1">
      <alignment horizontal="center" vertical="center"/>
      <protection locked="0"/>
    </xf>
    <xf numFmtId="176" fontId="8" fillId="0" borderId="1" xfId="0" applyNumberFormat="1" applyFont="1" applyFill="1" applyBorder="1" applyAlignment="1" applyProtection="1">
      <alignment horizontal="center" vertical="center"/>
      <protection locked="0"/>
    </xf>
    <xf numFmtId="176" fontId="7" fillId="0" borderId="1" xfId="0" applyNumberFormat="1" applyFont="1" applyFill="1" applyBorder="1" applyAlignment="1" applyProtection="1">
      <alignment horizontal="center" vertical="center"/>
      <protection locked="0"/>
    </xf>
    <xf numFmtId="176" fontId="9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6" fillId="0" borderId="11" xfId="0" applyFont="1" applyFill="1" applyBorder="1" applyAlignment="1" applyProtection="1">
      <alignment horizontal="center" vertical="center"/>
    </xf>
    <xf numFmtId="0" fontId="4" fillId="5" borderId="13" xfId="0" applyFont="1" applyFill="1" applyBorder="1" applyAlignment="1" applyProtection="1">
      <alignment horizontal="center" vertical="center" wrapText="1"/>
    </xf>
    <xf numFmtId="0" fontId="4" fillId="5" borderId="14" xfId="0" applyFont="1" applyFill="1" applyBorder="1" applyAlignment="1" applyProtection="1">
      <alignment horizontal="center" vertical="center" wrapText="1"/>
    </xf>
    <xf numFmtId="0" fontId="4" fillId="5" borderId="15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V4" workbookViewId="0">
      <selection activeCell="X6" sqref="X6"/>
    </sheetView>
  </sheetViews>
  <sheetFormatPr baseColWidth="10" defaultColWidth="8.7109375" defaultRowHeight="12" x14ac:dyDescent="0"/>
  <cols>
    <col min="1" max="1" width="16" style="4" customWidth="1"/>
    <col min="2" max="2" width="10.5703125" style="4" customWidth="1"/>
    <col min="3" max="3" width="11.42578125" style="4" customWidth="1"/>
    <col min="4" max="4" width="11" style="4" customWidth="1"/>
    <col min="5" max="5" width="11.85546875" style="4" customWidth="1"/>
    <col min="6" max="7" width="12.42578125" style="4" customWidth="1"/>
    <col min="8" max="8" width="14.140625" style="4" customWidth="1"/>
    <col min="9" max="9" width="11.42578125" style="4" customWidth="1"/>
    <col min="10" max="10" width="14.5703125" style="4" customWidth="1"/>
    <col min="11" max="11" width="8.7109375" style="4"/>
    <col min="12" max="12" width="37.42578125" style="4" customWidth="1"/>
    <col min="13" max="13" width="7.140625" style="4" customWidth="1"/>
    <col min="14" max="14" width="8.7109375" style="4" customWidth="1"/>
    <col min="15" max="15" width="7.140625" style="4" customWidth="1"/>
    <col min="16" max="16" width="8.7109375" style="4" customWidth="1"/>
    <col min="17" max="18" width="11.28515625" style="4" customWidth="1"/>
    <col min="19" max="19" width="7.140625" style="4" customWidth="1"/>
    <col min="20" max="20" width="23.140625" style="4" customWidth="1"/>
    <col min="21" max="21" width="8.7109375" style="4"/>
    <col min="22" max="23" width="9.140625" style="4" bestFit="1" customWidth="1"/>
    <col min="24" max="24" width="18.42578125" style="4" customWidth="1"/>
    <col min="25" max="26" width="9.42578125" style="4" bestFit="1" customWidth="1"/>
    <col min="27" max="27" width="15.5703125" style="4" customWidth="1"/>
    <col min="28" max="28" width="17.5703125" style="4" customWidth="1"/>
    <col min="29" max="29" width="16" style="4" customWidth="1"/>
    <col min="30" max="30" width="20.42578125" style="4" customWidth="1"/>
    <col min="31" max="31" width="13.28515625" style="4" customWidth="1"/>
    <col min="32" max="16384" width="8.7109375" style="4"/>
  </cols>
  <sheetData>
    <row r="1" spans="1:32" s="5" customFormat="1" ht="69.75" customHeight="1">
      <c r="A1" s="22" t="s">
        <v>67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2" s="6" customFormat="1" ht="20.25" customHeight="1">
      <c r="A2" s="30" t="s">
        <v>1</v>
      </c>
      <c r="B2" s="30" t="s">
        <v>12</v>
      </c>
      <c r="C2" s="30" t="s">
        <v>45</v>
      </c>
      <c r="D2" s="30" t="s">
        <v>68</v>
      </c>
      <c r="E2" s="30" t="s">
        <v>66</v>
      </c>
      <c r="F2" s="30" t="s">
        <v>48</v>
      </c>
      <c r="G2" s="31" t="s">
        <v>2</v>
      </c>
      <c r="H2" s="32"/>
      <c r="I2" s="33"/>
      <c r="J2" s="30" t="s">
        <v>3</v>
      </c>
      <c r="K2" s="30"/>
      <c r="L2" s="30"/>
      <c r="M2" s="30" t="s">
        <v>54</v>
      </c>
      <c r="N2" s="30"/>
      <c r="O2" s="30"/>
      <c r="P2" s="30"/>
      <c r="Q2" s="30"/>
      <c r="R2" s="30"/>
      <c r="S2" s="30"/>
      <c r="T2" s="26" t="s">
        <v>55</v>
      </c>
      <c r="U2" s="26" t="s">
        <v>4</v>
      </c>
      <c r="V2" s="31" t="s">
        <v>5</v>
      </c>
      <c r="W2" s="32"/>
      <c r="X2" s="32"/>
      <c r="Y2" s="33"/>
      <c r="Z2" s="26" t="s">
        <v>56</v>
      </c>
      <c r="AA2" s="26" t="s">
        <v>57</v>
      </c>
      <c r="AB2" s="26" t="s">
        <v>58</v>
      </c>
      <c r="AC2" s="26" t="s">
        <v>7</v>
      </c>
      <c r="AD2" s="26" t="s">
        <v>6</v>
      </c>
      <c r="AE2" s="26" t="s">
        <v>60</v>
      </c>
      <c r="AF2" s="26" t="s">
        <v>8</v>
      </c>
    </row>
    <row r="3" spans="1:32" s="6" customFormat="1" ht="20.25" customHeight="1">
      <c r="A3" s="30"/>
      <c r="B3" s="30"/>
      <c r="C3" s="30"/>
      <c r="D3" s="30"/>
      <c r="E3" s="30"/>
      <c r="F3" s="30"/>
      <c r="G3" s="34"/>
      <c r="H3" s="35"/>
      <c r="I3" s="36"/>
      <c r="J3" s="37" t="s">
        <v>51</v>
      </c>
      <c r="K3" s="29" t="s">
        <v>9</v>
      </c>
      <c r="L3" s="29"/>
      <c r="M3" s="30"/>
      <c r="N3" s="30"/>
      <c r="O3" s="30"/>
      <c r="P3" s="30"/>
      <c r="Q3" s="30"/>
      <c r="R3" s="30"/>
      <c r="S3" s="30"/>
      <c r="T3" s="27"/>
      <c r="U3" s="27"/>
      <c r="V3" s="34"/>
      <c r="W3" s="35"/>
      <c r="X3" s="35"/>
      <c r="Y3" s="36"/>
      <c r="Z3" s="27"/>
      <c r="AA3" s="27"/>
      <c r="AB3" s="27"/>
      <c r="AC3" s="27"/>
      <c r="AD3" s="27"/>
      <c r="AE3" s="27"/>
      <c r="AF3" s="27"/>
    </row>
    <row r="4" spans="1:32" s="6" customFormat="1" ht="26.25" customHeight="1">
      <c r="A4" s="30"/>
      <c r="B4" s="30"/>
      <c r="C4" s="30"/>
      <c r="D4" s="30"/>
      <c r="E4" s="30"/>
      <c r="F4" s="30"/>
      <c r="G4" s="7" t="s">
        <v>49</v>
      </c>
      <c r="H4" s="7" t="s">
        <v>19</v>
      </c>
      <c r="I4" s="7" t="s">
        <v>50</v>
      </c>
      <c r="J4" s="38"/>
      <c r="K4" s="8" t="s">
        <v>52</v>
      </c>
      <c r="L4" s="8" t="s">
        <v>53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7" t="s">
        <v>30</v>
      </c>
      <c r="S4" s="7" t="s">
        <v>31</v>
      </c>
      <c r="T4" s="28"/>
      <c r="U4" s="28"/>
      <c r="V4" s="9" t="s">
        <v>10</v>
      </c>
      <c r="W4" s="9" t="s">
        <v>11</v>
      </c>
      <c r="X4" s="10" t="s">
        <v>34</v>
      </c>
      <c r="Y4" s="10" t="s">
        <v>62</v>
      </c>
      <c r="Z4" s="28"/>
      <c r="AA4" s="28"/>
      <c r="AB4" s="28"/>
      <c r="AC4" s="28"/>
      <c r="AD4" s="28"/>
      <c r="AE4" s="28"/>
      <c r="AF4" s="28"/>
    </row>
    <row r="5" spans="1:32" s="14" customFormat="1" ht="42.75" customHeight="1">
      <c r="A5" s="11" t="s">
        <v>40</v>
      </c>
      <c r="B5" s="11" t="s">
        <v>37</v>
      </c>
      <c r="C5" s="11" t="s">
        <v>15</v>
      </c>
      <c r="D5" s="11" t="s">
        <v>69</v>
      </c>
      <c r="E5" s="11" t="s">
        <v>17</v>
      </c>
      <c r="F5" s="11" t="s">
        <v>18</v>
      </c>
      <c r="G5" s="11" t="s">
        <v>42</v>
      </c>
      <c r="H5" s="11" t="s">
        <v>20</v>
      </c>
      <c r="I5" s="11" t="s">
        <v>21</v>
      </c>
      <c r="J5" s="11" t="s">
        <v>22</v>
      </c>
      <c r="K5" s="11" t="s">
        <v>23</v>
      </c>
      <c r="L5" s="11" t="s">
        <v>24</v>
      </c>
      <c r="M5" s="23" t="s">
        <v>32</v>
      </c>
      <c r="N5" s="24"/>
      <c r="O5" s="24"/>
      <c r="P5" s="24"/>
      <c r="Q5" s="24"/>
      <c r="R5" s="24"/>
      <c r="S5" s="25"/>
      <c r="T5" s="12" t="s">
        <v>33</v>
      </c>
      <c r="U5" s="11"/>
      <c r="V5" s="11"/>
      <c r="W5" s="11"/>
      <c r="X5" s="13" t="s">
        <v>64</v>
      </c>
      <c r="Y5" s="13"/>
      <c r="Z5" s="11" t="s">
        <v>35</v>
      </c>
      <c r="AA5" s="11" t="s">
        <v>36</v>
      </c>
      <c r="AB5" s="11" t="s">
        <v>65</v>
      </c>
      <c r="AC5" s="11" t="s">
        <v>38</v>
      </c>
      <c r="AD5" s="11" t="s">
        <v>63</v>
      </c>
      <c r="AE5" s="11" t="s">
        <v>61</v>
      </c>
      <c r="AF5" s="11"/>
    </row>
    <row r="6" spans="1:32" ht="13">
      <c r="A6" s="15" t="s">
        <v>70</v>
      </c>
      <c r="B6" s="15">
        <v>2001</v>
      </c>
      <c r="C6" s="15">
        <v>22</v>
      </c>
      <c r="D6" s="15">
        <v>22</v>
      </c>
      <c r="E6" s="15">
        <v>0</v>
      </c>
      <c r="F6" s="15">
        <v>0</v>
      </c>
      <c r="G6" s="16"/>
      <c r="H6" s="17">
        <f t="shared" ref="H6:H23" si="0">C6*150.2+E6*137.3</f>
        <v>3304.3999999999996</v>
      </c>
      <c r="I6" s="17">
        <f t="shared" ref="I6:I23" si="1">G6+H6</f>
        <v>3304.3999999999996</v>
      </c>
      <c r="J6" s="17">
        <f t="shared" ref="J6:J23" si="2">D6*4.76+F6*4.35</f>
        <v>104.72</v>
      </c>
      <c r="K6" s="17">
        <f t="shared" ref="K6:K23" si="3">D6*5.6</f>
        <v>123.19999999999999</v>
      </c>
      <c r="L6" s="17">
        <f t="shared" ref="L6:L23" si="4">SUM(M6:S6)</f>
        <v>493.79999999999995</v>
      </c>
      <c r="M6" s="18">
        <v>67.320000000000007</v>
      </c>
      <c r="N6" s="18">
        <v>83.38</v>
      </c>
      <c r="O6" s="18">
        <v>48.62</v>
      </c>
      <c r="P6" s="18"/>
      <c r="Q6" s="18">
        <v>210</v>
      </c>
      <c r="R6" s="18"/>
      <c r="S6" s="18">
        <v>84.47999999999999</v>
      </c>
      <c r="T6" s="17">
        <f t="shared" ref="T6:T23" si="5">H6+J6+K6+L6</f>
        <v>4026.119999999999</v>
      </c>
      <c r="U6" s="18">
        <v>0.12</v>
      </c>
      <c r="V6" s="18">
        <v>1.3247</v>
      </c>
      <c r="W6" s="18">
        <v>1569.9562555917987</v>
      </c>
      <c r="X6" s="17">
        <f>V6*W6</f>
        <v>2079.7210517824556</v>
      </c>
      <c r="Y6" s="17">
        <f>X6</f>
        <v>2079.7210517824556</v>
      </c>
      <c r="Z6" s="19">
        <f>X6-T6</f>
        <v>-1946.3989482175434</v>
      </c>
      <c r="AA6" s="19">
        <f t="shared" ref="AA6:AA23" si="6">Z6/((1+U6)^(B6-2018))</f>
        <v>-13364.054763623833</v>
      </c>
      <c r="AB6" s="19">
        <f>T6*10000/W6</f>
        <v>25644.790965735181</v>
      </c>
      <c r="AC6" s="19">
        <f t="shared" ref="AC6:AC23" si="7">AA6/T6</f>
        <v>-3.3193384110815964</v>
      </c>
      <c r="AD6" s="20" t="str">
        <f>"1/"&amp;ROUND(1/(T6/X6),2)</f>
        <v>1/0.52</v>
      </c>
      <c r="AE6" s="19">
        <f>Z6/(D6+F6)</f>
        <v>-88.472679464433796</v>
      </c>
      <c r="AF6" s="21"/>
    </row>
    <row r="7" spans="1:32" ht="13">
      <c r="A7" s="15" t="s">
        <v>59</v>
      </c>
      <c r="B7" s="15">
        <v>2002</v>
      </c>
      <c r="C7" s="15">
        <v>37</v>
      </c>
      <c r="D7" s="15">
        <v>36</v>
      </c>
      <c r="E7" s="15">
        <v>6</v>
      </c>
      <c r="F7" s="15">
        <v>6</v>
      </c>
      <c r="G7" s="16"/>
      <c r="H7" s="17">
        <f t="shared" si="0"/>
        <v>6381.2</v>
      </c>
      <c r="I7" s="17">
        <f t="shared" si="1"/>
        <v>6381.2</v>
      </c>
      <c r="J7" s="17">
        <f t="shared" si="2"/>
        <v>197.45999999999998</v>
      </c>
      <c r="K7" s="17">
        <f t="shared" si="3"/>
        <v>201.6</v>
      </c>
      <c r="L7" s="17">
        <f t="shared" si="4"/>
        <v>464.4</v>
      </c>
      <c r="M7" s="18">
        <v>110.16</v>
      </c>
      <c r="N7" s="18">
        <v>136.44</v>
      </c>
      <c r="O7" s="18">
        <v>79.56</v>
      </c>
      <c r="P7" s="18"/>
      <c r="Q7" s="18">
        <v>0</v>
      </c>
      <c r="R7" s="18"/>
      <c r="S7" s="18">
        <v>138.24</v>
      </c>
      <c r="T7" s="17">
        <f t="shared" si="5"/>
        <v>7244.66</v>
      </c>
      <c r="U7" s="18">
        <v>0.12</v>
      </c>
      <c r="V7" s="18">
        <v>7.3772000000000002</v>
      </c>
      <c r="W7" s="18">
        <v>1582.1598291263997</v>
      </c>
      <c r="X7" s="17">
        <f>(V7-V6)*W7</f>
        <v>9576.022365787534</v>
      </c>
      <c r="Y7" s="17">
        <f>Y6+X7</f>
        <v>11655.743417569989</v>
      </c>
      <c r="Z7" s="19">
        <f t="shared" ref="Z7:Z23" si="8">X7-T7</f>
        <v>2331.3623657875341</v>
      </c>
      <c r="AA7" s="19">
        <f t="shared" si="6"/>
        <v>14292.16904393056</v>
      </c>
      <c r="AB7" s="19">
        <f t="shared" ref="AB7:AB23" si="9">T7*10000/W7</f>
        <v>45789.684876528489</v>
      </c>
      <c r="AC7" s="19">
        <f t="shared" si="7"/>
        <v>1.9727867206922838</v>
      </c>
      <c r="AD7" s="20" t="str">
        <f t="shared" ref="AD7:AD23" si="10">"1/"&amp;ROUND(1/(T7/X7),2)</f>
        <v>1/1.32</v>
      </c>
      <c r="AE7" s="19">
        <f t="shared" ref="AE7:AE23" si="11">Z7/(D7+F7)</f>
        <v>55.508627756846053</v>
      </c>
      <c r="AF7" s="21"/>
    </row>
    <row r="8" spans="1:32" ht="13">
      <c r="A8" s="15" t="s">
        <v>59</v>
      </c>
      <c r="B8" s="15">
        <v>2003</v>
      </c>
      <c r="C8" s="15">
        <v>82</v>
      </c>
      <c r="D8" s="15">
        <v>81</v>
      </c>
      <c r="E8" s="15">
        <v>18</v>
      </c>
      <c r="F8" s="15">
        <v>17</v>
      </c>
      <c r="G8" s="16"/>
      <c r="H8" s="17">
        <f t="shared" si="0"/>
        <v>14787.8</v>
      </c>
      <c r="I8" s="17">
        <f t="shared" si="1"/>
        <v>14787.8</v>
      </c>
      <c r="J8" s="17">
        <f t="shared" si="2"/>
        <v>459.51</v>
      </c>
      <c r="K8" s="17">
        <f t="shared" si="3"/>
        <v>453.59999999999997</v>
      </c>
      <c r="L8" s="17">
        <f t="shared" si="4"/>
        <v>1104.9000000000001</v>
      </c>
      <c r="M8" s="18">
        <v>247.86</v>
      </c>
      <c r="N8" s="18">
        <v>306.99</v>
      </c>
      <c r="O8" s="18">
        <v>179.01</v>
      </c>
      <c r="P8" s="18"/>
      <c r="Q8" s="18">
        <v>60</v>
      </c>
      <c r="R8" s="18"/>
      <c r="S8" s="18">
        <v>311.03999999999996</v>
      </c>
      <c r="T8" s="17">
        <f t="shared" si="5"/>
        <v>16805.810000000001</v>
      </c>
      <c r="U8" s="18">
        <v>0.12</v>
      </c>
      <c r="V8" s="18">
        <v>19.6416</v>
      </c>
      <c r="W8" s="18">
        <v>1877.6728478335338</v>
      </c>
      <c r="X8" s="17">
        <f t="shared" ref="X8:X23" si="12">(V8-V7)*W8</f>
        <v>23028.530874969591</v>
      </c>
      <c r="Y8" s="17">
        <f t="shared" ref="Y8:Y23" si="13">Y7+X8</f>
        <v>34684.27429253958</v>
      </c>
      <c r="Z8" s="19">
        <f t="shared" si="8"/>
        <v>6222.7208749695892</v>
      </c>
      <c r="AA8" s="19">
        <f t="shared" si="6"/>
        <v>34060.471910647568</v>
      </c>
      <c r="AB8" s="19">
        <f t="shared" si="9"/>
        <v>89503.397886328326</v>
      </c>
      <c r="AC8" s="19">
        <f t="shared" si="7"/>
        <v>2.0267081390690223</v>
      </c>
      <c r="AD8" s="20" t="str">
        <f t="shared" si="10"/>
        <v>1/1.37</v>
      </c>
      <c r="AE8" s="19">
        <f t="shared" si="11"/>
        <v>63.497151785403972</v>
      </c>
      <c r="AF8" s="21"/>
    </row>
    <row r="9" spans="1:32" ht="13">
      <c r="A9" s="15" t="s">
        <v>59</v>
      </c>
      <c r="B9" s="15">
        <v>2004</v>
      </c>
      <c r="C9" s="15">
        <v>82</v>
      </c>
      <c r="D9" s="15">
        <v>82</v>
      </c>
      <c r="E9" s="15">
        <v>28</v>
      </c>
      <c r="F9" s="15">
        <v>28</v>
      </c>
      <c r="G9" s="16"/>
      <c r="H9" s="17">
        <f t="shared" si="0"/>
        <v>16160.8</v>
      </c>
      <c r="I9" s="17">
        <f t="shared" si="1"/>
        <v>16160.8</v>
      </c>
      <c r="J9" s="17">
        <f t="shared" si="2"/>
        <v>512.12</v>
      </c>
      <c r="K9" s="17">
        <f t="shared" si="3"/>
        <v>459.2</v>
      </c>
      <c r="L9" s="17">
        <f t="shared" si="4"/>
        <v>1207.8000000000002</v>
      </c>
      <c r="M9" s="18">
        <v>250.92000000000002</v>
      </c>
      <c r="N9" s="18">
        <v>310.78000000000003</v>
      </c>
      <c r="O9" s="18">
        <v>181.22</v>
      </c>
      <c r="P9" s="18"/>
      <c r="Q9" s="18">
        <v>150</v>
      </c>
      <c r="R9" s="18"/>
      <c r="S9" s="18">
        <v>314.88</v>
      </c>
      <c r="T9" s="17">
        <f t="shared" si="5"/>
        <v>18339.919999999998</v>
      </c>
      <c r="U9" s="18">
        <v>0.12</v>
      </c>
      <c r="V9" s="18">
        <v>37</v>
      </c>
      <c r="W9" s="18">
        <v>2507.8205397590355</v>
      </c>
      <c r="X9" s="17">
        <f t="shared" si="12"/>
        <v>43531.752057353238</v>
      </c>
      <c r="Y9" s="17">
        <f t="shared" si="13"/>
        <v>78216.026349892811</v>
      </c>
      <c r="Z9" s="19">
        <f t="shared" si="8"/>
        <v>25191.83205735324</v>
      </c>
      <c r="AA9" s="19">
        <f t="shared" si="6"/>
        <v>123115.31193043091</v>
      </c>
      <c r="AB9" s="19">
        <f t="shared" si="9"/>
        <v>73130.910722033528</v>
      </c>
      <c r="AC9" s="19">
        <f t="shared" si="7"/>
        <v>6.712968864118869</v>
      </c>
      <c r="AD9" s="20" t="str">
        <f t="shared" si="10"/>
        <v>1/2.37</v>
      </c>
      <c r="AE9" s="19">
        <f t="shared" si="11"/>
        <v>229.01665506684765</v>
      </c>
      <c r="AF9" s="21"/>
    </row>
    <row r="10" spans="1:32" ht="13">
      <c r="A10" s="15" t="s">
        <v>59</v>
      </c>
      <c r="B10" s="15">
        <v>2005</v>
      </c>
      <c r="C10" s="15">
        <v>85</v>
      </c>
      <c r="D10" s="15">
        <v>83</v>
      </c>
      <c r="E10" s="15">
        <v>31</v>
      </c>
      <c r="F10" s="15">
        <v>30</v>
      </c>
      <c r="G10" s="16"/>
      <c r="H10" s="17">
        <f t="shared" si="0"/>
        <v>17023.3</v>
      </c>
      <c r="I10" s="17">
        <f t="shared" si="1"/>
        <v>17023.3</v>
      </c>
      <c r="J10" s="17">
        <f t="shared" si="2"/>
        <v>525.57999999999993</v>
      </c>
      <c r="K10" s="17">
        <f t="shared" si="3"/>
        <v>464.79999999999995</v>
      </c>
      <c r="L10" s="17">
        <f t="shared" si="4"/>
        <v>1250.7</v>
      </c>
      <c r="M10" s="18">
        <v>253.98000000000002</v>
      </c>
      <c r="N10" s="18">
        <v>314.57</v>
      </c>
      <c r="O10" s="18">
        <v>183.43</v>
      </c>
      <c r="P10" s="18"/>
      <c r="Q10" s="18">
        <v>180</v>
      </c>
      <c r="R10" s="18"/>
      <c r="S10" s="18">
        <v>318.71999999999997</v>
      </c>
      <c r="T10" s="17">
        <f t="shared" si="5"/>
        <v>19264.379999999997</v>
      </c>
      <c r="U10" s="18">
        <v>0.12</v>
      </c>
      <c r="V10" s="18">
        <v>53.169899999999998</v>
      </c>
      <c r="W10" s="18">
        <v>3387.8251330278849</v>
      </c>
      <c r="X10" s="17">
        <f t="shared" si="12"/>
        <v>54780.793618547592</v>
      </c>
      <c r="Y10" s="17">
        <f t="shared" si="13"/>
        <v>132996.8199684404</v>
      </c>
      <c r="Z10" s="19">
        <f t="shared" si="8"/>
        <v>35516.413618547595</v>
      </c>
      <c r="AA10" s="19">
        <f t="shared" si="6"/>
        <v>154975.62617513762</v>
      </c>
      <c r="AB10" s="19">
        <f t="shared" si="9"/>
        <v>56863.560672573338</v>
      </c>
      <c r="AC10" s="19">
        <f t="shared" si="7"/>
        <v>8.044672404465528</v>
      </c>
      <c r="AD10" s="20" t="str">
        <f t="shared" si="10"/>
        <v>1/2.84</v>
      </c>
      <c r="AE10" s="19">
        <f t="shared" si="11"/>
        <v>314.30454529688137</v>
      </c>
      <c r="AF10" s="21"/>
    </row>
    <row r="11" spans="1:32" ht="13">
      <c r="A11" s="15" t="s">
        <v>59</v>
      </c>
      <c r="B11" s="15">
        <v>2006</v>
      </c>
      <c r="C11" s="15">
        <v>84</v>
      </c>
      <c r="D11" s="15">
        <v>82</v>
      </c>
      <c r="E11" s="15">
        <v>32</v>
      </c>
      <c r="F11" s="15">
        <v>32</v>
      </c>
      <c r="G11" s="16"/>
      <c r="H11" s="17">
        <f t="shared" si="0"/>
        <v>17010.400000000001</v>
      </c>
      <c r="I11" s="17">
        <f t="shared" si="1"/>
        <v>17010.400000000001</v>
      </c>
      <c r="J11" s="17">
        <f t="shared" si="2"/>
        <v>529.52</v>
      </c>
      <c r="K11" s="17">
        <f t="shared" si="3"/>
        <v>459.2</v>
      </c>
      <c r="L11" s="17">
        <f t="shared" si="4"/>
        <v>1237.8000000000002</v>
      </c>
      <c r="M11" s="18">
        <v>250.92000000000002</v>
      </c>
      <c r="N11" s="18">
        <v>310.78000000000003</v>
      </c>
      <c r="O11" s="18">
        <v>181.22</v>
      </c>
      <c r="P11" s="18"/>
      <c r="Q11" s="18">
        <v>180</v>
      </c>
      <c r="R11" s="18"/>
      <c r="S11" s="18">
        <v>314.88</v>
      </c>
      <c r="T11" s="17">
        <f t="shared" si="5"/>
        <v>19236.920000000002</v>
      </c>
      <c r="U11" s="18">
        <v>0.12</v>
      </c>
      <c r="V11" s="18">
        <v>69.553899999999999</v>
      </c>
      <c r="W11" s="18">
        <v>3844.1065653323953</v>
      </c>
      <c r="X11" s="17">
        <f t="shared" si="12"/>
        <v>62981.841966405969</v>
      </c>
      <c r="Y11" s="17">
        <f t="shared" si="13"/>
        <v>195978.66193484637</v>
      </c>
      <c r="Z11" s="19">
        <f t="shared" si="8"/>
        <v>43744.921966405964</v>
      </c>
      <c r="AA11" s="19">
        <f t="shared" si="6"/>
        <v>170429.1657769586</v>
      </c>
      <c r="AB11" s="19">
        <f t="shared" si="9"/>
        <v>50042.62934197978</v>
      </c>
      <c r="AC11" s="19">
        <f t="shared" si="7"/>
        <v>8.8594830033580525</v>
      </c>
      <c r="AD11" s="20" t="str">
        <f t="shared" si="10"/>
        <v>1/3.27</v>
      </c>
      <c r="AE11" s="19">
        <f t="shared" si="11"/>
        <v>383.72738567022776</v>
      </c>
      <c r="AF11" s="21"/>
    </row>
    <row r="12" spans="1:32" ht="13">
      <c r="A12" s="15" t="s">
        <v>59</v>
      </c>
      <c r="B12" s="15">
        <v>2007</v>
      </c>
      <c r="C12" s="15">
        <v>89</v>
      </c>
      <c r="D12" s="15">
        <v>87</v>
      </c>
      <c r="E12" s="15">
        <v>32</v>
      </c>
      <c r="F12" s="15">
        <v>29</v>
      </c>
      <c r="G12" s="16"/>
      <c r="H12" s="17">
        <f t="shared" si="0"/>
        <v>17761.400000000001</v>
      </c>
      <c r="I12" s="17">
        <f t="shared" si="1"/>
        <v>17761.400000000001</v>
      </c>
      <c r="J12" s="17">
        <f t="shared" si="2"/>
        <v>540.27</v>
      </c>
      <c r="K12" s="17">
        <f t="shared" si="3"/>
        <v>487.2</v>
      </c>
      <c r="L12" s="17">
        <f t="shared" si="4"/>
        <v>1152.3</v>
      </c>
      <c r="M12" s="18">
        <v>266.22000000000003</v>
      </c>
      <c r="N12" s="18">
        <v>329.73</v>
      </c>
      <c r="O12" s="18">
        <v>192.27</v>
      </c>
      <c r="P12" s="18"/>
      <c r="Q12" s="18">
        <v>30</v>
      </c>
      <c r="R12" s="18"/>
      <c r="S12" s="18">
        <v>334.08</v>
      </c>
      <c r="T12" s="17">
        <f t="shared" si="5"/>
        <v>19941.170000000002</v>
      </c>
      <c r="U12" s="18">
        <v>0.12</v>
      </c>
      <c r="V12" s="18">
        <v>85.618899999999996</v>
      </c>
      <c r="W12" s="18">
        <v>4016.5895361246039</v>
      </c>
      <c r="X12" s="17">
        <f t="shared" si="12"/>
        <v>64526.510897841756</v>
      </c>
      <c r="Y12" s="17">
        <f t="shared" si="13"/>
        <v>260505.17283268814</v>
      </c>
      <c r="Z12" s="19">
        <f t="shared" si="8"/>
        <v>44585.340897841757</v>
      </c>
      <c r="AA12" s="19">
        <f t="shared" si="6"/>
        <v>155092.33728349506</v>
      </c>
      <c r="AB12" s="19">
        <f t="shared" si="9"/>
        <v>49647.019743123143</v>
      </c>
      <c r="AC12" s="19">
        <f t="shared" si="7"/>
        <v>7.7774943638460048</v>
      </c>
      <c r="AD12" s="20" t="str">
        <f t="shared" si="10"/>
        <v>1/3.24</v>
      </c>
      <c r="AE12" s="19">
        <f t="shared" si="11"/>
        <v>384.35638705035996</v>
      </c>
      <c r="AF12" s="21"/>
    </row>
    <row r="13" spans="1:32" ht="13">
      <c r="A13" s="15" t="s">
        <v>59</v>
      </c>
      <c r="B13" s="15">
        <v>2008</v>
      </c>
      <c r="C13" s="15">
        <v>85</v>
      </c>
      <c r="D13" s="15">
        <v>83</v>
      </c>
      <c r="E13" s="15">
        <v>32</v>
      </c>
      <c r="F13" s="15">
        <v>29</v>
      </c>
      <c r="G13" s="16"/>
      <c r="H13" s="17">
        <f t="shared" si="0"/>
        <v>17160.599999999999</v>
      </c>
      <c r="I13" s="17">
        <f t="shared" si="1"/>
        <v>17160.599999999999</v>
      </c>
      <c r="J13" s="17">
        <f t="shared" si="2"/>
        <v>521.23</v>
      </c>
      <c r="K13" s="17">
        <f t="shared" si="3"/>
        <v>464.79999999999995</v>
      </c>
      <c r="L13" s="17">
        <f t="shared" si="4"/>
        <v>1280.7</v>
      </c>
      <c r="M13" s="18">
        <v>253.98000000000002</v>
      </c>
      <c r="N13" s="18">
        <v>314.57</v>
      </c>
      <c r="O13" s="18">
        <v>183.43</v>
      </c>
      <c r="P13" s="18"/>
      <c r="Q13" s="18">
        <v>210</v>
      </c>
      <c r="R13" s="18"/>
      <c r="S13" s="18">
        <v>318.71999999999997</v>
      </c>
      <c r="T13" s="17">
        <f t="shared" si="5"/>
        <v>19427.329999999998</v>
      </c>
      <c r="U13" s="18">
        <v>0.12</v>
      </c>
      <c r="V13" s="18">
        <v>100.9974</v>
      </c>
      <c r="W13" s="18">
        <v>5055.5482226296408</v>
      </c>
      <c r="X13" s="17">
        <f t="shared" si="12"/>
        <v>77746.748341709943</v>
      </c>
      <c r="Y13" s="17">
        <f t="shared" si="13"/>
        <v>338251.9211743981</v>
      </c>
      <c r="Z13" s="19">
        <f t="shared" si="8"/>
        <v>58319.418341709941</v>
      </c>
      <c r="AA13" s="19">
        <f t="shared" si="6"/>
        <v>181131.26096827636</v>
      </c>
      <c r="AB13" s="19">
        <f t="shared" si="9"/>
        <v>38427.741452528135</v>
      </c>
      <c r="AC13" s="19">
        <f t="shared" si="7"/>
        <v>9.3235282958737198</v>
      </c>
      <c r="AD13" s="20" t="str">
        <f t="shared" si="10"/>
        <v>1/4</v>
      </c>
      <c r="AE13" s="19">
        <f t="shared" si="11"/>
        <v>520.7090923366959</v>
      </c>
      <c r="AF13" s="21"/>
    </row>
    <row r="14" spans="1:32" ht="13">
      <c r="A14" s="15" t="s">
        <v>59</v>
      </c>
      <c r="B14" s="15">
        <v>2009</v>
      </c>
      <c r="C14" s="15">
        <v>85</v>
      </c>
      <c r="D14" s="15">
        <v>82</v>
      </c>
      <c r="E14" s="15">
        <v>32</v>
      </c>
      <c r="F14" s="15">
        <v>29</v>
      </c>
      <c r="G14" s="16"/>
      <c r="H14" s="17">
        <f t="shared" si="0"/>
        <v>17160.599999999999</v>
      </c>
      <c r="I14" s="17">
        <f t="shared" si="1"/>
        <v>17160.599999999999</v>
      </c>
      <c r="J14" s="17">
        <f t="shared" si="2"/>
        <v>516.47</v>
      </c>
      <c r="K14" s="17">
        <f t="shared" si="3"/>
        <v>459.2</v>
      </c>
      <c r="L14" s="17">
        <f t="shared" si="4"/>
        <v>1057.8000000000002</v>
      </c>
      <c r="M14" s="18">
        <v>250.92000000000002</v>
      </c>
      <c r="N14" s="18">
        <v>310.78000000000003</v>
      </c>
      <c r="O14" s="18">
        <v>181.22</v>
      </c>
      <c r="P14" s="18"/>
      <c r="Q14" s="18">
        <v>0</v>
      </c>
      <c r="R14" s="18"/>
      <c r="S14" s="18">
        <v>314.88</v>
      </c>
      <c r="T14" s="17">
        <f t="shared" si="5"/>
        <v>19194.07</v>
      </c>
      <c r="U14" s="18">
        <v>0.12</v>
      </c>
      <c r="V14" s="18">
        <v>113.06019999999999</v>
      </c>
      <c r="W14" s="18">
        <v>3089.1184551859783</v>
      </c>
      <c r="X14" s="17">
        <f t="shared" si="12"/>
        <v>37263.418101217409</v>
      </c>
      <c r="Y14" s="17">
        <f t="shared" si="13"/>
        <v>375515.33927561552</v>
      </c>
      <c r="Z14" s="19">
        <f t="shared" si="8"/>
        <v>18069.348101217409</v>
      </c>
      <c r="AA14" s="19">
        <f t="shared" si="6"/>
        <v>50107.725380458891</v>
      </c>
      <c r="AB14" s="19">
        <f t="shared" si="9"/>
        <v>62134.457705165711</v>
      </c>
      <c r="AC14" s="19">
        <f t="shared" si="7"/>
        <v>2.6105836532042912</v>
      </c>
      <c r="AD14" s="20" t="str">
        <f t="shared" si="10"/>
        <v>1/1.94</v>
      </c>
      <c r="AE14" s="19">
        <f t="shared" si="11"/>
        <v>162.78691983078747</v>
      </c>
      <c r="AF14" s="21"/>
    </row>
    <row r="15" spans="1:32" ht="13">
      <c r="A15" s="15" t="s">
        <v>59</v>
      </c>
      <c r="B15" s="15">
        <v>2010</v>
      </c>
      <c r="C15" s="15">
        <v>90</v>
      </c>
      <c r="D15" s="15">
        <v>87</v>
      </c>
      <c r="E15" s="15">
        <v>33</v>
      </c>
      <c r="F15" s="15">
        <v>32</v>
      </c>
      <c r="G15" s="16"/>
      <c r="H15" s="17">
        <f t="shared" si="0"/>
        <v>18048.899999999998</v>
      </c>
      <c r="I15" s="17">
        <f t="shared" si="1"/>
        <v>18048.899999999998</v>
      </c>
      <c r="J15" s="17">
        <f t="shared" si="2"/>
        <v>553.31999999999994</v>
      </c>
      <c r="K15" s="17">
        <f t="shared" si="3"/>
        <v>487.2</v>
      </c>
      <c r="L15" s="17">
        <f t="shared" si="4"/>
        <v>1182.3</v>
      </c>
      <c r="M15" s="18">
        <v>266.22000000000003</v>
      </c>
      <c r="N15" s="18">
        <v>329.73</v>
      </c>
      <c r="O15" s="18">
        <v>192.27</v>
      </c>
      <c r="P15" s="18"/>
      <c r="Q15" s="18">
        <v>60</v>
      </c>
      <c r="R15" s="18"/>
      <c r="S15" s="18">
        <v>334.08</v>
      </c>
      <c r="T15" s="17">
        <f t="shared" si="5"/>
        <v>20271.719999999998</v>
      </c>
      <c r="U15" s="18">
        <v>0.12</v>
      </c>
      <c r="V15" s="18">
        <v>123.178</v>
      </c>
      <c r="W15" s="18">
        <v>3927.1649291369049</v>
      </c>
      <c r="X15" s="17">
        <f t="shared" si="12"/>
        <v>39734.269320021383</v>
      </c>
      <c r="Y15" s="17">
        <f t="shared" si="13"/>
        <v>415249.60859563691</v>
      </c>
      <c r="Z15" s="19">
        <f t="shared" si="8"/>
        <v>19462.549320021386</v>
      </c>
      <c r="AA15" s="19">
        <f t="shared" si="6"/>
        <v>48188.555433194568</v>
      </c>
      <c r="AB15" s="19">
        <f t="shared" si="9"/>
        <v>51619.222430913353</v>
      </c>
      <c r="AC15" s="19">
        <f t="shared" si="7"/>
        <v>2.3771320555529858</v>
      </c>
      <c r="AD15" s="20" t="str">
        <f t="shared" si="10"/>
        <v>1/1.96</v>
      </c>
      <c r="AE15" s="19">
        <f t="shared" si="11"/>
        <v>163.55083462202845</v>
      </c>
      <c r="AF15" s="21"/>
    </row>
    <row r="16" spans="1:32" ht="13">
      <c r="A16" s="15" t="s">
        <v>59</v>
      </c>
      <c r="B16" s="15">
        <v>2011</v>
      </c>
      <c r="C16" s="15">
        <v>92</v>
      </c>
      <c r="D16" s="15">
        <v>89</v>
      </c>
      <c r="E16" s="15">
        <v>33</v>
      </c>
      <c r="F16" s="15">
        <v>32</v>
      </c>
      <c r="G16" s="16"/>
      <c r="H16" s="17">
        <f t="shared" si="0"/>
        <v>18349.3</v>
      </c>
      <c r="I16" s="17">
        <f t="shared" si="1"/>
        <v>18349.3</v>
      </c>
      <c r="J16" s="17">
        <f t="shared" si="2"/>
        <v>562.83999999999992</v>
      </c>
      <c r="K16" s="17">
        <f t="shared" si="3"/>
        <v>498.4</v>
      </c>
      <c r="L16" s="17">
        <f t="shared" si="4"/>
        <v>1298.1000000000001</v>
      </c>
      <c r="M16" s="18">
        <v>272.34000000000003</v>
      </c>
      <c r="N16" s="18">
        <v>337.31</v>
      </c>
      <c r="O16" s="18">
        <v>196.69</v>
      </c>
      <c r="P16" s="18"/>
      <c r="Q16" s="18">
        <v>150</v>
      </c>
      <c r="R16" s="18"/>
      <c r="S16" s="18">
        <v>341.76</v>
      </c>
      <c r="T16" s="17">
        <f t="shared" si="5"/>
        <v>20708.64</v>
      </c>
      <c r="U16" s="18">
        <v>0.12</v>
      </c>
      <c r="V16" s="18">
        <v>131.73320000000001</v>
      </c>
      <c r="W16" s="18">
        <v>4474.4781120870148</v>
      </c>
      <c r="X16" s="17">
        <f t="shared" si="12"/>
        <v>38280.055144526887</v>
      </c>
      <c r="Y16" s="17">
        <f t="shared" si="13"/>
        <v>453529.66374016379</v>
      </c>
      <c r="Z16" s="19">
        <f t="shared" si="8"/>
        <v>17571.415144526887</v>
      </c>
      <c r="AA16" s="19">
        <f t="shared" si="6"/>
        <v>38844.800761819228</v>
      </c>
      <c r="AB16" s="19">
        <f t="shared" si="9"/>
        <v>46281.688011970058</v>
      </c>
      <c r="AC16" s="19">
        <f t="shared" si="7"/>
        <v>1.8757774900630475</v>
      </c>
      <c r="AD16" s="20" t="str">
        <f t="shared" si="10"/>
        <v>1/1.85</v>
      </c>
      <c r="AE16" s="19">
        <f t="shared" si="11"/>
        <v>145.21830697956105</v>
      </c>
      <c r="AF16" s="21"/>
    </row>
    <row r="17" spans="1:32" ht="13">
      <c r="A17" s="15" t="s">
        <v>59</v>
      </c>
      <c r="B17" s="15">
        <v>2012</v>
      </c>
      <c r="C17" s="15">
        <v>92</v>
      </c>
      <c r="D17" s="15">
        <v>89</v>
      </c>
      <c r="E17" s="15">
        <v>33</v>
      </c>
      <c r="F17" s="15">
        <v>32</v>
      </c>
      <c r="G17" s="16"/>
      <c r="H17" s="17">
        <f t="shared" si="0"/>
        <v>18349.3</v>
      </c>
      <c r="I17" s="17">
        <f t="shared" si="1"/>
        <v>18349.3</v>
      </c>
      <c r="J17" s="17">
        <f t="shared" si="2"/>
        <v>562.83999999999992</v>
      </c>
      <c r="K17" s="17">
        <f t="shared" si="3"/>
        <v>498.4</v>
      </c>
      <c r="L17" s="17">
        <f t="shared" si="4"/>
        <v>1328.1000000000001</v>
      </c>
      <c r="M17" s="18">
        <v>272.34000000000003</v>
      </c>
      <c r="N17" s="18">
        <v>337.31</v>
      </c>
      <c r="O17" s="18">
        <v>196.69</v>
      </c>
      <c r="P17" s="18"/>
      <c r="Q17" s="18">
        <v>180</v>
      </c>
      <c r="R17" s="18"/>
      <c r="S17" s="18">
        <v>341.76</v>
      </c>
      <c r="T17" s="17">
        <f t="shared" si="5"/>
        <v>20738.64</v>
      </c>
      <c r="U17" s="18">
        <v>0.12</v>
      </c>
      <c r="V17" s="18">
        <v>1.3247</v>
      </c>
      <c r="W17" s="18">
        <v>4333.929800375</v>
      </c>
      <c r="X17" s="17">
        <f t="shared" si="12"/>
        <v>-565181.28437220317</v>
      </c>
      <c r="Y17" s="17">
        <f t="shared" si="13"/>
        <v>-111651.62063203938</v>
      </c>
      <c r="Z17" s="19">
        <f t="shared" si="8"/>
        <v>-585919.92437220318</v>
      </c>
      <c r="AA17" s="19">
        <f t="shared" si="6"/>
        <v>-1156502.0384271487</v>
      </c>
      <c r="AB17" s="19">
        <f t="shared" si="9"/>
        <v>47851.813377792962</v>
      </c>
      <c r="AC17" s="19">
        <f t="shared" si="7"/>
        <v>-55.765567965264296</v>
      </c>
      <c r="AD17" s="20" t="str">
        <f t="shared" si="10"/>
        <v>1/-27.25</v>
      </c>
      <c r="AE17" s="19">
        <f t="shared" si="11"/>
        <v>-4842.3134245636629</v>
      </c>
      <c r="AF17" s="21"/>
    </row>
    <row r="18" spans="1:32" ht="13">
      <c r="A18" s="15" t="s">
        <v>59</v>
      </c>
      <c r="B18" s="15">
        <v>2013</v>
      </c>
      <c r="C18" s="15">
        <v>95</v>
      </c>
      <c r="D18" s="15">
        <v>89</v>
      </c>
      <c r="E18" s="15">
        <v>33</v>
      </c>
      <c r="F18" s="15">
        <v>32</v>
      </c>
      <c r="G18" s="16"/>
      <c r="H18" s="17">
        <f t="shared" si="0"/>
        <v>18799.899999999998</v>
      </c>
      <c r="I18" s="17">
        <f t="shared" si="1"/>
        <v>18799.899999999998</v>
      </c>
      <c r="J18" s="17">
        <f t="shared" si="2"/>
        <v>562.83999999999992</v>
      </c>
      <c r="K18" s="17">
        <f t="shared" si="3"/>
        <v>498.4</v>
      </c>
      <c r="L18" s="17">
        <f t="shared" si="4"/>
        <v>1328.1000000000001</v>
      </c>
      <c r="M18" s="18">
        <v>272.34000000000003</v>
      </c>
      <c r="N18" s="18">
        <v>337.31</v>
      </c>
      <c r="O18" s="18">
        <v>196.69</v>
      </c>
      <c r="P18" s="18"/>
      <c r="Q18" s="18">
        <v>180</v>
      </c>
      <c r="R18" s="18"/>
      <c r="S18" s="18">
        <v>341.76</v>
      </c>
      <c r="T18" s="17">
        <f t="shared" si="5"/>
        <v>21189.239999999998</v>
      </c>
      <c r="U18" s="18">
        <v>0.12</v>
      </c>
      <c r="V18" s="18">
        <v>7.3772000000000002</v>
      </c>
      <c r="W18" s="18">
        <v>4349.8406826666669</v>
      </c>
      <c r="X18" s="17">
        <f t="shared" si="12"/>
        <v>26327.410731840002</v>
      </c>
      <c r="Y18" s="17">
        <f t="shared" si="13"/>
        <v>-85324.209900199377</v>
      </c>
      <c r="Z18" s="19">
        <f t="shared" si="8"/>
        <v>5138.170731840004</v>
      </c>
      <c r="AA18" s="19">
        <f t="shared" si="6"/>
        <v>9055.2124561198925</v>
      </c>
      <c r="AB18" s="19">
        <f t="shared" si="9"/>
        <v>48712.680637788202</v>
      </c>
      <c r="AC18" s="19">
        <f t="shared" si="7"/>
        <v>0.42734956308578759</v>
      </c>
      <c r="AD18" s="20" t="str">
        <f t="shared" si="10"/>
        <v>1/1.24</v>
      </c>
      <c r="AE18" s="19">
        <f t="shared" si="11"/>
        <v>42.464220924297557</v>
      </c>
      <c r="AF18" s="21"/>
    </row>
    <row r="19" spans="1:32" ht="13">
      <c r="A19" s="15" t="s">
        <v>59</v>
      </c>
      <c r="B19" s="15">
        <v>2014</v>
      </c>
      <c r="C19" s="15">
        <v>95</v>
      </c>
      <c r="D19" s="15">
        <v>89</v>
      </c>
      <c r="E19" s="15">
        <v>34</v>
      </c>
      <c r="F19" s="15">
        <v>32</v>
      </c>
      <c r="G19" s="16"/>
      <c r="H19" s="17">
        <f t="shared" si="0"/>
        <v>18937.199999999997</v>
      </c>
      <c r="I19" s="17">
        <f t="shared" si="1"/>
        <v>18937.199999999997</v>
      </c>
      <c r="J19" s="17">
        <f t="shared" si="2"/>
        <v>562.83999999999992</v>
      </c>
      <c r="K19" s="17">
        <f t="shared" si="3"/>
        <v>498.4</v>
      </c>
      <c r="L19" s="17">
        <f t="shared" si="4"/>
        <v>1178.1000000000001</v>
      </c>
      <c r="M19" s="18">
        <v>272.34000000000003</v>
      </c>
      <c r="N19" s="18">
        <v>337.31</v>
      </c>
      <c r="O19" s="18">
        <v>196.69</v>
      </c>
      <c r="P19" s="18"/>
      <c r="Q19" s="18">
        <v>30</v>
      </c>
      <c r="R19" s="18"/>
      <c r="S19" s="18">
        <v>341.76</v>
      </c>
      <c r="T19" s="17">
        <f t="shared" si="5"/>
        <v>21176.539999999997</v>
      </c>
      <c r="U19" s="18">
        <v>0.12</v>
      </c>
      <c r="V19" s="18">
        <v>19.6416</v>
      </c>
      <c r="W19" s="18">
        <v>4016.4517672222214</v>
      </c>
      <c r="X19" s="17">
        <f t="shared" si="12"/>
        <v>49259.371053920215</v>
      </c>
      <c r="Y19" s="17">
        <f t="shared" si="13"/>
        <v>-36064.838846279163</v>
      </c>
      <c r="Z19" s="19">
        <f t="shared" si="8"/>
        <v>28082.831053920218</v>
      </c>
      <c r="AA19" s="19">
        <f t="shared" si="6"/>
        <v>44188.878346952675</v>
      </c>
      <c r="AB19" s="19">
        <f t="shared" si="9"/>
        <v>52724.497211242982</v>
      </c>
      <c r="AC19" s="19">
        <f t="shared" si="7"/>
        <v>2.0866901933437982</v>
      </c>
      <c r="AD19" s="20" t="str">
        <f t="shared" si="10"/>
        <v>1/2.33</v>
      </c>
      <c r="AE19" s="19">
        <f t="shared" si="11"/>
        <v>232.08951284231586</v>
      </c>
      <c r="AF19" s="21"/>
    </row>
    <row r="20" spans="1:32" ht="13">
      <c r="A20" s="15" t="s">
        <v>59</v>
      </c>
      <c r="B20" s="15">
        <v>2015</v>
      </c>
      <c r="C20" s="15">
        <v>93</v>
      </c>
      <c r="D20" s="15">
        <v>88</v>
      </c>
      <c r="E20" s="15">
        <v>33</v>
      </c>
      <c r="F20" s="15">
        <v>31</v>
      </c>
      <c r="G20" s="16"/>
      <c r="H20" s="17">
        <f t="shared" si="0"/>
        <v>18499.5</v>
      </c>
      <c r="I20" s="17">
        <f t="shared" si="1"/>
        <v>18499.5</v>
      </c>
      <c r="J20" s="17">
        <f t="shared" si="2"/>
        <v>553.73</v>
      </c>
      <c r="K20" s="17">
        <f t="shared" si="3"/>
        <v>492.79999999999995</v>
      </c>
      <c r="L20" s="17">
        <f t="shared" si="4"/>
        <v>1155.06</v>
      </c>
      <c r="M20" s="18">
        <v>269.28000000000003</v>
      </c>
      <c r="N20" s="18">
        <v>83.38</v>
      </c>
      <c r="O20" s="18">
        <v>194.48</v>
      </c>
      <c r="P20" s="18"/>
      <c r="Q20" s="18">
        <v>270</v>
      </c>
      <c r="R20" s="18"/>
      <c r="S20" s="18">
        <v>337.91999999999996</v>
      </c>
      <c r="T20" s="17">
        <f t="shared" si="5"/>
        <v>20701.09</v>
      </c>
      <c r="U20" s="18">
        <v>0.12</v>
      </c>
      <c r="V20" s="18">
        <v>37</v>
      </c>
      <c r="W20" s="18">
        <v>2308.0798360000003</v>
      </c>
      <c r="X20" s="17">
        <f t="shared" si="12"/>
        <v>40064.573025222402</v>
      </c>
      <c r="Y20" s="17">
        <f t="shared" si="13"/>
        <v>3999.7341789432394</v>
      </c>
      <c r="Z20" s="19">
        <f t="shared" si="8"/>
        <v>19363.483025222402</v>
      </c>
      <c r="AA20" s="19">
        <f t="shared" si="6"/>
        <v>27204.299479659665</v>
      </c>
      <c r="AB20" s="19">
        <f t="shared" si="9"/>
        <v>89689.661844088812</v>
      </c>
      <c r="AC20" s="19">
        <f t="shared" si="7"/>
        <v>1.314148167060752</v>
      </c>
      <c r="AD20" s="20" t="str">
        <f t="shared" si="10"/>
        <v>1/1.94</v>
      </c>
      <c r="AE20" s="19">
        <f t="shared" si="11"/>
        <v>162.71834474976808</v>
      </c>
      <c r="AF20" s="21"/>
    </row>
    <row r="21" spans="1:32" ht="13">
      <c r="A21" s="15" t="s">
        <v>59</v>
      </c>
      <c r="B21" s="15">
        <v>2016</v>
      </c>
      <c r="C21" s="15">
        <v>94</v>
      </c>
      <c r="D21" s="15">
        <v>92</v>
      </c>
      <c r="E21" s="15">
        <v>33</v>
      </c>
      <c r="F21" s="15">
        <v>32</v>
      </c>
      <c r="G21" s="16"/>
      <c r="H21" s="17">
        <f t="shared" si="0"/>
        <v>18649.7</v>
      </c>
      <c r="I21" s="17">
        <f t="shared" si="1"/>
        <v>18649.7</v>
      </c>
      <c r="J21" s="17">
        <f t="shared" si="2"/>
        <v>577.11999999999989</v>
      </c>
      <c r="K21" s="17">
        <f t="shared" si="3"/>
        <v>515.19999999999993</v>
      </c>
      <c r="L21" s="17">
        <f t="shared" si="4"/>
        <v>725.66</v>
      </c>
      <c r="M21" s="18">
        <v>67.320000000000007</v>
      </c>
      <c r="N21" s="18">
        <v>136.44</v>
      </c>
      <c r="O21" s="18">
        <v>48.62</v>
      </c>
      <c r="P21" s="18"/>
      <c r="Q21" s="18">
        <v>120</v>
      </c>
      <c r="R21" s="18"/>
      <c r="S21" s="18">
        <v>353.28</v>
      </c>
      <c r="T21" s="17">
        <f t="shared" si="5"/>
        <v>20467.68</v>
      </c>
      <c r="U21" s="18">
        <v>0.12</v>
      </c>
      <c r="V21" s="18">
        <v>53.169899999999998</v>
      </c>
      <c r="W21" s="18">
        <v>1569.9562555917987</v>
      </c>
      <c r="X21" s="17">
        <f t="shared" si="12"/>
        <v>25386.035657293822</v>
      </c>
      <c r="Y21" s="17">
        <f t="shared" si="13"/>
        <v>29385.769836237061</v>
      </c>
      <c r="Z21" s="19">
        <f t="shared" si="8"/>
        <v>4918.3556572938214</v>
      </c>
      <c r="AA21" s="19">
        <f t="shared" si="6"/>
        <v>6169.5853365093699</v>
      </c>
      <c r="AB21" s="19">
        <f t="shared" si="9"/>
        <v>130371.02102112176</v>
      </c>
      <c r="AC21" s="19">
        <f t="shared" si="7"/>
        <v>0.30143061336259752</v>
      </c>
      <c r="AD21" s="20" t="str">
        <f t="shared" si="10"/>
        <v>1/1.24</v>
      </c>
      <c r="AE21" s="19">
        <f t="shared" si="11"/>
        <v>39.664158526563078</v>
      </c>
      <c r="AF21" s="21"/>
    </row>
    <row r="22" spans="1:32" ht="13">
      <c r="A22" s="15" t="s">
        <v>59</v>
      </c>
      <c r="B22" s="15">
        <v>2017</v>
      </c>
      <c r="C22" s="15">
        <v>92</v>
      </c>
      <c r="D22" s="15">
        <v>86</v>
      </c>
      <c r="E22" s="15">
        <v>32</v>
      </c>
      <c r="F22" s="15">
        <v>32</v>
      </c>
      <c r="G22" s="16"/>
      <c r="H22" s="17">
        <f t="shared" si="0"/>
        <v>18212</v>
      </c>
      <c r="I22" s="17">
        <f t="shared" si="1"/>
        <v>18212</v>
      </c>
      <c r="J22" s="17">
        <f t="shared" si="2"/>
        <v>548.55999999999995</v>
      </c>
      <c r="K22" s="17">
        <f t="shared" si="3"/>
        <v>481.59999999999997</v>
      </c>
      <c r="L22" s="17">
        <f t="shared" si="4"/>
        <v>826.95</v>
      </c>
      <c r="M22" s="18">
        <v>110.16</v>
      </c>
      <c r="N22" s="18">
        <v>306.99</v>
      </c>
      <c r="O22" s="18">
        <v>79.56</v>
      </c>
      <c r="P22" s="18"/>
      <c r="Q22" s="18">
        <v>0</v>
      </c>
      <c r="R22" s="18"/>
      <c r="S22" s="18">
        <v>330.24</v>
      </c>
      <c r="T22" s="17">
        <f t="shared" si="5"/>
        <v>20069.11</v>
      </c>
      <c r="U22" s="18">
        <v>0.12</v>
      </c>
      <c r="V22" s="18">
        <v>69.553899999999999</v>
      </c>
      <c r="W22" s="18">
        <v>1582.1598291263997</v>
      </c>
      <c r="X22" s="17">
        <f t="shared" si="12"/>
        <v>25922.106640406932</v>
      </c>
      <c r="Y22" s="17">
        <f t="shared" si="13"/>
        <v>55307.876476643993</v>
      </c>
      <c r="Z22" s="19">
        <f t="shared" si="8"/>
        <v>5852.996640406931</v>
      </c>
      <c r="AA22" s="19">
        <f t="shared" si="6"/>
        <v>6555.3562372557635</v>
      </c>
      <c r="AB22" s="19">
        <f t="shared" si="9"/>
        <v>126846.28714838055</v>
      </c>
      <c r="AC22" s="19">
        <f t="shared" si="7"/>
        <v>0.32663911041674309</v>
      </c>
      <c r="AD22" s="20" t="str">
        <f t="shared" si="10"/>
        <v>1/1.29</v>
      </c>
      <c r="AE22" s="19">
        <f t="shared" si="11"/>
        <v>49.601666444126536</v>
      </c>
      <c r="AF22" s="21"/>
    </row>
    <row r="23" spans="1:32" ht="13">
      <c r="A23" s="15" t="s">
        <v>59</v>
      </c>
      <c r="B23" s="15">
        <v>2018</v>
      </c>
      <c r="C23" s="15">
        <v>92</v>
      </c>
      <c r="D23" s="15">
        <v>90</v>
      </c>
      <c r="E23" s="15">
        <v>32</v>
      </c>
      <c r="F23" s="15">
        <v>32</v>
      </c>
      <c r="G23" s="16"/>
      <c r="H23" s="17">
        <f t="shared" si="0"/>
        <v>18212</v>
      </c>
      <c r="I23" s="17">
        <f t="shared" si="1"/>
        <v>18212</v>
      </c>
      <c r="J23" s="17">
        <f t="shared" si="2"/>
        <v>567.59999999999991</v>
      </c>
      <c r="K23" s="17">
        <f t="shared" si="3"/>
        <v>503.99999999999994</v>
      </c>
      <c r="L23" s="17">
        <f t="shared" si="4"/>
        <v>1233.25</v>
      </c>
      <c r="M23" s="18">
        <v>247.86</v>
      </c>
      <c r="N23" s="18">
        <v>310.78000000000003</v>
      </c>
      <c r="O23" s="18">
        <v>179.01</v>
      </c>
      <c r="P23" s="18"/>
      <c r="Q23" s="18">
        <v>150</v>
      </c>
      <c r="R23" s="18"/>
      <c r="S23" s="18">
        <v>345.59999999999997</v>
      </c>
      <c r="T23" s="17">
        <f t="shared" si="5"/>
        <v>20516.849999999999</v>
      </c>
      <c r="U23" s="18">
        <v>0.12</v>
      </c>
      <c r="V23" s="18">
        <v>85.618899999999996</v>
      </c>
      <c r="W23" s="18">
        <v>1877.6728478335338</v>
      </c>
      <c r="X23" s="17">
        <f t="shared" si="12"/>
        <v>30164.814300445716</v>
      </c>
      <c r="Y23" s="17">
        <f t="shared" si="13"/>
        <v>85472.690777089709</v>
      </c>
      <c r="Z23" s="19">
        <f t="shared" si="8"/>
        <v>9647.9643004457175</v>
      </c>
      <c r="AA23" s="19">
        <f t="shared" si="6"/>
        <v>9647.9643004457175</v>
      </c>
      <c r="AB23" s="19">
        <f t="shared" si="9"/>
        <v>109267.43720916251</v>
      </c>
      <c r="AC23" s="19">
        <f t="shared" si="7"/>
        <v>0.47024588572055254</v>
      </c>
      <c r="AD23" s="20" t="str">
        <f t="shared" si="10"/>
        <v>1/1.47</v>
      </c>
      <c r="AE23" s="19">
        <f t="shared" si="11"/>
        <v>79.081674593817354</v>
      </c>
      <c r="AF23" s="21"/>
    </row>
    <row r="24" spans="1:32" ht="13">
      <c r="A24" s="15" t="s">
        <v>71</v>
      </c>
      <c r="B24" s="15">
        <v>2013</v>
      </c>
      <c r="C24" s="15">
        <v>95</v>
      </c>
      <c r="D24" s="15">
        <v>89</v>
      </c>
      <c r="E24" s="15">
        <v>33</v>
      </c>
      <c r="F24" s="15">
        <v>32</v>
      </c>
      <c r="G24" s="16"/>
      <c r="H24" s="17">
        <f t="shared" ref="H24:H29" si="14">C24*150.2+E24*137.3</f>
        <v>18799.899999999998</v>
      </c>
      <c r="I24" s="17">
        <f t="shared" ref="I24:I29" si="15">G24+H24</f>
        <v>18799.899999999998</v>
      </c>
      <c r="J24" s="17">
        <f t="shared" ref="J24:J29" si="16">D24*4.76+F24*4.35</f>
        <v>562.83999999999992</v>
      </c>
      <c r="K24" s="17">
        <f t="shared" ref="K24:K29" si="17">D24*5.6</f>
        <v>498.4</v>
      </c>
      <c r="L24" s="17">
        <f t="shared" ref="L24:L29" si="18">SUM(M24:S24)</f>
        <v>1268.47</v>
      </c>
      <c r="M24" s="18">
        <v>250.92000000000002</v>
      </c>
      <c r="N24" s="18">
        <v>314.57</v>
      </c>
      <c r="O24" s="18">
        <v>181.22</v>
      </c>
      <c r="P24" s="18"/>
      <c r="Q24" s="18">
        <v>180</v>
      </c>
      <c r="R24" s="18"/>
      <c r="S24" s="18">
        <v>341.76</v>
      </c>
      <c r="T24" s="17">
        <f t="shared" ref="T24:T29" si="19">H24+J24+K24+L24</f>
        <v>21129.61</v>
      </c>
      <c r="U24" s="18">
        <v>0.12</v>
      </c>
      <c r="V24" s="18">
        <v>100.9974</v>
      </c>
      <c r="W24" s="18">
        <v>2507.8205397590355</v>
      </c>
      <c r="X24" s="17">
        <f t="shared" ref="X24:X29" si="20">(V24-V23)*W24</f>
        <v>38566.518170684336</v>
      </c>
      <c r="Y24" s="17">
        <f t="shared" ref="Y24:Y29" si="21">Y23+X24</f>
        <v>124039.20894777405</v>
      </c>
      <c r="Z24" s="19">
        <f t="shared" ref="Z24:Z29" si="22">X24-T24</f>
        <v>17436.908170684335</v>
      </c>
      <c r="AA24" s="19">
        <f t="shared" ref="AA24:AA29" si="23">Z24/((1+U24)^(B24-2018))</f>
        <v>30729.790095327677</v>
      </c>
      <c r="AB24" s="19">
        <f t="shared" ref="AB24:AB29" si="24">T24*10000/W24</f>
        <v>84254.872567676808</v>
      </c>
      <c r="AC24" s="19">
        <f t="shared" ref="AC24:AC29" si="25">AA24/T24</f>
        <v>1.4543472451847277</v>
      </c>
      <c r="AD24" s="20" t="str">
        <f t="shared" ref="AD24:AD29" si="26">"1/"&amp;ROUND(1/(T24/X24),2)</f>
        <v>1/1.83</v>
      </c>
      <c r="AE24" s="19">
        <f t="shared" ref="AE24:AE29" si="27">Z24/(D24+F24)</f>
        <v>144.10667909656476</v>
      </c>
      <c r="AF24" s="21"/>
    </row>
    <row r="25" spans="1:32" ht="13">
      <c r="A25" s="15" t="s">
        <v>71</v>
      </c>
      <c r="B25" s="15">
        <v>2014</v>
      </c>
      <c r="C25" s="15">
        <v>95</v>
      </c>
      <c r="D25" s="15">
        <v>89</v>
      </c>
      <c r="E25" s="15">
        <v>34</v>
      </c>
      <c r="F25" s="15">
        <v>32</v>
      </c>
      <c r="G25" s="16"/>
      <c r="H25" s="17">
        <f t="shared" si="14"/>
        <v>18937.199999999997</v>
      </c>
      <c r="I25" s="17">
        <f t="shared" si="15"/>
        <v>18937.199999999997</v>
      </c>
      <c r="J25" s="17">
        <f t="shared" si="16"/>
        <v>562.83999999999992</v>
      </c>
      <c r="K25" s="17">
        <f t="shared" si="17"/>
        <v>498.4</v>
      </c>
      <c r="L25" s="17">
        <f t="shared" si="18"/>
        <v>1119.95</v>
      </c>
      <c r="M25" s="18">
        <v>253.98000000000002</v>
      </c>
      <c r="N25" s="18">
        <v>310.78000000000003</v>
      </c>
      <c r="O25" s="18">
        <v>183.43</v>
      </c>
      <c r="P25" s="18"/>
      <c r="Q25" s="18">
        <v>30</v>
      </c>
      <c r="R25" s="18"/>
      <c r="S25" s="18">
        <v>341.76</v>
      </c>
      <c r="T25" s="17">
        <f t="shared" si="19"/>
        <v>21118.39</v>
      </c>
      <c r="U25" s="18">
        <v>0.12</v>
      </c>
      <c r="V25" s="18">
        <v>1.3247</v>
      </c>
      <c r="W25" s="18">
        <v>3387.8251330278849</v>
      </c>
      <c r="X25" s="17">
        <f t="shared" si="20"/>
        <v>-337673.67813674844</v>
      </c>
      <c r="Y25" s="17">
        <f t="shared" si="21"/>
        <v>-213634.46918897438</v>
      </c>
      <c r="Z25" s="19">
        <f t="shared" si="22"/>
        <v>-358792.06813674845</v>
      </c>
      <c r="AA25" s="19">
        <f t="shared" si="23"/>
        <v>-564566.26542761293</v>
      </c>
      <c r="AB25" s="19">
        <f t="shared" si="24"/>
        <v>62336.127665259213</v>
      </c>
      <c r="AC25" s="19">
        <f t="shared" si="25"/>
        <v>-26.733395179633153</v>
      </c>
      <c r="AD25" s="20" t="str">
        <f t="shared" si="26"/>
        <v>1/-15.99</v>
      </c>
      <c r="AE25" s="19">
        <f t="shared" si="27"/>
        <v>-2965.2237036094912</v>
      </c>
      <c r="AF25" s="21"/>
    </row>
    <row r="26" spans="1:32" ht="13">
      <c r="A26" s="15" t="s">
        <v>71</v>
      </c>
      <c r="B26" s="15">
        <v>2015</v>
      </c>
      <c r="C26" s="15">
        <v>93</v>
      </c>
      <c r="D26" s="15">
        <v>88</v>
      </c>
      <c r="E26" s="15">
        <v>33</v>
      </c>
      <c r="F26" s="15">
        <v>31</v>
      </c>
      <c r="G26" s="16"/>
      <c r="H26" s="17">
        <f t="shared" si="14"/>
        <v>18499.5</v>
      </c>
      <c r="I26" s="17">
        <f t="shared" si="15"/>
        <v>18499.5</v>
      </c>
      <c r="J26" s="17">
        <f t="shared" si="16"/>
        <v>553.73</v>
      </c>
      <c r="K26" s="17">
        <f t="shared" si="17"/>
        <v>492.79999999999995</v>
      </c>
      <c r="L26" s="17">
        <f t="shared" si="18"/>
        <v>1369.79</v>
      </c>
      <c r="M26" s="18">
        <v>250.92000000000002</v>
      </c>
      <c r="N26" s="18">
        <v>329.73</v>
      </c>
      <c r="O26" s="18">
        <v>181.22</v>
      </c>
      <c r="P26" s="18"/>
      <c r="Q26" s="18">
        <v>270</v>
      </c>
      <c r="R26" s="18"/>
      <c r="S26" s="18">
        <v>337.91999999999996</v>
      </c>
      <c r="T26" s="17">
        <f t="shared" si="19"/>
        <v>20915.82</v>
      </c>
      <c r="U26" s="18">
        <v>0.12</v>
      </c>
      <c r="V26" s="18">
        <v>7.3772000000000002</v>
      </c>
      <c r="W26" s="18">
        <v>3844.1065653323953</v>
      </c>
      <c r="X26" s="17">
        <f t="shared" si="20"/>
        <v>23266.454986674325</v>
      </c>
      <c r="Y26" s="17">
        <f t="shared" si="21"/>
        <v>-190368.01420230005</v>
      </c>
      <c r="Z26" s="19">
        <f t="shared" si="22"/>
        <v>2350.6349866743258</v>
      </c>
      <c r="AA26" s="19">
        <f t="shared" si="23"/>
        <v>3302.4729105583883</v>
      </c>
      <c r="AB26" s="19">
        <f t="shared" si="24"/>
        <v>54410.094112964412</v>
      </c>
      <c r="AC26" s="19">
        <f t="shared" si="25"/>
        <v>0.15789354233103883</v>
      </c>
      <c r="AD26" s="20" t="str">
        <f t="shared" si="26"/>
        <v>1/1.11</v>
      </c>
      <c r="AE26" s="19">
        <f t="shared" si="27"/>
        <v>19.753235182137193</v>
      </c>
      <c r="AF26" s="21"/>
    </row>
    <row r="27" spans="1:32" ht="13">
      <c r="A27" s="15" t="s">
        <v>72</v>
      </c>
      <c r="B27" s="15">
        <v>2016</v>
      </c>
      <c r="C27" s="15">
        <v>94</v>
      </c>
      <c r="D27" s="15">
        <v>92</v>
      </c>
      <c r="E27" s="15">
        <v>33</v>
      </c>
      <c r="F27" s="15">
        <v>32</v>
      </c>
      <c r="G27" s="16"/>
      <c r="H27" s="17">
        <f t="shared" si="14"/>
        <v>18649.7</v>
      </c>
      <c r="I27" s="17">
        <f t="shared" si="15"/>
        <v>18649.7</v>
      </c>
      <c r="J27" s="17">
        <f t="shared" si="16"/>
        <v>577.11999999999989</v>
      </c>
      <c r="K27" s="17">
        <f t="shared" si="17"/>
        <v>515.19999999999993</v>
      </c>
      <c r="L27" s="17">
        <f t="shared" si="18"/>
        <v>1246.3399999999999</v>
      </c>
      <c r="M27" s="18">
        <v>266.22000000000003</v>
      </c>
      <c r="N27" s="18">
        <v>314.57</v>
      </c>
      <c r="O27" s="18">
        <v>192.27</v>
      </c>
      <c r="P27" s="18"/>
      <c r="Q27" s="18">
        <v>120</v>
      </c>
      <c r="R27" s="18"/>
      <c r="S27" s="18">
        <v>353.28</v>
      </c>
      <c r="T27" s="17">
        <f t="shared" si="19"/>
        <v>20988.36</v>
      </c>
      <c r="U27" s="18">
        <v>0.12</v>
      </c>
      <c r="V27" s="18">
        <v>19.6416</v>
      </c>
      <c r="W27" s="18">
        <v>4016.5895361246039</v>
      </c>
      <c r="X27" s="17">
        <f t="shared" si="20"/>
        <v>49261.060706846591</v>
      </c>
      <c r="Y27" s="17">
        <f t="shared" si="21"/>
        <v>-141106.95349545346</v>
      </c>
      <c r="Z27" s="19">
        <f t="shared" si="22"/>
        <v>28272.70070684659</v>
      </c>
      <c r="AA27" s="19">
        <f t="shared" si="23"/>
        <v>35465.275766668368</v>
      </c>
      <c r="AB27" s="19">
        <f t="shared" si="24"/>
        <v>52254.181840673133</v>
      </c>
      <c r="AC27" s="19">
        <f t="shared" si="25"/>
        <v>1.6897592649767952</v>
      </c>
      <c r="AD27" s="20" t="str">
        <f t="shared" si="26"/>
        <v>1/2.35</v>
      </c>
      <c r="AE27" s="19">
        <f t="shared" si="27"/>
        <v>228.00565086166606</v>
      </c>
      <c r="AF27" s="21"/>
    </row>
    <row r="28" spans="1:32" ht="13">
      <c r="A28" s="15" t="s">
        <v>71</v>
      </c>
      <c r="B28" s="15">
        <v>2017</v>
      </c>
      <c r="C28" s="15">
        <v>92</v>
      </c>
      <c r="D28" s="15">
        <v>86</v>
      </c>
      <c r="E28" s="15">
        <v>32</v>
      </c>
      <c r="F28" s="15">
        <v>32</v>
      </c>
      <c r="G28" s="16"/>
      <c r="H28" s="17">
        <f t="shared" si="14"/>
        <v>18212</v>
      </c>
      <c r="I28" s="17">
        <f t="shared" si="15"/>
        <v>18212</v>
      </c>
      <c r="J28" s="17">
        <f t="shared" si="16"/>
        <v>548.55999999999995</v>
      </c>
      <c r="K28" s="17">
        <f t="shared" si="17"/>
        <v>481.59999999999997</v>
      </c>
      <c r="L28" s="17">
        <f t="shared" si="18"/>
        <v>1078.43</v>
      </c>
      <c r="M28" s="18">
        <v>253.98000000000002</v>
      </c>
      <c r="N28" s="18">
        <v>310.78000000000003</v>
      </c>
      <c r="O28" s="18">
        <v>183.43</v>
      </c>
      <c r="P28" s="18"/>
      <c r="Q28" s="18">
        <v>0</v>
      </c>
      <c r="R28" s="18"/>
      <c r="S28" s="18">
        <v>330.24</v>
      </c>
      <c r="T28" s="17">
        <f t="shared" si="19"/>
        <v>20320.59</v>
      </c>
      <c r="U28" s="18">
        <v>0.12</v>
      </c>
      <c r="V28" s="18">
        <v>37</v>
      </c>
      <c r="W28" s="18">
        <v>5055.5482226296408</v>
      </c>
      <c r="X28" s="17">
        <f t="shared" si="20"/>
        <v>87756.228267694358</v>
      </c>
      <c r="Y28" s="17">
        <f t="shared" si="21"/>
        <v>-53350.725227759103</v>
      </c>
      <c r="Z28" s="19">
        <f t="shared" si="22"/>
        <v>67435.638267694361</v>
      </c>
      <c r="AA28" s="19">
        <f t="shared" si="23"/>
        <v>75527.914859817683</v>
      </c>
      <c r="AB28" s="19">
        <f t="shared" si="24"/>
        <v>40194.631927435665</v>
      </c>
      <c r="AC28" s="19">
        <f t="shared" si="25"/>
        <v>3.7168170244967143</v>
      </c>
      <c r="AD28" s="20" t="str">
        <f t="shared" si="26"/>
        <v>1/4.32</v>
      </c>
      <c r="AE28" s="19">
        <f t="shared" si="27"/>
        <v>571.48845989571498</v>
      </c>
      <c r="AF28" s="21"/>
    </row>
    <row r="29" spans="1:32" ht="13">
      <c r="A29" s="15" t="s">
        <v>71</v>
      </c>
      <c r="B29" s="15">
        <v>2018</v>
      </c>
      <c r="C29" s="15">
        <v>92</v>
      </c>
      <c r="D29" s="15">
        <v>90</v>
      </c>
      <c r="E29" s="15">
        <v>32</v>
      </c>
      <c r="F29" s="15">
        <v>32</v>
      </c>
      <c r="G29" s="16"/>
      <c r="H29" s="17">
        <f t="shared" si="14"/>
        <v>18212</v>
      </c>
      <c r="I29" s="17">
        <f t="shared" si="15"/>
        <v>18212</v>
      </c>
      <c r="J29" s="17">
        <f t="shared" si="16"/>
        <v>567.59999999999991</v>
      </c>
      <c r="K29" s="17">
        <f t="shared" si="17"/>
        <v>503.99999999999994</v>
      </c>
      <c r="L29" s="17">
        <f t="shared" si="18"/>
        <v>1257.47</v>
      </c>
      <c r="M29" s="18">
        <v>250.92000000000002</v>
      </c>
      <c r="N29" s="18">
        <v>329.73</v>
      </c>
      <c r="O29" s="18">
        <v>181.22</v>
      </c>
      <c r="P29" s="18"/>
      <c r="Q29" s="18">
        <v>150</v>
      </c>
      <c r="R29" s="18"/>
      <c r="S29" s="18">
        <v>345.59999999999997</v>
      </c>
      <c r="T29" s="17">
        <f t="shared" si="19"/>
        <v>20541.07</v>
      </c>
      <c r="U29" s="18">
        <v>0.12</v>
      </c>
      <c r="V29" s="18">
        <v>53.169899999999998</v>
      </c>
      <c r="W29" s="18">
        <v>3089.1184551859783</v>
      </c>
      <c r="X29" s="17">
        <f t="shared" si="20"/>
        <v>49950.736508511749</v>
      </c>
      <c r="Y29" s="17">
        <f t="shared" si="21"/>
        <v>-3399.9887192473543</v>
      </c>
      <c r="Z29" s="19">
        <f t="shared" si="22"/>
        <v>29409.666508511749</v>
      </c>
      <c r="AA29" s="19">
        <f t="shared" si="23"/>
        <v>29409.666508511749</v>
      </c>
      <c r="AB29" s="19">
        <f t="shared" si="24"/>
        <v>66494.925002036995</v>
      </c>
      <c r="AC29" s="19">
        <f t="shared" si="25"/>
        <v>1.431749490582124</v>
      </c>
      <c r="AD29" s="20" t="str">
        <f t="shared" si="26"/>
        <v>1/2.43</v>
      </c>
      <c r="AE29" s="19">
        <f t="shared" si="27"/>
        <v>241.06284023370287</v>
      </c>
      <c r="AF29" s="21"/>
    </row>
    <row r="30" spans="1:32" ht="13">
      <c r="A30" s="15" t="s">
        <v>73</v>
      </c>
      <c r="B30" s="15">
        <v>2013</v>
      </c>
      <c r="C30" s="15">
        <v>95</v>
      </c>
      <c r="D30" s="15">
        <v>89</v>
      </c>
      <c r="E30" s="15">
        <v>33</v>
      </c>
      <c r="F30" s="15">
        <v>32</v>
      </c>
      <c r="G30" s="16"/>
      <c r="H30" s="17">
        <f t="shared" ref="H30:H35" si="28">C30*150.2+E30*137.3</f>
        <v>18799.899999999998</v>
      </c>
      <c r="I30" s="17">
        <f t="shared" ref="I30:I35" si="29">G30+H30</f>
        <v>18799.899999999998</v>
      </c>
      <c r="J30" s="17">
        <f t="shared" ref="J30:J35" si="30">D30*4.76+F30*4.35</f>
        <v>562.83999999999992</v>
      </c>
      <c r="K30" s="17">
        <f t="shared" ref="K30:K35" si="31">D30*5.6</f>
        <v>498.4</v>
      </c>
      <c r="L30" s="17">
        <f t="shared" ref="L30:L35" si="32">SUM(M30:S30)</f>
        <v>1317.56</v>
      </c>
      <c r="M30" s="18">
        <v>266.22000000000003</v>
      </c>
      <c r="N30" s="18">
        <v>337.31</v>
      </c>
      <c r="O30" s="18">
        <v>192.27</v>
      </c>
      <c r="P30" s="18"/>
      <c r="Q30" s="18">
        <v>180</v>
      </c>
      <c r="R30" s="18"/>
      <c r="S30" s="18">
        <v>341.76</v>
      </c>
      <c r="T30" s="17">
        <f t="shared" ref="T30:T35" si="33">H30+J30+K30+L30</f>
        <v>21178.7</v>
      </c>
      <c r="U30" s="18">
        <v>0.12</v>
      </c>
      <c r="V30" s="18">
        <v>69.553899999999999</v>
      </c>
      <c r="W30" s="18">
        <v>3927.1649291369049</v>
      </c>
      <c r="X30" s="17">
        <f t="shared" ref="X30:X35" si="34">(V30-V29)*W30</f>
        <v>64342.670198979053</v>
      </c>
      <c r="Y30" s="17">
        <f t="shared" ref="Y30:Y35" si="35">Y29+X30</f>
        <v>60942.681479731698</v>
      </c>
      <c r="Z30" s="19">
        <f t="shared" ref="Z30:Z35" si="36">X30-T30</f>
        <v>43163.970198979048</v>
      </c>
      <c r="AA30" s="19">
        <f t="shared" ref="AA30:AA35" si="37">Z30/((1+U30)^(B30-2018))</f>
        <v>76069.6638940634</v>
      </c>
      <c r="AB30" s="19">
        <f t="shared" ref="AB30:AB35" si="38">T30*10000/W30</f>
        <v>53928.725638356525</v>
      </c>
      <c r="AC30" s="19">
        <f t="shared" ref="AC30:AC35" si="39">AA30/T30</f>
        <v>3.5918004360070919</v>
      </c>
      <c r="AD30" s="20" t="str">
        <f t="shared" ref="AD30:AD35" si="40">"1/"&amp;ROUND(1/(T30/X30),2)</f>
        <v>1/3.04</v>
      </c>
      <c r="AE30" s="19">
        <f t="shared" ref="AE30:AE35" si="41">Z30/(D30+F30)</f>
        <v>356.72702643784339</v>
      </c>
      <c r="AF30" s="21"/>
    </row>
    <row r="31" spans="1:32" ht="13">
      <c r="A31" s="15" t="s">
        <v>74</v>
      </c>
      <c r="B31" s="15">
        <v>2014</v>
      </c>
      <c r="C31" s="15">
        <v>95</v>
      </c>
      <c r="D31" s="15">
        <v>89</v>
      </c>
      <c r="E31" s="15">
        <v>34</v>
      </c>
      <c r="F31" s="15">
        <v>32</v>
      </c>
      <c r="G31" s="16"/>
      <c r="H31" s="17">
        <f t="shared" si="28"/>
        <v>18937.199999999997</v>
      </c>
      <c r="I31" s="17">
        <f t="shared" si="29"/>
        <v>18937.199999999997</v>
      </c>
      <c r="J31" s="17">
        <f t="shared" si="30"/>
        <v>562.83999999999992</v>
      </c>
      <c r="K31" s="17">
        <f t="shared" si="31"/>
        <v>498.4</v>
      </c>
      <c r="L31" s="17">
        <f t="shared" si="32"/>
        <v>1178.1000000000001</v>
      </c>
      <c r="M31" s="18">
        <v>272.34000000000003</v>
      </c>
      <c r="N31" s="18">
        <v>337.31</v>
      </c>
      <c r="O31" s="18">
        <v>196.69</v>
      </c>
      <c r="P31" s="18"/>
      <c r="Q31" s="18">
        <v>30</v>
      </c>
      <c r="R31" s="18"/>
      <c r="S31" s="18">
        <v>341.76</v>
      </c>
      <c r="T31" s="17">
        <f t="shared" si="33"/>
        <v>21176.539999999997</v>
      </c>
      <c r="U31" s="18">
        <v>0.12</v>
      </c>
      <c r="V31" s="18">
        <v>85.618899999999996</v>
      </c>
      <c r="W31" s="18">
        <v>4474.4781120870148</v>
      </c>
      <c r="X31" s="17">
        <f t="shared" si="34"/>
        <v>71882.490870677881</v>
      </c>
      <c r="Y31" s="17">
        <f t="shared" si="35"/>
        <v>132825.17235040959</v>
      </c>
      <c r="Z31" s="19">
        <f t="shared" si="36"/>
        <v>50705.950870677887</v>
      </c>
      <c r="AA31" s="19">
        <f t="shared" si="37"/>
        <v>79786.795362220524</v>
      </c>
      <c r="AB31" s="19">
        <f t="shared" si="38"/>
        <v>47327.396557813758</v>
      </c>
      <c r="AC31" s="19">
        <f t="shared" si="39"/>
        <v>3.7676974313188336</v>
      </c>
      <c r="AD31" s="20" t="str">
        <f t="shared" si="40"/>
        <v>1/3.39</v>
      </c>
      <c r="AE31" s="19">
        <f t="shared" si="41"/>
        <v>419.05744521221396</v>
      </c>
      <c r="AF31" s="21"/>
    </row>
    <row r="32" spans="1:32" ht="13">
      <c r="A32" s="15" t="s">
        <v>74</v>
      </c>
      <c r="B32" s="15">
        <v>2015</v>
      </c>
      <c r="C32" s="15">
        <v>93</v>
      </c>
      <c r="D32" s="15">
        <v>88</v>
      </c>
      <c r="E32" s="15">
        <v>33</v>
      </c>
      <c r="F32" s="15">
        <v>31</v>
      </c>
      <c r="G32" s="16"/>
      <c r="H32" s="17">
        <f t="shared" si="28"/>
        <v>18499.5</v>
      </c>
      <c r="I32" s="17">
        <f t="shared" si="29"/>
        <v>18499.5</v>
      </c>
      <c r="J32" s="17">
        <f t="shared" si="30"/>
        <v>553.73</v>
      </c>
      <c r="K32" s="17">
        <f t="shared" si="31"/>
        <v>492.79999999999995</v>
      </c>
      <c r="L32" s="17">
        <f t="shared" si="32"/>
        <v>1414.2600000000002</v>
      </c>
      <c r="M32" s="18">
        <v>272.34000000000003</v>
      </c>
      <c r="N32" s="18">
        <v>337.31</v>
      </c>
      <c r="O32" s="18">
        <v>196.69</v>
      </c>
      <c r="P32" s="18"/>
      <c r="Q32" s="18">
        <v>270</v>
      </c>
      <c r="R32" s="18"/>
      <c r="S32" s="18">
        <v>337.91999999999996</v>
      </c>
      <c r="T32" s="17">
        <f t="shared" si="33"/>
        <v>20960.29</v>
      </c>
      <c r="U32" s="18">
        <v>0.12</v>
      </c>
      <c r="V32" s="18">
        <v>100.9974</v>
      </c>
      <c r="W32" s="18">
        <v>4333.929800375</v>
      </c>
      <c r="X32" s="17">
        <f t="shared" si="34"/>
        <v>66649.339435066955</v>
      </c>
      <c r="Y32" s="17">
        <f t="shared" si="35"/>
        <v>199474.51178547653</v>
      </c>
      <c r="Z32" s="19">
        <f t="shared" si="36"/>
        <v>45689.049435066954</v>
      </c>
      <c r="AA32" s="19">
        <f t="shared" si="37"/>
        <v>64189.824844709765</v>
      </c>
      <c r="AB32" s="19">
        <f t="shared" si="38"/>
        <v>48363.242981430798</v>
      </c>
      <c r="AC32" s="19">
        <f t="shared" si="39"/>
        <v>3.0624492716803902</v>
      </c>
      <c r="AD32" s="20" t="str">
        <f t="shared" si="40"/>
        <v>1/3.18</v>
      </c>
      <c r="AE32" s="19">
        <f t="shared" si="41"/>
        <v>383.94159189131892</v>
      </c>
      <c r="AF32" s="21"/>
    </row>
    <row r="33" spans="1:32" ht="13">
      <c r="A33" s="15" t="s">
        <v>74</v>
      </c>
      <c r="B33" s="15">
        <v>2016</v>
      </c>
      <c r="C33" s="15">
        <v>94</v>
      </c>
      <c r="D33" s="15">
        <v>92</v>
      </c>
      <c r="E33" s="15">
        <v>33</v>
      </c>
      <c r="F33" s="15">
        <v>32</v>
      </c>
      <c r="G33" s="16"/>
      <c r="H33" s="17">
        <f t="shared" si="28"/>
        <v>18649.7</v>
      </c>
      <c r="I33" s="17">
        <f t="shared" si="29"/>
        <v>18649.7</v>
      </c>
      <c r="J33" s="17">
        <f t="shared" si="30"/>
        <v>577.11999999999989</v>
      </c>
      <c r="K33" s="17">
        <f t="shared" si="31"/>
        <v>515.19999999999993</v>
      </c>
      <c r="L33" s="17">
        <f t="shared" si="32"/>
        <v>1279.6200000000001</v>
      </c>
      <c r="M33" s="18">
        <v>272.34000000000003</v>
      </c>
      <c r="N33" s="18">
        <v>337.31</v>
      </c>
      <c r="O33" s="18">
        <v>196.69</v>
      </c>
      <c r="P33" s="18"/>
      <c r="Q33" s="18">
        <v>120</v>
      </c>
      <c r="R33" s="18"/>
      <c r="S33" s="18">
        <v>353.28</v>
      </c>
      <c r="T33" s="17">
        <f t="shared" si="33"/>
        <v>21021.64</v>
      </c>
      <c r="U33" s="18">
        <v>0.12</v>
      </c>
      <c r="V33" s="18">
        <v>113.06019999999999</v>
      </c>
      <c r="W33" s="18">
        <v>4349.8406826666669</v>
      </c>
      <c r="X33" s="17">
        <f t="shared" si="34"/>
        <v>52471.258186871448</v>
      </c>
      <c r="Y33" s="17">
        <f t="shared" si="35"/>
        <v>251945.76997234797</v>
      </c>
      <c r="Z33" s="19">
        <f t="shared" si="36"/>
        <v>31449.618186871448</v>
      </c>
      <c r="AA33" s="19">
        <f t="shared" si="37"/>
        <v>39450.401053611546</v>
      </c>
      <c r="AB33" s="19">
        <f t="shared" si="38"/>
        <v>48327.379169925596</v>
      </c>
      <c r="AC33" s="19">
        <f t="shared" si="39"/>
        <v>1.8766566763397883</v>
      </c>
      <c r="AD33" s="20" t="str">
        <f t="shared" si="40"/>
        <v>1/2.5</v>
      </c>
      <c r="AE33" s="19">
        <f t="shared" si="41"/>
        <v>253.62595311993104</v>
      </c>
      <c r="AF33" s="21"/>
    </row>
    <row r="34" spans="1:32" ht="13">
      <c r="A34" s="15" t="s">
        <v>74</v>
      </c>
      <c r="B34" s="15">
        <v>2017</v>
      </c>
      <c r="C34" s="15">
        <v>92</v>
      </c>
      <c r="D34" s="15">
        <v>86</v>
      </c>
      <c r="E34" s="15">
        <v>32</v>
      </c>
      <c r="F34" s="15">
        <v>32</v>
      </c>
      <c r="G34" s="16"/>
      <c r="H34" s="17">
        <f t="shared" si="28"/>
        <v>18212</v>
      </c>
      <c r="I34" s="17">
        <f t="shared" si="29"/>
        <v>18212</v>
      </c>
      <c r="J34" s="17">
        <f t="shared" si="30"/>
        <v>548.55999999999995</v>
      </c>
      <c r="K34" s="17">
        <f t="shared" si="31"/>
        <v>481.59999999999997</v>
      </c>
      <c r="L34" s="17">
        <f t="shared" si="32"/>
        <v>1125.21</v>
      </c>
      <c r="M34" s="18">
        <v>272.34000000000003</v>
      </c>
      <c r="N34" s="18">
        <v>325.94</v>
      </c>
      <c r="O34" s="18">
        <v>196.69</v>
      </c>
      <c r="P34" s="18"/>
      <c r="Q34" s="18">
        <v>0</v>
      </c>
      <c r="R34" s="18"/>
      <c r="S34" s="18">
        <v>330.24</v>
      </c>
      <c r="T34" s="17">
        <f t="shared" si="33"/>
        <v>20367.37</v>
      </c>
      <c r="U34" s="18">
        <v>0.12</v>
      </c>
      <c r="V34" s="18">
        <v>123.178</v>
      </c>
      <c r="W34" s="18">
        <v>2585.7324160000003</v>
      </c>
      <c r="X34" s="17">
        <f t="shared" si="34"/>
        <v>26161.923438604808</v>
      </c>
      <c r="Y34" s="17">
        <f t="shared" si="35"/>
        <v>278107.69341095281</v>
      </c>
      <c r="Z34" s="19">
        <f t="shared" si="36"/>
        <v>5794.5534386048093</v>
      </c>
      <c r="AA34" s="19">
        <f t="shared" si="37"/>
        <v>6489.8998512373873</v>
      </c>
      <c r="AB34" s="19">
        <f t="shared" si="38"/>
        <v>78768.281953580139</v>
      </c>
      <c r="AC34" s="19">
        <f t="shared" si="39"/>
        <v>0.31864201667851016</v>
      </c>
      <c r="AD34" s="20" t="str">
        <f t="shared" si="40"/>
        <v>1/1.28</v>
      </c>
      <c r="AE34" s="19">
        <f t="shared" si="41"/>
        <v>49.106385072922116</v>
      </c>
      <c r="AF34" s="21"/>
    </row>
    <row r="35" spans="1:32" ht="13">
      <c r="A35" s="15" t="s">
        <v>74</v>
      </c>
      <c r="B35" s="15">
        <v>2018</v>
      </c>
      <c r="C35" s="15">
        <v>92</v>
      </c>
      <c r="D35" s="15">
        <v>90</v>
      </c>
      <c r="E35" s="15">
        <v>32</v>
      </c>
      <c r="F35" s="15">
        <v>32</v>
      </c>
      <c r="G35" s="16"/>
      <c r="H35" s="17">
        <f t="shared" si="28"/>
        <v>18212</v>
      </c>
      <c r="I35" s="17">
        <f t="shared" si="29"/>
        <v>18212</v>
      </c>
      <c r="J35" s="17">
        <f t="shared" si="30"/>
        <v>567.59999999999991</v>
      </c>
      <c r="K35" s="17">
        <f t="shared" si="31"/>
        <v>503.99999999999994</v>
      </c>
      <c r="L35" s="17">
        <f t="shared" si="32"/>
        <v>1300.46</v>
      </c>
      <c r="M35" s="18">
        <v>269.28000000000003</v>
      </c>
      <c r="N35" s="18">
        <v>341.1</v>
      </c>
      <c r="O35" s="18">
        <v>194.48</v>
      </c>
      <c r="P35" s="18"/>
      <c r="Q35" s="18">
        <v>150</v>
      </c>
      <c r="R35" s="18"/>
      <c r="S35" s="18">
        <v>345.59999999999997</v>
      </c>
      <c r="T35" s="17">
        <f t="shared" si="33"/>
        <v>20584.059999999998</v>
      </c>
      <c r="U35" s="18">
        <v>0.12</v>
      </c>
      <c r="V35" s="18">
        <v>131.73320000000001</v>
      </c>
      <c r="W35" s="18">
        <v>3151.7353714285709</v>
      </c>
      <c r="X35" s="17">
        <f t="shared" si="34"/>
        <v>26963.726449645754</v>
      </c>
      <c r="Y35" s="17">
        <f t="shared" si="35"/>
        <v>305071.41986059857</v>
      </c>
      <c r="Z35" s="19">
        <f t="shared" si="36"/>
        <v>6379.6664496457561</v>
      </c>
      <c r="AA35" s="19">
        <f t="shared" si="37"/>
        <v>6379.6664496457561</v>
      </c>
      <c r="AB35" s="19">
        <f t="shared" si="38"/>
        <v>65310.24205458584</v>
      </c>
      <c r="AC35" s="19">
        <f t="shared" si="39"/>
        <v>0.30993236755264786</v>
      </c>
      <c r="AD35" s="20" t="str">
        <f t="shared" si="40"/>
        <v>1/1.31</v>
      </c>
      <c r="AE35" s="19">
        <f t="shared" si="41"/>
        <v>52.292347947916035</v>
      </c>
      <c r="AF35" s="21"/>
    </row>
  </sheetData>
  <sheetProtection password="CE28" sheet="1" objects="1" scenarios="1" selectLockedCells="1"/>
  <mergeCells count="23">
    <mergeCell ref="J3:J4"/>
    <mergeCell ref="F2:F4"/>
    <mergeCell ref="A2:A4"/>
    <mergeCell ref="B2:B4"/>
    <mergeCell ref="C2:C4"/>
    <mergeCell ref="D2:D4"/>
    <mergeCell ref="E2:E4"/>
    <mergeCell ref="A1:AF1"/>
    <mergeCell ref="M5:S5"/>
    <mergeCell ref="AC2:AC4"/>
    <mergeCell ref="AB2:AB4"/>
    <mergeCell ref="AF2:AF4"/>
    <mergeCell ref="K3:L3"/>
    <mergeCell ref="U2:U4"/>
    <mergeCell ref="Z2:Z4"/>
    <mergeCell ref="AD2:AD4"/>
    <mergeCell ref="AA2:AA4"/>
    <mergeCell ref="J2:L2"/>
    <mergeCell ref="V2:Y3"/>
    <mergeCell ref="AE2:AE4"/>
    <mergeCell ref="G2:I3"/>
    <mergeCell ref="T2:T4"/>
    <mergeCell ref="M2:S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D31" sqref="D31"/>
    </sheetView>
  </sheetViews>
  <sheetFormatPr baseColWidth="10" defaultColWidth="8.7109375" defaultRowHeight="12" x14ac:dyDescent="0"/>
  <sheetData>
    <row r="1" spans="1:19">
      <c r="A1" s="46" t="s">
        <v>0</v>
      </c>
      <c r="B1" s="47"/>
      <c r="C1" s="45" t="s">
        <v>1</v>
      </c>
      <c r="D1" s="45" t="s">
        <v>12</v>
      </c>
      <c r="E1" s="42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54</v>
      </c>
      <c r="K1" s="45"/>
      <c r="L1" s="45"/>
      <c r="M1" s="45"/>
      <c r="N1" s="45"/>
      <c r="O1" s="45"/>
      <c r="P1" s="45"/>
      <c r="Q1" s="42" t="s">
        <v>4</v>
      </c>
      <c r="R1" s="42" t="s">
        <v>10</v>
      </c>
      <c r="S1" s="42" t="s">
        <v>11</v>
      </c>
    </row>
    <row r="2" spans="1:19">
      <c r="A2" s="48"/>
      <c r="B2" s="49"/>
      <c r="C2" s="45"/>
      <c r="D2" s="45"/>
      <c r="E2" s="43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3"/>
      <c r="R2" s="43"/>
      <c r="S2" s="43"/>
    </row>
    <row r="3" spans="1:19" ht="26">
      <c r="A3" s="50"/>
      <c r="B3" s="51"/>
      <c r="C3" s="45"/>
      <c r="D3" s="45"/>
      <c r="E3" s="44"/>
      <c r="F3" s="45"/>
      <c r="G3" s="45"/>
      <c r="H3" s="45"/>
      <c r="I3" s="45"/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44"/>
      <c r="R3" s="44"/>
      <c r="S3" s="44"/>
    </row>
    <row r="4" spans="1:19" ht="46.5" customHeight="1">
      <c r="A4" s="1" t="s">
        <v>13</v>
      </c>
      <c r="B4" s="1" t="s">
        <v>14</v>
      </c>
      <c r="C4" s="1" t="s">
        <v>40</v>
      </c>
      <c r="D4" s="1" t="s">
        <v>37</v>
      </c>
      <c r="E4" s="1" t="s">
        <v>43</v>
      </c>
      <c r="F4" s="1" t="s">
        <v>15</v>
      </c>
      <c r="G4" s="1" t="s">
        <v>16</v>
      </c>
      <c r="H4" s="1" t="s">
        <v>17</v>
      </c>
      <c r="I4" s="1" t="s">
        <v>18</v>
      </c>
      <c r="J4" s="39" t="s">
        <v>32</v>
      </c>
      <c r="K4" s="40"/>
      <c r="L4" s="40"/>
      <c r="M4" s="40"/>
      <c r="N4" s="40"/>
      <c r="O4" s="40"/>
      <c r="P4" s="41"/>
      <c r="Q4" s="1"/>
      <c r="R4" s="1"/>
      <c r="S4" s="1"/>
    </row>
    <row r="5" spans="1:19" ht="26.25" customHeight="1">
      <c r="A5" s="2" t="s">
        <v>39</v>
      </c>
      <c r="B5" s="2">
        <v>1</v>
      </c>
      <c r="C5" s="2" t="s">
        <v>41</v>
      </c>
      <c r="D5" s="2">
        <v>2001</v>
      </c>
      <c r="E5" s="2">
        <v>0.35</v>
      </c>
      <c r="F5" s="2">
        <v>22</v>
      </c>
      <c r="G5" s="2">
        <v>22</v>
      </c>
      <c r="H5" s="2">
        <v>0</v>
      </c>
      <c r="I5" s="2">
        <v>0</v>
      </c>
      <c r="J5" s="2">
        <v>67.320000000000007</v>
      </c>
      <c r="K5" s="2">
        <v>83.38</v>
      </c>
      <c r="L5" s="2">
        <v>48.62</v>
      </c>
      <c r="M5" s="2"/>
      <c r="N5" s="2"/>
      <c r="O5" s="2"/>
      <c r="P5" s="2">
        <v>84.47999999999999</v>
      </c>
      <c r="Q5" s="2">
        <v>0.1</v>
      </c>
      <c r="R5" s="2">
        <v>1.3247</v>
      </c>
      <c r="S5" s="2">
        <v>1569.9562555917987</v>
      </c>
    </row>
    <row r="6" spans="1:19" ht="13">
      <c r="B6" s="2">
        <v>1</v>
      </c>
      <c r="C6" s="2" t="s">
        <v>59</v>
      </c>
      <c r="D6" s="2">
        <v>2001</v>
      </c>
      <c r="E6" s="2">
        <v>0.35</v>
      </c>
      <c r="F6" s="2">
        <v>22</v>
      </c>
      <c r="G6" s="2">
        <v>22</v>
      </c>
      <c r="H6" s="2">
        <v>0</v>
      </c>
      <c r="I6" s="2">
        <v>0</v>
      </c>
      <c r="J6" s="2">
        <v>67.320000000000007</v>
      </c>
      <c r="K6" s="2">
        <v>83.38</v>
      </c>
      <c r="L6" s="2">
        <v>48.62</v>
      </c>
      <c r="M6" s="2"/>
      <c r="N6" s="2"/>
      <c r="O6" s="2"/>
      <c r="P6" s="2">
        <v>84.47999999999999</v>
      </c>
      <c r="Q6" s="2">
        <v>0.1</v>
      </c>
      <c r="R6" s="2">
        <v>0.1</v>
      </c>
      <c r="S6" s="2">
        <v>1.3247</v>
      </c>
    </row>
    <row r="7" spans="1:19" ht="13">
      <c r="B7" s="2">
        <v>2</v>
      </c>
      <c r="C7" s="2" t="s">
        <v>59</v>
      </c>
      <c r="D7" s="2">
        <v>2002</v>
      </c>
      <c r="E7" s="2">
        <v>0.35</v>
      </c>
      <c r="F7" s="2">
        <v>37</v>
      </c>
      <c r="G7" s="2">
        <v>36</v>
      </c>
      <c r="H7" s="2">
        <v>6</v>
      </c>
      <c r="I7" s="2">
        <v>6</v>
      </c>
      <c r="J7" s="2">
        <v>110.16</v>
      </c>
      <c r="K7" s="2">
        <v>136.44</v>
      </c>
      <c r="L7" s="2">
        <v>79.56</v>
      </c>
      <c r="M7" s="2"/>
      <c r="N7" s="2"/>
      <c r="O7" s="2"/>
      <c r="P7" s="2">
        <v>138.24</v>
      </c>
      <c r="Q7" s="2">
        <v>0.1</v>
      </c>
      <c r="R7" s="2">
        <v>0.1</v>
      </c>
      <c r="S7" s="2">
        <v>7.3772000000000002</v>
      </c>
    </row>
    <row r="8" spans="1:19" ht="13">
      <c r="B8" s="2">
        <v>3</v>
      </c>
      <c r="C8" s="2" t="s">
        <v>59</v>
      </c>
      <c r="D8" s="2">
        <v>2003</v>
      </c>
      <c r="E8" s="2">
        <v>0.35</v>
      </c>
      <c r="F8" s="2">
        <v>82</v>
      </c>
      <c r="G8" s="2">
        <v>81</v>
      </c>
      <c r="H8" s="2">
        <v>18</v>
      </c>
      <c r="I8" s="2">
        <v>17</v>
      </c>
      <c r="J8" s="2">
        <v>247.86</v>
      </c>
      <c r="K8" s="2">
        <v>306.99</v>
      </c>
      <c r="L8" s="2">
        <v>179.01</v>
      </c>
      <c r="M8" s="2"/>
      <c r="N8" s="2"/>
      <c r="O8" s="2"/>
      <c r="P8" s="2">
        <v>311.03999999999996</v>
      </c>
      <c r="Q8" s="2">
        <v>0.1</v>
      </c>
      <c r="R8" s="2">
        <v>0.1</v>
      </c>
      <c r="S8" s="2">
        <v>19.6416</v>
      </c>
    </row>
    <row r="9" spans="1:19" ht="13">
      <c r="B9" s="2">
        <v>4</v>
      </c>
      <c r="C9" s="2" t="s">
        <v>59</v>
      </c>
      <c r="D9" s="2">
        <v>2004</v>
      </c>
      <c r="E9" s="2">
        <v>0.35</v>
      </c>
      <c r="F9" s="2">
        <v>82</v>
      </c>
      <c r="G9" s="2">
        <v>82</v>
      </c>
      <c r="H9" s="2">
        <v>28</v>
      </c>
      <c r="I9" s="2">
        <v>28</v>
      </c>
      <c r="J9" s="2">
        <v>250.92000000000002</v>
      </c>
      <c r="K9" s="2">
        <v>310.78000000000003</v>
      </c>
      <c r="L9" s="2">
        <v>181.22</v>
      </c>
      <c r="M9" s="2"/>
      <c r="N9" s="2"/>
      <c r="O9" s="2"/>
      <c r="P9" s="2">
        <v>314.88</v>
      </c>
      <c r="Q9" s="2">
        <v>0.1</v>
      </c>
      <c r="R9" s="2">
        <v>0.1</v>
      </c>
      <c r="S9" s="2">
        <v>37</v>
      </c>
    </row>
    <row r="10" spans="1:19" ht="13">
      <c r="B10" s="2">
        <v>5</v>
      </c>
      <c r="C10" s="2" t="s">
        <v>59</v>
      </c>
      <c r="D10" s="2">
        <v>2005</v>
      </c>
      <c r="E10" s="2">
        <v>0.35</v>
      </c>
      <c r="F10" s="2">
        <v>85</v>
      </c>
      <c r="G10" s="2">
        <v>83</v>
      </c>
      <c r="H10" s="2">
        <v>31</v>
      </c>
      <c r="I10" s="2">
        <v>30</v>
      </c>
      <c r="J10" s="2">
        <v>253.98000000000002</v>
      </c>
      <c r="K10" s="2">
        <v>314.57</v>
      </c>
      <c r="L10" s="2">
        <v>183.43</v>
      </c>
      <c r="M10" s="2"/>
      <c r="N10" s="2">
        <v>180</v>
      </c>
      <c r="O10" s="2"/>
      <c r="P10" s="2">
        <v>318.71999999999997</v>
      </c>
      <c r="Q10" s="2">
        <v>0.1</v>
      </c>
      <c r="R10" s="2">
        <v>0.1</v>
      </c>
      <c r="S10" s="2">
        <v>53.169899999999998</v>
      </c>
    </row>
    <row r="11" spans="1:19" ht="13">
      <c r="B11" s="2">
        <v>6</v>
      </c>
      <c r="C11" s="2" t="s">
        <v>59</v>
      </c>
      <c r="D11" s="2">
        <v>2006</v>
      </c>
      <c r="E11" s="2">
        <v>0.35</v>
      </c>
      <c r="F11" s="2">
        <v>84</v>
      </c>
      <c r="G11" s="2">
        <v>82</v>
      </c>
      <c r="H11" s="2">
        <v>32</v>
      </c>
      <c r="I11" s="2">
        <v>32</v>
      </c>
      <c r="J11" s="2">
        <v>250.92000000000002</v>
      </c>
      <c r="K11" s="2">
        <v>310.78000000000003</v>
      </c>
      <c r="L11" s="2">
        <v>181.22</v>
      </c>
      <c r="M11" s="2"/>
      <c r="N11" s="2">
        <v>90</v>
      </c>
      <c r="O11" s="2"/>
      <c r="P11" s="2">
        <v>314.88</v>
      </c>
      <c r="Q11" s="2">
        <v>0.1</v>
      </c>
      <c r="R11" s="2">
        <v>0.1</v>
      </c>
      <c r="S11" s="2">
        <v>69.553899999999999</v>
      </c>
    </row>
    <row r="12" spans="1:19" ht="13">
      <c r="B12" s="2">
        <v>7</v>
      </c>
      <c r="C12" s="2" t="s">
        <v>59</v>
      </c>
      <c r="D12" s="2">
        <v>2007</v>
      </c>
      <c r="E12" s="2">
        <v>0.35</v>
      </c>
      <c r="F12" s="2">
        <v>89</v>
      </c>
      <c r="G12" s="2">
        <v>87</v>
      </c>
      <c r="H12" s="2">
        <v>32</v>
      </c>
      <c r="I12" s="2">
        <v>29</v>
      </c>
      <c r="J12" s="2">
        <v>266.22000000000003</v>
      </c>
      <c r="K12" s="2">
        <v>329.73</v>
      </c>
      <c r="L12" s="2">
        <v>192.27</v>
      </c>
      <c r="M12" s="2"/>
      <c r="N12" s="2">
        <v>330</v>
      </c>
      <c r="O12" s="2"/>
      <c r="P12" s="2">
        <v>334.08</v>
      </c>
      <c r="Q12" s="2">
        <v>0.1</v>
      </c>
      <c r="R12" s="2">
        <v>0.1</v>
      </c>
      <c r="S12" s="2">
        <v>85.618899999999996</v>
      </c>
    </row>
    <row r="13" spans="1:19" ht="13">
      <c r="B13" s="2">
        <v>8</v>
      </c>
      <c r="C13" s="2" t="s">
        <v>59</v>
      </c>
      <c r="D13" s="2">
        <v>2008</v>
      </c>
      <c r="E13" s="2">
        <v>0.35</v>
      </c>
      <c r="F13" s="2">
        <v>85</v>
      </c>
      <c r="G13" s="2">
        <v>83</v>
      </c>
      <c r="H13" s="2">
        <v>32</v>
      </c>
      <c r="I13" s="2">
        <v>29</v>
      </c>
      <c r="J13" s="2">
        <v>253.98000000000002</v>
      </c>
      <c r="K13" s="2">
        <v>314.57</v>
      </c>
      <c r="L13" s="2">
        <v>183.43</v>
      </c>
      <c r="M13" s="2"/>
      <c r="N13" s="2">
        <v>210</v>
      </c>
      <c r="O13" s="2"/>
      <c r="P13" s="2">
        <v>318.71999999999997</v>
      </c>
      <c r="Q13" s="2">
        <v>0.1</v>
      </c>
      <c r="R13" s="2">
        <v>0.1</v>
      </c>
      <c r="S13" s="2">
        <v>100.9974</v>
      </c>
    </row>
    <row r="14" spans="1:19" ht="13">
      <c r="B14" s="2">
        <v>9</v>
      </c>
      <c r="C14" s="2" t="s">
        <v>59</v>
      </c>
      <c r="D14" s="2">
        <v>2009</v>
      </c>
      <c r="E14" s="2">
        <v>0.35</v>
      </c>
      <c r="F14" s="2">
        <v>85</v>
      </c>
      <c r="G14" s="2">
        <v>82</v>
      </c>
      <c r="H14" s="2">
        <v>32</v>
      </c>
      <c r="I14" s="2">
        <v>29</v>
      </c>
      <c r="J14" s="2">
        <v>250.92000000000002</v>
      </c>
      <c r="K14" s="2">
        <v>310.78000000000003</v>
      </c>
      <c r="L14" s="2">
        <v>181.22</v>
      </c>
      <c r="M14" s="2"/>
      <c r="N14" s="2">
        <v>0</v>
      </c>
      <c r="O14" s="2"/>
      <c r="P14" s="2">
        <v>314.88</v>
      </c>
      <c r="Q14" s="2">
        <v>0.1</v>
      </c>
      <c r="R14" s="2">
        <v>0.1</v>
      </c>
      <c r="S14" s="2">
        <v>113.06019999999999</v>
      </c>
    </row>
    <row r="15" spans="1:19" ht="13">
      <c r="B15" s="2">
        <v>10</v>
      </c>
      <c r="C15" s="2" t="s">
        <v>59</v>
      </c>
      <c r="D15" s="2">
        <v>2010</v>
      </c>
      <c r="E15" s="2">
        <v>0.35</v>
      </c>
      <c r="F15" s="2">
        <v>90</v>
      </c>
      <c r="G15" s="2">
        <v>87</v>
      </c>
      <c r="H15" s="2">
        <v>33</v>
      </c>
      <c r="I15" s="2">
        <v>32</v>
      </c>
      <c r="J15" s="2">
        <v>266.22000000000003</v>
      </c>
      <c r="K15" s="2">
        <v>329.73</v>
      </c>
      <c r="L15" s="2">
        <v>192.27</v>
      </c>
      <c r="M15" s="2"/>
      <c r="N15" s="2">
        <v>60</v>
      </c>
      <c r="O15" s="2"/>
      <c r="P15" s="2">
        <v>334.08</v>
      </c>
      <c r="Q15" s="2">
        <v>0.1</v>
      </c>
      <c r="R15" s="2">
        <v>0.1</v>
      </c>
      <c r="S15" s="2">
        <v>123.178</v>
      </c>
    </row>
    <row r="16" spans="1:19" ht="13">
      <c r="B16" s="2">
        <v>11</v>
      </c>
      <c r="C16" s="2" t="s">
        <v>59</v>
      </c>
      <c r="D16" s="2">
        <v>2011</v>
      </c>
      <c r="E16" s="2">
        <v>0.35</v>
      </c>
      <c r="F16" s="2">
        <v>92</v>
      </c>
      <c r="G16" s="2">
        <v>89</v>
      </c>
      <c r="H16" s="2">
        <v>33</v>
      </c>
      <c r="I16" s="2">
        <v>32</v>
      </c>
      <c r="J16" s="2">
        <v>272.34000000000003</v>
      </c>
      <c r="K16" s="2">
        <v>337.31</v>
      </c>
      <c r="L16" s="2">
        <v>196.69</v>
      </c>
      <c r="M16" s="2"/>
      <c r="N16" s="2">
        <v>150</v>
      </c>
      <c r="O16" s="2"/>
      <c r="P16" s="2">
        <v>341.76</v>
      </c>
      <c r="Q16" s="2">
        <v>0.1</v>
      </c>
      <c r="R16" s="2">
        <v>0.1</v>
      </c>
      <c r="S16" s="2">
        <v>131.73320000000001</v>
      </c>
    </row>
    <row r="17" spans="2:19" ht="13">
      <c r="B17" s="2">
        <v>12</v>
      </c>
      <c r="C17" s="2" t="s">
        <v>59</v>
      </c>
      <c r="D17" s="2">
        <v>2012</v>
      </c>
      <c r="E17" s="2">
        <v>0.35</v>
      </c>
      <c r="F17" s="2">
        <v>92</v>
      </c>
      <c r="G17" s="2">
        <v>89</v>
      </c>
      <c r="H17" s="2">
        <v>33</v>
      </c>
      <c r="I17" s="2">
        <v>32</v>
      </c>
      <c r="J17" s="2">
        <v>272.34000000000003</v>
      </c>
      <c r="K17" s="2">
        <v>337.31</v>
      </c>
      <c r="L17" s="2">
        <v>196.69</v>
      </c>
      <c r="M17" s="2"/>
      <c r="N17" s="2">
        <v>180</v>
      </c>
      <c r="O17" s="2"/>
      <c r="P17" s="2">
        <v>341.76</v>
      </c>
      <c r="Q17" s="2">
        <v>0.1</v>
      </c>
      <c r="R17" s="2">
        <v>0.1</v>
      </c>
      <c r="S17" s="2">
        <v>139.85570000000001</v>
      </c>
    </row>
    <row r="18" spans="2:19" ht="13">
      <c r="B18" s="2">
        <v>13</v>
      </c>
      <c r="C18" s="2" t="s">
        <v>59</v>
      </c>
      <c r="D18" s="2">
        <v>2013</v>
      </c>
      <c r="E18" s="2">
        <v>0.35</v>
      </c>
      <c r="F18" s="2">
        <v>95</v>
      </c>
      <c r="G18" s="2">
        <v>89</v>
      </c>
      <c r="H18" s="2">
        <v>33</v>
      </c>
      <c r="I18" s="2">
        <v>32</v>
      </c>
      <c r="J18" s="2">
        <v>272.34000000000003</v>
      </c>
      <c r="K18" s="2">
        <v>337.31</v>
      </c>
      <c r="L18" s="2">
        <v>196.69</v>
      </c>
      <c r="M18" s="2"/>
      <c r="N18" s="2">
        <v>180</v>
      </c>
      <c r="O18" s="2"/>
      <c r="P18" s="2">
        <v>341.76</v>
      </c>
      <c r="Q18" s="2">
        <v>0.1</v>
      </c>
      <c r="R18" s="2">
        <v>0.1</v>
      </c>
      <c r="S18" s="2">
        <v>146.92619999999999</v>
      </c>
    </row>
    <row r="19" spans="2:19" ht="13">
      <c r="B19" s="2">
        <v>14</v>
      </c>
      <c r="C19" s="2" t="s">
        <v>59</v>
      </c>
      <c r="D19" s="2">
        <v>2014</v>
      </c>
      <c r="E19" s="2">
        <v>0.35</v>
      </c>
      <c r="F19" s="2">
        <v>95</v>
      </c>
      <c r="G19" s="2">
        <v>89</v>
      </c>
      <c r="H19" s="2">
        <v>34</v>
      </c>
      <c r="I19" s="2">
        <v>32</v>
      </c>
      <c r="J19" s="2">
        <v>272.34000000000003</v>
      </c>
      <c r="K19" s="2">
        <v>337.31</v>
      </c>
      <c r="L19" s="2">
        <v>196.69</v>
      </c>
      <c r="M19" s="2"/>
      <c r="N19" s="2">
        <v>30</v>
      </c>
      <c r="O19" s="2"/>
      <c r="P19" s="2">
        <v>341.76</v>
      </c>
      <c r="Q19" s="2">
        <v>0.1</v>
      </c>
      <c r="R19" s="2">
        <v>0.1</v>
      </c>
      <c r="S19" s="2">
        <v>153.57650000000001</v>
      </c>
    </row>
    <row r="20" spans="2:19" ht="13">
      <c r="B20" s="2">
        <v>15</v>
      </c>
      <c r="C20" s="2" t="s">
        <v>59</v>
      </c>
      <c r="D20" s="2">
        <v>2015</v>
      </c>
      <c r="E20" s="2">
        <v>0.35</v>
      </c>
      <c r="F20" s="2">
        <v>93</v>
      </c>
      <c r="G20" s="2">
        <v>88</v>
      </c>
      <c r="H20" s="2">
        <v>33</v>
      </c>
      <c r="I20" s="2">
        <v>31</v>
      </c>
      <c r="J20" s="2">
        <v>269.28000000000003</v>
      </c>
      <c r="K20" s="2">
        <v>333.52</v>
      </c>
      <c r="L20" s="2">
        <v>194.48</v>
      </c>
      <c r="M20" s="2"/>
      <c r="N20" s="2">
        <v>270</v>
      </c>
      <c r="O20" s="2"/>
      <c r="P20" s="2">
        <v>337.91999999999996</v>
      </c>
      <c r="Q20" s="2">
        <v>0.1</v>
      </c>
      <c r="R20" s="2">
        <v>0.1</v>
      </c>
      <c r="S20" s="2">
        <v>159.80260000000001</v>
      </c>
    </row>
    <row r="21" spans="2:19" ht="13">
      <c r="B21" s="2">
        <v>16</v>
      </c>
      <c r="C21" s="2" t="s">
        <v>59</v>
      </c>
      <c r="D21" s="2">
        <v>2016</v>
      </c>
      <c r="E21" s="2">
        <v>0.35</v>
      </c>
      <c r="F21" s="2">
        <v>94</v>
      </c>
      <c r="G21" s="2">
        <v>92</v>
      </c>
      <c r="H21" s="2">
        <v>33</v>
      </c>
      <c r="I21" s="2">
        <v>32</v>
      </c>
      <c r="J21" s="2">
        <v>281.52</v>
      </c>
      <c r="K21" s="2">
        <v>348.68</v>
      </c>
      <c r="L21" s="2">
        <v>203.32</v>
      </c>
      <c r="M21" s="2"/>
      <c r="N21" s="2">
        <v>120</v>
      </c>
      <c r="O21" s="2"/>
      <c r="P21" s="2">
        <v>353.28</v>
      </c>
      <c r="Q21" s="2">
        <v>0.1</v>
      </c>
      <c r="R21" s="2">
        <v>0.1</v>
      </c>
      <c r="S21" s="2">
        <v>165.4255</v>
      </c>
    </row>
    <row r="22" spans="2:19" ht="13">
      <c r="B22" s="2">
        <v>17</v>
      </c>
      <c r="C22" s="2" t="s">
        <v>59</v>
      </c>
      <c r="D22" s="2">
        <v>2017</v>
      </c>
      <c r="E22" s="2">
        <v>0.35</v>
      </c>
      <c r="F22" s="2">
        <v>92</v>
      </c>
      <c r="G22" s="2">
        <v>86</v>
      </c>
      <c r="H22" s="2">
        <v>32</v>
      </c>
      <c r="I22" s="2">
        <v>32</v>
      </c>
      <c r="J22" s="2">
        <v>263.16000000000003</v>
      </c>
      <c r="K22" s="2">
        <v>325.94</v>
      </c>
      <c r="L22" s="2">
        <v>190.06</v>
      </c>
      <c r="M22" s="2"/>
      <c r="N22" s="2">
        <v>0</v>
      </c>
      <c r="O22" s="2"/>
      <c r="P22" s="2">
        <v>330.24</v>
      </c>
      <c r="Q22" s="2">
        <v>0.1</v>
      </c>
      <c r="R22" s="2">
        <v>0.1</v>
      </c>
      <c r="S22" s="2">
        <v>170.72640000000001</v>
      </c>
    </row>
    <row r="23" spans="2:19" ht="13">
      <c r="B23" s="2">
        <v>18</v>
      </c>
      <c r="C23" s="2" t="s">
        <v>59</v>
      </c>
      <c r="D23" s="2">
        <v>2018</v>
      </c>
      <c r="E23" s="2">
        <v>0.35</v>
      </c>
      <c r="F23" s="2">
        <v>92</v>
      </c>
      <c r="G23" s="2">
        <v>90</v>
      </c>
      <c r="H23" s="2">
        <v>32</v>
      </c>
      <c r="I23" s="2">
        <v>32</v>
      </c>
      <c r="J23" s="2">
        <v>275.39999999999998</v>
      </c>
      <c r="K23" s="2">
        <v>341.1</v>
      </c>
      <c r="L23" s="2">
        <v>198.9</v>
      </c>
      <c r="M23" s="2"/>
      <c r="N23" s="2">
        <v>150</v>
      </c>
      <c r="O23" s="2"/>
      <c r="P23" s="2">
        <v>345.59999999999997</v>
      </c>
      <c r="Q23" s="2">
        <v>0.1</v>
      </c>
      <c r="R23" s="2">
        <v>0.1</v>
      </c>
      <c r="S23" s="2">
        <v>172.7175</v>
      </c>
    </row>
  </sheetData>
  <mergeCells count="13">
    <mergeCell ref="G1:G3"/>
    <mergeCell ref="H1:H3"/>
    <mergeCell ref="I1:I3"/>
    <mergeCell ref="A1:B3"/>
    <mergeCell ref="C1:C3"/>
    <mergeCell ref="D1:D3"/>
    <mergeCell ref="E1:E3"/>
    <mergeCell ref="F1:F3"/>
    <mergeCell ref="J4:P4"/>
    <mergeCell ref="R1:R3"/>
    <mergeCell ref="S1:S3"/>
    <mergeCell ref="J1:P2"/>
    <mergeCell ref="Q1:Q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初步的</vt:lpstr>
      <vt:lpstr>需要的原始数据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</dc:creator>
  <cp:lastModifiedBy>黎明 牟</cp:lastModifiedBy>
  <dcterms:created xsi:type="dcterms:W3CDTF">2018-08-12T01:47:25Z</dcterms:created>
  <dcterms:modified xsi:type="dcterms:W3CDTF">2018-09-07T08:08:31Z</dcterms:modified>
</cp:coreProperties>
</file>