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ta\Desktop\Urbanistica\Tavola 4 OK\"/>
    </mc:Choice>
  </mc:AlternateContent>
  <bookViews>
    <workbookView xWindow="0" yWindow="0" windowWidth="20490" windowHeight="7755" activeTab="1"/>
  </bookViews>
  <sheets>
    <sheet name="Foglio1" sheetId="1" r:id="rId1"/>
    <sheet name="Foglio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1" i="2" l="1"/>
  <c r="AJ10" i="2"/>
  <c r="U12" i="2"/>
  <c r="X5" i="2" l="1"/>
  <c r="U14" i="2"/>
  <c r="U9" i="2"/>
  <c r="U8" i="2"/>
  <c r="U5" i="2"/>
  <c r="U4" i="2"/>
  <c r="AJ5" i="2" l="1"/>
  <c r="AG10" i="2"/>
  <c r="AA8" i="2"/>
  <c r="AD11" i="2"/>
  <c r="AD13" i="2" s="1"/>
  <c r="AD9" i="2"/>
  <c r="AD15" i="2" l="1"/>
  <c r="X4" i="2"/>
  <c r="AA5" i="2"/>
  <c r="AA6" i="2"/>
  <c r="L15" i="2"/>
  <c r="O15" i="2" s="1"/>
  <c r="AJ8" i="2"/>
  <c r="R16" i="2"/>
  <c r="AJ9" i="2" s="1"/>
  <c r="O6" i="2"/>
  <c r="O7" i="2"/>
  <c r="O8" i="2"/>
  <c r="O9" i="2"/>
  <c r="O10" i="2"/>
  <c r="O11" i="2"/>
  <c r="O12" i="2"/>
  <c r="O13" i="2"/>
  <c r="L5" i="2"/>
  <c r="L14" i="2" s="1"/>
  <c r="O4" i="2"/>
  <c r="G3" i="2"/>
  <c r="U18" i="2" s="1"/>
  <c r="X7" i="2" l="1"/>
  <c r="AJ6" i="2" s="1"/>
  <c r="R20" i="2"/>
  <c r="R17" i="2" s="1"/>
  <c r="X11" i="2"/>
  <c r="AA11" i="2"/>
  <c r="AA7" i="2" s="1"/>
  <c r="O5" i="2"/>
  <c r="O14" i="2" s="1"/>
  <c r="O17" i="2" s="1"/>
  <c r="U15" i="2"/>
  <c r="X8" i="2" l="1"/>
</calcChain>
</file>

<file path=xl/sharedStrings.xml><?xml version="1.0" encoding="utf-8"?>
<sst xmlns="http://schemas.openxmlformats.org/spreadsheetml/2006/main" count="115" uniqueCount="80">
  <si>
    <t xml:space="preserve">SUPERFICIE ABITATIVA FONDIARIA </t>
  </si>
  <si>
    <t>C1</t>
  </si>
  <si>
    <t>MU</t>
  </si>
  <si>
    <t>ABITANTI</t>
  </si>
  <si>
    <t>C2,2</t>
  </si>
  <si>
    <t>C2,A</t>
  </si>
  <si>
    <t>C3,A</t>
  </si>
  <si>
    <t>C4</t>
  </si>
  <si>
    <r>
      <t>AREA ABITATIVA FONDIARIA [m</t>
    </r>
    <r>
      <rPr>
        <vertAlign val="superscript"/>
        <sz val="11"/>
        <color theme="1"/>
        <rFont val="Calibri"/>
        <family val="2"/>
        <scheme val="minor"/>
      </rPr>
      <t>2]</t>
    </r>
  </si>
  <si>
    <r>
      <t xml:space="preserve">INDICE DI FABBRICAZIONE </t>
    </r>
    <r>
      <rPr>
        <sz val="11"/>
        <color theme="1"/>
        <rFont val="Calibri"/>
        <family val="2"/>
      </rPr>
      <t>μ</t>
    </r>
    <r>
      <rPr>
        <vertAlign val="subscript"/>
        <sz val="14.3"/>
        <color theme="1"/>
        <rFont val="Calibri"/>
        <family val="2"/>
      </rPr>
      <t>f</t>
    </r>
  </si>
  <si>
    <t>POPOLAZIONE [Ab]</t>
  </si>
  <si>
    <t>C2</t>
  </si>
  <si>
    <t>C3</t>
  </si>
  <si>
    <t>C5</t>
  </si>
  <si>
    <t>C6</t>
  </si>
  <si>
    <t>Abitanti</t>
  </si>
  <si>
    <t>Area di progetto (ha)</t>
  </si>
  <si>
    <t>Densità territoriale (ab/ha)</t>
  </si>
  <si>
    <t>Edilizia progettata</t>
  </si>
  <si>
    <t>Totale</t>
  </si>
  <si>
    <t>Parcheggio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</si>
  <si>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</si>
  <si>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</si>
  <si>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</si>
  <si>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</si>
  <si>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</si>
  <si>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</si>
  <si>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</si>
  <si>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</si>
  <si>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</si>
  <si>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</si>
  <si>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</si>
  <si>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</si>
  <si>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V1</t>
  </si>
  <si>
    <t>V2</t>
  </si>
  <si>
    <t>V3</t>
  </si>
  <si>
    <t>V4</t>
  </si>
  <si>
    <t>V5</t>
  </si>
  <si>
    <t>Standard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</si>
  <si>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/ab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</si>
  <si>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</si>
  <si>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Superficie                             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</si>
  <si>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Indice di fabbricazione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</si>
  <si>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Edilizia esistente</t>
  </si>
  <si>
    <t>Totale abitanti</t>
  </si>
  <si>
    <t>Verde / Sport</t>
  </si>
  <si>
    <t>Interesse collettivo</t>
  </si>
  <si>
    <r>
      <t>Superficie   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</si>
  <si>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Istruzione</t>
  </si>
  <si>
    <t>Asilo</t>
  </si>
  <si>
    <t>Verde asilo</t>
  </si>
  <si>
    <t>Negozi</t>
  </si>
  <si>
    <t>Ingresso parco</t>
  </si>
  <si>
    <t xml:space="preserve">Piazza </t>
  </si>
  <si>
    <t>Dimensionamento scuola dell'infanzia</t>
  </si>
  <si>
    <t>N° allievi</t>
  </si>
  <si>
    <t>Annate</t>
  </si>
  <si>
    <t>Saggio natalità</t>
  </si>
  <si>
    <t>Popolazione teorica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</si>
  <si>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/allievo</t>
    </r>
  </si>
  <si>
    <t>Tasso iscrizione</t>
  </si>
  <si>
    <r>
      <t>Superficie   asilo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</si>
  <si>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Verde  asilo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</si>
  <si>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Superficie  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</si>
  <si>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Aree servizi da DM 1444/68</t>
  </si>
  <si>
    <t>Superficie minima</t>
  </si>
  <si>
    <t>Verde/Sport</t>
  </si>
  <si>
    <t>Parcheggi</t>
  </si>
  <si>
    <t>Aree servizi progettate</t>
  </si>
  <si>
    <t>V6</t>
  </si>
  <si>
    <t>V7</t>
  </si>
  <si>
    <t>V8</t>
  </si>
  <si>
    <t>V9</t>
  </si>
  <si>
    <t>V10</t>
  </si>
  <si>
    <t>Viabilità</t>
  </si>
  <si>
    <r>
      <t>Area abitativa fondiaria (m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</si>
  <si>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C7</t>
  </si>
  <si>
    <t>C8</t>
  </si>
  <si>
    <t>C9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</si>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</sst>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4.3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0" xfId="0" applyFill="1" applyBorder="1"/>
    <xf numFmtId="0" fontId="0" fillId="2" borderId="8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/>
    </xf>
    <xf numFmtId="10" fontId="4" fillId="2" borderId="1" xfId="0" applyNumberFormat="1" applyFon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4" fillId="2" borderId="5" xfId="0" applyNumberFormat="1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3" xfId="0" applyFill="1" applyBorder="1"/>
    <xf numFmtId="0" fontId="0" fillId="0" borderId="1" xfId="0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0" fillId="0" borderId="3" xfId="0" applyBorder="1"/>
    <xf numFmtId="2" fontId="0" fillId="2" borderId="16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/>
    <xf numFmtId="0" fontId="0" fillId="2" borderId="0" xfId="0" applyFill="1" applyAlignment="1">
      <alignment horizontal="center" vertical="center"/>
    </xf>
    <xf numFmtId="2" fontId="0" fillId="2" borderId="0" xfId="0" applyNumberFormat="1" applyFill="1"/>
    <xf numFmtId="0" fontId="0" fillId="2" borderId="0" xfId="0" applyFill="1" applyAlignment="1">
      <alignment vertical="center" wrapText="1"/>
    </xf>
    <xf numFmtId="10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3" xfId="0" applyFill="1" applyBorder="1" applyAlignment="1">
      <alignment horizontal="center" vertical="center"/>
    </xf>
    <xf numFmtId="2" fontId="0" fillId="2" borderId="0" xfId="0" applyNumberFormat="1" applyFill="1" applyAlignment="1">
      <alignment vertical="center"/>
    </xf>
    <xf numFmtId="2" fontId="0" fillId="2" borderId="0" xfId="0" applyNumberFormat="1" applyFill="1" applyBorder="1"/>
    <xf numFmtId="0" fontId="5" fillId="2" borderId="0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e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1</xdr:row>
          <xdr:rowOff>76200</xdr:rowOff>
        </xdr:from>
        <xdr:to>
          <xdr:col>16</xdr:col>
          <xdr:colOff>323850</xdr:colOff>
          <xdr:row>9</xdr:row>
          <xdr:rowOff>504825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8</xdr:col>
      <xdr:colOff>187325</xdr:colOff>
      <xdr:row>1</xdr:row>
      <xdr:rowOff>203200</xdr:rowOff>
    </xdr:from>
    <xdr:to>
      <xdr:col>10</xdr:col>
      <xdr:colOff>549275</xdr:colOff>
      <xdr:row>2</xdr:row>
      <xdr:rowOff>174625</xdr:rowOff>
    </xdr:to>
    <xdr:sp macro="" textlink="">
      <xdr:nvSpPr>
        <xdr:cNvPr id="2" name="CasellaDiTesto 1"/>
        <xdr:cNvSpPr txBox="1"/>
      </xdr:nvSpPr>
      <xdr:spPr>
        <a:xfrm>
          <a:off x="5826125" y="393700"/>
          <a:ext cx="1581150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LOTTO</a:t>
          </a:r>
          <a:r>
            <a:rPr lang="it-IT" sz="1100" baseline="0"/>
            <a:t> C1</a:t>
          </a:r>
          <a:endParaRPr lang="it-IT" sz="1100"/>
        </a:p>
      </xdr:txBody>
    </xdr:sp>
    <xdr:clientData/>
  </xdr:twoCellAnchor>
  <xdr:twoCellAnchor editAs="oneCell">
    <xdr:from>
      <xdr:col>8</xdr:col>
      <xdr:colOff>259255</xdr:colOff>
      <xdr:row>14</xdr:row>
      <xdr:rowOff>25401</xdr:rowOff>
    </xdr:from>
    <xdr:to>
      <xdr:col>14</xdr:col>
      <xdr:colOff>533400</xdr:colOff>
      <xdr:row>26</xdr:row>
      <xdr:rowOff>1</xdr:rowOff>
    </xdr:to>
    <xdr:sp macro="" textlink="">
      <xdr:nvSpPr>
        <xdr:cNvPr id="1026" name="Object 2" hidden="1">
          <a:extLst>
            <a:ext uri="{63B3BB69-23CF-44E3-9099-C40C66FF867C}">
              <a14:compatExt xmlns:a14="http://schemas.microsoft.com/office/drawing/2010/main" spid="_x0000_s102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259255</xdr:colOff>
      <xdr:row>14</xdr:row>
      <xdr:rowOff>25401</xdr:rowOff>
    </xdr:from>
    <xdr:to>
      <xdr:col>11</xdr:col>
      <xdr:colOff>13070</xdr:colOff>
      <xdr:row>16</xdr:row>
      <xdr:rowOff>187326</xdr:rowOff>
    </xdr:to>
    <xdr:sp macro="" textlink="">
      <xdr:nvSpPr>
        <xdr:cNvPr id="2437" name="CasellaDiTesto 2436"/>
        <xdr:cNvSpPr txBox="1"/>
      </xdr:nvSpPr>
      <xdr:spPr>
        <a:xfrm>
          <a:off x="5886332" y="3073401"/>
          <a:ext cx="1578219" cy="542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LOTTO</a:t>
          </a:r>
          <a:r>
            <a:rPr lang="it-IT" sz="1100" baseline="0"/>
            <a:t> C2</a:t>
          </a:r>
          <a:endParaRPr lang="it-IT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ella1" displayName="Tabella1" ref="A2:E2" headerRowCount="0" totalsRowShown="0">
  <tableColumns count="5">
    <tableColumn id="1" name="Colonna1"/>
    <tableColumn id="2" name="Colonna2" dataDxfId="0"/>
    <tableColumn id="3" name="Colonna3"/>
    <tableColumn id="4" name="Colonna4"/>
    <tableColumn id="5" name="Colonna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8"/>
  <sheetViews>
    <sheetView topLeftCell="A5" zoomScale="130" zoomScaleNormal="130" workbookViewId="0">
      <selection activeCell="E18" sqref="E18"/>
    </sheetView>
  </sheetViews>
  <sheetFormatPr defaultRowHeight="15" x14ac:dyDescent="0.25"/>
  <cols>
    <col min="1" max="1" width="11.42578125" customWidth="1"/>
    <col min="2" max="2" width="18.28515625" customWidth="1"/>
    <col min="3" max="3" width="17.28515625" customWidth="1"/>
    <col min="4" max="4" width="17.7109375" customWidth="1"/>
  </cols>
  <sheetData>
    <row r="2" spans="1:4" ht="45" customHeight="1" x14ac:dyDescent="0.25">
      <c r="B2" s="1" t="s">
        <v>0</v>
      </c>
      <c r="C2" t="s">
        <v>2</v>
      </c>
      <c r="D2" t="s">
        <v>3</v>
      </c>
    </row>
    <row r="4" spans="1:4" x14ac:dyDescent="0.25">
      <c r="A4" t="s">
        <v>1</v>
      </c>
      <c r="B4">
        <v>560</v>
      </c>
      <c r="C4">
        <v>2</v>
      </c>
      <c r="D4">
        <v>30</v>
      </c>
    </row>
    <row r="5" spans="1:4" x14ac:dyDescent="0.25">
      <c r="A5" t="s">
        <v>5</v>
      </c>
      <c r="B5">
        <v>150</v>
      </c>
      <c r="C5">
        <v>2</v>
      </c>
      <c r="D5">
        <v>28</v>
      </c>
    </row>
    <row r="6" spans="1:4" x14ac:dyDescent="0.25">
      <c r="A6" t="s">
        <v>4</v>
      </c>
      <c r="B6">
        <v>150</v>
      </c>
      <c r="C6">
        <v>2</v>
      </c>
      <c r="D6">
        <v>32</v>
      </c>
    </row>
    <row r="7" spans="1:4" x14ac:dyDescent="0.25">
      <c r="A7" t="s">
        <v>6</v>
      </c>
      <c r="B7">
        <v>560</v>
      </c>
      <c r="C7">
        <v>3</v>
      </c>
      <c r="D7">
        <v>135</v>
      </c>
    </row>
    <row r="8" spans="1:4" x14ac:dyDescent="0.25">
      <c r="A8" t="s">
        <v>7</v>
      </c>
      <c r="B8">
        <v>190</v>
      </c>
      <c r="C8">
        <v>1.5</v>
      </c>
      <c r="D8">
        <v>23</v>
      </c>
    </row>
    <row r="10" spans="1:4" ht="40.5" customHeight="1" x14ac:dyDescent="0.25"/>
    <row r="11" spans="1:4" ht="39" customHeight="1" x14ac:dyDescent="0.35">
      <c r="B11" s="1" t="s">
        <v>8</v>
      </c>
      <c r="C11" s="1" t="s">
        <v>9</v>
      </c>
      <c r="D11" t="s">
        <v>10</v>
      </c>
    </row>
    <row r="13" spans="1:4" x14ac:dyDescent="0.25">
      <c r="A13" t="s">
        <v>1</v>
      </c>
      <c r="B13">
        <v>560</v>
      </c>
      <c r="C13">
        <v>2</v>
      </c>
      <c r="D13">
        <v>30</v>
      </c>
    </row>
    <row r="14" spans="1:4" x14ac:dyDescent="0.25">
      <c r="A14" t="s">
        <v>11</v>
      </c>
      <c r="B14">
        <v>150</v>
      </c>
      <c r="C14">
        <v>2</v>
      </c>
      <c r="D14">
        <v>28</v>
      </c>
    </row>
    <row r="15" spans="1:4" x14ac:dyDescent="0.25">
      <c r="A15" t="s">
        <v>12</v>
      </c>
      <c r="B15">
        <v>150</v>
      </c>
      <c r="C15">
        <v>2</v>
      </c>
      <c r="D15">
        <v>32</v>
      </c>
    </row>
    <row r="16" spans="1:4" x14ac:dyDescent="0.25">
      <c r="A16" t="s">
        <v>7</v>
      </c>
      <c r="B16">
        <v>560</v>
      </c>
      <c r="C16">
        <v>3</v>
      </c>
      <c r="D16">
        <v>135</v>
      </c>
    </row>
    <row r="17" spans="1:4" x14ac:dyDescent="0.25">
      <c r="A17" t="s">
        <v>13</v>
      </c>
      <c r="B17">
        <v>190</v>
      </c>
      <c r="C17">
        <v>1.5</v>
      </c>
      <c r="D17">
        <v>23</v>
      </c>
    </row>
    <row r="18" spans="1:4" x14ac:dyDescent="0.25">
      <c r="A18" t="s">
        <v>14</v>
      </c>
      <c r="B18">
        <v>150</v>
      </c>
      <c r="C18">
        <v>2</v>
      </c>
      <c r="D18">
        <v>32</v>
      </c>
    </row>
  </sheetData>
  <pageMargins left="0.7" right="0.7" top="0.75" bottom="0.75" header="0.3" footer="0.3"/>
  <pageSetup paperSize="9" orientation="portrait" verticalDpi="300" r:id="rId1"/>
  <drawing r:id="rId2"/>
  <legacyDrawing r:id="rId3"/>
  <oleObjects>
    <mc:AlternateContent xmlns:mc="http://schemas.openxmlformats.org/markup-compatibility/2006">
      <mc:Choice Requires="x14">
        <oleObject progId="AutoCAD.Drawing.20" shapeId="1025" r:id="rId4">
          <objectPr defaultSize="0" autoPict="0" r:id="rId5">
            <anchor moveWithCells="1">
              <from>
                <xdr:col>8</xdr:col>
                <xdr:colOff>142875</xdr:colOff>
                <xdr:row>1</xdr:row>
                <xdr:rowOff>76200</xdr:rowOff>
              </from>
              <to>
                <xdr:col>16</xdr:col>
                <xdr:colOff>323850</xdr:colOff>
                <xdr:row>9</xdr:row>
                <xdr:rowOff>504825</xdr:rowOff>
              </to>
            </anchor>
          </objectPr>
        </oleObject>
      </mc:Choice>
      <mc:Fallback>
        <oleObject progId="AutoCAD.Drawing.20" shapeId="1025" r:id="rId4"/>
      </mc:Fallback>
    </mc:AlternateContent>
  </oleObjects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tabSelected="1" topLeftCell="D1" workbookViewId="0">
      <selection activeCell="K4" sqref="K4:K13"/>
    </sheetView>
  </sheetViews>
  <sheetFormatPr defaultRowHeight="15" x14ac:dyDescent="0.25"/>
  <cols>
    <col min="2" max="11" width="12.7109375" customWidth="1"/>
    <col min="12" max="12" width="14.5703125" customWidth="1"/>
    <col min="13" max="22" width="12.7109375" customWidth="1"/>
    <col min="23" max="23" width="13.7109375" customWidth="1"/>
    <col min="24" max="28" width="12.7109375" customWidth="1"/>
    <col min="29" max="29" width="14.7109375" customWidth="1"/>
    <col min="30" max="30" width="13.7109375" customWidth="1"/>
    <col min="31" max="31" width="12.7109375" customWidth="1"/>
    <col min="32" max="33" width="13.7109375" customWidth="1"/>
    <col min="34" max="43" width="12.7109375" customWidth="1"/>
  </cols>
  <sheetData>
    <row r="1" spans="1:39" ht="18" customHeight="1" x14ac:dyDescent="0.25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</row>
    <row r="2" spans="1:39" ht="18" customHeight="1" thickBot="1" x14ac:dyDescent="0.3">
      <c r="C2" s="57" t="s">
        <v>16</v>
      </c>
      <c r="D2" s="57"/>
      <c r="E2" s="57" t="s">
        <v>17</v>
      </c>
      <c r="F2" s="57"/>
      <c r="G2" s="13" t="s">
        <v>15</v>
      </c>
      <c r="H2" s="43"/>
      <c r="I2" s="41"/>
      <c r="J2" s="41"/>
      <c r="K2" s="55" t="s">
        <v>18</v>
      </c>
      <c r="L2" s="60" t="s">
        <v>75</v>
      </c>
      <c r="M2" s="60" t="s">
        <v>42</v>
      </c>
      <c r="N2" s="60"/>
      <c r="O2" s="66" t="s">
        <v>15</v>
      </c>
      <c r="P2" s="47"/>
      <c r="Q2" s="62" t="s">
        <v>20</v>
      </c>
      <c r="R2" s="60" t="s">
        <v>41</v>
      </c>
      <c r="S2" s="45"/>
      <c r="T2" s="55" t="s">
        <v>45</v>
      </c>
      <c r="U2" s="60" t="s">
        <v>41</v>
      </c>
      <c r="V2" s="41"/>
      <c r="W2" s="55" t="s">
        <v>46</v>
      </c>
      <c r="X2" s="68" t="s">
        <v>47</v>
      </c>
      <c r="Y2" s="41"/>
      <c r="Z2" s="55" t="s">
        <v>48</v>
      </c>
      <c r="AA2" s="68" t="s">
        <v>63</v>
      </c>
      <c r="AB2" s="41"/>
      <c r="AC2" s="72" t="s">
        <v>54</v>
      </c>
      <c r="AD2" s="73"/>
      <c r="AE2" s="42"/>
      <c r="AF2" s="72" t="s">
        <v>64</v>
      </c>
      <c r="AG2" s="73"/>
      <c r="AH2" s="41"/>
      <c r="AI2" s="72" t="s">
        <v>68</v>
      </c>
      <c r="AJ2" s="73"/>
      <c r="AK2" s="41"/>
      <c r="AL2" s="41"/>
      <c r="AM2" s="41"/>
    </row>
    <row r="3" spans="1:39" ht="18" customHeight="1" thickTop="1" thickBot="1" x14ac:dyDescent="0.3">
      <c r="C3" s="53">
        <v>14.97</v>
      </c>
      <c r="D3" s="53"/>
      <c r="E3" s="53">
        <v>70</v>
      </c>
      <c r="F3" s="53"/>
      <c r="G3" s="17">
        <f>C3*E3</f>
        <v>1047.9000000000001</v>
      </c>
      <c r="H3" s="43"/>
      <c r="I3" s="41"/>
      <c r="J3" s="45"/>
      <c r="K3" s="56"/>
      <c r="L3" s="61"/>
      <c r="M3" s="61"/>
      <c r="N3" s="61"/>
      <c r="O3" s="67"/>
      <c r="P3" s="47"/>
      <c r="Q3" s="63"/>
      <c r="R3" s="61"/>
      <c r="S3" s="45"/>
      <c r="T3" s="56"/>
      <c r="U3" s="61"/>
      <c r="V3" s="41"/>
      <c r="W3" s="56"/>
      <c r="X3" s="69"/>
      <c r="Y3" s="41"/>
      <c r="Z3" s="56"/>
      <c r="AA3" s="69"/>
      <c r="AB3" s="41"/>
      <c r="AC3" s="74"/>
      <c r="AD3" s="75"/>
      <c r="AE3" s="41"/>
      <c r="AF3" s="74"/>
      <c r="AG3" s="75" t="s">
        <v>39</v>
      </c>
      <c r="AH3" s="41"/>
      <c r="AI3" s="74"/>
      <c r="AJ3" s="75" t="s">
        <v>39</v>
      </c>
      <c r="AK3" s="41"/>
      <c r="AL3" s="41"/>
      <c r="AM3" s="41"/>
    </row>
    <row r="4" spans="1:39" ht="18" customHeight="1" thickTop="1" x14ac:dyDescent="0.25">
      <c r="B4" s="41"/>
      <c r="C4" s="41"/>
      <c r="D4" s="41"/>
      <c r="E4" s="41"/>
      <c r="F4" s="41"/>
      <c r="G4" s="41"/>
      <c r="H4" s="41"/>
      <c r="I4" s="41"/>
      <c r="J4" s="41"/>
      <c r="K4" s="6" t="s">
        <v>1</v>
      </c>
      <c r="L4" s="6">
        <v>3533.42</v>
      </c>
      <c r="M4" s="53">
        <v>2</v>
      </c>
      <c r="N4" s="53"/>
      <c r="O4" s="17">
        <f t="shared" ref="O4:O13" si="0">L4*M4/150</f>
        <v>47.11226666666667</v>
      </c>
      <c r="P4" s="41"/>
      <c r="Q4" s="6" t="s">
        <v>21</v>
      </c>
      <c r="R4" s="16">
        <v>100</v>
      </c>
      <c r="S4" s="42"/>
      <c r="T4" s="6" t="s">
        <v>33</v>
      </c>
      <c r="U4" s="17">
        <f>332+331.18</f>
        <v>663.18000000000006</v>
      </c>
      <c r="V4" s="41"/>
      <c r="W4" s="6" t="s">
        <v>51</v>
      </c>
      <c r="X4" s="17">
        <f>80*4</f>
        <v>320</v>
      </c>
      <c r="Y4" s="41"/>
      <c r="Z4" s="6" t="s">
        <v>49</v>
      </c>
      <c r="AA4" s="17">
        <v>948</v>
      </c>
      <c r="AB4" s="41"/>
      <c r="AC4" s="25" t="s">
        <v>56</v>
      </c>
      <c r="AD4" s="25">
        <v>3</v>
      </c>
      <c r="AE4" s="41"/>
      <c r="AF4" s="36"/>
      <c r="AG4" s="21" t="s">
        <v>39</v>
      </c>
      <c r="AH4" s="41"/>
      <c r="AI4" s="36"/>
      <c r="AJ4" s="21" t="s">
        <v>39</v>
      </c>
      <c r="AK4" s="41"/>
      <c r="AL4" s="41"/>
      <c r="AM4" s="41"/>
    </row>
    <row r="5" spans="1:39" ht="18" customHeight="1" x14ac:dyDescent="0.25">
      <c r="A5" s="4"/>
      <c r="B5" s="47"/>
      <c r="C5" s="47"/>
      <c r="D5" s="47"/>
      <c r="E5" s="47"/>
      <c r="F5" s="47"/>
      <c r="G5" s="47"/>
      <c r="H5" s="47"/>
      <c r="I5" s="41"/>
      <c r="J5" s="41"/>
      <c r="K5" s="48" t="s">
        <v>11</v>
      </c>
      <c r="L5" s="5">
        <f>1539.41+1818.55+3079.55</f>
        <v>6437.51</v>
      </c>
      <c r="M5" s="54">
        <v>2</v>
      </c>
      <c r="N5" s="54"/>
      <c r="O5" s="7">
        <f t="shared" si="0"/>
        <v>85.833466666666666</v>
      </c>
      <c r="P5" s="41"/>
      <c r="Q5" s="5" t="s">
        <v>22</v>
      </c>
      <c r="R5" s="14">
        <v>100</v>
      </c>
      <c r="S5" s="42"/>
      <c r="T5" s="5" t="s">
        <v>34</v>
      </c>
      <c r="U5" s="7">
        <f>226.97+6343.3</f>
        <v>6570.27</v>
      </c>
      <c r="V5" s="41"/>
      <c r="W5" s="5" t="s">
        <v>53</v>
      </c>
      <c r="X5" s="7">
        <f>1897.64-X4</f>
        <v>1577.64</v>
      </c>
      <c r="Y5" s="41"/>
      <c r="Z5" s="5" t="s">
        <v>50</v>
      </c>
      <c r="AA5" s="7">
        <f>3583.25-AA4</f>
        <v>2635.25</v>
      </c>
      <c r="AB5" s="41"/>
      <c r="AC5" s="25" t="s">
        <v>57</v>
      </c>
      <c r="AD5" s="26">
        <v>1.4999999999999999E-2</v>
      </c>
      <c r="AE5" s="43"/>
      <c r="AF5" s="25" t="s">
        <v>48</v>
      </c>
      <c r="AG5" s="25">
        <v>4.5</v>
      </c>
      <c r="AH5" s="41"/>
      <c r="AI5" s="25" t="s">
        <v>48</v>
      </c>
      <c r="AJ5" s="30">
        <f>AA6/$G$3</f>
        <v>3.4194579635461397</v>
      </c>
      <c r="AK5" s="41"/>
      <c r="AL5" s="41"/>
      <c r="AM5" s="41"/>
    </row>
    <row r="6" spans="1:39" ht="18" customHeight="1" x14ac:dyDescent="0.25">
      <c r="A6" s="4"/>
      <c r="B6" s="47"/>
      <c r="C6" s="47"/>
      <c r="D6" s="47"/>
      <c r="E6" s="47"/>
      <c r="F6" s="47"/>
      <c r="G6" s="47"/>
      <c r="H6" s="47"/>
      <c r="I6" s="41"/>
      <c r="J6" s="41"/>
      <c r="K6" s="48" t="s">
        <v>12</v>
      </c>
      <c r="L6" s="5">
        <v>3544</v>
      </c>
      <c r="M6" s="54">
        <v>2</v>
      </c>
      <c r="N6" s="54"/>
      <c r="O6" s="7">
        <f t="shared" si="0"/>
        <v>47.25333333333333</v>
      </c>
      <c r="P6" s="41"/>
      <c r="Q6" s="5" t="s">
        <v>23</v>
      </c>
      <c r="R6" s="14">
        <v>559.6</v>
      </c>
      <c r="S6" s="42"/>
      <c r="T6" s="5" t="s">
        <v>35</v>
      </c>
      <c r="U6" s="7">
        <v>279.45999999999998</v>
      </c>
      <c r="V6" s="41"/>
      <c r="W6" s="19" t="s">
        <v>52</v>
      </c>
      <c r="X6" s="40">
        <v>544.64</v>
      </c>
      <c r="Y6" s="41"/>
      <c r="Z6" s="19" t="s">
        <v>19</v>
      </c>
      <c r="AA6" s="9">
        <f>SUM(AA1:AA5)</f>
        <v>3583.25</v>
      </c>
      <c r="AB6" s="41"/>
      <c r="AC6" s="25" t="s">
        <v>60</v>
      </c>
      <c r="AD6" s="27">
        <v>0.8</v>
      </c>
      <c r="AE6" s="43"/>
      <c r="AF6" s="81" t="s">
        <v>46</v>
      </c>
      <c r="AG6" s="83">
        <v>2</v>
      </c>
      <c r="AH6" s="41"/>
      <c r="AI6" s="76" t="s">
        <v>46</v>
      </c>
      <c r="AJ6" s="80">
        <f>X7/$G$3</f>
        <v>2.3306422368546618</v>
      </c>
      <c r="AK6" s="41"/>
      <c r="AL6" s="41"/>
      <c r="AM6" s="41"/>
    </row>
    <row r="7" spans="1:39" ht="18" customHeight="1" x14ac:dyDescent="0.25">
      <c r="A7" s="4"/>
      <c r="B7" s="47"/>
      <c r="C7" s="49"/>
      <c r="D7" s="47"/>
      <c r="E7" s="47"/>
      <c r="F7" s="47"/>
      <c r="G7" s="47"/>
      <c r="H7" s="47"/>
      <c r="I7" s="41"/>
      <c r="J7" s="41"/>
      <c r="K7" s="48" t="s">
        <v>7</v>
      </c>
      <c r="L7" s="5">
        <v>5444.04</v>
      </c>
      <c r="M7" s="54">
        <v>2</v>
      </c>
      <c r="N7" s="54"/>
      <c r="O7" s="7">
        <f t="shared" si="0"/>
        <v>72.587199999999996</v>
      </c>
      <c r="P7" s="41"/>
      <c r="Q7" s="5" t="s">
        <v>24</v>
      </c>
      <c r="R7" s="14">
        <v>100</v>
      </c>
      <c r="S7" s="42"/>
      <c r="T7" s="5" t="s">
        <v>36</v>
      </c>
      <c r="U7" s="7">
        <v>496.37</v>
      </c>
      <c r="V7" s="41"/>
      <c r="W7" s="5" t="s">
        <v>19</v>
      </c>
      <c r="X7" s="9">
        <f>SUM(X4:X6)</f>
        <v>2442.2800000000002</v>
      </c>
      <c r="Y7" s="41"/>
      <c r="Z7" s="32"/>
      <c r="AA7" s="31">
        <f>AA6/AA11</f>
        <v>0.75987954745469777</v>
      </c>
      <c r="AB7" s="41"/>
      <c r="AC7" s="76" t="s">
        <v>58</v>
      </c>
      <c r="AD7" s="77">
        <v>1048</v>
      </c>
      <c r="AE7" s="43"/>
      <c r="AF7" s="82"/>
      <c r="AG7" s="84"/>
      <c r="AH7" s="41"/>
      <c r="AI7" s="76"/>
      <c r="AJ7" s="80"/>
      <c r="AK7" s="41"/>
      <c r="AL7" s="41"/>
      <c r="AM7" s="41"/>
    </row>
    <row r="8" spans="1:39" ht="18" customHeight="1" x14ac:dyDescent="0.25">
      <c r="A8" s="4"/>
      <c r="B8" s="47"/>
      <c r="C8" s="47"/>
      <c r="D8" s="47"/>
      <c r="E8" s="47"/>
      <c r="F8" s="47"/>
      <c r="G8" s="47"/>
      <c r="H8" s="47"/>
      <c r="I8" s="41"/>
      <c r="J8" s="41"/>
      <c r="K8" s="48" t="s">
        <v>13</v>
      </c>
      <c r="L8" s="5">
        <v>5051.37</v>
      </c>
      <c r="M8" s="54">
        <v>2</v>
      </c>
      <c r="N8" s="54"/>
      <c r="O8" s="7">
        <f t="shared" si="0"/>
        <v>67.351600000000005</v>
      </c>
      <c r="P8" s="41"/>
      <c r="Q8" s="5" t="s">
        <v>25</v>
      </c>
      <c r="R8" s="14">
        <v>475.69</v>
      </c>
      <c r="S8" s="42"/>
      <c r="T8" s="5" t="s">
        <v>37</v>
      </c>
      <c r="U8" s="7">
        <f>285.46+191.87</f>
        <v>477.33</v>
      </c>
      <c r="V8" s="41"/>
      <c r="W8" s="10"/>
      <c r="X8" s="15">
        <f>X7/X11</f>
        <v>1.1653211184273309</v>
      </c>
      <c r="Y8" s="41"/>
      <c r="Z8" s="33"/>
      <c r="AA8" s="31">
        <f>(AA6/AD15)</f>
        <v>0.94975879983036493</v>
      </c>
      <c r="AB8" s="41"/>
      <c r="AC8" s="76"/>
      <c r="AD8" s="77"/>
      <c r="AE8" s="43"/>
      <c r="AF8" s="25" t="s">
        <v>66</v>
      </c>
      <c r="AG8" s="25">
        <v>9</v>
      </c>
      <c r="AH8" s="41"/>
      <c r="AI8" s="25" t="s">
        <v>66</v>
      </c>
      <c r="AJ8" s="30">
        <f>U14/$G$3</f>
        <v>18.762820879854946</v>
      </c>
      <c r="AK8" s="41"/>
      <c r="AL8" s="41"/>
      <c r="AM8" s="41"/>
    </row>
    <row r="9" spans="1:39" ht="18" customHeight="1" thickBot="1" x14ac:dyDescent="0.3">
      <c r="A9" s="4"/>
      <c r="B9" s="47"/>
      <c r="C9" s="47"/>
      <c r="D9" s="47"/>
      <c r="E9" s="47"/>
      <c r="F9" s="47"/>
      <c r="G9" s="47"/>
      <c r="H9" s="47"/>
      <c r="I9" s="41"/>
      <c r="J9" s="41"/>
      <c r="K9" s="48" t="s">
        <v>14</v>
      </c>
      <c r="L9" s="5">
        <v>4444.21</v>
      </c>
      <c r="M9" s="54">
        <v>1</v>
      </c>
      <c r="N9" s="54"/>
      <c r="O9" s="7">
        <f t="shared" si="0"/>
        <v>29.628066666666665</v>
      </c>
      <c r="P9" s="41"/>
      <c r="Q9" s="5" t="s">
        <v>26</v>
      </c>
      <c r="R9" s="14">
        <v>137.5</v>
      </c>
      <c r="S9" s="42"/>
      <c r="T9" s="23" t="s">
        <v>69</v>
      </c>
      <c r="U9" s="28">
        <f>440.05+1153.57+5152.01</f>
        <v>6745.63</v>
      </c>
      <c r="V9" s="41"/>
      <c r="W9" s="70" t="s">
        <v>38</v>
      </c>
      <c r="X9" s="71"/>
      <c r="Y9" s="41"/>
      <c r="Z9" s="78" t="s">
        <v>38</v>
      </c>
      <c r="AA9" s="63"/>
      <c r="AB9" s="41"/>
      <c r="AC9" s="25" t="s">
        <v>55</v>
      </c>
      <c r="AD9" s="29">
        <f>AD4*AD5*AD6*AD7</f>
        <v>37.727999999999994</v>
      </c>
      <c r="AE9" s="43"/>
      <c r="AF9" s="25" t="s">
        <v>67</v>
      </c>
      <c r="AG9" s="25">
        <v>2.5</v>
      </c>
      <c r="AH9" s="41"/>
      <c r="AI9" s="25" t="s">
        <v>67</v>
      </c>
      <c r="AJ9" s="30">
        <f>R16/$G$3</f>
        <v>4.3993224544326743</v>
      </c>
      <c r="AK9" s="41"/>
      <c r="AL9" s="41"/>
      <c r="AM9" s="41"/>
    </row>
    <row r="10" spans="1:39" ht="18" customHeight="1" thickTop="1" x14ac:dyDescent="0.25">
      <c r="A10" s="4"/>
      <c r="B10" s="47"/>
      <c r="C10" s="47"/>
      <c r="D10" s="47"/>
      <c r="E10" s="47"/>
      <c r="F10" s="47"/>
      <c r="G10" s="47"/>
      <c r="H10" s="47"/>
      <c r="I10" s="41"/>
      <c r="J10" s="41"/>
      <c r="K10" s="48" t="s">
        <v>76</v>
      </c>
      <c r="L10" s="5">
        <v>6152.59</v>
      </c>
      <c r="M10" s="54">
        <v>3</v>
      </c>
      <c r="N10" s="54"/>
      <c r="O10" s="7">
        <f t="shared" si="0"/>
        <v>123.0518</v>
      </c>
      <c r="P10" s="41"/>
      <c r="Q10" s="5" t="s">
        <v>27</v>
      </c>
      <c r="R10" s="14">
        <v>545.20000000000005</v>
      </c>
      <c r="S10" s="42"/>
      <c r="T10" s="23" t="s">
        <v>70</v>
      </c>
      <c r="U10" s="28">
        <v>310.95999999999998</v>
      </c>
      <c r="V10" s="41"/>
      <c r="W10" s="21" t="s">
        <v>39</v>
      </c>
      <c r="X10" s="21" t="s">
        <v>40</v>
      </c>
      <c r="Y10" s="41"/>
      <c r="Z10" s="6" t="s">
        <v>39</v>
      </c>
      <c r="AA10" s="6" t="s">
        <v>40</v>
      </c>
      <c r="AB10" s="41"/>
      <c r="AC10" s="19" t="s">
        <v>59</v>
      </c>
      <c r="AD10" s="30">
        <v>25</v>
      </c>
      <c r="AE10" s="43"/>
      <c r="AF10" s="76" t="s">
        <v>65</v>
      </c>
      <c r="AG10" s="77">
        <f>SUM(AG5:AG9)</f>
        <v>18</v>
      </c>
      <c r="AH10" s="41"/>
      <c r="AI10" s="38" t="s">
        <v>74</v>
      </c>
      <c r="AJ10" s="39">
        <f>(C3*10000-L14-L15-R16-U14-X7-AA6)/G3</f>
        <v>27.786334573909723</v>
      </c>
      <c r="AK10" s="41"/>
      <c r="AL10" s="41"/>
      <c r="AM10" s="41"/>
    </row>
    <row r="11" spans="1:39" ht="18" customHeight="1" x14ac:dyDescent="0.25">
      <c r="B11" s="41"/>
      <c r="C11" s="41"/>
      <c r="D11" s="41"/>
      <c r="E11" s="41"/>
      <c r="F11" s="41"/>
      <c r="G11" s="41"/>
      <c r="H11" s="41"/>
      <c r="I11" s="41"/>
      <c r="J11" s="41"/>
      <c r="K11" s="48" t="s">
        <v>77</v>
      </c>
      <c r="L11" s="5">
        <v>9578.0300000000007</v>
      </c>
      <c r="M11" s="54">
        <v>2</v>
      </c>
      <c r="N11" s="54"/>
      <c r="O11" s="7">
        <f t="shared" si="0"/>
        <v>127.70706666666668</v>
      </c>
      <c r="P11" s="41"/>
      <c r="Q11" s="5" t="s">
        <v>28</v>
      </c>
      <c r="R11" s="14">
        <v>419.91</v>
      </c>
      <c r="S11" s="42"/>
      <c r="T11" s="23" t="s">
        <v>71</v>
      </c>
      <c r="U11" s="37">
        <v>2128.98</v>
      </c>
      <c r="V11" s="41"/>
      <c r="W11" s="19">
        <v>2</v>
      </c>
      <c r="X11" s="20">
        <f>W11*$G$3</f>
        <v>2095.8000000000002</v>
      </c>
      <c r="Y11" s="41"/>
      <c r="Z11" s="5">
        <v>4.5</v>
      </c>
      <c r="AA11" s="7">
        <f>Z11*$G$3</f>
        <v>4715.55</v>
      </c>
      <c r="AB11" s="41"/>
      <c r="AC11" s="76" t="s">
        <v>61</v>
      </c>
      <c r="AD11" s="79">
        <f>AD9*AD10</f>
        <v>943.19999999999982</v>
      </c>
      <c r="AE11" s="41"/>
      <c r="AF11" s="76"/>
      <c r="AG11" s="77"/>
      <c r="AH11" s="41"/>
      <c r="AI11" s="34" t="s">
        <v>19</v>
      </c>
      <c r="AJ11" s="35">
        <f>SUM(AJ5:AJ10)</f>
        <v>56.698578108598142</v>
      </c>
      <c r="AK11" s="41"/>
      <c r="AL11" s="41"/>
      <c r="AM11" s="41"/>
    </row>
    <row r="12" spans="1:39" ht="18" customHeight="1" x14ac:dyDescent="0.25">
      <c r="B12" s="41"/>
      <c r="C12" s="41"/>
      <c r="D12" s="41"/>
      <c r="E12" s="41"/>
      <c r="F12" s="41"/>
      <c r="G12" s="41"/>
      <c r="H12" s="41"/>
      <c r="I12" s="41"/>
      <c r="J12" s="41"/>
      <c r="K12" s="48" t="s">
        <v>78</v>
      </c>
      <c r="L12" s="5">
        <v>13746.34</v>
      </c>
      <c r="M12" s="54">
        <v>1.5</v>
      </c>
      <c r="N12" s="54"/>
      <c r="O12" s="7">
        <f t="shared" si="0"/>
        <v>137.46340000000001</v>
      </c>
      <c r="P12" s="41"/>
      <c r="Q12" s="5" t="s">
        <v>29</v>
      </c>
      <c r="R12" s="14">
        <v>1038.74</v>
      </c>
      <c r="S12" s="42"/>
      <c r="T12" s="23" t="s">
        <v>72</v>
      </c>
      <c r="U12" s="28">
        <f>186.58+709.29+559.21</f>
        <v>1455.08</v>
      </c>
      <c r="V12" s="41"/>
      <c r="W12" s="41"/>
      <c r="X12" s="41"/>
      <c r="Y12" s="41"/>
      <c r="Z12" s="41"/>
      <c r="AA12" s="41"/>
      <c r="AB12" s="41"/>
      <c r="AC12" s="76"/>
      <c r="AD12" s="79"/>
      <c r="AE12" s="41"/>
      <c r="AF12" s="41"/>
      <c r="AG12" s="41"/>
      <c r="AH12" s="41"/>
      <c r="AK12" s="41"/>
      <c r="AL12" s="41"/>
      <c r="AM12" s="41"/>
    </row>
    <row r="13" spans="1:39" ht="18" customHeight="1" x14ac:dyDescent="0.25">
      <c r="B13" s="41"/>
      <c r="C13" s="41"/>
      <c r="D13" s="41"/>
      <c r="E13" s="41"/>
      <c r="F13" s="41"/>
      <c r="G13" s="41"/>
      <c r="H13" s="41"/>
      <c r="I13" s="41"/>
      <c r="J13" s="41"/>
      <c r="K13" s="48" t="s">
        <v>79</v>
      </c>
      <c r="L13" s="5">
        <v>4754.05</v>
      </c>
      <c r="M13" s="54">
        <v>0.5</v>
      </c>
      <c r="N13" s="54"/>
      <c r="O13" s="7">
        <f t="shared" si="0"/>
        <v>15.846833333333334</v>
      </c>
      <c r="P13" s="41"/>
      <c r="Q13" s="5" t="s">
        <v>30</v>
      </c>
      <c r="R13" s="14">
        <v>347.27</v>
      </c>
      <c r="S13" s="42"/>
      <c r="T13" s="23" t="s">
        <v>73</v>
      </c>
      <c r="U13" s="28">
        <v>534.29999999999995</v>
      </c>
      <c r="V13" s="41"/>
      <c r="W13" s="44"/>
      <c r="X13" s="41"/>
      <c r="Y13" s="41"/>
      <c r="Z13" s="41"/>
      <c r="AA13" s="41"/>
      <c r="AB13" s="41"/>
      <c r="AC13" s="76" t="s">
        <v>62</v>
      </c>
      <c r="AD13" s="79">
        <f>AD11*3</f>
        <v>2829.5999999999995</v>
      </c>
      <c r="AE13" s="41"/>
      <c r="AF13" s="41"/>
      <c r="AG13" s="41"/>
      <c r="AH13" s="11"/>
      <c r="AI13" s="51"/>
      <c r="AJ13" s="51"/>
      <c r="AK13" s="11"/>
      <c r="AL13" s="41"/>
      <c r="AM13" s="41"/>
    </row>
    <row r="14" spans="1:39" ht="18" customHeight="1" x14ac:dyDescent="0.25">
      <c r="B14" s="41"/>
      <c r="C14" s="41"/>
      <c r="D14" s="41"/>
      <c r="E14" s="41"/>
      <c r="F14" s="41"/>
      <c r="G14" s="41"/>
      <c r="H14" s="41"/>
      <c r="I14" s="41"/>
      <c r="J14" s="41"/>
      <c r="K14" s="8" t="s">
        <v>19</v>
      </c>
      <c r="L14" s="8">
        <f>SUM(L4:L13)</f>
        <v>62685.56</v>
      </c>
      <c r="M14" s="54"/>
      <c r="N14" s="54"/>
      <c r="O14" s="9">
        <f>SUM(O4:O13)</f>
        <v>753.83503333333329</v>
      </c>
      <c r="P14" s="41"/>
      <c r="Q14" s="5" t="s">
        <v>31</v>
      </c>
      <c r="R14" s="14">
        <v>711.17</v>
      </c>
      <c r="S14" s="42"/>
      <c r="T14" s="54" t="s">
        <v>19</v>
      </c>
      <c r="U14" s="9">
        <f>SUM(U4:U13)</f>
        <v>19661.560000000001</v>
      </c>
      <c r="V14" s="41"/>
      <c r="W14" s="44"/>
      <c r="X14" s="41"/>
      <c r="Y14" s="41"/>
      <c r="Z14" s="41"/>
      <c r="AA14" s="41"/>
      <c r="AB14" s="41"/>
      <c r="AC14" s="76"/>
      <c r="AD14" s="79"/>
      <c r="AE14" s="41"/>
      <c r="AF14" s="41"/>
      <c r="AG14" s="41"/>
      <c r="AH14" s="11"/>
      <c r="AI14" s="51"/>
      <c r="AJ14" s="51"/>
      <c r="AK14" s="11"/>
      <c r="AL14" s="41"/>
      <c r="AM14" s="41"/>
    </row>
    <row r="15" spans="1:39" ht="18" customHeight="1" x14ac:dyDescent="0.25">
      <c r="B15" s="41"/>
      <c r="C15" s="41"/>
      <c r="D15" s="41"/>
      <c r="E15" s="41"/>
      <c r="F15" s="41"/>
      <c r="G15" s="41"/>
      <c r="H15" s="41"/>
      <c r="I15" s="41"/>
      <c r="J15" s="41"/>
      <c r="K15" s="55" t="s">
        <v>43</v>
      </c>
      <c r="L15" s="54">
        <f>2.76*10000</f>
        <v>27599.999999999996</v>
      </c>
      <c r="M15" s="54">
        <v>1.6</v>
      </c>
      <c r="N15" s="54"/>
      <c r="O15" s="64">
        <f>L15*M15/150</f>
        <v>294.39999999999998</v>
      </c>
      <c r="P15" s="41"/>
      <c r="Q15" s="5" t="s">
        <v>32</v>
      </c>
      <c r="R15" s="14">
        <v>74.97</v>
      </c>
      <c r="S15" s="42"/>
      <c r="T15" s="54"/>
      <c r="U15" s="15">
        <f>U14/U18</f>
        <v>2.0847578755394389</v>
      </c>
      <c r="V15" s="41"/>
      <c r="W15" s="41"/>
      <c r="X15" s="41"/>
      <c r="Y15" s="41"/>
      <c r="Z15" s="41"/>
      <c r="AA15" s="41"/>
      <c r="AB15" s="41"/>
      <c r="AC15" s="25" t="s">
        <v>19</v>
      </c>
      <c r="AD15" s="35">
        <f>AD11+AD13</f>
        <v>3772.7999999999993</v>
      </c>
      <c r="AE15" s="41"/>
      <c r="AF15" s="41"/>
      <c r="AG15" s="41"/>
      <c r="AH15" s="11"/>
      <c r="AI15" s="50"/>
      <c r="AJ15" s="11"/>
      <c r="AK15" s="11"/>
      <c r="AL15" s="41"/>
      <c r="AM15" s="41"/>
    </row>
    <row r="16" spans="1:39" ht="18" customHeight="1" thickBot="1" x14ac:dyDescent="0.3">
      <c r="B16" s="41"/>
      <c r="C16" s="41"/>
      <c r="D16" s="41"/>
      <c r="E16" s="41"/>
      <c r="F16" s="41"/>
      <c r="G16" s="41"/>
      <c r="H16" s="41"/>
      <c r="I16" s="41"/>
      <c r="J16" s="41"/>
      <c r="K16" s="56"/>
      <c r="L16" s="52"/>
      <c r="M16" s="52"/>
      <c r="N16" s="52"/>
      <c r="O16" s="65"/>
      <c r="P16" s="41"/>
      <c r="Q16" s="52" t="s">
        <v>19</v>
      </c>
      <c r="R16" s="9">
        <f>SUM(R4:R15)</f>
        <v>4610.05</v>
      </c>
      <c r="S16" s="42"/>
      <c r="T16" s="24" t="s">
        <v>38</v>
      </c>
      <c r="U16" s="24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</row>
    <row r="17" spans="2:39" ht="18" customHeight="1" thickTop="1" x14ac:dyDescent="0.25">
      <c r="B17" s="41"/>
      <c r="C17" s="41"/>
      <c r="D17" s="41"/>
      <c r="E17" s="41"/>
      <c r="F17" s="41"/>
      <c r="G17" s="41"/>
      <c r="H17" s="41"/>
      <c r="I17" s="41"/>
      <c r="J17" s="41"/>
      <c r="K17" s="18"/>
      <c r="L17" s="12"/>
      <c r="M17" s="58" t="s">
        <v>44</v>
      </c>
      <c r="N17" s="59"/>
      <c r="O17" s="9">
        <f>O14+O15</f>
        <v>1048.2350333333334</v>
      </c>
      <c r="P17" s="41"/>
      <c r="Q17" s="53"/>
      <c r="R17" s="15">
        <f>R16/R20</f>
        <v>1.7597289817730699</v>
      </c>
      <c r="S17" s="41"/>
      <c r="T17" s="22" t="s">
        <v>39</v>
      </c>
      <c r="U17" s="22" t="s">
        <v>40</v>
      </c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</row>
    <row r="18" spans="2:39" ht="18" customHeight="1" thickBot="1" x14ac:dyDescent="0.3">
      <c r="B18" s="41"/>
      <c r="C18" s="41"/>
      <c r="D18" s="41"/>
      <c r="E18" s="41"/>
      <c r="F18" s="41"/>
      <c r="G18" s="41"/>
      <c r="H18" s="41"/>
      <c r="I18" s="41"/>
      <c r="J18" s="41"/>
      <c r="K18" s="11"/>
      <c r="L18" s="11"/>
      <c r="M18" s="41"/>
      <c r="N18" s="41"/>
      <c r="O18" s="41"/>
      <c r="P18" s="41"/>
      <c r="Q18" s="24" t="s">
        <v>38</v>
      </c>
      <c r="R18" s="24"/>
      <c r="S18" s="46"/>
      <c r="T18" s="5">
        <v>9</v>
      </c>
      <c r="U18" s="7">
        <f>T18*$G$3</f>
        <v>9431.1</v>
      </c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</row>
    <row r="19" spans="2:39" ht="18" customHeight="1" thickTop="1" x14ac:dyDescent="0.25">
      <c r="H19" s="41"/>
      <c r="I19" s="41"/>
      <c r="J19" s="41"/>
      <c r="K19" s="41"/>
      <c r="L19" s="41"/>
      <c r="M19" s="41"/>
      <c r="N19" s="41"/>
      <c r="O19" s="41"/>
      <c r="P19" s="41"/>
      <c r="Q19" s="22" t="s">
        <v>39</v>
      </c>
      <c r="R19" s="22" t="s">
        <v>40</v>
      </c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</row>
    <row r="20" spans="2:39" ht="18" customHeight="1" x14ac:dyDescent="0.25">
      <c r="H20" s="41"/>
      <c r="I20" s="41"/>
      <c r="J20" s="41"/>
      <c r="K20" s="41"/>
      <c r="L20" s="41"/>
      <c r="M20" s="41"/>
      <c r="N20" s="41"/>
      <c r="O20" s="41"/>
      <c r="P20" s="41"/>
      <c r="Q20" s="5">
        <v>2.5</v>
      </c>
      <c r="R20" s="7">
        <f>Q20*$G$3</f>
        <v>2619.75</v>
      </c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</row>
    <row r="21" spans="2:39" ht="18" customHeight="1" x14ac:dyDescent="0.25"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</row>
    <row r="22" spans="2:39" x14ac:dyDescent="0.25"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</row>
    <row r="23" spans="2:39" x14ac:dyDescent="0.25"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</row>
    <row r="24" spans="2:39" x14ac:dyDescent="0.25"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</row>
    <row r="25" spans="2:39" x14ac:dyDescent="0.25"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</row>
    <row r="26" spans="2:39" x14ac:dyDescent="0.25">
      <c r="S26" s="41"/>
      <c r="T26" s="41"/>
      <c r="U26" s="41"/>
    </row>
    <row r="28" spans="2:39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2:39" x14ac:dyDescent="0.25">
      <c r="F29" s="1"/>
      <c r="G29" s="1"/>
      <c r="H29" s="1"/>
      <c r="I29" s="1"/>
      <c r="J29" s="1"/>
      <c r="K29" s="1"/>
      <c r="L29" s="1"/>
      <c r="M29" s="1"/>
    </row>
    <row r="30" spans="2:39" x14ac:dyDescent="0.25">
      <c r="D30" s="1"/>
      <c r="E30" s="1"/>
      <c r="F30" s="1"/>
      <c r="G30" s="1"/>
      <c r="H30" s="1"/>
      <c r="I30" s="1"/>
      <c r="J30" s="1"/>
      <c r="K30" s="1"/>
      <c r="L30" s="3"/>
      <c r="M30" s="1"/>
    </row>
    <row r="31" spans="2:39" x14ac:dyDescent="0.25">
      <c r="D31" s="1"/>
      <c r="E31" s="1"/>
      <c r="F31" s="1"/>
      <c r="G31" s="1"/>
      <c r="H31" s="1"/>
      <c r="I31" s="1"/>
      <c r="J31" s="1"/>
      <c r="K31" s="1"/>
      <c r="L31" s="3"/>
      <c r="M31" s="1"/>
    </row>
    <row r="32" spans="2:39" x14ac:dyDescent="0.25">
      <c r="D32" s="1"/>
      <c r="E32" s="1"/>
      <c r="F32" s="1"/>
      <c r="G32" s="1"/>
      <c r="H32" s="1"/>
      <c r="I32" s="1"/>
      <c r="J32" s="1"/>
      <c r="K32" s="1"/>
      <c r="L32" s="3"/>
      <c r="M32" s="1"/>
    </row>
    <row r="33" spans="4:13" x14ac:dyDescent="0.25">
      <c r="D33" s="1"/>
      <c r="E33" s="1"/>
      <c r="F33" s="1"/>
      <c r="G33" s="1"/>
      <c r="H33" s="1"/>
      <c r="I33" s="1"/>
      <c r="J33" s="1"/>
      <c r="K33" s="1"/>
      <c r="L33" s="3"/>
      <c r="M33" s="1"/>
    </row>
    <row r="34" spans="4:13" x14ac:dyDescent="0.25">
      <c r="D34" s="1"/>
      <c r="E34" s="1"/>
      <c r="F34" s="1"/>
      <c r="G34" s="1"/>
      <c r="H34" s="1"/>
      <c r="I34" s="1"/>
      <c r="J34" s="1"/>
      <c r="K34" s="1"/>
      <c r="L34" s="3"/>
      <c r="M34" s="1"/>
    </row>
    <row r="35" spans="4:13" x14ac:dyDescent="0.25">
      <c r="D35" s="1"/>
      <c r="E35" s="1"/>
      <c r="F35" s="1"/>
      <c r="G35" s="1"/>
      <c r="H35" s="1"/>
      <c r="I35" s="1"/>
      <c r="J35" s="1"/>
      <c r="K35" s="1"/>
      <c r="L35" s="3"/>
      <c r="M35" s="1"/>
    </row>
    <row r="36" spans="4:13" x14ac:dyDescent="0.25">
      <c r="D36" s="1"/>
      <c r="E36" s="1"/>
      <c r="F36" s="1"/>
      <c r="G36" s="1"/>
      <c r="H36" s="1"/>
      <c r="I36" s="1"/>
      <c r="J36" s="1"/>
      <c r="K36" s="1"/>
      <c r="L36" s="3"/>
      <c r="M36" s="1"/>
    </row>
    <row r="37" spans="4:13" x14ac:dyDescent="0.25">
      <c r="I37" s="1"/>
    </row>
    <row r="38" spans="4:13" x14ac:dyDescent="0.25">
      <c r="I38" s="1"/>
      <c r="M38" s="1"/>
    </row>
  </sheetData>
  <mergeCells count="52">
    <mergeCell ref="AI2:AJ3"/>
    <mergeCell ref="AI6:AI7"/>
    <mergeCell ref="AJ6:AJ7"/>
    <mergeCell ref="AF6:AF7"/>
    <mergeCell ref="AG6:AG7"/>
    <mergeCell ref="AF2:AG3"/>
    <mergeCell ref="AF10:AF11"/>
    <mergeCell ref="AG10:AG11"/>
    <mergeCell ref="AC13:AC14"/>
    <mergeCell ref="AD13:AD14"/>
    <mergeCell ref="AD11:AD12"/>
    <mergeCell ref="AC11:AC12"/>
    <mergeCell ref="W9:X9"/>
    <mergeCell ref="AC2:AD3"/>
    <mergeCell ref="AC7:AC8"/>
    <mergeCell ref="AD7:AD8"/>
    <mergeCell ref="W2:W3"/>
    <mergeCell ref="X2:X3"/>
    <mergeCell ref="Z2:Z3"/>
    <mergeCell ref="Z9:AA9"/>
    <mergeCell ref="C2:D2"/>
    <mergeCell ref="C3:D3"/>
    <mergeCell ref="E2:F2"/>
    <mergeCell ref="K15:K16"/>
    <mergeCell ref="T2:T3"/>
    <mergeCell ref="M14:N14"/>
    <mergeCell ref="M13:N13"/>
    <mergeCell ref="M12:N12"/>
    <mergeCell ref="L2:L3"/>
    <mergeCell ref="L15:L16"/>
    <mergeCell ref="M15:N16"/>
    <mergeCell ref="R2:R3"/>
    <mergeCell ref="Q2:Q3"/>
    <mergeCell ref="M8:N8"/>
    <mergeCell ref="M6:N6"/>
    <mergeCell ref="M7:N7"/>
    <mergeCell ref="AI13:AJ14"/>
    <mergeCell ref="Q16:Q17"/>
    <mergeCell ref="T14:T15"/>
    <mergeCell ref="K2:K3"/>
    <mergeCell ref="E3:F3"/>
    <mergeCell ref="M17:N17"/>
    <mergeCell ref="U2:U3"/>
    <mergeCell ref="M5:N5"/>
    <mergeCell ref="M4:N4"/>
    <mergeCell ref="O15:O16"/>
    <mergeCell ref="M11:N11"/>
    <mergeCell ref="M10:N10"/>
    <mergeCell ref="M9:N9"/>
    <mergeCell ref="M2:N3"/>
    <mergeCell ref="O2:O3"/>
    <mergeCell ref="AA2:AA3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Ilaria.Brescianini</dc:creator>
  <cp:lastModifiedBy>Rita</cp:lastModifiedBy>
  <dcterms:created xsi:type="dcterms:W3CDTF">2015-11-21T21:30:48Z</dcterms:created>
  <dcterms:modified xsi:type="dcterms:W3CDTF">2016-01-19T09:44:12Z</dcterms:modified>
</cp:coreProperties>
</file>