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t\OneDrive\Desktop\OAP MS BA\BAN 501 - Prescriptive\"/>
    </mc:Choice>
  </mc:AlternateContent>
  <xr:revisionPtr revIDLastSave="0" documentId="13_ncr:1_{7A0EDFE9-7C98-4109-8CB0-1FFAA0293F9E}" xr6:coauthVersionLast="46" xr6:coauthVersionMax="46" xr10:uidLastSave="{00000000-0000-0000-0000-000000000000}"/>
  <bookViews>
    <workbookView xWindow="-108" yWindow="-108" windowWidth="23256" windowHeight="12576" activeTab="2" xr2:uid="{CD0BC6DD-4931-484C-B983-77B1832B5575}"/>
  </bookViews>
  <sheets>
    <sheet name="Q1" sheetId="1" r:id="rId1"/>
    <sheet name="Q2" sheetId="2" r:id="rId2"/>
    <sheet name="Q3" sheetId="4" r:id="rId3"/>
  </sheets>
  <definedNames>
    <definedName name="solver_adj" localSheetId="0" hidden="1">'Q1'!$G$6:$G$9</definedName>
    <definedName name="solver_adj" localSheetId="1" hidden="1">'Q2'!$F$10:$I$10</definedName>
    <definedName name="solver_adj" localSheetId="2" hidden="1">'Q3'!$F$8:$L$8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'Q1'!$G$6:$G$9</definedName>
    <definedName name="solver_lhs1" localSheetId="1" hidden="1">'Q2'!$L$3</definedName>
    <definedName name="solver_lhs1" localSheetId="2" hidden="1">'Q3'!$M$11:$M$14</definedName>
    <definedName name="solver_lhs2" localSheetId="0" hidden="1">'Q1'!$K$6:$K$7</definedName>
    <definedName name="solver_lhs2" localSheetId="1" hidden="1">'Q2'!$L$4:$L$10</definedName>
    <definedName name="solver_lhs2" localSheetId="2" hidden="1">'Q3'!$M$16:$M$19</definedName>
    <definedName name="solver_lhs3" localSheetId="0" hidden="1">'Q1'!$K$8</definedName>
    <definedName name="solver_lhs3" localSheetId="2" hidden="1">'Q3'!$M$20</definedName>
    <definedName name="solver_lhs4" localSheetId="0" hidden="1">'Q1'!$K$9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'Q1'!$F$3</definedName>
    <definedName name="solver_opt" localSheetId="1" hidden="1">'Q2'!$I$12</definedName>
    <definedName name="solver_opt" localSheetId="2" hidden="1">'Q3'!$F$4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2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2" hidden="1">2</definedName>
    <definedName name="solver_rel4" localSheetId="0" hidden="1">2</definedName>
    <definedName name="solver_rhs1" localSheetId="0" hidden="1">0</definedName>
    <definedName name="solver_rhs1" localSheetId="1" hidden="1">'Q2'!$N$3</definedName>
    <definedName name="solver_rhs1" localSheetId="2" hidden="1">'Q3'!$O$11:$O$14</definedName>
    <definedName name="solver_rhs2" localSheetId="0" hidden="1">'Q1'!$M$6:$M$7</definedName>
    <definedName name="solver_rhs2" localSheetId="1" hidden="1">'Q2'!$N$4:$N$10</definedName>
    <definedName name="solver_rhs2" localSheetId="2" hidden="1">'Q3'!$O$16:$O$19</definedName>
    <definedName name="solver_rhs3" localSheetId="0" hidden="1">'Q1'!$M$8</definedName>
    <definedName name="solver_rhs3" localSheetId="2" hidden="1">'Q3'!$O$20</definedName>
    <definedName name="solver_rhs4" localSheetId="0" hidden="1">'Q1'!$M$9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workers">'Q3'!$F$8:$L$8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M6" i="1"/>
  <c r="K6" i="1"/>
  <c r="I12" i="2"/>
  <c r="M11" i="4"/>
  <c r="F4" i="4"/>
  <c r="O17" i="4" l="1"/>
  <c r="O18" i="4"/>
  <c r="O19" i="4"/>
  <c r="O16" i="4"/>
  <c r="M17" i="4"/>
  <c r="M18" i="4"/>
  <c r="M19" i="4"/>
  <c r="M16" i="4"/>
  <c r="H9" i="4" l="1"/>
  <c r="G9" i="4"/>
  <c r="F9" i="4"/>
  <c r="H6" i="1" l="1"/>
  <c r="F3" i="1"/>
  <c r="M8" i="1"/>
  <c r="M7" i="1"/>
  <c r="M12" i="4"/>
  <c r="M13" i="4"/>
  <c r="M14" i="4"/>
  <c r="J9" i="4"/>
  <c r="K9" i="4"/>
  <c r="L9" i="4"/>
  <c r="I9" i="4"/>
  <c r="L9" i="2"/>
  <c r="L10" i="2"/>
  <c r="L8" i="2"/>
  <c r="L7" i="2"/>
  <c r="L5" i="2"/>
  <c r="L6" i="2"/>
  <c r="K9" i="1"/>
  <c r="K8" i="1"/>
  <c r="K7" i="1"/>
  <c r="H7" i="1"/>
  <c r="H8" i="1"/>
  <c r="H9" i="1"/>
</calcChain>
</file>

<file path=xl/sharedStrings.xml><?xml version="1.0" encoding="utf-8"?>
<sst xmlns="http://schemas.openxmlformats.org/spreadsheetml/2006/main" count="120" uniqueCount="86">
  <si>
    <t>GG Price</t>
  </si>
  <si>
    <t>CT</t>
  </si>
  <si>
    <t>CN</t>
  </si>
  <si>
    <t>D</t>
  </si>
  <si>
    <t>E</t>
  </si>
  <si>
    <t>Cost/pound</t>
  </si>
  <si>
    <t>Chemical</t>
  </si>
  <si>
    <t>Weight</t>
  </si>
  <si>
    <t>Total Price</t>
  </si>
  <si>
    <t xml:space="preserve"> </t>
  </si>
  <si>
    <t>constraints</t>
  </si>
  <si>
    <t>&gt;=</t>
  </si>
  <si>
    <t>&lt;=</t>
  </si>
  <si>
    <t>=</t>
  </si>
  <si>
    <t>variables</t>
  </si>
  <si>
    <t>GG</t>
  </si>
  <si>
    <t>Golding-Grow</t>
  </si>
  <si>
    <t>Definition</t>
  </si>
  <si>
    <t>Amount of C-30 added to the mix</t>
  </si>
  <si>
    <t>Amount of C-92 added to the mix</t>
  </si>
  <si>
    <t>Amount of D-21 added to the mix</t>
  </si>
  <si>
    <t>Amount of E-11 added to the mix</t>
  </si>
  <si>
    <t>Objective:</t>
  </si>
  <si>
    <t>Minimize GG = CT*0.12 + CN*0.09 + D*0.11 + E*0.04</t>
  </si>
  <si>
    <t>Protein</t>
  </si>
  <si>
    <t>Carbs</t>
  </si>
  <si>
    <t>Fat</t>
  </si>
  <si>
    <t>Mix #</t>
  </si>
  <si>
    <t>Price per ounce</t>
  </si>
  <si>
    <t>Protein (gm/oz)</t>
  </si>
  <si>
    <t>Cabs (gm/oz)</t>
  </si>
  <si>
    <t>Fat (gm/oz)</t>
  </si>
  <si>
    <t>Constraints</t>
  </si>
  <si>
    <t>P</t>
  </si>
  <si>
    <t>F</t>
  </si>
  <si>
    <t>M1</t>
  </si>
  <si>
    <t>M2</t>
  </si>
  <si>
    <t>M3</t>
  </si>
  <si>
    <t>M4</t>
  </si>
  <si>
    <t>Amount of Mix 1 used</t>
  </si>
  <si>
    <t>Amount of Mix 2 used</t>
  </si>
  <si>
    <t>Amount of Mix 3 used</t>
  </si>
  <si>
    <t>Amount of Mix 4 used</t>
  </si>
  <si>
    <t>C</t>
  </si>
  <si>
    <t>Objective: Minimize SOF =</t>
  </si>
  <si>
    <t>Defintion</t>
  </si>
  <si>
    <t>Variables</t>
  </si>
  <si>
    <t>morning shift</t>
  </si>
  <si>
    <t>afternoon shift</t>
  </si>
  <si>
    <t>night shift</t>
  </si>
  <si>
    <t>midnight shift</t>
  </si>
  <si>
    <t>f</t>
  </si>
  <si>
    <t>p</t>
  </si>
  <si>
    <t>Objective: Minimize</t>
  </si>
  <si>
    <t>f1</t>
  </si>
  <si>
    <t>f2</t>
  </si>
  <si>
    <t>f3</t>
  </si>
  <si>
    <t>p1</t>
  </si>
  <si>
    <t>p2</t>
  </si>
  <si>
    <t>p3</t>
  </si>
  <si>
    <t>p4</t>
  </si>
  <si>
    <t>Pay</t>
  </si>
  <si>
    <t># working</t>
  </si>
  <si>
    <t>Demand</t>
  </si>
  <si>
    <t>Others</t>
  </si>
  <si>
    <t>LHS</t>
  </si>
  <si>
    <t>RHS</t>
  </si>
  <si>
    <t>f&gt;p</t>
  </si>
  <si>
    <t>=112*f1+112*f2+112*f3+48*p1+48*p2+48*p3+48*p4</t>
  </si>
  <si>
    <t># of full time workers</t>
  </si>
  <si>
    <t># of part time workers</t>
  </si>
  <si>
    <t>=0.25*M1+.38*M2+.18*M3+.33*M4</t>
  </si>
  <si>
    <t>CN + CT &gt;= .45*GG</t>
  </si>
  <si>
    <t>E &gt;= .15*GG</t>
  </si>
  <si>
    <t>D + CN &lt;= .3*GG</t>
  </si>
  <si>
    <t>GG = 50lbs</t>
  </si>
  <si>
    <t>SOF must have at least 48gs of P</t>
  </si>
  <si>
    <t>SOF must have at least 84gs of C</t>
  </si>
  <si>
    <t>SOF must have at least 64gs of F</t>
  </si>
  <si>
    <t>SOF must = 16ozs</t>
  </si>
  <si>
    <t>Cannot contain negative amounts of a mix</t>
  </si>
  <si>
    <t>morning shift must have AT LEAST 4 workers</t>
  </si>
  <si>
    <t>afternoon shift must have AT LEAST 8 workers</t>
  </si>
  <si>
    <t>night shift must have AT LEAST 10 workers</t>
  </si>
  <si>
    <t>midnight shift must have AT LEAST 6 workers</t>
  </si>
  <si>
    <t>the amount of full time workers must be AT LEAST the amount of part time workers for that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</si>
</sst>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44" fontId="0" fillId="0" borderId="8" xfId="1" applyFont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44" fontId="2" fillId="0" borderId="0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4" fontId="0" fillId="0" borderId="24" xfId="1" applyFont="1" applyBorder="1"/>
    <xf numFmtId="0" fontId="0" fillId="0" borderId="25" xfId="0" applyBorder="1"/>
    <xf numFmtId="0" fontId="0" fillId="0" borderId="26" xfId="0" applyBorder="1"/>
    <xf numFmtId="0" fontId="0" fillId="0" borderId="7" xfId="0" applyBorder="1"/>
    <xf numFmtId="0" fontId="0" fillId="0" borderId="8" xfId="0" applyBorder="1"/>
    <xf numFmtId="0" fontId="0" fillId="0" borderId="24" xfId="0" applyBorder="1"/>
    <xf numFmtId="0" fontId="0" fillId="3" borderId="0" xfId="0" applyFill="1"/>
    <xf numFmtId="0" fontId="0" fillId="0" borderId="0" xfId="0" applyFill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Fill="1" applyBorder="1"/>
    <xf numFmtId="0" fontId="0" fillId="0" borderId="2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30" xfId="0" applyFill="1" applyBorder="1"/>
    <xf numFmtId="0" fontId="0" fillId="0" borderId="24" xfId="0" applyFill="1" applyBorder="1"/>
    <xf numFmtId="44" fontId="0" fillId="0" borderId="0" xfId="1" applyFont="1"/>
    <xf numFmtId="0" fontId="0" fillId="4" borderId="10" xfId="0" applyFill="1" applyBorder="1"/>
    <xf numFmtId="0" fontId="0" fillId="2" borderId="1" xfId="0" applyFill="1" applyBorder="1"/>
    <xf numFmtId="0" fontId="0" fillId="2" borderId="17" xfId="0" applyFill="1" applyBorder="1"/>
    <xf numFmtId="0" fontId="0" fillId="2" borderId="8" xfId="0" applyFill="1" applyBorder="1"/>
    <xf numFmtId="0" fontId="0" fillId="0" borderId="17" xfId="0" quotePrefix="1" applyBorder="1"/>
    <xf numFmtId="16" fontId="0" fillId="0" borderId="0" xfId="0" quotePrefix="1" applyNumberFormat="1"/>
    <xf numFmtId="0" fontId="0" fillId="2" borderId="33" xfId="0" applyFill="1" applyBorder="1"/>
    <xf numFmtId="44" fontId="0" fillId="0" borderId="33" xfId="0" applyNumberFormat="1" applyBorder="1"/>
    <xf numFmtId="0" fontId="0" fillId="2" borderId="0" xfId="0" applyFill="1" applyBorder="1"/>
    <xf numFmtId="44" fontId="0" fillId="0" borderId="0" xfId="0" applyNumberFormat="1" applyBorder="1"/>
    <xf numFmtId="0" fontId="0" fillId="0" borderId="35" xfId="0" applyBorder="1"/>
    <xf numFmtId="0" fontId="0" fillId="0" borderId="36" xfId="0" applyBorder="1"/>
    <xf numFmtId="0" fontId="0" fillId="5" borderId="36" xfId="0" applyFill="1" applyBorder="1"/>
    <xf numFmtId="0" fontId="0" fillId="5" borderId="0" xfId="0" applyFill="1" applyBorder="1"/>
    <xf numFmtId="0" fontId="0" fillId="5" borderId="33" xfId="0" applyFill="1" applyBorder="1"/>
    <xf numFmtId="0" fontId="0" fillId="5" borderId="19" xfId="0" applyFill="1" applyBorder="1"/>
    <xf numFmtId="0" fontId="0" fillId="5" borderId="34" xfId="0" applyFill="1" applyBorder="1"/>
    <xf numFmtId="0" fontId="0" fillId="5" borderId="31" xfId="0" applyFill="1" applyBorder="1"/>
    <xf numFmtId="0" fontId="0" fillId="6" borderId="30" xfId="0" applyFill="1" applyBorder="1"/>
    <xf numFmtId="0" fontId="0" fillId="6" borderId="27" xfId="0" applyFill="1" applyBorder="1"/>
    <xf numFmtId="0" fontId="0" fillId="6" borderId="16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18" xfId="0" applyFill="1" applyBorder="1"/>
    <xf numFmtId="0" fontId="0" fillId="6" borderId="1" xfId="0" applyFill="1" applyBorder="1"/>
    <xf numFmtId="0" fontId="0" fillId="6" borderId="17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28" xfId="0" applyFill="1" applyBorder="1"/>
    <xf numFmtId="0" fontId="0" fillId="5" borderId="25" xfId="0" applyFill="1" applyBorder="1"/>
    <xf numFmtId="0" fontId="0" fillId="5" borderId="1" xfId="0" applyFill="1" applyBorder="1"/>
    <xf numFmtId="0" fontId="0" fillId="0" borderId="0" xfId="0" applyFill="1" applyBorder="1"/>
    <xf numFmtId="0" fontId="0" fillId="2" borderId="16" xfId="0" applyFill="1" applyBorder="1"/>
    <xf numFmtId="0" fontId="0" fillId="2" borderId="18" xfId="0" applyFill="1" applyBorder="1"/>
    <xf numFmtId="44" fontId="0" fillId="3" borderId="0" xfId="0" applyNumberFormat="1" applyFill="1"/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8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A984-0329-4CEB-A186-3841208212D4}">
  <dimension ref="B2:Q17"/>
  <sheetViews>
    <sheetView zoomScale="95" workbookViewId="0">
      <selection activeCell="J8" sqref="J8"/>
    </sheetView>
  </sheetViews>
  <sheetFormatPr defaultRowHeight="14.4" x14ac:dyDescent="0.3"/>
  <cols>
    <col min="2" max="2" width="10.6640625" customWidth="1"/>
    <col min="3" max="3" width="27.6640625" customWidth="1"/>
    <col min="4" max="4" width="9.6640625" bestFit="1" customWidth="1"/>
    <col min="8" max="8" width="10" bestFit="1" customWidth="1"/>
    <col min="13" max="13" width="9.21875" customWidth="1"/>
  </cols>
  <sheetData>
    <row r="2" spans="2:17" x14ac:dyDescent="0.3">
      <c r="E2" s="33" t="s">
        <v>22</v>
      </c>
      <c r="F2" s="33" t="s">
        <v>23</v>
      </c>
      <c r="G2" s="33"/>
      <c r="H2" s="33"/>
      <c r="I2" s="33"/>
      <c r="J2" s="33"/>
    </row>
    <row r="3" spans="2:17" ht="15" thickBot="1" x14ac:dyDescent="0.35">
      <c r="E3" t="s">
        <v>0</v>
      </c>
      <c r="F3" s="32">
        <f>SUM(H6:H9)</f>
        <v>3.35</v>
      </c>
      <c r="N3" s="33"/>
      <c r="O3" s="33"/>
      <c r="P3" s="33"/>
      <c r="Q3" s="33"/>
    </row>
    <row r="4" spans="2:17" ht="15" thickBot="1" x14ac:dyDescent="0.35">
      <c r="B4" s="9" t="s">
        <v>14</v>
      </c>
      <c r="C4" s="13" t="s">
        <v>17</v>
      </c>
    </row>
    <row r="5" spans="2:17" ht="15" thickBot="1" x14ac:dyDescent="0.35">
      <c r="B5" s="38" t="s">
        <v>1</v>
      </c>
      <c r="C5" s="31" t="s">
        <v>18</v>
      </c>
      <c r="E5" s="9" t="s">
        <v>6</v>
      </c>
      <c r="F5" s="10" t="s">
        <v>5</v>
      </c>
      <c r="G5" s="11" t="s">
        <v>7</v>
      </c>
      <c r="H5" s="12" t="s">
        <v>8</v>
      </c>
      <c r="K5" s="23" t="s">
        <v>65</v>
      </c>
      <c r="L5" s="11" t="s">
        <v>10</v>
      </c>
      <c r="M5" s="12" t="s">
        <v>66</v>
      </c>
      <c r="N5" s="14"/>
    </row>
    <row r="6" spans="2:17" x14ac:dyDescent="0.3">
      <c r="B6" s="34" t="s">
        <v>2</v>
      </c>
      <c r="C6" s="27" t="s">
        <v>19</v>
      </c>
      <c r="E6" s="6" t="s">
        <v>1</v>
      </c>
      <c r="F6" s="29">
        <v>0.12</v>
      </c>
      <c r="G6" s="49">
        <v>7.5</v>
      </c>
      <c r="H6" s="31">
        <f>F6*G6</f>
        <v>0.89999999999999991</v>
      </c>
      <c r="K6" s="64">
        <f>G9</f>
        <v>27.5</v>
      </c>
      <c r="L6" s="30" t="s">
        <v>11</v>
      </c>
      <c r="M6" s="67">
        <f>0.15*M9</f>
        <v>7.5</v>
      </c>
      <c r="N6" s="14" t="s">
        <v>73</v>
      </c>
    </row>
    <row r="7" spans="2:17" x14ac:dyDescent="0.3">
      <c r="B7" s="34" t="s">
        <v>3</v>
      </c>
      <c r="C7" s="27" t="s">
        <v>20</v>
      </c>
      <c r="E7" s="4" t="s">
        <v>2</v>
      </c>
      <c r="F7" s="3">
        <v>0.09</v>
      </c>
      <c r="G7" s="47">
        <v>15</v>
      </c>
      <c r="H7" s="27">
        <f t="shared" ref="H7:H9" si="0">F7*G7</f>
        <v>1.3499999999999999</v>
      </c>
      <c r="K7" s="65">
        <f>G7+G6</f>
        <v>22.5</v>
      </c>
      <c r="L7" s="2" t="s">
        <v>11</v>
      </c>
      <c r="M7" s="68">
        <f>0.45*M9</f>
        <v>22.5</v>
      </c>
      <c r="N7" s="14" t="s">
        <v>72</v>
      </c>
    </row>
    <row r="8" spans="2:17" x14ac:dyDescent="0.3">
      <c r="B8" s="34" t="s">
        <v>4</v>
      </c>
      <c r="C8" s="27" t="s">
        <v>21</v>
      </c>
      <c r="E8" s="4" t="s">
        <v>3</v>
      </c>
      <c r="F8" s="3">
        <v>0.11</v>
      </c>
      <c r="G8" s="47">
        <v>0</v>
      </c>
      <c r="H8" s="27">
        <f t="shared" si="0"/>
        <v>0</v>
      </c>
      <c r="K8" s="65">
        <f>G8 + G7</f>
        <v>15</v>
      </c>
      <c r="L8" s="2" t="s">
        <v>12</v>
      </c>
      <c r="M8" s="68">
        <f>0.3*M9</f>
        <v>15</v>
      </c>
      <c r="N8" s="14" t="s">
        <v>74</v>
      </c>
    </row>
    <row r="9" spans="2:17" ht="15" thickBot="1" x14ac:dyDescent="0.35">
      <c r="B9" s="35" t="s">
        <v>15</v>
      </c>
      <c r="C9" s="20" t="s">
        <v>16</v>
      </c>
      <c r="E9" s="5" t="s">
        <v>4</v>
      </c>
      <c r="F9" s="28">
        <v>0.04</v>
      </c>
      <c r="G9" s="48">
        <v>27.5</v>
      </c>
      <c r="H9" s="20">
        <f t="shared" si="0"/>
        <v>1.1000000000000001</v>
      </c>
      <c r="K9" s="66">
        <f>G6+G7+G8+G9</f>
        <v>50</v>
      </c>
      <c r="L9" s="50" t="s">
        <v>13</v>
      </c>
      <c r="M9" s="69">
        <v>50</v>
      </c>
      <c r="N9" s="77" t="s">
        <v>75</v>
      </c>
    </row>
    <row r="10" spans="2:17" x14ac:dyDescent="0.3">
      <c r="N10" s="14"/>
    </row>
    <row r="17" spans="12:12" x14ac:dyDescent="0.3">
      <c r="L1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CA0C-BE3E-4E5A-8758-ABC01B49CF7D}">
  <dimension ref="B1:P13"/>
  <sheetViews>
    <sheetView topLeftCell="B1" zoomScale="106" workbookViewId="0">
      <selection activeCell="L5" sqref="L5"/>
    </sheetView>
  </sheetViews>
  <sheetFormatPr defaultRowHeight="14.4" x14ac:dyDescent="0.3"/>
  <cols>
    <col min="2" max="2" width="18.88671875" customWidth="1"/>
    <col min="3" max="3" width="20" customWidth="1"/>
    <col min="5" max="5" width="14.109375" bestFit="1" customWidth="1"/>
    <col min="9" max="9" width="10.5546875" customWidth="1"/>
    <col min="10" max="10" width="10.88671875" customWidth="1"/>
    <col min="13" max="13" width="10.6640625" bestFit="1" customWidth="1"/>
    <col min="15" max="15" width="8.44140625" bestFit="1" customWidth="1"/>
    <col min="16" max="16" width="19.5546875" customWidth="1"/>
  </cols>
  <sheetData>
    <row r="1" spans="2:16" ht="15" thickBot="1" x14ac:dyDescent="0.35"/>
    <row r="2" spans="2:16" ht="15" thickBot="1" x14ac:dyDescent="0.35">
      <c r="B2" s="23" t="s">
        <v>46</v>
      </c>
      <c r="C2" s="13" t="s">
        <v>45</v>
      </c>
      <c r="E2" s="9" t="s">
        <v>27</v>
      </c>
      <c r="F2" s="10">
        <v>1</v>
      </c>
      <c r="G2" s="11">
        <v>2</v>
      </c>
      <c r="H2" s="11">
        <v>3</v>
      </c>
      <c r="I2" s="12">
        <v>4</v>
      </c>
      <c r="L2" s="23" t="s">
        <v>65</v>
      </c>
      <c r="M2" s="46" t="s">
        <v>32</v>
      </c>
      <c r="N2" s="12" t="s">
        <v>66</v>
      </c>
    </row>
    <row r="3" spans="2:16" x14ac:dyDescent="0.3">
      <c r="B3" s="24" t="s">
        <v>35</v>
      </c>
      <c r="C3" s="21" t="s">
        <v>39</v>
      </c>
      <c r="E3" s="6" t="s">
        <v>28</v>
      </c>
      <c r="F3" s="7">
        <v>0.25</v>
      </c>
      <c r="G3" s="8">
        <v>0.38</v>
      </c>
      <c r="H3" s="8">
        <v>0.18</v>
      </c>
      <c r="I3" s="26">
        <v>0.33</v>
      </c>
      <c r="L3" s="64">
        <f>SUM(F10:I10)</f>
        <v>16</v>
      </c>
      <c r="M3" s="30" t="s">
        <v>13</v>
      </c>
      <c r="N3" s="67">
        <v>16</v>
      </c>
      <c r="O3" t="s">
        <v>79</v>
      </c>
    </row>
    <row r="4" spans="2:16" x14ac:dyDescent="0.3">
      <c r="B4" s="24" t="s">
        <v>36</v>
      </c>
      <c r="C4" s="21" t="s">
        <v>40</v>
      </c>
      <c r="E4" s="4" t="s">
        <v>29</v>
      </c>
      <c r="F4" s="3">
        <v>3</v>
      </c>
      <c r="G4" s="2">
        <v>5</v>
      </c>
      <c r="H4" s="2">
        <v>2</v>
      </c>
      <c r="I4" s="27">
        <v>3</v>
      </c>
      <c r="L4" s="65">
        <f>$F$10*F4+$G$10*G4+$H$10*H4+$I$10*I4</f>
        <v>48</v>
      </c>
      <c r="M4" s="2" t="s">
        <v>11</v>
      </c>
      <c r="N4" s="68">
        <v>48</v>
      </c>
      <c r="O4" t="s">
        <v>76</v>
      </c>
    </row>
    <row r="5" spans="2:16" x14ac:dyDescent="0.3">
      <c r="B5" s="24" t="s">
        <v>37</v>
      </c>
      <c r="C5" s="21" t="s">
        <v>41</v>
      </c>
      <c r="E5" s="4" t="s">
        <v>30</v>
      </c>
      <c r="F5" s="3">
        <v>7</v>
      </c>
      <c r="G5" s="2">
        <v>4</v>
      </c>
      <c r="H5" s="2">
        <v>2</v>
      </c>
      <c r="I5" s="27">
        <v>8</v>
      </c>
      <c r="L5" s="65">
        <f>$F$10*F5+$G$10*G5+$H$10*H5+$I$10*I5</f>
        <v>84</v>
      </c>
      <c r="M5" s="2" t="s">
        <v>11</v>
      </c>
      <c r="N5" s="68">
        <v>84</v>
      </c>
      <c r="O5" t="s">
        <v>77</v>
      </c>
    </row>
    <row r="6" spans="2:16" ht="15" thickBot="1" x14ac:dyDescent="0.35">
      <c r="B6" s="24" t="s">
        <v>38</v>
      </c>
      <c r="C6" s="21" t="s">
        <v>42</v>
      </c>
      <c r="E6" s="5" t="s">
        <v>31</v>
      </c>
      <c r="F6" s="28">
        <v>5</v>
      </c>
      <c r="G6" s="19">
        <v>6</v>
      </c>
      <c r="H6" s="19">
        <v>6</v>
      </c>
      <c r="I6" s="20">
        <v>2</v>
      </c>
      <c r="L6" s="65">
        <f>$F$10*F6+$G$10*G6+$H$10*H6+$I$10*I6</f>
        <v>86.461538461538481</v>
      </c>
      <c r="M6" s="2" t="s">
        <v>11</v>
      </c>
      <c r="N6" s="68">
        <v>64</v>
      </c>
      <c r="O6" t="s">
        <v>78</v>
      </c>
    </row>
    <row r="7" spans="2:16" x14ac:dyDescent="0.3">
      <c r="B7" s="24" t="s">
        <v>33</v>
      </c>
      <c r="C7" s="21" t="s">
        <v>24</v>
      </c>
      <c r="E7" s="14"/>
      <c r="F7" s="15"/>
      <c r="G7" s="15"/>
      <c r="H7" s="15"/>
      <c r="I7" s="15"/>
      <c r="L7" s="65">
        <f>F10</f>
        <v>9.5384615384615383</v>
      </c>
      <c r="M7" s="2" t="s">
        <v>11</v>
      </c>
      <c r="N7" s="68">
        <v>0</v>
      </c>
      <c r="O7" s="82" t="s">
        <v>80</v>
      </c>
      <c r="P7" s="83"/>
    </row>
    <row r="8" spans="2:16" ht="15" thickBot="1" x14ac:dyDescent="0.35">
      <c r="B8" s="24" t="s">
        <v>43</v>
      </c>
      <c r="C8" s="21" t="s">
        <v>25</v>
      </c>
      <c r="L8" s="65">
        <f>G10</f>
        <v>2.1538461538461551</v>
      </c>
      <c r="M8" s="2" t="s">
        <v>11</v>
      </c>
      <c r="N8" s="68">
        <v>0</v>
      </c>
      <c r="O8" s="82"/>
      <c r="P8" s="83"/>
    </row>
    <row r="9" spans="2:16" ht="15" thickBot="1" x14ac:dyDescent="0.35">
      <c r="B9" s="25" t="s">
        <v>34</v>
      </c>
      <c r="C9" s="22" t="s">
        <v>26</v>
      </c>
      <c r="F9" s="16" t="s">
        <v>35</v>
      </c>
      <c r="G9" s="17" t="s">
        <v>36</v>
      </c>
      <c r="H9" s="17" t="s">
        <v>37</v>
      </c>
      <c r="I9" s="18" t="s">
        <v>38</v>
      </c>
      <c r="L9" s="65">
        <f>H10</f>
        <v>4.3076923076923075</v>
      </c>
      <c r="M9" s="2" t="s">
        <v>11</v>
      </c>
      <c r="N9" s="68">
        <v>0</v>
      </c>
      <c r="O9" s="82"/>
      <c r="P9" s="83"/>
    </row>
    <row r="10" spans="2:16" ht="15" thickBot="1" x14ac:dyDescent="0.35">
      <c r="F10" s="78">
        <v>9.5384615384615383</v>
      </c>
      <c r="G10" s="48">
        <v>2.1538461538461551</v>
      </c>
      <c r="H10" s="48">
        <v>4.3076923076923075</v>
      </c>
      <c r="I10" s="79">
        <v>0</v>
      </c>
      <c r="L10" s="66">
        <f>I10</f>
        <v>0</v>
      </c>
      <c r="M10" s="19" t="s">
        <v>11</v>
      </c>
      <c r="N10" s="69">
        <v>0</v>
      </c>
      <c r="O10" s="82"/>
      <c r="P10" s="83"/>
    </row>
    <row r="12" spans="2:16" x14ac:dyDescent="0.3">
      <c r="F12" s="81" t="s">
        <v>44</v>
      </c>
      <c r="G12" s="81"/>
      <c r="H12" s="81"/>
      <c r="I12" s="80">
        <f>SUMPRODUCT(F3:I3,F10:I10)</f>
        <v>3.9784615384615387</v>
      </c>
    </row>
    <row r="13" spans="2:16" x14ac:dyDescent="0.3">
      <c r="F13" s="1" t="s">
        <v>71</v>
      </c>
    </row>
  </sheetData>
  <mergeCells count="2">
    <mergeCell ref="F12:H12"/>
    <mergeCell ref="O7:P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1036-B5D7-46B4-808D-C218EA444F59}">
  <dimension ref="B1:T19"/>
  <sheetViews>
    <sheetView tabSelected="1" zoomScale="96" workbookViewId="0">
      <selection activeCell="S17" sqref="S17"/>
    </sheetView>
  </sheetViews>
  <sheetFormatPr defaultRowHeight="14.4" x14ac:dyDescent="0.3"/>
  <cols>
    <col min="3" max="3" width="20.109375" bestFit="1" customWidth="1"/>
    <col min="17" max="19" width="10.21875" customWidth="1"/>
    <col min="20" max="20" width="12.5546875" customWidth="1"/>
  </cols>
  <sheetData>
    <row r="1" spans="2:20" x14ac:dyDescent="0.3">
      <c r="T1" s="45"/>
    </row>
    <row r="2" spans="2:20" ht="15" thickBot="1" x14ac:dyDescent="0.35">
      <c r="T2" s="45"/>
    </row>
    <row r="3" spans="2:20" ht="15" thickBot="1" x14ac:dyDescent="0.35">
      <c r="B3" s="84" t="s">
        <v>46</v>
      </c>
      <c r="C3" s="85"/>
      <c r="F3" t="s">
        <v>53</v>
      </c>
      <c r="H3" s="1" t="s">
        <v>68</v>
      </c>
    </row>
    <row r="4" spans="2:20" x14ac:dyDescent="0.3">
      <c r="B4" s="43" t="s">
        <v>51</v>
      </c>
      <c r="C4" s="44" t="s">
        <v>69</v>
      </c>
      <c r="D4" s="45">
        <v>14</v>
      </c>
      <c r="F4" s="32">
        <f>SUMPRODUCT(workers,F9:L9)</f>
        <v>1568</v>
      </c>
    </row>
    <row r="5" spans="2:20" x14ac:dyDescent="0.3">
      <c r="B5" s="39" t="s">
        <v>52</v>
      </c>
      <c r="C5" s="40" t="s">
        <v>70</v>
      </c>
      <c r="D5" s="45">
        <v>12</v>
      </c>
    </row>
    <row r="6" spans="2:20" ht="15" thickBot="1" x14ac:dyDescent="0.35">
      <c r="B6" s="39">
        <v>1</v>
      </c>
      <c r="C6" s="40" t="s">
        <v>47</v>
      </c>
    </row>
    <row r="7" spans="2:20" ht="15" thickBot="1" x14ac:dyDescent="0.35">
      <c r="B7" s="39">
        <v>2</v>
      </c>
      <c r="C7" s="40" t="s">
        <v>48</v>
      </c>
      <c r="E7" s="56"/>
      <c r="F7" s="10" t="s">
        <v>54</v>
      </c>
      <c r="G7" s="11" t="s">
        <v>55</v>
      </c>
      <c r="H7" s="11" t="s">
        <v>56</v>
      </c>
      <c r="I7" s="10" t="s">
        <v>57</v>
      </c>
      <c r="J7" s="11" t="s">
        <v>58</v>
      </c>
      <c r="K7" s="11" t="s">
        <v>59</v>
      </c>
      <c r="L7" s="12" t="s">
        <v>60</v>
      </c>
      <c r="M7" s="62"/>
      <c r="N7" s="62"/>
      <c r="O7" s="63"/>
      <c r="Q7" s="51"/>
    </row>
    <row r="8" spans="2:20" x14ac:dyDescent="0.3">
      <c r="B8" s="39">
        <v>3</v>
      </c>
      <c r="C8" s="40" t="s">
        <v>49</v>
      </c>
      <c r="E8" s="57" t="s">
        <v>62</v>
      </c>
      <c r="F8" s="54">
        <v>4</v>
      </c>
      <c r="G8" s="54">
        <v>4</v>
      </c>
      <c r="H8" s="52">
        <v>6</v>
      </c>
      <c r="I8" s="54">
        <v>0</v>
      </c>
      <c r="J8" s="54">
        <v>0</v>
      </c>
      <c r="K8" s="54">
        <v>0</v>
      </c>
      <c r="L8" s="54">
        <v>0</v>
      </c>
      <c r="M8" s="59"/>
      <c r="N8" s="59"/>
      <c r="O8" s="61"/>
    </row>
    <row r="9" spans="2:20" ht="15" thickBot="1" x14ac:dyDescent="0.35">
      <c r="B9" s="41">
        <v>4</v>
      </c>
      <c r="C9" s="42" t="s">
        <v>50</v>
      </c>
      <c r="E9" s="57" t="s">
        <v>61</v>
      </c>
      <c r="F9" s="55">
        <f>$D$4*8</f>
        <v>112</v>
      </c>
      <c r="G9" s="55">
        <f>$D$4*8</f>
        <v>112</v>
      </c>
      <c r="H9" s="53">
        <f>$D$4*8</f>
        <v>112</v>
      </c>
      <c r="I9" s="55">
        <f>$D$5*4</f>
        <v>48</v>
      </c>
      <c r="J9" s="55">
        <f t="shared" ref="J9:L9" si="0">$D$5*4</f>
        <v>48</v>
      </c>
      <c r="K9" s="55">
        <f t="shared" si="0"/>
        <v>48</v>
      </c>
      <c r="L9" s="55">
        <f t="shared" si="0"/>
        <v>48</v>
      </c>
      <c r="M9" s="59"/>
      <c r="N9" s="59"/>
      <c r="O9" s="61"/>
    </row>
    <row r="10" spans="2:20" x14ac:dyDescent="0.3">
      <c r="E10" s="58"/>
      <c r="F10" s="59"/>
      <c r="G10" s="59"/>
      <c r="H10" s="60"/>
      <c r="I10" s="59"/>
      <c r="J10" s="59"/>
      <c r="K10" s="59"/>
      <c r="L10" s="59"/>
      <c r="M10" s="59"/>
      <c r="N10" s="59"/>
      <c r="O10" s="61"/>
    </row>
    <row r="11" spans="2:20" x14ac:dyDescent="0.3">
      <c r="E11" s="4" t="s">
        <v>63</v>
      </c>
      <c r="F11" s="3">
        <v>1</v>
      </c>
      <c r="G11" s="36"/>
      <c r="H11" s="27"/>
      <c r="I11" s="3">
        <v>1</v>
      </c>
      <c r="J11" s="2"/>
      <c r="K11" s="2"/>
      <c r="L11" s="2"/>
      <c r="M11" s="70">
        <f>SUMPRODUCT(workers,F11:L11)</f>
        <v>4</v>
      </c>
      <c r="N11" s="2" t="s">
        <v>11</v>
      </c>
      <c r="O11" s="68">
        <v>4</v>
      </c>
      <c r="P11" t="s">
        <v>81</v>
      </c>
    </row>
    <row r="12" spans="2:20" x14ac:dyDescent="0.3">
      <c r="E12" s="4" t="s">
        <v>63</v>
      </c>
      <c r="F12" s="3">
        <v>1</v>
      </c>
      <c r="G12" s="36">
        <v>1</v>
      </c>
      <c r="H12" s="27"/>
      <c r="I12" s="3"/>
      <c r="J12" s="2">
        <v>1</v>
      </c>
      <c r="K12" s="2"/>
      <c r="L12" s="2"/>
      <c r="M12" s="70">
        <f>SUMPRODUCT(workers,F12:L12)</f>
        <v>8</v>
      </c>
      <c r="N12" s="2" t="s">
        <v>11</v>
      </c>
      <c r="O12" s="68">
        <v>8</v>
      </c>
      <c r="P12" t="s">
        <v>82</v>
      </c>
    </row>
    <row r="13" spans="2:20" x14ac:dyDescent="0.3">
      <c r="E13" s="4" t="s">
        <v>63</v>
      </c>
      <c r="F13" s="3"/>
      <c r="G13" s="36">
        <v>1</v>
      </c>
      <c r="H13" s="27">
        <v>1</v>
      </c>
      <c r="I13" s="3"/>
      <c r="J13" s="2"/>
      <c r="K13" s="2">
        <v>1</v>
      </c>
      <c r="L13" s="2"/>
      <c r="M13" s="70">
        <f>SUMPRODUCT(workers,F13:L13)</f>
        <v>10</v>
      </c>
      <c r="N13" s="2" t="s">
        <v>11</v>
      </c>
      <c r="O13" s="68">
        <v>10</v>
      </c>
      <c r="P13" t="s">
        <v>83</v>
      </c>
    </row>
    <row r="14" spans="2:20" x14ac:dyDescent="0.3">
      <c r="E14" s="4" t="s">
        <v>63</v>
      </c>
      <c r="F14" s="3"/>
      <c r="G14" s="36"/>
      <c r="H14" s="27">
        <v>1</v>
      </c>
      <c r="I14" s="3"/>
      <c r="J14" s="2"/>
      <c r="K14" s="2"/>
      <c r="L14" s="2">
        <v>1</v>
      </c>
      <c r="M14" s="70">
        <f>SUMPRODUCT(workers,F14:L14)</f>
        <v>6</v>
      </c>
      <c r="N14" s="2" t="s">
        <v>11</v>
      </c>
      <c r="O14" s="68">
        <v>6</v>
      </c>
      <c r="P14" t="s">
        <v>84</v>
      </c>
    </row>
    <row r="15" spans="2:20" x14ac:dyDescent="0.3">
      <c r="E15" s="72"/>
      <c r="F15" s="73"/>
      <c r="G15" s="74"/>
      <c r="H15" s="75"/>
      <c r="I15" s="73"/>
      <c r="J15" s="76"/>
      <c r="K15" s="76"/>
      <c r="L15" s="76"/>
      <c r="M15" s="86" t="s">
        <v>64</v>
      </c>
      <c r="N15" s="87"/>
      <c r="O15" s="88"/>
    </row>
    <row r="16" spans="2:20" x14ac:dyDescent="0.3">
      <c r="E16" s="4" t="s">
        <v>67</v>
      </c>
      <c r="F16" s="3">
        <v>1</v>
      </c>
      <c r="G16" s="36"/>
      <c r="H16" s="27"/>
      <c r="I16" s="3">
        <v>1</v>
      </c>
      <c r="J16" s="2"/>
      <c r="K16" s="2"/>
      <c r="L16" s="2"/>
      <c r="M16" s="70">
        <f>SUMPRODUCT($F$8:$H$8,F16:H16)</f>
        <v>4</v>
      </c>
      <c r="N16" s="2" t="s">
        <v>11</v>
      </c>
      <c r="O16" s="68">
        <f>SUMPRODUCT($I$8:$L$8,I16:L16)</f>
        <v>0</v>
      </c>
      <c r="P16" s="82" t="s">
        <v>85</v>
      </c>
      <c r="Q16" s="83"/>
      <c r="R16" s="83"/>
    </row>
    <row r="17" spans="5:18" x14ac:dyDescent="0.3">
      <c r="E17" s="4" t="s">
        <v>67</v>
      </c>
      <c r="F17" s="3">
        <v>1</v>
      </c>
      <c r="G17" s="36">
        <v>1</v>
      </c>
      <c r="H17" s="27"/>
      <c r="I17" s="3"/>
      <c r="J17" s="2">
        <v>1</v>
      </c>
      <c r="K17" s="2"/>
      <c r="L17" s="2"/>
      <c r="M17" s="70">
        <f t="shared" ref="M17:M19" si="1">SUMPRODUCT($F$8:$H$8,F17:H17)</f>
        <v>8</v>
      </c>
      <c r="N17" s="2" t="s">
        <v>11</v>
      </c>
      <c r="O17" s="68">
        <f t="shared" ref="O17:O19" si="2">SUMPRODUCT($I$8:$L$8,I17:L17)</f>
        <v>0</v>
      </c>
      <c r="P17" s="82"/>
      <c r="Q17" s="83"/>
      <c r="R17" s="83"/>
    </row>
    <row r="18" spans="5:18" x14ac:dyDescent="0.3">
      <c r="E18" s="4" t="s">
        <v>67</v>
      </c>
      <c r="F18" s="3"/>
      <c r="G18" s="36">
        <v>1</v>
      </c>
      <c r="H18" s="27">
        <v>1</v>
      </c>
      <c r="I18" s="3"/>
      <c r="J18" s="2"/>
      <c r="K18" s="2">
        <v>1</v>
      </c>
      <c r="L18" s="2"/>
      <c r="M18" s="70">
        <f t="shared" si="1"/>
        <v>10</v>
      </c>
      <c r="N18" s="2" t="s">
        <v>11</v>
      </c>
      <c r="O18" s="68">
        <f t="shared" si="2"/>
        <v>0</v>
      </c>
      <c r="P18" s="82"/>
      <c r="Q18" s="83"/>
      <c r="R18" s="83"/>
    </row>
    <row r="19" spans="5:18" ht="15" thickBot="1" x14ac:dyDescent="0.35">
      <c r="E19" s="5" t="s">
        <v>67</v>
      </c>
      <c r="F19" s="28"/>
      <c r="G19" s="37"/>
      <c r="H19" s="20">
        <v>1</v>
      </c>
      <c r="I19" s="28"/>
      <c r="J19" s="19"/>
      <c r="K19" s="19"/>
      <c r="L19" s="19">
        <v>1</v>
      </c>
      <c r="M19" s="71">
        <f t="shared" si="1"/>
        <v>6</v>
      </c>
      <c r="N19" s="19" t="s">
        <v>11</v>
      </c>
      <c r="O19" s="69">
        <f t="shared" si="2"/>
        <v>0</v>
      </c>
      <c r="P19" s="82"/>
      <c r="Q19" s="83"/>
      <c r="R19" s="83"/>
    </row>
  </sheetData>
  <mergeCells count="3">
    <mergeCell ref="B3:C3"/>
    <mergeCell ref="M15:O15"/>
    <mergeCell ref="P16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Q1</vt:lpstr>
      <vt:lpstr>Q2</vt:lpstr>
      <vt:lpstr>Q3</vt:lpstr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Strickland</dc:creator>
  <cp:lastModifiedBy>Marie Strickland</cp:lastModifiedBy>
  <dcterms:created xsi:type="dcterms:W3CDTF">2021-01-25T21:07:31Z</dcterms:created>
  <dcterms:modified xsi:type="dcterms:W3CDTF">2021-02-02T15:57:58Z</dcterms:modified>
</cp:coreProperties>
</file>