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Y:\Quantification\"/>
    </mc:Choice>
  </mc:AlternateContent>
  <xr:revisionPtr revIDLastSave="0" documentId="13_ncr:1_{B10F6527-C25C-454B-99E7-15B9EEE1ECF2}" xr6:coauthVersionLast="47" xr6:coauthVersionMax="47" xr10:uidLastSave="{00000000-0000-0000-0000-000000000000}"/>
  <bookViews>
    <workbookView xWindow="1380" yWindow="-110" windowWidth="20330" windowHeight="14620" tabRatio="762" activeTab="1" xr2:uid="{00000000-000D-0000-FFFF-FFFF00000000}"/>
  </bookViews>
  <sheets>
    <sheet name="Summary" sheetId="17" r:id="rId1"/>
    <sheet name="Summary_Tidy" sheetId="18" r:id="rId2"/>
    <sheet name="All_tidy" sheetId="19" r:id="rId3"/>
    <sheet name="t0_control" sheetId="1" r:id="rId4"/>
    <sheet name="t1_control" sheetId="2" r:id="rId5"/>
    <sheet name="t2_control" sheetId="3" r:id="rId6"/>
    <sheet name="t3_control" sheetId="4" r:id="rId7"/>
    <sheet name="t4_control" sheetId="5" r:id="rId8"/>
    <sheet name="t5_control" sheetId="6" r:id="rId9"/>
    <sheet name="t6_control" sheetId="7" r:id="rId10"/>
    <sheet name="t7_control" sheetId="8" r:id="rId11"/>
    <sheet name="t0_infected" sheetId="9" r:id="rId12"/>
    <sheet name="t1_infected" sheetId="10" r:id="rId13"/>
    <sheet name="t2_infected" sheetId="11" r:id="rId14"/>
    <sheet name="t3_infected" sheetId="12" r:id="rId15"/>
    <sheet name="t4_infected" sheetId="13" r:id="rId16"/>
    <sheet name="t5_infected" sheetId="14" r:id="rId17"/>
    <sheet name="t6_infected" sheetId="15" r:id="rId18"/>
    <sheet name="t7_infected" sheetId="16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2" i="17" l="1"/>
  <c r="Y12" i="17"/>
  <c r="W13" i="17"/>
  <c r="Y13" i="17"/>
  <c r="W14" i="17"/>
  <c r="Y14" i="17"/>
  <c r="W15" i="17"/>
  <c r="Y15" i="17"/>
  <c r="W16" i="17"/>
  <c r="Y16" i="17"/>
  <c r="W17" i="17"/>
  <c r="Y17" i="17"/>
  <c r="W18" i="17"/>
  <c r="Y18" i="17"/>
  <c r="W19" i="17"/>
  <c r="Y19" i="17"/>
  <c r="Y5" i="17"/>
  <c r="Y6" i="17"/>
  <c r="Y7" i="17"/>
  <c r="Y8" i="17"/>
  <c r="Y9" i="17"/>
  <c r="Y10" i="17"/>
  <c r="Y11" i="17"/>
  <c r="Y4" i="17"/>
  <c r="V4" i="17"/>
  <c r="V5" i="17"/>
  <c r="V6" i="17"/>
  <c r="V7" i="17"/>
  <c r="V8" i="17"/>
  <c r="V9" i="17"/>
  <c r="V10" i="17"/>
  <c r="V11" i="17"/>
  <c r="V12" i="17"/>
  <c r="V13" i="17"/>
  <c r="V14" i="17"/>
  <c r="V15" i="17"/>
  <c r="V16" i="17"/>
  <c r="V17" i="17"/>
  <c r="V18" i="17"/>
  <c r="V19" i="17"/>
  <c r="T19" i="17"/>
  <c r="T18" i="17"/>
  <c r="T17" i="17"/>
  <c r="T16" i="17"/>
  <c r="Z16" i="17" s="1"/>
  <c r="T15" i="17"/>
  <c r="T14" i="17"/>
  <c r="T13" i="17"/>
  <c r="Z14" i="17" s="1"/>
  <c r="T12" i="17"/>
  <c r="Q5" i="17"/>
  <c r="W5" i="17" s="1"/>
  <c r="Q6" i="17"/>
  <c r="W6" i="17" s="1"/>
  <c r="Q7" i="17"/>
  <c r="W7" i="17" s="1"/>
  <c r="Q8" i="17"/>
  <c r="T8" i="17" s="1"/>
  <c r="Q9" i="17"/>
  <c r="W9" i="17" s="1"/>
  <c r="Q10" i="17"/>
  <c r="W10" i="17" s="1"/>
  <c r="Q11" i="17"/>
  <c r="W11" i="17" s="1"/>
  <c r="Q4" i="17"/>
  <c r="T4" i="17" s="1"/>
  <c r="F22" i="5"/>
  <c r="H17" i="18"/>
  <c r="H16" i="18"/>
  <c r="H15" i="18"/>
  <c r="H14" i="18"/>
  <c r="H13" i="18"/>
  <c r="H12" i="18"/>
  <c r="H11" i="18"/>
  <c r="H5" i="18"/>
  <c r="H6" i="18"/>
  <c r="H7" i="18"/>
  <c r="H8" i="18"/>
  <c r="H9" i="18"/>
  <c r="H4" i="18"/>
  <c r="H3" i="18"/>
  <c r="I12" i="18"/>
  <c r="I13" i="18"/>
  <c r="I14" i="18"/>
  <c r="I15" i="18"/>
  <c r="I16" i="18"/>
  <c r="I17" i="18"/>
  <c r="I11" i="18"/>
  <c r="G11" i="18"/>
  <c r="G12" i="18"/>
  <c r="G13" i="18"/>
  <c r="G14" i="18"/>
  <c r="G15" i="18"/>
  <c r="G16" i="18"/>
  <c r="G17" i="18"/>
  <c r="G4" i="18"/>
  <c r="G5" i="18"/>
  <c r="G6" i="18"/>
  <c r="G7" i="18"/>
  <c r="G8" i="18"/>
  <c r="G9" i="18"/>
  <c r="I4" i="18"/>
  <c r="I5" i="18"/>
  <c r="I6" i="18"/>
  <c r="I7" i="18"/>
  <c r="I8" i="18"/>
  <c r="I9" i="18"/>
  <c r="I3" i="18"/>
  <c r="G3" i="18"/>
  <c r="G304" i="19"/>
  <c r="H304" i="19" s="1"/>
  <c r="G303" i="19"/>
  <c r="H303" i="19" s="1"/>
  <c r="G302" i="19"/>
  <c r="H302" i="19" s="1"/>
  <c r="G301" i="19"/>
  <c r="H301" i="19" s="1"/>
  <c r="G300" i="19"/>
  <c r="H300" i="19" s="1"/>
  <c r="G299" i="19"/>
  <c r="H299" i="19" s="1"/>
  <c r="G298" i="19"/>
  <c r="H298" i="19" s="1"/>
  <c r="G297" i="19"/>
  <c r="H297" i="19" s="1"/>
  <c r="G296" i="19"/>
  <c r="H296" i="19" s="1"/>
  <c r="G295" i="19"/>
  <c r="H295" i="19" s="1"/>
  <c r="G294" i="19"/>
  <c r="H294" i="19" s="1"/>
  <c r="G293" i="19"/>
  <c r="H293" i="19" s="1"/>
  <c r="G292" i="19"/>
  <c r="H292" i="19" s="1"/>
  <c r="G291" i="19"/>
  <c r="H291" i="19" s="1"/>
  <c r="G290" i="19"/>
  <c r="H290" i="19" s="1"/>
  <c r="G289" i="19"/>
  <c r="H289" i="19" s="1"/>
  <c r="G288" i="19"/>
  <c r="H288" i="19" s="1"/>
  <c r="G287" i="19"/>
  <c r="H287" i="19" s="1"/>
  <c r="G286" i="19"/>
  <c r="H286" i="19" s="1"/>
  <c r="G285" i="19"/>
  <c r="H285" i="19" s="1"/>
  <c r="G284" i="19"/>
  <c r="H284" i="19" s="1"/>
  <c r="G283" i="19"/>
  <c r="H283" i="19" s="1"/>
  <c r="G282" i="19"/>
  <c r="H282" i="19" s="1"/>
  <c r="G281" i="19"/>
  <c r="H281" i="19" s="1"/>
  <c r="G280" i="19"/>
  <c r="H280" i="19" s="1"/>
  <c r="G279" i="19"/>
  <c r="H279" i="19" s="1"/>
  <c r="G278" i="19"/>
  <c r="H278" i="19" s="1"/>
  <c r="G277" i="19"/>
  <c r="H277" i="19" s="1"/>
  <c r="G276" i="19"/>
  <c r="H276" i="19" s="1"/>
  <c r="G275" i="19"/>
  <c r="H275" i="19" s="1"/>
  <c r="G274" i="19"/>
  <c r="H274" i="19" s="1"/>
  <c r="G273" i="19"/>
  <c r="H273" i="19" s="1"/>
  <c r="G272" i="19"/>
  <c r="H272" i="19" s="1"/>
  <c r="G271" i="19"/>
  <c r="H271" i="19" s="1"/>
  <c r="G270" i="19"/>
  <c r="H270" i="19" s="1"/>
  <c r="G269" i="19"/>
  <c r="H269" i="19" s="1"/>
  <c r="G268" i="19"/>
  <c r="H268" i="19" s="1"/>
  <c r="G267" i="19"/>
  <c r="H267" i="19" s="1"/>
  <c r="G266" i="19"/>
  <c r="H266" i="19" s="1"/>
  <c r="G265" i="19"/>
  <c r="H265" i="19" s="1"/>
  <c r="G264" i="19"/>
  <c r="H264" i="19" s="1"/>
  <c r="G263" i="19"/>
  <c r="H263" i="19" s="1"/>
  <c r="G262" i="19"/>
  <c r="H262" i="19" s="1"/>
  <c r="G261" i="19"/>
  <c r="H261" i="19" s="1"/>
  <c r="G260" i="19"/>
  <c r="H260" i="19" s="1"/>
  <c r="G259" i="19"/>
  <c r="H259" i="19" s="1"/>
  <c r="G258" i="19"/>
  <c r="H258" i="19" s="1"/>
  <c r="G257" i="19"/>
  <c r="H257" i="19" s="1"/>
  <c r="G256" i="19"/>
  <c r="H256" i="19" s="1"/>
  <c r="G255" i="19"/>
  <c r="H255" i="19" s="1"/>
  <c r="G254" i="19"/>
  <c r="H254" i="19" s="1"/>
  <c r="G253" i="19"/>
  <c r="H253" i="19" s="1"/>
  <c r="G252" i="19"/>
  <c r="H252" i="19" s="1"/>
  <c r="G251" i="19"/>
  <c r="H251" i="19" s="1"/>
  <c r="G250" i="19"/>
  <c r="H250" i="19" s="1"/>
  <c r="G249" i="19"/>
  <c r="H249" i="19" s="1"/>
  <c r="G248" i="19"/>
  <c r="H248" i="19" s="1"/>
  <c r="G247" i="19"/>
  <c r="H247" i="19" s="1"/>
  <c r="G246" i="19"/>
  <c r="H246" i="19" s="1"/>
  <c r="G245" i="19"/>
  <c r="H245" i="19" s="1"/>
  <c r="G244" i="19"/>
  <c r="H244" i="19" s="1"/>
  <c r="G243" i="19"/>
  <c r="H243" i="19" s="1"/>
  <c r="G242" i="19"/>
  <c r="H242" i="19" s="1"/>
  <c r="G241" i="19"/>
  <c r="H241" i="19" s="1"/>
  <c r="G240" i="19"/>
  <c r="H240" i="19" s="1"/>
  <c r="G239" i="19"/>
  <c r="H239" i="19" s="1"/>
  <c r="G238" i="19"/>
  <c r="H238" i="19" s="1"/>
  <c r="G237" i="19"/>
  <c r="H237" i="19" s="1"/>
  <c r="G236" i="19"/>
  <c r="H236" i="19" s="1"/>
  <c r="G235" i="19"/>
  <c r="H235" i="19" s="1"/>
  <c r="G234" i="19"/>
  <c r="H234" i="19" s="1"/>
  <c r="G233" i="19"/>
  <c r="H233" i="19" s="1"/>
  <c r="G232" i="19"/>
  <c r="H232" i="19" s="1"/>
  <c r="G231" i="19"/>
  <c r="H231" i="19" s="1"/>
  <c r="G230" i="19"/>
  <c r="H230" i="19" s="1"/>
  <c r="G229" i="19"/>
  <c r="H229" i="19" s="1"/>
  <c r="G228" i="19"/>
  <c r="H228" i="19" s="1"/>
  <c r="G227" i="19"/>
  <c r="H227" i="19" s="1"/>
  <c r="G226" i="19"/>
  <c r="H226" i="19" s="1"/>
  <c r="G225" i="19"/>
  <c r="H225" i="19" s="1"/>
  <c r="G224" i="19"/>
  <c r="H224" i="19" s="1"/>
  <c r="G223" i="19"/>
  <c r="H223" i="19" s="1"/>
  <c r="G222" i="19"/>
  <c r="H222" i="19" s="1"/>
  <c r="G221" i="19"/>
  <c r="H221" i="19" s="1"/>
  <c r="G220" i="19"/>
  <c r="H220" i="19" s="1"/>
  <c r="G219" i="19"/>
  <c r="H219" i="19" s="1"/>
  <c r="G218" i="19"/>
  <c r="H218" i="19" s="1"/>
  <c r="G217" i="19"/>
  <c r="H217" i="19" s="1"/>
  <c r="G216" i="19"/>
  <c r="H216" i="19" s="1"/>
  <c r="G215" i="19"/>
  <c r="H215" i="19" s="1"/>
  <c r="G214" i="19"/>
  <c r="H214" i="19" s="1"/>
  <c r="G213" i="19"/>
  <c r="H213" i="19" s="1"/>
  <c r="G212" i="19"/>
  <c r="H212" i="19" s="1"/>
  <c r="G211" i="19"/>
  <c r="H211" i="19" s="1"/>
  <c r="G210" i="19"/>
  <c r="H210" i="19" s="1"/>
  <c r="G209" i="19"/>
  <c r="H209" i="19" s="1"/>
  <c r="G208" i="19"/>
  <c r="H208" i="19" s="1"/>
  <c r="G207" i="19"/>
  <c r="H207" i="19" s="1"/>
  <c r="G206" i="19"/>
  <c r="H206" i="19" s="1"/>
  <c r="G205" i="19"/>
  <c r="H205" i="19" s="1"/>
  <c r="G204" i="19"/>
  <c r="H204" i="19" s="1"/>
  <c r="G203" i="19"/>
  <c r="H203" i="19" s="1"/>
  <c r="G202" i="19"/>
  <c r="H202" i="19" s="1"/>
  <c r="G201" i="19"/>
  <c r="H201" i="19" s="1"/>
  <c r="G200" i="19"/>
  <c r="H200" i="19" s="1"/>
  <c r="G199" i="19"/>
  <c r="H199" i="19" s="1"/>
  <c r="G198" i="19"/>
  <c r="H198" i="19" s="1"/>
  <c r="G197" i="19"/>
  <c r="H197" i="19" s="1"/>
  <c r="G196" i="19"/>
  <c r="H196" i="19" s="1"/>
  <c r="G195" i="19"/>
  <c r="H195" i="19" s="1"/>
  <c r="G194" i="19"/>
  <c r="H194" i="19" s="1"/>
  <c r="G193" i="19"/>
  <c r="H193" i="19" s="1"/>
  <c r="G192" i="19"/>
  <c r="H192" i="19" s="1"/>
  <c r="G191" i="19"/>
  <c r="H191" i="19" s="1"/>
  <c r="G190" i="19"/>
  <c r="H190" i="19" s="1"/>
  <c r="G189" i="19"/>
  <c r="H189" i="19" s="1"/>
  <c r="G188" i="19"/>
  <c r="H188" i="19" s="1"/>
  <c r="G187" i="19"/>
  <c r="H187" i="19" s="1"/>
  <c r="G186" i="19"/>
  <c r="H186" i="19" s="1"/>
  <c r="G185" i="19"/>
  <c r="H185" i="19" s="1"/>
  <c r="G184" i="19"/>
  <c r="H184" i="19" s="1"/>
  <c r="G183" i="19"/>
  <c r="H183" i="19" s="1"/>
  <c r="G182" i="19"/>
  <c r="H182" i="19" s="1"/>
  <c r="G181" i="19"/>
  <c r="H181" i="19" s="1"/>
  <c r="G180" i="19"/>
  <c r="H180" i="19" s="1"/>
  <c r="G179" i="19"/>
  <c r="H179" i="19" s="1"/>
  <c r="G178" i="19"/>
  <c r="H178" i="19" s="1"/>
  <c r="G177" i="19"/>
  <c r="H177" i="19" s="1"/>
  <c r="G176" i="19"/>
  <c r="H176" i="19" s="1"/>
  <c r="G175" i="19"/>
  <c r="H175" i="19" s="1"/>
  <c r="G174" i="19"/>
  <c r="H174" i="19" s="1"/>
  <c r="G173" i="19"/>
  <c r="H173" i="19" s="1"/>
  <c r="G172" i="19"/>
  <c r="H172" i="19" s="1"/>
  <c r="G171" i="19"/>
  <c r="H171" i="19" s="1"/>
  <c r="G170" i="19"/>
  <c r="H170" i="19" s="1"/>
  <c r="G169" i="19"/>
  <c r="H169" i="19" s="1"/>
  <c r="G168" i="19"/>
  <c r="H168" i="19" s="1"/>
  <c r="G167" i="19"/>
  <c r="H167" i="19" s="1"/>
  <c r="G166" i="19"/>
  <c r="H166" i="19" s="1"/>
  <c r="G165" i="19"/>
  <c r="H165" i="19" s="1"/>
  <c r="G164" i="19"/>
  <c r="H164" i="19" s="1"/>
  <c r="G163" i="19"/>
  <c r="H163" i="19" s="1"/>
  <c r="G162" i="19"/>
  <c r="H162" i="19" s="1"/>
  <c r="G161" i="19"/>
  <c r="H161" i="19" s="1"/>
  <c r="G160" i="19"/>
  <c r="H160" i="19" s="1"/>
  <c r="G159" i="19"/>
  <c r="H159" i="19" s="1"/>
  <c r="G158" i="19"/>
  <c r="H158" i="19" s="1"/>
  <c r="G157" i="19"/>
  <c r="H157" i="19" s="1"/>
  <c r="G156" i="19"/>
  <c r="H156" i="19" s="1"/>
  <c r="G155" i="19"/>
  <c r="H155" i="19" s="1"/>
  <c r="G154" i="19"/>
  <c r="H154" i="19" s="1"/>
  <c r="G153" i="19"/>
  <c r="H153" i="19" s="1"/>
  <c r="G152" i="19"/>
  <c r="H152" i="19" s="1"/>
  <c r="G151" i="19"/>
  <c r="H151" i="19" s="1"/>
  <c r="G150" i="19"/>
  <c r="H150" i="19" s="1"/>
  <c r="G149" i="19"/>
  <c r="H149" i="19" s="1"/>
  <c r="G148" i="19"/>
  <c r="H148" i="19" s="1"/>
  <c r="G147" i="19"/>
  <c r="H147" i="19" s="1"/>
  <c r="G146" i="19"/>
  <c r="H146" i="19" s="1"/>
  <c r="G145" i="19"/>
  <c r="H145" i="19" s="1"/>
  <c r="G144" i="19"/>
  <c r="H144" i="19" s="1"/>
  <c r="G143" i="19"/>
  <c r="H143" i="19" s="1"/>
  <c r="G142" i="19"/>
  <c r="H142" i="19" s="1"/>
  <c r="G141" i="19"/>
  <c r="H141" i="19" s="1"/>
  <c r="G140" i="19"/>
  <c r="H140" i="19" s="1"/>
  <c r="G139" i="19"/>
  <c r="H139" i="19" s="1"/>
  <c r="G138" i="19"/>
  <c r="H138" i="19" s="1"/>
  <c r="G137" i="19"/>
  <c r="H137" i="19" s="1"/>
  <c r="G136" i="19"/>
  <c r="H136" i="19" s="1"/>
  <c r="G135" i="19"/>
  <c r="H135" i="19" s="1"/>
  <c r="G134" i="19"/>
  <c r="H134" i="19" s="1"/>
  <c r="G133" i="19"/>
  <c r="H133" i="19" s="1"/>
  <c r="G132" i="19"/>
  <c r="H132" i="19" s="1"/>
  <c r="G131" i="19"/>
  <c r="H131" i="19" s="1"/>
  <c r="G130" i="19"/>
  <c r="H130" i="19" s="1"/>
  <c r="G129" i="19"/>
  <c r="H129" i="19" s="1"/>
  <c r="G128" i="19"/>
  <c r="H128" i="19" s="1"/>
  <c r="G127" i="19"/>
  <c r="H127" i="19" s="1"/>
  <c r="G126" i="19"/>
  <c r="H126" i="19" s="1"/>
  <c r="G125" i="19"/>
  <c r="H125" i="19" s="1"/>
  <c r="G124" i="19"/>
  <c r="H124" i="19" s="1"/>
  <c r="F123" i="19"/>
  <c r="G123" i="19" s="1"/>
  <c r="H123" i="19" s="1"/>
  <c r="G122" i="19"/>
  <c r="H122" i="19" s="1"/>
  <c r="G121" i="19"/>
  <c r="H121" i="19" s="1"/>
  <c r="G120" i="19"/>
  <c r="H120" i="19" s="1"/>
  <c r="G119" i="19"/>
  <c r="H119" i="19" s="1"/>
  <c r="G118" i="19"/>
  <c r="H118" i="19" s="1"/>
  <c r="G117" i="19"/>
  <c r="H117" i="19" s="1"/>
  <c r="G116" i="19"/>
  <c r="H116" i="19" s="1"/>
  <c r="G115" i="19"/>
  <c r="H115" i="19" s="1"/>
  <c r="G114" i="19"/>
  <c r="H114" i="19" s="1"/>
  <c r="G113" i="19"/>
  <c r="H113" i="19" s="1"/>
  <c r="G112" i="19"/>
  <c r="H112" i="19" s="1"/>
  <c r="G111" i="19"/>
  <c r="H111" i="19" s="1"/>
  <c r="G110" i="19"/>
  <c r="H110" i="19" s="1"/>
  <c r="G109" i="19"/>
  <c r="H109" i="19" s="1"/>
  <c r="G108" i="19"/>
  <c r="H108" i="19" s="1"/>
  <c r="G107" i="19"/>
  <c r="H107" i="19" s="1"/>
  <c r="G106" i="19"/>
  <c r="H106" i="19" s="1"/>
  <c r="G105" i="19"/>
  <c r="H105" i="19" s="1"/>
  <c r="G104" i="19"/>
  <c r="H104" i="19" s="1"/>
  <c r="G103" i="19"/>
  <c r="H103" i="19" s="1"/>
  <c r="G102" i="19"/>
  <c r="H102" i="19" s="1"/>
  <c r="G101" i="19"/>
  <c r="H101" i="19" s="1"/>
  <c r="G100" i="19"/>
  <c r="H100" i="19" s="1"/>
  <c r="G99" i="19"/>
  <c r="H99" i="19" s="1"/>
  <c r="G98" i="19"/>
  <c r="H98" i="19" s="1"/>
  <c r="G97" i="19"/>
  <c r="H97" i="19" s="1"/>
  <c r="G96" i="19"/>
  <c r="H96" i="19" s="1"/>
  <c r="G95" i="19"/>
  <c r="H95" i="19" s="1"/>
  <c r="G94" i="19"/>
  <c r="H94" i="19" s="1"/>
  <c r="G93" i="19"/>
  <c r="H93" i="19" s="1"/>
  <c r="G92" i="19"/>
  <c r="H92" i="19" s="1"/>
  <c r="G91" i="19"/>
  <c r="H91" i="19" s="1"/>
  <c r="G90" i="19"/>
  <c r="H90" i="19" s="1"/>
  <c r="G89" i="19"/>
  <c r="H89" i="19" s="1"/>
  <c r="G88" i="19"/>
  <c r="H88" i="19" s="1"/>
  <c r="G87" i="19"/>
  <c r="H87" i="19" s="1"/>
  <c r="G86" i="19"/>
  <c r="H86" i="19" s="1"/>
  <c r="G85" i="19"/>
  <c r="H85" i="19" s="1"/>
  <c r="G84" i="19"/>
  <c r="H84" i="19" s="1"/>
  <c r="G83" i="19"/>
  <c r="H83" i="19" s="1"/>
  <c r="G82" i="19"/>
  <c r="H82" i="19" s="1"/>
  <c r="G81" i="19"/>
  <c r="H81" i="19" s="1"/>
  <c r="G80" i="19"/>
  <c r="H80" i="19" s="1"/>
  <c r="G79" i="19"/>
  <c r="H79" i="19" s="1"/>
  <c r="G78" i="19"/>
  <c r="H78" i="19" s="1"/>
  <c r="G77" i="19"/>
  <c r="H77" i="19" s="1"/>
  <c r="G76" i="19"/>
  <c r="H76" i="19" s="1"/>
  <c r="G75" i="19"/>
  <c r="H75" i="19" s="1"/>
  <c r="G74" i="19"/>
  <c r="H74" i="19" s="1"/>
  <c r="G73" i="19"/>
  <c r="H73" i="19" s="1"/>
  <c r="G72" i="19"/>
  <c r="H72" i="19" s="1"/>
  <c r="G71" i="19"/>
  <c r="H71" i="19" s="1"/>
  <c r="G70" i="19"/>
  <c r="H70" i="19" s="1"/>
  <c r="G69" i="19"/>
  <c r="H69" i="19" s="1"/>
  <c r="G68" i="19"/>
  <c r="H68" i="19" s="1"/>
  <c r="G67" i="19"/>
  <c r="H67" i="19" s="1"/>
  <c r="G66" i="19"/>
  <c r="H66" i="19" s="1"/>
  <c r="G65" i="19"/>
  <c r="H65" i="19" s="1"/>
  <c r="G64" i="19"/>
  <c r="H64" i="19" s="1"/>
  <c r="G63" i="19"/>
  <c r="H63" i="19" s="1"/>
  <c r="G62" i="19"/>
  <c r="H62" i="19" s="1"/>
  <c r="G61" i="19"/>
  <c r="H61" i="19" s="1"/>
  <c r="G60" i="19"/>
  <c r="H60" i="19" s="1"/>
  <c r="G59" i="19"/>
  <c r="H59" i="19" s="1"/>
  <c r="G58" i="19"/>
  <c r="H58" i="19" s="1"/>
  <c r="G57" i="19"/>
  <c r="H57" i="19" s="1"/>
  <c r="G56" i="19"/>
  <c r="H56" i="19" s="1"/>
  <c r="G55" i="19"/>
  <c r="H55" i="19" s="1"/>
  <c r="G54" i="19"/>
  <c r="H54" i="19" s="1"/>
  <c r="G53" i="19"/>
  <c r="H53" i="19" s="1"/>
  <c r="G52" i="19"/>
  <c r="H52" i="19" s="1"/>
  <c r="G51" i="19"/>
  <c r="H51" i="19" s="1"/>
  <c r="G50" i="19"/>
  <c r="H50" i="19" s="1"/>
  <c r="G49" i="19"/>
  <c r="H49" i="19" s="1"/>
  <c r="G48" i="19"/>
  <c r="H48" i="19" s="1"/>
  <c r="G47" i="19"/>
  <c r="H47" i="19" s="1"/>
  <c r="G46" i="19"/>
  <c r="H46" i="19" s="1"/>
  <c r="G45" i="19"/>
  <c r="H45" i="19" s="1"/>
  <c r="G44" i="19"/>
  <c r="H44" i="19" s="1"/>
  <c r="G43" i="19"/>
  <c r="H43" i="19" s="1"/>
  <c r="G42" i="19"/>
  <c r="H42" i="19" s="1"/>
  <c r="G41" i="19"/>
  <c r="H41" i="19" s="1"/>
  <c r="G40" i="19"/>
  <c r="H40" i="19" s="1"/>
  <c r="G39" i="19"/>
  <c r="H39" i="19" s="1"/>
  <c r="G38" i="19"/>
  <c r="H38" i="19" s="1"/>
  <c r="G37" i="19"/>
  <c r="H37" i="19" s="1"/>
  <c r="G36" i="19"/>
  <c r="H36" i="19" s="1"/>
  <c r="G35" i="19"/>
  <c r="H35" i="19" s="1"/>
  <c r="G34" i="19"/>
  <c r="H34" i="19" s="1"/>
  <c r="G33" i="19"/>
  <c r="H33" i="19" s="1"/>
  <c r="G32" i="19"/>
  <c r="H32" i="19" s="1"/>
  <c r="G31" i="19"/>
  <c r="H31" i="19" s="1"/>
  <c r="G30" i="19"/>
  <c r="H30" i="19" s="1"/>
  <c r="G29" i="19"/>
  <c r="H29" i="19" s="1"/>
  <c r="G28" i="19"/>
  <c r="H28" i="19" s="1"/>
  <c r="G27" i="19"/>
  <c r="H27" i="19" s="1"/>
  <c r="G26" i="19"/>
  <c r="H26" i="19" s="1"/>
  <c r="G25" i="19"/>
  <c r="H25" i="19" s="1"/>
  <c r="G24" i="19"/>
  <c r="H24" i="19" s="1"/>
  <c r="G23" i="19"/>
  <c r="H23" i="19" s="1"/>
  <c r="G22" i="19"/>
  <c r="H22" i="19" s="1"/>
  <c r="G21" i="19"/>
  <c r="H21" i="19" s="1"/>
  <c r="G20" i="19"/>
  <c r="H20" i="19" s="1"/>
  <c r="G19" i="19"/>
  <c r="H19" i="19" s="1"/>
  <c r="G18" i="19"/>
  <c r="H18" i="19" s="1"/>
  <c r="G17" i="19"/>
  <c r="H17" i="19" s="1"/>
  <c r="G16" i="19"/>
  <c r="H16" i="19" s="1"/>
  <c r="G15" i="19"/>
  <c r="H15" i="19" s="1"/>
  <c r="G14" i="19"/>
  <c r="H14" i="19" s="1"/>
  <c r="G13" i="19"/>
  <c r="H13" i="19" s="1"/>
  <c r="G12" i="19"/>
  <c r="H12" i="19" s="1"/>
  <c r="G11" i="19"/>
  <c r="H11" i="19" s="1"/>
  <c r="G10" i="19"/>
  <c r="H10" i="19" s="1"/>
  <c r="G9" i="19"/>
  <c r="H9" i="19" s="1"/>
  <c r="G8" i="19"/>
  <c r="H8" i="19" s="1"/>
  <c r="G7" i="19"/>
  <c r="H7" i="19" s="1"/>
  <c r="G6" i="19"/>
  <c r="H6" i="19" s="1"/>
  <c r="G5" i="19"/>
  <c r="H5" i="19" s="1"/>
  <c r="G4" i="19"/>
  <c r="H4" i="19" s="1"/>
  <c r="G3" i="19"/>
  <c r="H3" i="19" s="1"/>
  <c r="G2" i="19"/>
  <c r="H2" i="19" s="1"/>
  <c r="AA17" i="18"/>
  <c r="Z17" i="18"/>
  <c r="U17" i="18"/>
  <c r="S17" i="18"/>
  <c r="E17" i="18"/>
  <c r="AA16" i="18"/>
  <c r="Z16" i="18"/>
  <c r="U16" i="18"/>
  <c r="S16" i="18"/>
  <c r="E16" i="18"/>
  <c r="AA15" i="18"/>
  <c r="Z15" i="18"/>
  <c r="U15" i="18"/>
  <c r="S15" i="18"/>
  <c r="E15" i="18"/>
  <c r="AA14" i="18"/>
  <c r="Z14" i="18"/>
  <c r="U14" i="18"/>
  <c r="S14" i="18"/>
  <c r="E14" i="18"/>
  <c r="AA13" i="18"/>
  <c r="Z13" i="18"/>
  <c r="U13" i="18"/>
  <c r="S13" i="18"/>
  <c r="E13" i="18"/>
  <c r="AA12" i="18"/>
  <c r="Z12" i="18"/>
  <c r="U12" i="18"/>
  <c r="S12" i="18"/>
  <c r="E12" i="18"/>
  <c r="AA11" i="18"/>
  <c r="Z11" i="18"/>
  <c r="U11" i="18"/>
  <c r="S11" i="18"/>
  <c r="E11" i="18"/>
  <c r="AA10" i="18"/>
  <c r="Z10" i="18"/>
  <c r="S10" i="18"/>
  <c r="AA9" i="18"/>
  <c r="Z9" i="18"/>
  <c r="U9" i="18"/>
  <c r="S9" i="18"/>
  <c r="AA8" i="18"/>
  <c r="Z8" i="18"/>
  <c r="U8" i="18"/>
  <c r="S8" i="18"/>
  <c r="AA7" i="18"/>
  <c r="Z7" i="18"/>
  <c r="U7" i="18"/>
  <c r="S7" i="18"/>
  <c r="AA6" i="18"/>
  <c r="Z6" i="18"/>
  <c r="U6" i="18"/>
  <c r="S6" i="18"/>
  <c r="AA5" i="18"/>
  <c r="Z5" i="18"/>
  <c r="U5" i="18"/>
  <c r="S5" i="18"/>
  <c r="AA4" i="18"/>
  <c r="Z4" i="18"/>
  <c r="U4" i="18"/>
  <c r="S4" i="18"/>
  <c r="AA3" i="18"/>
  <c r="Z3" i="18"/>
  <c r="U3" i="18"/>
  <c r="S3" i="18"/>
  <c r="AA2" i="18"/>
  <c r="Z2" i="18"/>
  <c r="S2" i="18"/>
  <c r="E14" i="17"/>
  <c r="E15" i="17"/>
  <c r="E16" i="17"/>
  <c r="E17" i="17"/>
  <c r="E18" i="17"/>
  <c r="E19" i="17"/>
  <c r="E13" i="17"/>
  <c r="G13" i="17"/>
  <c r="G14" i="17"/>
  <c r="G15" i="17"/>
  <c r="G16" i="17"/>
  <c r="G17" i="17"/>
  <c r="G18" i="17"/>
  <c r="G19" i="17"/>
  <c r="G6" i="17"/>
  <c r="G7" i="17"/>
  <c r="G8" i="17"/>
  <c r="G9" i="17"/>
  <c r="G10" i="17"/>
  <c r="G11" i="17"/>
  <c r="G5" i="17"/>
  <c r="Z15" i="17"/>
  <c r="Z19" i="17"/>
  <c r="AG5" i="17"/>
  <c r="AH5" i="17"/>
  <c r="AG6" i="17"/>
  <c r="AH6" i="17"/>
  <c r="AG7" i="17"/>
  <c r="AH7" i="17"/>
  <c r="AG8" i="17"/>
  <c r="AH8" i="17"/>
  <c r="AG9" i="17"/>
  <c r="AH9" i="17"/>
  <c r="AG10" i="17"/>
  <c r="AH10" i="17"/>
  <c r="AG11" i="17"/>
  <c r="AH11" i="17"/>
  <c r="AG12" i="17"/>
  <c r="AH12" i="17"/>
  <c r="AG13" i="17"/>
  <c r="AH13" i="17"/>
  <c r="AG14" i="17"/>
  <c r="AH14" i="17"/>
  <c r="AG15" i="17"/>
  <c r="AH15" i="17"/>
  <c r="AG16" i="17"/>
  <c r="AH16" i="17"/>
  <c r="AG17" i="17"/>
  <c r="AH17" i="17"/>
  <c r="AG18" i="17"/>
  <c r="AH18" i="17"/>
  <c r="AG19" i="17"/>
  <c r="AH19" i="17"/>
  <c r="AH4" i="17"/>
  <c r="AG4" i="17"/>
  <c r="Z17" i="17" l="1"/>
  <c r="Z13" i="17"/>
  <c r="T5" i="17"/>
  <c r="T9" i="17"/>
  <c r="Z9" i="17" s="1"/>
  <c r="W4" i="17"/>
  <c r="T6" i="17"/>
  <c r="T10" i="17"/>
  <c r="W8" i="17"/>
  <c r="T7" i="17"/>
  <c r="T11" i="17"/>
  <c r="Z5" i="17"/>
  <c r="Z18" i="17"/>
  <c r="C8" i="16"/>
  <c r="B8" i="16"/>
  <c r="C12" i="15"/>
  <c r="B12" i="15"/>
  <c r="C7" i="14"/>
  <c r="B7" i="14"/>
  <c r="C17" i="1"/>
  <c r="Z11" i="17" l="1"/>
  <c r="Z6" i="17"/>
  <c r="Z7" i="17"/>
  <c r="Z10" i="17"/>
  <c r="Z8" i="17"/>
  <c r="D13" i="13"/>
  <c r="E13" i="13" s="1"/>
  <c r="D12" i="13"/>
  <c r="E12" i="13" s="1"/>
  <c r="C17" i="13"/>
  <c r="B17" i="13"/>
  <c r="C16" i="13"/>
  <c r="B16" i="13"/>
  <c r="D14" i="13"/>
  <c r="E14" i="13" s="1"/>
  <c r="D11" i="13"/>
  <c r="E11" i="13" s="1"/>
  <c r="D10" i="13"/>
  <c r="E10" i="13" s="1"/>
  <c r="D9" i="13"/>
  <c r="E9" i="13" s="1"/>
  <c r="D8" i="13"/>
  <c r="E8" i="13" s="1"/>
  <c r="D7" i="13"/>
  <c r="E7" i="13" s="1"/>
  <c r="D6" i="13"/>
  <c r="E6" i="13" s="1"/>
  <c r="D5" i="13"/>
  <c r="E5" i="13" s="1"/>
  <c r="D4" i="13"/>
  <c r="E4" i="13" s="1"/>
  <c r="D3" i="13"/>
  <c r="E3" i="13" s="1"/>
  <c r="D2" i="13"/>
  <c r="C18" i="1"/>
  <c r="B18" i="1"/>
  <c r="C26" i="2"/>
  <c r="B26" i="2"/>
  <c r="C20" i="3"/>
  <c r="B20" i="3"/>
  <c r="C18" i="4"/>
  <c r="B18" i="4"/>
  <c r="C23" i="5"/>
  <c r="B23" i="5"/>
  <c r="C22" i="6"/>
  <c r="B22" i="6"/>
  <c r="B23" i="7"/>
  <c r="C24" i="8"/>
  <c r="B24" i="8"/>
  <c r="C41" i="9"/>
  <c r="B41" i="9"/>
  <c r="C46" i="10"/>
  <c r="B46" i="10"/>
  <c r="C46" i="11"/>
  <c r="B46" i="11"/>
  <c r="C16" i="12"/>
  <c r="B16" i="12"/>
  <c r="D6" i="12"/>
  <c r="E6" i="12" s="1"/>
  <c r="C15" i="12"/>
  <c r="B15" i="12"/>
  <c r="D13" i="12"/>
  <c r="E13" i="12" s="1"/>
  <c r="D12" i="12"/>
  <c r="E12" i="12" s="1"/>
  <c r="D11" i="12"/>
  <c r="E11" i="12" s="1"/>
  <c r="D10" i="12"/>
  <c r="E10" i="12" s="1"/>
  <c r="D9" i="12"/>
  <c r="E9" i="12" s="1"/>
  <c r="D8" i="12"/>
  <c r="E8" i="12" s="1"/>
  <c r="D7" i="12"/>
  <c r="E7" i="12" s="1"/>
  <c r="D5" i="12"/>
  <c r="E5" i="12" s="1"/>
  <c r="D4" i="12"/>
  <c r="E4" i="12" s="1"/>
  <c r="D3" i="12"/>
  <c r="E3" i="12" s="1"/>
  <c r="D2" i="12"/>
  <c r="E2" i="12" s="1"/>
  <c r="E16" i="12" s="1"/>
  <c r="D33" i="11"/>
  <c r="D21" i="11"/>
  <c r="E21" i="11" s="1"/>
  <c r="D22" i="11"/>
  <c r="E22" i="11" s="1"/>
  <c r="C45" i="11"/>
  <c r="B45" i="11"/>
  <c r="D43" i="11"/>
  <c r="E43" i="11" s="1"/>
  <c r="D42" i="11"/>
  <c r="E42" i="11" s="1"/>
  <c r="D41" i="11"/>
  <c r="E41" i="11" s="1"/>
  <c r="D40" i="11"/>
  <c r="E40" i="11" s="1"/>
  <c r="D39" i="11"/>
  <c r="E39" i="11" s="1"/>
  <c r="D38" i="11"/>
  <c r="E38" i="11" s="1"/>
  <c r="D37" i="11"/>
  <c r="E37" i="11" s="1"/>
  <c r="D36" i="11"/>
  <c r="E36" i="11" s="1"/>
  <c r="D35" i="11"/>
  <c r="E35" i="11" s="1"/>
  <c r="D34" i="11"/>
  <c r="E34" i="11" s="1"/>
  <c r="E33" i="11"/>
  <c r="D32" i="11"/>
  <c r="E32" i="11" s="1"/>
  <c r="D31" i="11"/>
  <c r="E31" i="11" s="1"/>
  <c r="D30" i="11"/>
  <c r="E30" i="11" s="1"/>
  <c r="D29" i="11"/>
  <c r="E29" i="11" s="1"/>
  <c r="D28" i="11"/>
  <c r="E28" i="11" s="1"/>
  <c r="D27" i="11"/>
  <c r="E27" i="11" s="1"/>
  <c r="D26" i="11"/>
  <c r="E26" i="11" s="1"/>
  <c r="D25" i="11"/>
  <c r="E25" i="11" s="1"/>
  <c r="D24" i="11"/>
  <c r="E24" i="11" s="1"/>
  <c r="D23" i="11"/>
  <c r="E23" i="11" s="1"/>
  <c r="D20" i="11"/>
  <c r="D19" i="11"/>
  <c r="E19" i="11" s="1"/>
  <c r="D18" i="11"/>
  <c r="E18" i="11" s="1"/>
  <c r="D17" i="11"/>
  <c r="E17" i="11" s="1"/>
  <c r="D16" i="11"/>
  <c r="E16" i="11" s="1"/>
  <c r="D15" i="11"/>
  <c r="E15" i="11" s="1"/>
  <c r="D14" i="11"/>
  <c r="E14" i="11" s="1"/>
  <c r="D13" i="11"/>
  <c r="E13" i="11" s="1"/>
  <c r="D12" i="11"/>
  <c r="E12" i="11" s="1"/>
  <c r="D11" i="11"/>
  <c r="E11" i="11" s="1"/>
  <c r="D10" i="11"/>
  <c r="E10" i="11" s="1"/>
  <c r="D9" i="11"/>
  <c r="E9" i="11" s="1"/>
  <c r="D8" i="11"/>
  <c r="E8" i="11" s="1"/>
  <c r="D7" i="11"/>
  <c r="E7" i="11" s="1"/>
  <c r="D6" i="11"/>
  <c r="E6" i="11" s="1"/>
  <c r="D5" i="11"/>
  <c r="E5" i="11" s="1"/>
  <c r="D4" i="11"/>
  <c r="E4" i="11" s="1"/>
  <c r="D3" i="11"/>
  <c r="E3" i="11" s="1"/>
  <c r="D2" i="11"/>
  <c r="E2" i="11" s="1"/>
  <c r="D31" i="9"/>
  <c r="D9" i="9"/>
  <c r="E9" i="9" s="1"/>
  <c r="D10" i="9"/>
  <c r="E10" i="9" s="1"/>
  <c r="D11" i="9"/>
  <c r="E11" i="9"/>
  <c r="D12" i="9"/>
  <c r="E12" i="9"/>
  <c r="D13" i="9"/>
  <c r="E13" i="9" s="1"/>
  <c r="D14" i="9"/>
  <c r="E14" i="9"/>
  <c r="D15" i="9"/>
  <c r="E15" i="9"/>
  <c r="D17" i="9"/>
  <c r="E17" i="9" s="1"/>
  <c r="D18" i="9"/>
  <c r="E18" i="9" s="1"/>
  <c r="D19" i="9"/>
  <c r="E19" i="9" s="1"/>
  <c r="D20" i="9"/>
  <c r="E20" i="9" s="1"/>
  <c r="D21" i="9"/>
  <c r="E21" i="9" s="1"/>
  <c r="D22" i="9"/>
  <c r="E22" i="9" s="1"/>
  <c r="D23" i="9"/>
  <c r="E23" i="9" s="1"/>
  <c r="D24" i="9"/>
  <c r="E24" i="9" s="1"/>
  <c r="D25" i="9"/>
  <c r="E25" i="9" s="1"/>
  <c r="D26" i="9"/>
  <c r="E26" i="9" s="1"/>
  <c r="D27" i="9"/>
  <c r="E27" i="9"/>
  <c r="D28" i="9"/>
  <c r="E28" i="9" s="1"/>
  <c r="D2" i="9"/>
  <c r="E2" i="9" s="1"/>
  <c r="E41" i="9" s="1"/>
  <c r="D3" i="9"/>
  <c r="E3" i="9" s="1"/>
  <c r="D4" i="9"/>
  <c r="E4" i="9" s="1"/>
  <c r="D5" i="9"/>
  <c r="E5" i="9" s="1"/>
  <c r="D6" i="9"/>
  <c r="E6" i="9" s="1"/>
  <c r="D7" i="9"/>
  <c r="E7" i="9" s="1"/>
  <c r="D8" i="9"/>
  <c r="E8" i="9" s="1"/>
  <c r="D34" i="10"/>
  <c r="E34" i="10" s="1"/>
  <c r="D35" i="10"/>
  <c r="E35" i="10" s="1"/>
  <c r="D36" i="10"/>
  <c r="E36" i="10" s="1"/>
  <c r="D32" i="10"/>
  <c r="E32" i="10" s="1"/>
  <c r="D30" i="10"/>
  <c r="E30" i="10" s="1"/>
  <c r="D20" i="10"/>
  <c r="D18" i="10"/>
  <c r="E18" i="10" s="1"/>
  <c r="D15" i="10"/>
  <c r="E15" i="10" s="1"/>
  <c r="D16" i="10"/>
  <c r="E16" i="10" s="1"/>
  <c r="D17" i="10"/>
  <c r="E17" i="10" s="1"/>
  <c r="D33" i="10"/>
  <c r="E33" i="10" s="1"/>
  <c r="D37" i="10"/>
  <c r="E37" i="10" s="1"/>
  <c r="D38" i="10"/>
  <c r="E38" i="10" s="1"/>
  <c r="D39" i="10"/>
  <c r="E39" i="10" s="1"/>
  <c r="D40" i="10"/>
  <c r="E40" i="10" s="1"/>
  <c r="D41" i="10"/>
  <c r="E41" i="10" s="1"/>
  <c r="D42" i="10"/>
  <c r="E42" i="10" s="1"/>
  <c r="D43" i="10"/>
  <c r="E43" i="10" s="1"/>
  <c r="D12" i="10"/>
  <c r="E12" i="10" s="1"/>
  <c r="D2" i="10"/>
  <c r="E2" i="10" s="1"/>
  <c r="D3" i="10"/>
  <c r="E3" i="10" s="1"/>
  <c r="D4" i="10"/>
  <c r="E4" i="10" s="1"/>
  <c r="D5" i="10"/>
  <c r="E5" i="10"/>
  <c r="D6" i="10"/>
  <c r="E6" i="10" s="1"/>
  <c r="D7" i="10"/>
  <c r="E7" i="10" s="1"/>
  <c r="D8" i="10"/>
  <c r="E8" i="10" s="1"/>
  <c r="D9" i="10"/>
  <c r="E9" i="10" s="1"/>
  <c r="D10" i="10"/>
  <c r="E10" i="10" s="1"/>
  <c r="D11" i="10"/>
  <c r="E11" i="10" s="1"/>
  <c r="D13" i="10"/>
  <c r="E13" i="10" s="1"/>
  <c r="D14" i="10"/>
  <c r="E14" i="10" s="1"/>
  <c r="D19" i="10"/>
  <c r="E19" i="10" s="1"/>
  <c r="C7" i="16"/>
  <c r="B7" i="16"/>
  <c r="D5" i="16"/>
  <c r="E5" i="16" s="1"/>
  <c r="D4" i="16"/>
  <c r="E4" i="16" s="1"/>
  <c r="D3" i="16"/>
  <c r="E3" i="16" s="1"/>
  <c r="D2" i="16"/>
  <c r="C11" i="15"/>
  <c r="B11" i="15"/>
  <c r="D9" i="15"/>
  <c r="E9" i="15" s="1"/>
  <c r="D8" i="15"/>
  <c r="E8" i="15" s="1"/>
  <c r="D7" i="15"/>
  <c r="E7" i="15" s="1"/>
  <c r="D6" i="15"/>
  <c r="E6" i="15" s="1"/>
  <c r="D5" i="15"/>
  <c r="E5" i="15" s="1"/>
  <c r="D4" i="15"/>
  <c r="E4" i="15" s="1"/>
  <c r="D3" i="15"/>
  <c r="E3" i="15" s="1"/>
  <c r="D2" i="15"/>
  <c r="C6" i="14"/>
  <c r="B6" i="14"/>
  <c r="D4" i="14"/>
  <c r="E4" i="14" s="1"/>
  <c r="D3" i="14"/>
  <c r="E3" i="14" s="1"/>
  <c r="D2" i="14"/>
  <c r="C45" i="10"/>
  <c r="B45" i="10"/>
  <c r="D31" i="10"/>
  <c r="E31" i="10" s="1"/>
  <c r="D29" i="10"/>
  <c r="E29" i="10" s="1"/>
  <c r="D28" i="10"/>
  <c r="E28" i="10" s="1"/>
  <c r="D27" i="10"/>
  <c r="E27" i="10" s="1"/>
  <c r="D26" i="10"/>
  <c r="E26" i="10" s="1"/>
  <c r="D25" i="10"/>
  <c r="E25" i="10" s="1"/>
  <c r="D24" i="10"/>
  <c r="E24" i="10" s="1"/>
  <c r="D23" i="10"/>
  <c r="E23" i="10" s="1"/>
  <c r="D22" i="10"/>
  <c r="E22" i="10" s="1"/>
  <c r="D21" i="10"/>
  <c r="E21" i="10" s="1"/>
  <c r="C40" i="9"/>
  <c r="B40" i="9"/>
  <c r="D38" i="9"/>
  <c r="E38" i="9" s="1"/>
  <c r="D37" i="9"/>
  <c r="E37" i="9" s="1"/>
  <c r="D36" i="9"/>
  <c r="E36" i="9" s="1"/>
  <c r="D35" i="9"/>
  <c r="E35" i="9" s="1"/>
  <c r="D34" i="9"/>
  <c r="E34" i="9" s="1"/>
  <c r="D33" i="9"/>
  <c r="E33" i="9" s="1"/>
  <c r="D32" i="9"/>
  <c r="E32" i="9" s="1"/>
  <c r="E31" i="9"/>
  <c r="D30" i="9"/>
  <c r="E30" i="9" s="1"/>
  <c r="D29" i="9"/>
  <c r="E29" i="9" s="1"/>
  <c r="D16" i="9"/>
  <c r="E16" i="9" s="1"/>
  <c r="D6" i="14" l="1"/>
  <c r="D7" i="14"/>
  <c r="D16" i="12"/>
  <c r="D46" i="10"/>
  <c r="D12" i="15"/>
  <c r="D8" i="16"/>
  <c r="D46" i="11"/>
  <c r="D41" i="9"/>
  <c r="D7" i="16"/>
  <c r="D11" i="15"/>
  <c r="D17" i="13"/>
  <c r="E16" i="13"/>
  <c r="C19" i="13" s="1"/>
  <c r="D16" i="13"/>
  <c r="E2" i="13"/>
  <c r="E17" i="13" s="1"/>
  <c r="D15" i="12"/>
  <c r="E15" i="12"/>
  <c r="C18" i="12" s="1"/>
  <c r="D45" i="11"/>
  <c r="E20" i="11"/>
  <c r="E45" i="11" s="1"/>
  <c r="C48" i="11" s="1"/>
  <c r="D45" i="10"/>
  <c r="E2" i="16"/>
  <c r="E2" i="15"/>
  <c r="E2" i="14"/>
  <c r="E20" i="10"/>
  <c r="E45" i="10" s="1"/>
  <c r="C48" i="10" s="1"/>
  <c r="D40" i="9"/>
  <c r="E40" i="9"/>
  <c r="C43" i="9" s="1"/>
  <c r="E6" i="8"/>
  <c r="E7" i="8"/>
  <c r="E2" i="8"/>
  <c r="E8" i="7"/>
  <c r="E11" i="7"/>
  <c r="E14" i="7"/>
  <c r="E19" i="7"/>
  <c r="E2" i="7"/>
  <c r="E5" i="6"/>
  <c r="E6" i="6"/>
  <c r="E14" i="6"/>
  <c r="E15" i="6"/>
  <c r="E9" i="5"/>
  <c r="E11" i="5"/>
  <c r="E17" i="5"/>
  <c r="E7" i="1"/>
  <c r="E10" i="1"/>
  <c r="E11" i="1"/>
  <c r="C20" i="7"/>
  <c r="C22" i="7" s="1"/>
  <c r="D8" i="7"/>
  <c r="D3" i="7"/>
  <c r="E3" i="7" s="1"/>
  <c r="D10" i="1"/>
  <c r="C23" i="8"/>
  <c r="B23" i="8"/>
  <c r="D21" i="8"/>
  <c r="E21" i="8" s="1"/>
  <c r="D20" i="8"/>
  <c r="E20" i="8" s="1"/>
  <c r="D19" i="8"/>
  <c r="E19" i="8" s="1"/>
  <c r="D18" i="8"/>
  <c r="E18" i="8" s="1"/>
  <c r="D17" i="8"/>
  <c r="E17" i="8" s="1"/>
  <c r="D16" i="8"/>
  <c r="E16" i="8" s="1"/>
  <c r="D15" i="8"/>
  <c r="E15" i="8" s="1"/>
  <c r="D14" i="8"/>
  <c r="E14" i="8" s="1"/>
  <c r="D13" i="8"/>
  <c r="E13" i="8" s="1"/>
  <c r="D12" i="8"/>
  <c r="E12" i="8" s="1"/>
  <c r="D11" i="8"/>
  <c r="E11" i="8" s="1"/>
  <c r="D10" i="8"/>
  <c r="E10" i="8" s="1"/>
  <c r="D9" i="8"/>
  <c r="E9" i="8" s="1"/>
  <c r="D8" i="8"/>
  <c r="E8" i="8" s="1"/>
  <c r="D7" i="8"/>
  <c r="D6" i="8"/>
  <c r="D5" i="8"/>
  <c r="E5" i="8" s="1"/>
  <c r="D4" i="8"/>
  <c r="E4" i="8" s="1"/>
  <c r="D3" i="8"/>
  <c r="E3" i="8" s="1"/>
  <c r="D2" i="8"/>
  <c r="B22" i="7"/>
  <c r="D19" i="7"/>
  <c r="D18" i="7"/>
  <c r="E18" i="7" s="1"/>
  <c r="D17" i="7"/>
  <c r="E17" i="7" s="1"/>
  <c r="D16" i="7"/>
  <c r="E16" i="7" s="1"/>
  <c r="D15" i="7"/>
  <c r="E15" i="7" s="1"/>
  <c r="D14" i="7"/>
  <c r="D13" i="7"/>
  <c r="E13" i="7" s="1"/>
  <c r="D12" i="7"/>
  <c r="E12" i="7" s="1"/>
  <c r="D11" i="7"/>
  <c r="D10" i="7"/>
  <c r="E10" i="7" s="1"/>
  <c r="D9" i="7"/>
  <c r="E9" i="7" s="1"/>
  <c r="D7" i="7"/>
  <c r="E7" i="7" s="1"/>
  <c r="D6" i="7"/>
  <c r="E6" i="7" s="1"/>
  <c r="D5" i="7"/>
  <c r="E5" i="7" s="1"/>
  <c r="D4" i="7"/>
  <c r="E4" i="7" s="1"/>
  <c r="D2" i="7"/>
  <c r="C22" i="5"/>
  <c r="B22" i="5"/>
  <c r="D20" i="5"/>
  <c r="E20" i="5" s="1"/>
  <c r="D19" i="5"/>
  <c r="E19" i="5" s="1"/>
  <c r="D18" i="5"/>
  <c r="E18" i="5" s="1"/>
  <c r="D17" i="5"/>
  <c r="D16" i="5"/>
  <c r="E16" i="5" s="1"/>
  <c r="D15" i="5"/>
  <c r="E15" i="5" s="1"/>
  <c r="D14" i="5"/>
  <c r="E14" i="5" s="1"/>
  <c r="D13" i="5"/>
  <c r="E13" i="5" s="1"/>
  <c r="D12" i="5"/>
  <c r="E12" i="5" s="1"/>
  <c r="D11" i="5"/>
  <c r="D10" i="5"/>
  <c r="E10" i="5" s="1"/>
  <c r="D9" i="5"/>
  <c r="D8" i="5"/>
  <c r="E8" i="5" s="1"/>
  <c r="D7" i="5"/>
  <c r="D6" i="5"/>
  <c r="E6" i="5" s="1"/>
  <c r="D5" i="5"/>
  <c r="E5" i="5" s="1"/>
  <c r="D4" i="5"/>
  <c r="E4" i="5" s="1"/>
  <c r="D3" i="5"/>
  <c r="E3" i="5" s="1"/>
  <c r="D2" i="5"/>
  <c r="D11" i="1"/>
  <c r="D7" i="1"/>
  <c r="C21" i="6"/>
  <c r="B21" i="6"/>
  <c r="D19" i="6"/>
  <c r="E19" i="6" s="1"/>
  <c r="D18" i="6"/>
  <c r="E18" i="6" s="1"/>
  <c r="D17" i="6"/>
  <c r="E17" i="6" s="1"/>
  <c r="D16" i="6"/>
  <c r="E16" i="6" s="1"/>
  <c r="D15" i="6"/>
  <c r="D14" i="6"/>
  <c r="D13" i="6"/>
  <c r="E13" i="6" s="1"/>
  <c r="D12" i="6"/>
  <c r="E12" i="6" s="1"/>
  <c r="D11" i="6"/>
  <c r="E11" i="6" s="1"/>
  <c r="D10" i="6"/>
  <c r="E10" i="6" s="1"/>
  <c r="D9" i="6"/>
  <c r="E9" i="6" s="1"/>
  <c r="D8" i="6"/>
  <c r="E8" i="6" s="1"/>
  <c r="D7" i="6"/>
  <c r="E7" i="6" s="1"/>
  <c r="D6" i="6"/>
  <c r="D5" i="6"/>
  <c r="D4" i="6"/>
  <c r="E4" i="6" s="1"/>
  <c r="D3" i="6"/>
  <c r="E3" i="6" s="1"/>
  <c r="D2" i="6"/>
  <c r="E11" i="15" l="1"/>
  <c r="C14" i="15" s="1"/>
  <c r="E12" i="15"/>
  <c r="E24" i="8"/>
  <c r="E7" i="16"/>
  <c r="C10" i="16" s="1"/>
  <c r="E8" i="16"/>
  <c r="E2" i="5"/>
  <c r="E23" i="5" s="1"/>
  <c r="D23" i="5"/>
  <c r="E23" i="7"/>
  <c r="E6" i="14"/>
  <c r="C9" i="14" s="1"/>
  <c r="E7" i="14"/>
  <c r="E46" i="11"/>
  <c r="D20" i="7"/>
  <c r="E20" i="7" s="1"/>
  <c r="C23" i="7"/>
  <c r="E2" i="6"/>
  <c r="E22" i="6" s="1"/>
  <c r="D22" i="6"/>
  <c r="D23" i="7"/>
  <c r="D24" i="8"/>
  <c r="E46" i="10"/>
  <c r="D22" i="5"/>
  <c r="E7" i="5"/>
  <c r="E22" i="7"/>
  <c r="C25" i="7" s="1"/>
  <c r="E23" i="8"/>
  <c r="C26" i="8" s="1"/>
  <c r="D21" i="6"/>
  <c r="D23" i="8"/>
  <c r="D12" i="1"/>
  <c r="E12" i="1" s="1"/>
  <c r="D13" i="1"/>
  <c r="E13" i="1" s="1"/>
  <c r="D14" i="1"/>
  <c r="E14" i="1" s="1"/>
  <c r="C17" i="4"/>
  <c r="B17" i="4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D4" i="4"/>
  <c r="E4" i="4" s="1"/>
  <c r="D3" i="4"/>
  <c r="E3" i="4" s="1"/>
  <c r="D2" i="4"/>
  <c r="D3" i="3"/>
  <c r="E3" i="3" s="1"/>
  <c r="D4" i="3"/>
  <c r="E4" i="3" s="1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2" i="3"/>
  <c r="D2" i="2"/>
  <c r="B19" i="3"/>
  <c r="C19" i="3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13" i="2"/>
  <c r="E13" i="2" s="1"/>
  <c r="D14" i="2"/>
  <c r="E14" i="2" s="1"/>
  <c r="D15" i="2"/>
  <c r="E15" i="2" s="1"/>
  <c r="D16" i="2"/>
  <c r="E16" i="2" s="1"/>
  <c r="C25" i="2"/>
  <c r="B25" i="2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B17" i="1"/>
  <c r="D3" i="1"/>
  <c r="E3" i="1" s="1"/>
  <c r="D4" i="1"/>
  <c r="E4" i="1" s="1"/>
  <c r="D5" i="1"/>
  <c r="E5" i="1" s="1"/>
  <c r="D6" i="1"/>
  <c r="E6" i="1" s="1"/>
  <c r="D8" i="1"/>
  <c r="E8" i="1" s="1"/>
  <c r="D9" i="1"/>
  <c r="E9" i="1" s="1"/>
  <c r="D15" i="1"/>
  <c r="D2" i="1"/>
  <c r="D20" i="3" l="1"/>
  <c r="E2" i="4"/>
  <c r="E18" i="4" s="1"/>
  <c r="D18" i="4"/>
  <c r="E21" i="6"/>
  <c r="C24" i="6" s="1"/>
  <c r="E2" i="1"/>
  <c r="E17" i="1" s="1"/>
  <c r="D17" i="1"/>
  <c r="E22" i="5"/>
  <c r="C25" i="5" s="1"/>
  <c r="D22" i="7"/>
  <c r="E2" i="2"/>
  <c r="E26" i="2" s="1"/>
  <c r="D26" i="2"/>
  <c r="E15" i="1"/>
  <c r="E18" i="1" s="1"/>
  <c r="D18" i="1"/>
  <c r="E25" i="2"/>
  <c r="C28" i="2" s="1"/>
  <c r="D19" i="3"/>
  <c r="E2" i="3"/>
  <c r="E17" i="4"/>
  <c r="C20" i="4" s="1"/>
  <c r="D17" i="4"/>
  <c r="D25" i="2"/>
  <c r="E19" i="3" l="1"/>
  <c r="C22" i="3" s="1"/>
  <c r="E20" i="3"/>
  <c r="C20" i="1"/>
</calcChain>
</file>

<file path=xl/sharedStrings.xml><?xml version="1.0" encoding="utf-8"?>
<sst xmlns="http://schemas.openxmlformats.org/spreadsheetml/2006/main" count="1393" uniqueCount="152">
  <si>
    <t>cell#</t>
  </si>
  <si>
    <r>
      <t>volume 
[um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]</t>
    </r>
  </si>
  <si>
    <t>length 
[um]</t>
  </si>
  <si>
    <t>diameter
[um]</t>
  </si>
  <si>
    <t>MEDIAN</t>
  </si>
  <si>
    <t>237a</t>
  </si>
  <si>
    <t>237b</t>
  </si>
  <si>
    <t>333a</t>
  </si>
  <si>
    <t>333b</t>
  </si>
  <si>
    <t>003</t>
  </si>
  <si>
    <t>006</t>
  </si>
  <si>
    <t>009</t>
  </si>
  <si>
    <t>012</t>
  </si>
  <si>
    <t>018</t>
  </si>
  <si>
    <t>021</t>
  </si>
  <si>
    <t>024</t>
  </si>
  <si>
    <t>027</t>
  </si>
  <si>
    <t>030</t>
  </si>
  <si>
    <t>033</t>
  </si>
  <si>
    <t>036</t>
  </si>
  <si>
    <t>042</t>
  </si>
  <si>
    <t>045</t>
  </si>
  <si>
    <t>048</t>
  </si>
  <si>
    <t>051</t>
  </si>
  <si>
    <t>054</t>
  </si>
  <si>
    <t>057</t>
  </si>
  <si>
    <t>060</t>
  </si>
  <si>
    <t>063</t>
  </si>
  <si>
    <t>066</t>
  </si>
  <si>
    <t>ABUNDANCE</t>
  </si>
  <si>
    <t>C biomass
pg C / cell</t>
  </si>
  <si>
    <t>cells/mL</t>
  </si>
  <si>
    <t xml:space="preserve">BIOMASS </t>
  </si>
  <si>
    <t>pg C/L</t>
  </si>
  <si>
    <t>015</t>
  </si>
  <si>
    <t>039</t>
  </si>
  <si>
    <t>069</t>
  </si>
  <si>
    <t>072</t>
  </si>
  <si>
    <t>075</t>
  </si>
  <si>
    <t>078</t>
  </si>
  <si>
    <t>081</t>
  </si>
  <si>
    <t>084</t>
  </si>
  <si>
    <t>087</t>
  </si>
  <si>
    <t>090</t>
  </si>
  <si>
    <t>093</t>
  </si>
  <si>
    <t>096</t>
  </si>
  <si>
    <t>099</t>
  </si>
  <si>
    <t>102</t>
  </si>
  <si>
    <t>105</t>
  </si>
  <si>
    <t>108</t>
  </si>
  <si>
    <t>111</t>
  </si>
  <si>
    <t>114</t>
  </si>
  <si>
    <t>117</t>
  </si>
  <si>
    <t>120</t>
  </si>
  <si>
    <t>123</t>
  </si>
  <si>
    <t>126</t>
  </si>
  <si>
    <t>129</t>
  </si>
  <si>
    <t>132</t>
  </si>
  <si>
    <t>135</t>
  </si>
  <si>
    <t>138</t>
  </si>
  <si>
    <t>141</t>
  </si>
  <si>
    <t>144</t>
  </si>
  <si>
    <t>060a</t>
  </si>
  <si>
    <t>060b</t>
  </si>
  <si>
    <t>096a</t>
  </si>
  <si>
    <t>096b</t>
  </si>
  <si>
    <t>099a</t>
  </si>
  <si>
    <t>099b</t>
  </si>
  <si>
    <t>102a</t>
  </si>
  <si>
    <t>102b</t>
  </si>
  <si>
    <t>111a</t>
  </si>
  <si>
    <t>111b</t>
  </si>
  <si>
    <t>114a</t>
  </si>
  <si>
    <t>114b</t>
  </si>
  <si>
    <t>147</t>
  </si>
  <si>
    <t>150</t>
  </si>
  <si>
    <t>153</t>
  </si>
  <si>
    <t>036a</t>
  </si>
  <si>
    <t>036b</t>
  </si>
  <si>
    <t>STDEV</t>
  </si>
  <si>
    <t xml:space="preserve">pg C/L </t>
  </si>
  <si>
    <t>Time</t>
  </si>
  <si>
    <t>Abundance</t>
  </si>
  <si>
    <t>Median Dimensions</t>
  </si>
  <si>
    <t>Estimated C biomass</t>
  </si>
  <si>
    <t>Proportion of organelles</t>
  </si>
  <si>
    <t>Diameter</t>
  </si>
  <si>
    <t>Chloroplasts</t>
  </si>
  <si>
    <t>Nuclei</t>
  </si>
  <si>
    <t>1/mL</t>
  </si>
  <si>
    <t>µm</t>
  </si>
  <si>
    <t>pg C / cell</t>
  </si>
  <si>
    <t>ng C / L</t>
  </si>
  <si>
    <t>%vol</t>
  </si>
  <si>
    <t>Culture</t>
  </si>
  <si>
    <t>control</t>
  </si>
  <si>
    <t>infected</t>
  </si>
  <si>
    <t>051a</t>
  </si>
  <si>
    <t>051b</t>
  </si>
  <si>
    <t>t0</t>
  </si>
  <si>
    <t>t1</t>
  </si>
  <si>
    <t>t2</t>
  </si>
  <si>
    <t>t3</t>
  </si>
  <si>
    <t>t4</t>
  </si>
  <si>
    <t>t5</t>
  </si>
  <si>
    <t>t6</t>
  </si>
  <si>
    <t>t7</t>
  </si>
  <si>
    <r>
      <t>µm</t>
    </r>
    <r>
      <rPr>
        <i/>
        <vertAlign val="superscript"/>
        <sz val="6.6"/>
        <rFont val="Calibri"/>
        <family val="2"/>
        <scheme val="minor"/>
      </rPr>
      <t>3</t>
    </r>
  </si>
  <si>
    <t>pg C / L</t>
  </si>
  <si>
    <t>±</t>
  </si>
  <si>
    <t>hpi</t>
  </si>
  <si>
    <t>Med. size of organelles</t>
  </si>
  <si>
    <t>Median 
Volume</t>
  </si>
  <si>
    <t>Rate</t>
  </si>
  <si>
    <t>pg C / Lh</t>
  </si>
  <si>
    <t>cells/(mL h)</t>
  </si>
  <si>
    <t>Length</t>
  </si>
  <si>
    <t>Viral iter</t>
  </si>
  <si>
    <t>1/(mL h)</t>
  </si>
  <si>
    <t>count</t>
  </si>
  <si>
    <t>rate</t>
  </si>
  <si>
    <t>Timepoint</t>
  </si>
  <si>
    <t>ViralTiter_count</t>
  </si>
  <si>
    <t>ViralTiter_rate</t>
  </si>
  <si>
    <t>Abundance_count</t>
  </si>
  <si>
    <t>Abundance_rate</t>
  </si>
  <si>
    <t>DiameterMedian</t>
  </si>
  <si>
    <t>DiameterStdDev</t>
  </si>
  <si>
    <t>LengthMedian</t>
  </si>
  <si>
    <t>LengthStdDev</t>
  </si>
  <si>
    <t>VolumeStdDev</t>
  </si>
  <si>
    <t>Biomass_cell</t>
  </si>
  <si>
    <t>Biomass_pgLiter</t>
  </si>
  <si>
    <t>Biomass_ngLiter</t>
  </si>
  <si>
    <t>BiomassRate</t>
  </si>
  <si>
    <t>ChloroplastsMedian</t>
  </si>
  <si>
    <t>NucleiMedian</t>
  </si>
  <si>
    <t>ChloroplastsPercent</t>
  </si>
  <si>
    <t>NucleiPercent</t>
  </si>
  <si>
    <t xml:space="preserve">VolumeMedian </t>
  </si>
  <si>
    <t>timepoint</t>
  </si>
  <si>
    <t>C_biomass</t>
  </si>
  <si>
    <r>
      <t>volume_um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</si>
  <si>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length_um</t>
  </si>
  <si>
    <t>diameter_um</t>
  </si>
  <si>
    <t>cell_num</t>
  </si>
  <si>
    <t>ChloroplastStDv</t>
  </si>
  <si>
    <t>NucleiStDev</t>
  </si>
  <si>
    <t>Abundance_rate_total</t>
  </si>
  <si>
    <t>Abundance_rate_day</t>
  </si>
  <si>
    <t>Biomass_ngLiter_StDv</t>
  </si>
  <si>
    <t>Biomass_cell_StDv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</si>
</sst>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vertAlign val="superscript"/>
      <sz val="6.6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9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1" fontId="1" fillId="0" borderId="0" xfId="0" applyNumberFormat="1" applyFont="1" applyAlignment="1">
      <alignment horizontal="center" vertical="top"/>
    </xf>
    <xf numFmtId="2" fontId="1" fillId="0" borderId="0" xfId="0" applyNumberFormat="1" applyFont="1" applyAlignment="1">
      <alignment horizontal="center" vertical="top" wrapText="1"/>
    </xf>
    <xf numFmtId="1" fontId="0" fillId="0" borderId="0" xfId="0" applyNumberFormat="1" applyAlignment="1">
      <alignment horizontal="right"/>
    </xf>
    <xf numFmtId="1" fontId="0" fillId="0" borderId="0" xfId="0" quotePrefix="1" applyNumberFormat="1"/>
    <xf numFmtId="1" fontId="0" fillId="0" borderId="0" xfId="0" quotePrefix="1" applyNumberFormat="1" applyAlignment="1">
      <alignment horizontal="right"/>
    </xf>
    <xf numFmtId="164" fontId="1" fillId="0" borderId="0" xfId="0" applyNumberFormat="1" applyFont="1"/>
    <xf numFmtId="1" fontId="1" fillId="0" borderId="0" xfId="0" applyNumberFormat="1" applyFont="1" applyAlignment="1">
      <alignment horizontal="center" vertical="top" wrapText="1"/>
    </xf>
    <xf numFmtId="1" fontId="0" fillId="0" borderId="0" xfId="0" quotePrefix="1" applyNumberFormat="1" applyFont="1" applyAlignment="1">
      <alignment horizontal="center" vertical="top"/>
    </xf>
    <xf numFmtId="2" fontId="0" fillId="0" borderId="0" xfId="0" applyNumberFormat="1" applyFont="1" applyAlignment="1">
      <alignment horizontal="center" vertical="top" wrapText="1"/>
    </xf>
    <xf numFmtId="2" fontId="0" fillId="0" borderId="0" xfId="0" applyNumberFormat="1" applyFont="1" applyAlignment="1">
      <alignment horizontal="center"/>
    </xf>
    <xf numFmtId="1" fontId="0" fillId="0" borderId="0" xfId="0" applyNumberFormat="1" applyFont="1"/>
    <xf numFmtId="1" fontId="0" fillId="0" borderId="0" xfId="0" applyNumberFormat="1" applyFont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vertical="top"/>
    </xf>
    <xf numFmtId="0" fontId="4" fillId="0" borderId="0" xfId="0" applyFont="1"/>
    <xf numFmtId="164" fontId="4" fillId="0" borderId="0" xfId="0" applyNumberFormat="1" applyFont="1"/>
    <xf numFmtId="1" fontId="3" fillId="0" borderId="0" xfId="0" applyNumberFormat="1" applyFont="1"/>
    <xf numFmtId="0" fontId="3" fillId="0" borderId="0" xfId="0" applyFont="1"/>
    <xf numFmtId="2" fontId="4" fillId="0" borderId="0" xfId="0" applyNumberFormat="1" applyFo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/>
    </xf>
    <xf numFmtId="2" fontId="0" fillId="0" borderId="3" xfId="0" applyNumberFormat="1" applyBorder="1"/>
    <xf numFmtId="0" fontId="4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top" wrapText="1"/>
    </xf>
    <xf numFmtId="0" fontId="3" fillId="2" borderId="0" xfId="0" applyFont="1" applyFill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/>
    </xf>
    <xf numFmtId="164" fontId="0" fillId="0" borderId="3" xfId="0" applyNumberFormat="1" applyBorder="1" applyAlignment="1">
      <alignment horizontal="right"/>
    </xf>
    <xf numFmtId="1" fontId="4" fillId="0" borderId="0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/>
    </xf>
    <xf numFmtId="164" fontId="0" fillId="0" borderId="4" xfId="0" applyNumberFormat="1" applyBorder="1" applyAlignment="1">
      <alignment horizontal="right"/>
    </xf>
    <xf numFmtId="1" fontId="4" fillId="0" borderId="5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center"/>
    </xf>
    <xf numFmtId="164" fontId="3" fillId="2" borderId="12" xfId="0" applyNumberFormat="1" applyFont="1" applyFill="1" applyBorder="1" applyAlignment="1">
      <alignment horizontal="center" vertical="top" wrapText="1"/>
    </xf>
    <xf numFmtId="0" fontId="4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4" fillId="0" borderId="14" xfId="0" applyFont="1" applyBorder="1"/>
    <xf numFmtId="0" fontId="4" fillId="0" borderId="0" xfId="0" applyFont="1" applyBorder="1" applyAlignment="1">
      <alignment horizontal="center" vertical="center" wrapText="1"/>
    </xf>
    <xf numFmtId="0" fontId="4" fillId="0" borderId="16" xfId="0" applyFont="1" applyBorder="1"/>
    <xf numFmtId="0" fontId="4" fillId="0" borderId="18" xfId="0" applyFont="1" applyBorder="1"/>
    <xf numFmtId="164" fontId="4" fillId="0" borderId="3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" fontId="4" fillId="0" borderId="2" xfId="0" applyNumberFormat="1" applyFont="1" applyBorder="1"/>
    <xf numFmtId="1" fontId="4" fillId="0" borderId="2" xfId="0" quotePrefix="1" applyNumberFormat="1" applyFont="1" applyBorder="1"/>
    <xf numFmtId="1" fontId="4" fillId="0" borderId="6" xfId="0" applyNumberFormat="1" applyFont="1" applyBorder="1" applyAlignment="1">
      <alignment horizontal="right" vertical="center" wrapText="1"/>
    </xf>
    <xf numFmtId="2" fontId="0" fillId="0" borderId="6" xfId="0" applyNumberFormat="1" applyBorder="1"/>
    <xf numFmtId="164" fontId="4" fillId="0" borderId="2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4" fillId="0" borderId="20" xfId="0" applyNumberFormat="1" applyFont="1" applyBorder="1" applyAlignment="1">
      <alignment horizontal="center"/>
    </xf>
    <xf numFmtId="1" fontId="4" fillId="2" borderId="0" xfId="0" applyNumberFormat="1" applyFont="1" applyFill="1" applyBorder="1" applyAlignment="1">
      <alignment vertical="top" wrapText="1"/>
    </xf>
    <xf numFmtId="1" fontId="0" fillId="0" borderId="2" xfId="0" applyNumberFormat="1" applyFont="1" applyBorder="1"/>
    <xf numFmtId="1" fontId="0" fillId="0" borderId="9" xfId="0" applyNumberFormat="1" applyFont="1" applyBorder="1"/>
    <xf numFmtId="1" fontId="4" fillId="0" borderId="0" xfId="0" applyNumberFormat="1" applyFont="1"/>
    <xf numFmtId="2" fontId="0" fillId="0" borderId="10" xfId="0" applyNumberFormat="1" applyBorder="1"/>
    <xf numFmtId="1" fontId="4" fillId="0" borderId="8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4" fillId="0" borderId="20" xfId="0" applyNumberFormat="1" applyFont="1" applyBorder="1" applyAlignment="1">
      <alignment horizontal="right"/>
    </xf>
    <xf numFmtId="164" fontId="4" fillId="0" borderId="3" xfId="0" applyNumberFormat="1" applyFont="1" applyBorder="1" applyAlignment="1">
      <alignment horizontal="right"/>
    </xf>
    <xf numFmtId="164" fontId="0" fillId="0" borderId="3" xfId="0" applyNumberFormat="1" applyFon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3" fillId="0" borderId="3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 vertical="top" wrapText="1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0" fillId="0" borderId="8" xfId="0" applyNumberFormat="1" applyFont="1" applyBorder="1" applyAlignment="1">
      <alignment horizontal="center"/>
    </xf>
    <xf numFmtId="1" fontId="0" fillId="0" borderId="10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 vertical="top" wrapText="1"/>
    </xf>
    <xf numFmtId="1" fontId="4" fillId="0" borderId="15" xfId="0" applyNumberFormat="1" applyFont="1" applyBorder="1" applyAlignment="1">
      <alignment horizontal="center" vertical="top" wrapText="1"/>
    </xf>
    <xf numFmtId="1" fontId="4" fillId="0" borderId="8" xfId="0" applyNumberFormat="1" applyFont="1" applyBorder="1" applyAlignment="1">
      <alignment horizontal="center" vertical="top" wrapText="1"/>
    </xf>
    <xf numFmtId="1" fontId="4" fillId="0" borderId="19" xfId="0" applyNumberFormat="1" applyFont="1" applyBorder="1" applyAlignment="1">
      <alignment horizontal="center" vertical="top" wrapText="1"/>
    </xf>
    <xf numFmtId="1" fontId="0" fillId="0" borderId="4" xfId="0" applyNumberFormat="1" applyFont="1" applyBorder="1" applyAlignment="1">
      <alignment horizontal="center"/>
    </xf>
    <xf numFmtId="1" fontId="4" fillId="0" borderId="5" xfId="0" applyNumberFormat="1" applyFont="1" applyBorder="1" applyAlignment="1">
      <alignment horizontal="center" vertical="top" wrapText="1"/>
    </xf>
    <xf numFmtId="1" fontId="4" fillId="0" borderId="17" xfId="0" applyNumberFormat="1" applyFont="1" applyBorder="1" applyAlignment="1">
      <alignment horizontal="center" vertical="top" wrapText="1"/>
    </xf>
    <xf numFmtId="1" fontId="0" fillId="0" borderId="5" xfId="0" applyNumberFormat="1" applyFont="1" applyBorder="1" applyAlignment="1">
      <alignment horizontal="center"/>
    </xf>
    <xf numFmtId="2" fontId="0" fillId="0" borderId="2" xfId="0" applyNumberFormat="1" applyBorder="1"/>
    <xf numFmtId="11" fontId="7" fillId="0" borderId="0" xfId="0" applyNumberFormat="1" applyFont="1" applyAlignment="1">
      <alignment horizontal="center" vertical="center" wrapText="1"/>
    </xf>
    <xf numFmtId="1" fontId="4" fillId="0" borderId="1" xfId="0" applyNumberFormat="1" applyFont="1" applyBorder="1" applyAlignment="1">
      <alignment horizontal="right" vertical="center" wrapText="1"/>
    </xf>
    <xf numFmtId="1" fontId="4" fillId="0" borderId="7" xfId="0" applyNumberFormat="1" applyFont="1" applyBorder="1" applyAlignment="1">
      <alignment horizontal="right" vertical="center" wrapText="1"/>
    </xf>
    <xf numFmtId="1" fontId="4" fillId="0" borderId="2" xfId="0" applyNumberFormat="1" applyFont="1" applyBorder="1" applyAlignment="1">
      <alignment horizontal="right" vertical="center" wrapText="1"/>
    </xf>
    <xf numFmtId="1" fontId="4" fillId="0" borderId="9" xfId="0" applyNumberFormat="1" applyFont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6" xfId="0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0" fontId="0" fillId="0" borderId="5" xfId="0" applyBorder="1" applyAlignment="1">
      <alignment horizontal="center"/>
    </xf>
    <xf numFmtId="11" fontId="7" fillId="0" borderId="8" xfId="0" applyNumberFormat="1" applyFont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textRotation="90" wrapText="1"/>
    </xf>
    <xf numFmtId="0" fontId="3" fillId="2" borderId="12" xfId="0" applyFont="1" applyFill="1" applyBorder="1" applyAlignment="1">
      <alignment horizontal="center" vertical="center" textRotation="90" wrapText="1"/>
    </xf>
    <xf numFmtId="164" fontId="3" fillId="2" borderId="12" xfId="0" applyNumberFormat="1" applyFont="1" applyFill="1" applyBorder="1" applyAlignment="1">
      <alignment horizontal="center" vertical="center" textRotation="90" wrapText="1"/>
    </xf>
    <xf numFmtId="0" fontId="3" fillId="2" borderId="13" xfId="0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 vertical="center" textRotation="90"/>
    </xf>
    <xf numFmtId="2" fontId="1" fillId="0" borderId="0" xfId="0" applyNumberFormat="1" applyFont="1" applyAlignment="1">
      <alignment horizontal="center" vertical="center" textRotation="90" wrapText="1"/>
    </xf>
    <xf numFmtId="0" fontId="1" fillId="0" borderId="0" xfId="0" applyFont="1" applyAlignment="1">
      <alignment horizontal="center" vertical="center" textRotation="90"/>
    </xf>
    <xf numFmtId="49" fontId="1" fillId="0" borderId="0" xfId="0" applyNumberFormat="1" applyFont="1" applyAlignment="1">
      <alignment horizontal="center" vertical="center" textRotation="90"/>
    </xf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2" fontId="0" fillId="0" borderId="0" xfId="0" applyNumberFormat="1" applyAlignment="1">
      <alignment horizontal="center"/>
    </xf>
    <xf numFmtId="1" fontId="4" fillId="0" borderId="0" xfId="0" applyNumberFormat="1" applyFont="1" applyBorder="1" applyAlignment="1">
      <alignment horizontal="center" vertical="center" wrapText="1"/>
    </xf>
    <xf numFmtId="1" fontId="4" fillId="0" borderId="0" xfId="0" applyNumberFormat="1" applyFont="1" applyBorder="1" applyAlignment="1">
      <alignment horizontal="right" vertical="center" wrapText="1"/>
    </xf>
    <xf numFmtId="1" fontId="4" fillId="0" borderId="21" xfId="0" applyNumberFormat="1" applyFont="1" applyBorder="1" applyAlignment="1">
      <alignment horizontal="right" vertical="center" wrapText="1"/>
    </xf>
    <xf numFmtId="1" fontId="4" fillId="0" borderId="5" xfId="0" applyNumberFormat="1" applyFont="1" applyBorder="1" applyAlignment="1">
      <alignment horizontal="right" vertical="center" wrapText="1"/>
    </xf>
    <xf numFmtId="1" fontId="4" fillId="0" borderId="22" xfId="0" applyNumberFormat="1" applyFont="1" applyBorder="1" applyAlignment="1">
      <alignment horizontal="center"/>
    </xf>
    <xf numFmtId="1" fontId="4" fillId="0" borderId="3" xfId="0" applyNumberFormat="1" applyFont="1" applyBorder="1"/>
    <xf numFmtId="0" fontId="3" fillId="2" borderId="0" xfId="0" applyFont="1" applyFill="1" applyBorder="1" applyAlignment="1">
      <alignment horizontal="center" vertical="center" textRotation="90" wrapText="1"/>
    </xf>
    <xf numFmtId="2" fontId="0" fillId="0" borderId="9" xfId="0" applyNumberFormat="1" applyBorder="1"/>
    <xf numFmtId="1" fontId="0" fillId="0" borderId="1" xfId="0" applyNumberFormat="1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1" fontId="0" fillId="0" borderId="21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1" fontId="4" fillId="0" borderId="0" xfId="0" applyNumberFormat="1" applyFont="1" applyBorder="1"/>
    <xf numFmtId="164" fontId="4" fillId="0" borderId="22" xfId="0" applyNumberFormat="1" applyFont="1" applyBorder="1" applyAlignment="1">
      <alignment horizontal="center"/>
    </xf>
    <xf numFmtId="2" fontId="4" fillId="0" borderId="23" xfId="0" applyNumberFormat="1" applyFont="1" applyBorder="1"/>
    <xf numFmtId="2" fontId="4" fillId="0" borderId="22" xfId="0" applyNumberFormat="1" applyFont="1" applyBorder="1" applyAlignment="1">
      <alignment horizontal="center"/>
    </xf>
    <xf numFmtId="2" fontId="4" fillId="0" borderId="20" xfId="0" applyNumberFormat="1" applyFont="1" applyBorder="1"/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1" fontId="0" fillId="0" borderId="20" xfId="0" applyNumberFormat="1" applyFont="1" applyBorder="1" applyAlignment="1">
      <alignment horizontal="right"/>
    </xf>
    <xf numFmtId="1" fontId="0" fillId="0" borderId="3" xfId="0" applyNumberFormat="1" applyFont="1" applyBorder="1" applyAlignment="1">
      <alignment horizontal="right"/>
    </xf>
    <xf numFmtId="1" fontId="0" fillId="0" borderId="4" xfId="0" applyNumberFormat="1" applyFont="1" applyBorder="1" applyAlignment="1">
      <alignment horizontal="right"/>
    </xf>
    <xf numFmtId="1" fontId="0" fillId="0" borderId="10" xfId="0" applyNumberFormat="1" applyFont="1" applyBorder="1" applyAlignment="1">
      <alignment horizontal="right"/>
    </xf>
    <xf numFmtId="1" fontId="0" fillId="0" borderId="23" xfId="0" applyNumberFormat="1" applyFont="1" applyBorder="1" applyAlignment="1">
      <alignment horizontal="right"/>
    </xf>
    <xf numFmtId="1" fontId="0" fillId="0" borderId="1" xfId="0" applyNumberFormat="1" applyFont="1" applyBorder="1" applyAlignment="1">
      <alignment horizontal="right"/>
    </xf>
    <xf numFmtId="1" fontId="0" fillId="0" borderId="7" xfId="0" applyNumberFormat="1" applyFont="1" applyBorder="1" applyAlignment="1">
      <alignment horizontal="right"/>
    </xf>
    <xf numFmtId="1" fontId="4" fillId="0" borderId="22" xfId="0" applyNumberFormat="1" applyFont="1" applyBorder="1"/>
    <xf numFmtId="1" fontId="4" fillId="0" borderId="5" xfId="0" applyNumberFormat="1" applyFont="1" applyBorder="1"/>
    <xf numFmtId="2" fontId="4" fillId="0" borderId="1" xfId="0" applyNumberFormat="1" applyFont="1" applyBorder="1"/>
    <xf numFmtId="2" fontId="4" fillId="0" borderId="3" xfId="0" applyNumberFormat="1" applyFont="1" applyBorder="1"/>
    <xf numFmtId="2" fontId="4" fillId="0" borderId="7" xfId="0" applyNumberFormat="1" applyFont="1" applyBorder="1"/>
    <xf numFmtId="2" fontId="4" fillId="0" borderId="4" xfId="0" applyNumberFormat="1" applyFont="1" applyBorder="1"/>
    <xf numFmtId="1" fontId="4" fillId="0" borderId="23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4" fillId="0" borderId="2" xfId="0" applyNumberFormat="1" applyFont="1" applyBorder="1" applyAlignment="1">
      <alignment horizontal="center" vertical="center" wrapText="1"/>
    </xf>
    <xf numFmtId="1" fontId="4" fillId="0" borderId="7" xfId="0" applyNumberFormat="1" applyFont="1" applyBorder="1" applyAlignment="1">
      <alignment horizontal="center"/>
    </xf>
    <xf numFmtId="1" fontId="4" fillId="0" borderId="8" xfId="0" applyNumberFormat="1" applyFont="1" applyBorder="1"/>
    <xf numFmtId="2" fontId="4" fillId="0" borderId="21" xfId="0" applyNumberFormat="1" applyFont="1" applyBorder="1"/>
    <xf numFmtId="2" fontId="4" fillId="0" borderId="10" xfId="0" applyNumberFormat="1" applyFont="1" applyBorder="1"/>
    <xf numFmtId="1" fontId="0" fillId="0" borderId="21" xfId="0" applyNumberFormat="1" applyFont="1" applyBorder="1" applyAlignment="1">
      <alignment horizontal="right"/>
    </xf>
    <xf numFmtId="0" fontId="0" fillId="0" borderId="0" xfId="0" applyFont="1" applyAlignment="1">
      <alignment horizontal="center"/>
    </xf>
    <xf numFmtId="2" fontId="0" fillId="0" borderId="20" xfId="0" applyNumberFormat="1" applyFont="1" applyBorder="1"/>
    <xf numFmtId="1" fontId="0" fillId="0" borderId="22" xfId="0" applyNumberFormat="1" applyFont="1" applyBorder="1" applyAlignment="1">
      <alignment horizontal="center"/>
    </xf>
    <xf numFmtId="2" fontId="0" fillId="0" borderId="3" xfId="0" applyNumberFormat="1" applyFont="1" applyBorder="1"/>
    <xf numFmtId="0" fontId="0" fillId="0" borderId="5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right"/>
    </xf>
    <xf numFmtId="2" fontId="0" fillId="0" borderId="4" xfId="0" applyNumberFormat="1" applyFont="1" applyBorder="1"/>
    <xf numFmtId="0" fontId="0" fillId="0" borderId="3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164" fontId="0" fillId="0" borderId="10" xfId="0" applyNumberFormat="1" applyFont="1" applyBorder="1" applyAlignment="1">
      <alignment horizontal="right"/>
    </xf>
    <xf numFmtId="0" fontId="0" fillId="0" borderId="21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2" fontId="0" fillId="0" borderId="10" xfId="0" applyNumberFormat="1" applyFont="1" applyBorder="1"/>
    <xf numFmtId="1" fontId="9" fillId="0" borderId="1" xfId="0" applyNumberFormat="1" applyFont="1" applyBorder="1" applyAlignment="1">
      <alignment horizontal="right"/>
    </xf>
    <xf numFmtId="1" fontId="9" fillId="0" borderId="0" xfId="0" applyNumberFormat="1" applyFont="1" applyBorder="1" applyAlignment="1">
      <alignment horizontal="center"/>
    </xf>
    <xf numFmtId="1" fontId="9" fillId="0" borderId="3" xfId="0" applyNumberFormat="1" applyFont="1" applyBorder="1" applyAlignment="1">
      <alignment horizontal="right"/>
    </xf>
    <xf numFmtId="1" fontId="9" fillId="0" borderId="0" xfId="0" applyNumberFormat="1" applyFont="1" applyBorder="1" applyAlignment="1">
      <alignment horizontal="center" vertical="top" wrapText="1"/>
    </xf>
    <xf numFmtId="1" fontId="9" fillId="0" borderId="15" xfId="0" applyNumberFormat="1" applyFont="1" applyBorder="1" applyAlignment="1">
      <alignment horizontal="center" vertical="top" wrapText="1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top" wrapText="1"/>
    </xf>
    <xf numFmtId="0" fontId="3" fillId="2" borderId="11" xfId="0" applyFont="1" applyFill="1" applyBorder="1" applyAlignment="1">
      <alignment horizontal="left" vertical="top" wrapText="1"/>
    </xf>
    <xf numFmtId="0" fontId="3" fillId="2" borderId="14" xfId="0" applyFont="1" applyFill="1" applyBorder="1" applyAlignment="1">
      <alignment horizontal="left" vertical="top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1"/>
  <sheetViews>
    <sheetView topLeftCell="B1" workbookViewId="0">
      <selection activeCell="AH21" sqref="F21:AH21"/>
    </sheetView>
  </sheetViews>
  <sheetFormatPr baseColWidth="10" defaultColWidth="11.453125" defaultRowHeight="14.5" x14ac:dyDescent="0.35"/>
  <cols>
    <col min="1" max="1" width="8.54296875" customWidth="1"/>
    <col min="2" max="2" width="3.453125" style="27" customWidth="1"/>
    <col min="3" max="3" width="4" style="27" customWidth="1"/>
    <col min="4" max="5" width="9.453125" style="27" customWidth="1"/>
    <col min="6" max="6" width="8.08984375" customWidth="1"/>
    <col min="7" max="7" width="10.54296875" customWidth="1"/>
    <col min="8" max="8" width="4.7265625" style="18" customWidth="1"/>
    <col min="9" max="9" width="1.7265625" style="29" customWidth="1"/>
    <col min="10" max="10" width="4.7265625" customWidth="1"/>
    <col min="11" max="11" width="5.26953125" customWidth="1"/>
    <col min="12" max="12" width="1.7265625" style="27" customWidth="1"/>
    <col min="13" max="13" width="5.26953125" customWidth="1"/>
    <col min="14" max="14" width="5.81640625" customWidth="1"/>
    <col min="15" max="15" width="1.7265625" customWidth="1"/>
    <col min="16" max="16" width="5.81640625" customWidth="1"/>
    <col min="17" max="17" width="3.81640625" style="27" customWidth="1"/>
    <col min="18" max="18" width="1.7265625" customWidth="1"/>
    <col min="19" max="19" width="3.453125" style="27" customWidth="1"/>
    <col min="20" max="20" width="5.6328125" style="5" customWidth="1"/>
    <col min="21" max="21" width="2.90625" style="5" customWidth="1"/>
    <col min="22" max="22" width="4.36328125" style="5" customWidth="1"/>
    <col min="23" max="23" width="5.08984375" customWidth="1"/>
    <col min="24" max="24" width="1.7265625" customWidth="1"/>
    <col min="25" max="25" width="5" customWidth="1"/>
    <col min="26" max="26" width="8.26953125" customWidth="1"/>
    <col min="27" max="27" width="5.36328125" style="154" customWidth="1"/>
    <col min="28" max="28" width="1.7265625" customWidth="1"/>
    <col min="29" max="29" width="5.7265625" customWidth="1"/>
    <col min="30" max="30" width="4.36328125" style="154" customWidth="1"/>
    <col min="31" max="31" width="1.7265625" customWidth="1"/>
    <col min="32" max="32" width="4.7265625" customWidth="1"/>
    <col min="33" max="33" width="11.81640625" customWidth="1"/>
    <col min="34" max="34" width="9.26953125" customWidth="1"/>
  </cols>
  <sheetData>
    <row r="1" spans="1:34" s="19" customFormat="1" ht="14.5" customHeight="1" x14ac:dyDescent="0.35">
      <c r="A1" s="204" t="s">
        <v>94</v>
      </c>
      <c r="B1" s="200" t="s">
        <v>81</v>
      </c>
      <c r="C1" s="200"/>
      <c r="D1" s="200" t="s">
        <v>117</v>
      </c>
      <c r="E1" s="200"/>
      <c r="F1" s="200" t="s">
        <v>82</v>
      </c>
      <c r="G1" s="200"/>
      <c r="H1" s="48"/>
      <c r="I1" s="48"/>
      <c r="J1" s="200" t="s">
        <v>83</v>
      </c>
      <c r="K1" s="200"/>
      <c r="L1" s="200"/>
      <c r="M1" s="200"/>
      <c r="N1" s="200" t="s">
        <v>112</v>
      </c>
      <c r="O1" s="200"/>
      <c r="P1" s="200"/>
      <c r="Q1" s="200" t="s">
        <v>84</v>
      </c>
      <c r="R1" s="200"/>
      <c r="S1" s="200"/>
      <c r="T1" s="200"/>
      <c r="U1" s="200"/>
      <c r="V1" s="200"/>
      <c r="W1" s="200"/>
      <c r="X1" s="200"/>
      <c r="Y1" s="200"/>
      <c r="Z1" s="200" t="s">
        <v>113</v>
      </c>
      <c r="AA1" s="200" t="s">
        <v>111</v>
      </c>
      <c r="AB1" s="200"/>
      <c r="AC1" s="200"/>
      <c r="AD1" s="200"/>
      <c r="AE1" s="200"/>
      <c r="AF1" s="200"/>
      <c r="AG1" s="200" t="s">
        <v>85</v>
      </c>
      <c r="AH1" s="201"/>
    </row>
    <row r="2" spans="1:34" ht="14.5" customHeight="1" x14ac:dyDescent="0.35">
      <c r="A2" s="205"/>
      <c r="B2" s="203"/>
      <c r="C2" s="203"/>
      <c r="D2" s="97" t="s">
        <v>119</v>
      </c>
      <c r="E2" s="97" t="s">
        <v>120</v>
      </c>
      <c r="F2" s="97" t="s">
        <v>119</v>
      </c>
      <c r="G2" s="97" t="s">
        <v>120</v>
      </c>
      <c r="H2" s="202" t="s">
        <v>86</v>
      </c>
      <c r="I2" s="202"/>
      <c r="J2" s="202"/>
      <c r="K2" s="202" t="s">
        <v>116</v>
      </c>
      <c r="L2" s="202"/>
      <c r="M2" s="202"/>
      <c r="N2" s="203"/>
      <c r="O2" s="203"/>
      <c r="P2" s="203"/>
      <c r="Q2" s="36"/>
      <c r="R2" s="34"/>
      <c r="S2" s="97"/>
      <c r="T2" s="76"/>
      <c r="U2" s="76"/>
      <c r="V2" s="76"/>
      <c r="W2" s="35"/>
      <c r="X2" s="35"/>
      <c r="Y2" s="35"/>
      <c r="Z2" s="203"/>
      <c r="AA2" s="202" t="s">
        <v>87</v>
      </c>
      <c r="AB2" s="202"/>
      <c r="AC2" s="202"/>
      <c r="AD2" s="202" t="s">
        <v>88</v>
      </c>
      <c r="AE2" s="202"/>
      <c r="AF2" s="202"/>
      <c r="AG2" s="33" t="s">
        <v>87</v>
      </c>
      <c r="AH2" s="49" t="s">
        <v>88</v>
      </c>
    </row>
    <row r="3" spans="1:34" ht="25.5" customHeight="1" x14ac:dyDescent="0.35">
      <c r="A3" s="50"/>
      <c r="B3" s="45"/>
      <c r="C3" s="45" t="s">
        <v>110</v>
      </c>
      <c r="D3" s="45" t="s">
        <v>89</v>
      </c>
      <c r="E3" s="45" t="s">
        <v>118</v>
      </c>
      <c r="F3" s="45" t="s">
        <v>31</v>
      </c>
      <c r="G3" s="45" t="s">
        <v>115</v>
      </c>
      <c r="H3" s="206" t="s">
        <v>90</v>
      </c>
      <c r="I3" s="206"/>
      <c r="J3" s="206"/>
      <c r="K3" s="206" t="s">
        <v>90</v>
      </c>
      <c r="L3" s="206"/>
      <c r="M3" s="206"/>
      <c r="N3" s="206" t="s">
        <v>107</v>
      </c>
      <c r="O3" s="206"/>
      <c r="P3" s="206"/>
      <c r="Q3" s="207" t="s">
        <v>91</v>
      </c>
      <c r="R3" s="207"/>
      <c r="S3" s="207"/>
      <c r="T3" s="208" t="s">
        <v>108</v>
      </c>
      <c r="U3" s="208"/>
      <c r="V3" s="208"/>
      <c r="W3" s="207" t="s">
        <v>92</v>
      </c>
      <c r="X3" s="207"/>
      <c r="Y3" s="207"/>
      <c r="Z3" s="45" t="s">
        <v>114</v>
      </c>
      <c r="AA3" s="206" t="s">
        <v>107</v>
      </c>
      <c r="AB3" s="206"/>
      <c r="AC3" s="206"/>
      <c r="AD3" s="207" t="s">
        <v>107</v>
      </c>
      <c r="AE3" s="207"/>
      <c r="AF3" s="207"/>
      <c r="AG3" s="45" t="s">
        <v>93</v>
      </c>
      <c r="AH3" s="51" t="s">
        <v>93</v>
      </c>
    </row>
    <row r="4" spans="1:34" x14ac:dyDescent="0.35">
      <c r="A4" s="52" t="s">
        <v>95</v>
      </c>
      <c r="B4" s="96" t="s">
        <v>99</v>
      </c>
      <c r="C4" s="53">
        <v>0</v>
      </c>
      <c r="D4" s="177"/>
      <c r="E4" s="177"/>
      <c r="F4" s="118">
        <v>14782</v>
      </c>
      <c r="G4" s="30"/>
      <c r="H4" s="92">
        <v>6.04</v>
      </c>
      <c r="I4" s="37" t="s">
        <v>109</v>
      </c>
      <c r="J4" s="71">
        <v>0.80874648631130863</v>
      </c>
      <c r="K4" s="37">
        <v>53.204999999999998</v>
      </c>
      <c r="L4" s="37" t="s">
        <v>109</v>
      </c>
      <c r="M4" s="87">
        <v>9.4427193012499089</v>
      </c>
      <c r="N4" s="39">
        <v>1570.6615061315656</v>
      </c>
      <c r="O4" s="39" t="s">
        <v>109</v>
      </c>
      <c r="P4" s="138">
        <v>542.04272831470098</v>
      </c>
      <c r="Q4" s="168">
        <f t="shared" ref="Q4:Q11" si="0">10^(0.76*LOG(N4)-0.352)</f>
        <v>119.40507235519792</v>
      </c>
      <c r="R4" s="151" t="s">
        <v>109</v>
      </c>
      <c r="S4" s="75">
        <v>31.289621086001084</v>
      </c>
      <c r="T4" s="162">
        <f>$Q4*$F4/1000</f>
        <v>1765.0457795545356</v>
      </c>
      <c r="U4" s="149" t="s">
        <v>109</v>
      </c>
      <c r="V4" s="162">
        <f>$S4*$F4/1000</f>
        <v>462.52317889326804</v>
      </c>
      <c r="W4" s="150">
        <f>$Q4*$F4/1000000</f>
        <v>1.7650457795545356</v>
      </c>
      <c r="X4" s="151" t="s">
        <v>109</v>
      </c>
      <c r="Y4" s="152">
        <f>$S4*$F4/1000000</f>
        <v>0.46252317889326805</v>
      </c>
      <c r="Z4" s="178"/>
      <c r="AA4" s="159">
        <v>661.76199999999994</v>
      </c>
      <c r="AB4" s="138" t="s">
        <v>109</v>
      </c>
      <c r="AC4" s="179">
        <v>240.59420036540632</v>
      </c>
      <c r="AD4" s="159">
        <v>65.836500000000001</v>
      </c>
      <c r="AE4" s="138" t="s">
        <v>109</v>
      </c>
      <c r="AF4" s="155">
        <v>61.507308828572036</v>
      </c>
      <c r="AG4" s="104">
        <f>AA4/$N4*100</f>
        <v>42.132693608177583</v>
      </c>
      <c r="AH4" s="105">
        <f>AD4/$N4*100</f>
        <v>4.1916415308446</v>
      </c>
    </row>
    <row r="5" spans="1:34" x14ac:dyDescent="0.35">
      <c r="A5" s="52" t="s">
        <v>95</v>
      </c>
      <c r="B5" s="96" t="s">
        <v>100</v>
      </c>
      <c r="C5" s="53">
        <v>20</v>
      </c>
      <c r="D5" s="177"/>
      <c r="E5" s="177"/>
      <c r="F5" s="118">
        <v>11302</v>
      </c>
      <c r="G5" s="114">
        <f t="shared" ref="G5:G11" si="1">(F5-F4)/(C5-C4)</f>
        <v>-174</v>
      </c>
      <c r="H5" s="92">
        <v>6.12</v>
      </c>
      <c r="I5" s="37" t="s">
        <v>109</v>
      </c>
      <c r="J5" s="56">
        <v>0.50304010839032565</v>
      </c>
      <c r="K5" s="37">
        <v>58.754999999999995</v>
      </c>
      <c r="L5" s="37" t="s">
        <v>109</v>
      </c>
      <c r="M5" s="88">
        <v>9.7867683446595937</v>
      </c>
      <c r="N5" s="39">
        <v>1655.5728721404562</v>
      </c>
      <c r="O5" s="39" t="s">
        <v>109</v>
      </c>
      <c r="P5" s="39">
        <v>389.00902371354562</v>
      </c>
      <c r="Q5" s="169">
        <f t="shared" si="0"/>
        <v>124.27984678175571</v>
      </c>
      <c r="R5" s="31" t="s">
        <v>109</v>
      </c>
      <c r="S5" s="60">
        <v>21.705680933120366</v>
      </c>
      <c r="T5" s="148">
        <f t="shared" ref="T5:T19" si="2">Q5*F5/1000</f>
        <v>1404.6108283274029</v>
      </c>
      <c r="U5" s="37" t="s">
        <v>109</v>
      </c>
      <c r="V5" s="148">
        <f t="shared" ref="V5:V19" si="3">S5*F5/1000</f>
        <v>245.31760590612637</v>
      </c>
      <c r="W5" s="164">
        <f t="shared" ref="W5:W19" si="4">$Q5*$F5/1000000</f>
        <v>1.404610828327403</v>
      </c>
      <c r="X5" s="31" t="s">
        <v>109</v>
      </c>
      <c r="Y5" s="165">
        <f t="shared" ref="Y5:Y19" si="5">$S5*$F5/1000000</f>
        <v>0.24531760590612639</v>
      </c>
      <c r="Z5" s="180">
        <f t="shared" ref="Z5:Z11" si="6">(T5-T4)/(C5-C4)</f>
        <v>-18.02174756135663</v>
      </c>
      <c r="AA5" s="160">
        <v>641.35</v>
      </c>
      <c r="AB5" s="39" t="s">
        <v>109</v>
      </c>
      <c r="AC5" s="72">
        <v>185.77057670898381</v>
      </c>
      <c r="AD5" s="160">
        <v>64.467500000000001</v>
      </c>
      <c r="AE5" s="39" t="s">
        <v>109</v>
      </c>
      <c r="AF5" s="156">
        <v>61</v>
      </c>
      <c r="AG5" s="104">
        <f t="shared" ref="AG5:AG19" si="7">AA5/$N5*100</f>
        <v>38.738856548839905</v>
      </c>
      <c r="AH5" s="105">
        <f t="shared" ref="AH5:AH19" si="8">AD5/$N5*100</f>
        <v>3.893969337432504</v>
      </c>
    </row>
    <row r="6" spans="1:34" x14ac:dyDescent="0.35">
      <c r="A6" s="52" t="s">
        <v>95</v>
      </c>
      <c r="B6" s="96" t="s">
        <v>101</v>
      </c>
      <c r="C6" s="53">
        <v>26</v>
      </c>
      <c r="D6" s="177"/>
      <c r="E6" s="177"/>
      <c r="F6" s="118">
        <v>16589</v>
      </c>
      <c r="G6" s="114">
        <f t="shared" si="1"/>
        <v>881.16666666666663</v>
      </c>
      <c r="H6" s="92">
        <v>5.8100000000000005</v>
      </c>
      <c r="I6" s="37" t="s">
        <v>109</v>
      </c>
      <c r="J6" s="56">
        <v>0.59946086889248507</v>
      </c>
      <c r="K6" s="37">
        <v>52.41</v>
      </c>
      <c r="L6" s="37" t="s">
        <v>109</v>
      </c>
      <c r="M6" s="88">
        <v>8.5475505263203608</v>
      </c>
      <c r="N6" s="39">
        <v>1420.4648351353176</v>
      </c>
      <c r="O6" s="39" t="s">
        <v>109</v>
      </c>
      <c r="P6" s="39">
        <v>260.4716114638872</v>
      </c>
      <c r="Q6" s="169">
        <f t="shared" si="0"/>
        <v>110.62344270761314</v>
      </c>
      <c r="R6" s="31" t="s">
        <v>109</v>
      </c>
      <c r="S6" s="60">
        <v>15.273331005373501</v>
      </c>
      <c r="T6" s="148">
        <f t="shared" si="2"/>
        <v>1835.1322910765944</v>
      </c>
      <c r="U6" s="37" t="s">
        <v>109</v>
      </c>
      <c r="V6" s="148">
        <f t="shared" si="3"/>
        <v>253.36928804814102</v>
      </c>
      <c r="W6" s="164">
        <f t="shared" si="4"/>
        <v>1.8351322910765944</v>
      </c>
      <c r="X6" s="31" t="s">
        <v>109</v>
      </c>
      <c r="Y6" s="165">
        <f t="shared" si="5"/>
        <v>0.25336928804814102</v>
      </c>
      <c r="Z6" s="180">
        <f t="shared" si="6"/>
        <v>71.753577124865231</v>
      </c>
      <c r="AA6" s="160">
        <v>709.53500000000008</v>
      </c>
      <c r="AB6" s="39" t="s">
        <v>109</v>
      </c>
      <c r="AC6" s="72">
        <v>206.49042360705127</v>
      </c>
      <c r="AD6" s="160">
        <v>57.646000000000001</v>
      </c>
      <c r="AE6" s="39" t="s">
        <v>109</v>
      </c>
      <c r="AF6" s="156">
        <v>43.863319902710288</v>
      </c>
      <c r="AG6" s="104">
        <f t="shared" si="7"/>
        <v>49.950902158898408</v>
      </c>
      <c r="AH6" s="105">
        <f t="shared" si="8"/>
        <v>4.058249002306944</v>
      </c>
    </row>
    <row r="7" spans="1:34" x14ac:dyDescent="0.35">
      <c r="A7" s="52" t="s">
        <v>95</v>
      </c>
      <c r="B7" s="96" t="s">
        <v>102</v>
      </c>
      <c r="C7" s="53">
        <v>44</v>
      </c>
      <c r="D7" s="177"/>
      <c r="E7" s="177"/>
      <c r="F7" s="118">
        <v>19439</v>
      </c>
      <c r="G7" s="114">
        <f t="shared" si="1"/>
        <v>158.33333333333334</v>
      </c>
      <c r="H7" s="92">
        <v>6.3149999999999995</v>
      </c>
      <c r="I7" s="37" t="s">
        <v>109</v>
      </c>
      <c r="J7" s="56">
        <v>0.40257208759958224</v>
      </c>
      <c r="K7" s="37">
        <v>51.805</v>
      </c>
      <c r="L7" s="37" t="s">
        <v>109</v>
      </c>
      <c r="M7" s="88">
        <v>12.540787280087178</v>
      </c>
      <c r="N7" s="39">
        <v>1547.7342717233132</v>
      </c>
      <c r="O7" s="39" t="s">
        <v>109</v>
      </c>
      <c r="P7" s="39">
        <v>406.16536088334971</v>
      </c>
      <c r="Q7" s="169">
        <f t="shared" si="0"/>
        <v>118.07807477537195</v>
      </c>
      <c r="R7" s="31" t="s">
        <v>109</v>
      </c>
      <c r="S7" s="60">
        <v>24.169402339364279</v>
      </c>
      <c r="T7" s="148">
        <f t="shared" si="2"/>
        <v>2295.3196955584554</v>
      </c>
      <c r="U7" s="37" t="s">
        <v>109</v>
      </c>
      <c r="V7" s="148">
        <f t="shared" si="3"/>
        <v>469.82901207490221</v>
      </c>
      <c r="W7" s="164">
        <f t="shared" si="4"/>
        <v>2.2953196955584554</v>
      </c>
      <c r="X7" s="31" t="s">
        <v>109</v>
      </c>
      <c r="Y7" s="165">
        <f t="shared" si="5"/>
        <v>0.46982901207490219</v>
      </c>
      <c r="Z7" s="180">
        <f t="shared" si="6"/>
        <v>25.565966915658944</v>
      </c>
      <c r="AA7" s="195">
        <v>485.22199999999998</v>
      </c>
      <c r="AB7" s="196" t="s">
        <v>109</v>
      </c>
      <c r="AC7" s="196">
        <v>206.60105337212624</v>
      </c>
      <c r="AD7" s="195">
        <v>53.353999999999999</v>
      </c>
      <c r="AE7" s="196" t="s">
        <v>109</v>
      </c>
      <c r="AF7" s="197">
        <v>27.137225513223633</v>
      </c>
      <c r="AG7" s="198">
        <f t="shared" si="7"/>
        <v>31.350472032885406</v>
      </c>
      <c r="AH7" s="199">
        <f t="shared" si="8"/>
        <v>3.4472325756922979</v>
      </c>
    </row>
    <row r="8" spans="1:34" x14ac:dyDescent="0.35">
      <c r="A8" s="52" t="s">
        <v>95</v>
      </c>
      <c r="B8" s="96" t="s">
        <v>103</v>
      </c>
      <c r="C8" s="53">
        <v>50</v>
      </c>
      <c r="D8" s="177"/>
      <c r="E8" s="177"/>
      <c r="F8" s="118">
        <v>18097</v>
      </c>
      <c r="G8" s="114">
        <f t="shared" si="1"/>
        <v>-223.66666666666666</v>
      </c>
      <c r="H8" s="92">
        <v>6.29</v>
      </c>
      <c r="I8" s="37" t="s">
        <v>109</v>
      </c>
      <c r="J8" s="56">
        <v>0.60668787315933426</v>
      </c>
      <c r="K8" s="37">
        <v>63.98</v>
      </c>
      <c r="L8" s="37" t="s">
        <v>109</v>
      </c>
      <c r="M8" s="88">
        <v>12.862392799864677</v>
      </c>
      <c r="N8" s="39">
        <v>1929.5418275050627</v>
      </c>
      <c r="O8" s="39" t="s">
        <v>109</v>
      </c>
      <c r="P8" s="39">
        <v>363.94427576275882</v>
      </c>
      <c r="Q8" s="169">
        <f t="shared" si="0"/>
        <v>139.61921440111712</v>
      </c>
      <c r="R8" s="31" t="s">
        <v>109</v>
      </c>
      <c r="S8" s="60">
        <v>20.323183391358278</v>
      </c>
      <c r="T8" s="148">
        <f t="shared" si="2"/>
        <v>2526.6889230170168</v>
      </c>
      <c r="U8" s="37" t="s">
        <v>109</v>
      </c>
      <c r="V8" s="148">
        <f t="shared" si="3"/>
        <v>367.78864983341077</v>
      </c>
      <c r="W8" s="164">
        <f t="shared" si="4"/>
        <v>2.5266889230170166</v>
      </c>
      <c r="X8" s="31" t="s">
        <v>109</v>
      </c>
      <c r="Y8" s="165">
        <f t="shared" si="5"/>
        <v>0.36778864983341075</v>
      </c>
      <c r="Z8" s="180">
        <f t="shared" si="6"/>
        <v>38.56153790976024</v>
      </c>
      <c r="AA8" s="160">
        <v>835.74499999999989</v>
      </c>
      <c r="AB8" s="39" t="s">
        <v>109</v>
      </c>
      <c r="AC8" s="72">
        <v>234.03648051876431</v>
      </c>
      <c r="AD8" s="160">
        <v>74.45</v>
      </c>
      <c r="AE8" s="39" t="s">
        <v>109</v>
      </c>
      <c r="AF8" s="156">
        <v>25.489652592443203</v>
      </c>
      <c r="AG8" s="104">
        <f t="shared" si="7"/>
        <v>43.313132065171942</v>
      </c>
      <c r="AH8" s="105">
        <f t="shared" si="8"/>
        <v>3.8584289253923756</v>
      </c>
    </row>
    <row r="9" spans="1:34" x14ac:dyDescent="0.35">
      <c r="A9" s="52" t="s">
        <v>95</v>
      </c>
      <c r="B9" s="96" t="s">
        <v>104</v>
      </c>
      <c r="C9" s="53">
        <v>68</v>
      </c>
      <c r="D9" s="177"/>
      <c r="E9" s="177"/>
      <c r="F9" s="118">
        <v>29564</v>
      </c>
      <c r="G9" s="114">
        <f t="shared" si="1"/>
        <v>637.05555555555554</v>
      </c>
      <c r="H9" s="93">
        <v>6.2449999999999992</v>
      </c>
      <c r="I9" s="37" t="s">
        <v>109</v>
      </c>
      <c r="J9" s="57">
        <v>0.69251459954880334</v>
      </c>
      <c r="K9" s="64">
        <v>63.185000000000002</v>
      </c>
      <c r="L9" s="37" t="s">
        <v>109</v>
      </c>
      <c r="M9" s="89">
        <v>11.767884122985896</v>
      </c>
      <c r="N9" s="72">
        <v>1907.3233748839702</v>
      </c>
      <c r="O9" s="39" t="s">
        <v>109</v>
      </c>
      <c r="P9" s="72">
        <v>488.86155793763754</v>
      </c>
      <c r="Q9" s="169">
        <f t="shared" si="0"/>
        <v>138.39566656505096</v>
      </c>
      <c r="R9" s="31" t="s">
        <v>109</v>
      </c>
      <c r="S9" s="60">
        <v>27.121457649577273</v>
      </c>
      <c r="T9" s="148">
        <f t="shared" si="2"/>
        <v>4091.5294863291665</v>
      </c>
      <c r="U9" s="37" t="s">
        <v>109</v>
      </c>
      <c r="V9" s="148">
        <f t="shared" si="3"/>
        <v>801.81877395210256</v>
      </c>
      <c r="W9" s="164">
        <f t="shared" si="4"/>
        <v>4.0915294863291667</v>
      </c>
      <c r="X9" s="31" t="s">
        <v>109</v>
      </c>
      <c r="Y9" s="165">
        <f t="shared" si="5"/>
        <v>0.80181877395210255</v>
      </c>
      <c r="Z9" s="180">
        <f t="shared" si="6"/>
        <v>86.93558685067498</v>
      </c>
      <c r="AA9" s="160">
        <v>848.78700000000003</v>
      </c>
      <c r="AB9" s="39" t="s">
        <v>109</v>
      </c>
      <c r="AC9" s="72">
        <v>268.0429202555834</v>
      </c>
      <c r="AD9" s="160">
        <v>69.28</v>
      </c>
      <c r="AE9" s="39" t="s">
        <v>109</v>
      </c>
      <c r="AF9" s="156">
        <v>22.555378998652461</v>
      </c>
      <c r="AG9" s="104">
        <f t="shared" si="7"/>
        <v>44.501473173191464</v>
      </c>
      <c r="AH9" s="105">
        <f t="shared" si="8"/>
        <v>3.6323153646777158</v>
      </c>
    </row>
    <row r="10" spans="1:34" x14ac:dyDescent="0.35">
      <c r="A10" s="52" t="s">
        <v>95</v>
      </c>
      <c r="B10" s="96" t="s">
        <v>105</v>
      </c>
      <c r="C10" s="53">
        <v>74</v>
      </c>
      <c r="D10" s="177"/>
      <c r="E10" s="177"/>
      <c r="F10" s="118">
        <v>29266</v>
      </c>
      <c r="G10" s="114">
        <f t="shared" si="1"/>
        <v>-49.666666666666664</v>
      </c>
      <c r="H10" s="93">
        <v>6.52</v>
      </c>
      <c r="I10" s="37" t="s">
        <v>109</v>
      </c>
      <c r="J10" s="57">
        <v>0.58305306550346037</v>
      </c>
      <c r="K10" s="64">
        <v>63.83</v>
      </c>
      <c r="L10" s="37" t="s">
        <v>109</v>
      </c>
      <c r="M10" s="89">
        <v>15.468702168689701</v>
      </c>
      <c r="N10" s="72">
        <v>2006.3252437948356</v>
      </c>
      <c r="O10" s="39" t="s">
        <v>109</v>
      </c>
      <c r="P10" s="72">
        <v>414.08705940623929</v>
      </c>
      <c r="Q10" s="169">
        <f t="shared" si="0"/>
        <v>143.82189824282571</v>
      </c>
      <c r="R10" s="31" t="s">
        <v>109</v>
      </c>
      <c r="S10" s="60">
        <v>23.037582440557966</v>
      </c>
      <c r="T10" s="148">
        <f t="shared" si="2"/>
        <v>4209.0916739745371</v>
      </c>
      <c r="U10" s="37" t="s">
        <v>109</v>
      </c>
      <c r="V10" s="148">
        <f t="shared" si="3"/>
        <v>674.21788770536944</v>
      </c>
      <c r="W10" s="164">
        <f t="shared" si="4"/>
        <v>4.2090916739745374</v>
      </c>
      <c r="X10" s="31" t="s">
        <v>109</v>
      </c>
      <c r="Y10" s="165">
        <f t="shared" si="5"/>
        <v>0.67421788770536939</v>
      </c>
      <c r="Z10" s="180">
        <f t="shared" si="6"/>
        <v>19.593697940895101</v>
      </c>
      <c r="AA10" s="160">
        <v>1117.558</v>
      </c>
      <c r="AB10" s="39" t="s">
        <v>109</v>
      </c>
      <c r="AC10" s="72">
        <v>319.65613720072082</v>
      </c>
      <c r="AD10" s="160">
        <v>89.832999999999998</v>
      </c>
      <c r="AE10" s="39" t="s">
        <v>109</v>
      </c>
      <c r="AF10" s="156">
        <v>28.267840640731574</v>
      </c>
      <c r="AG10" s="104">
        <f t="shared" si="7"/>
        <v>55.701736468520458</v>
      </c>
      <c r="AH10" s="105">
        <f t="shared" si="8"/>
        <v>4.4774893939970886</v>
      </c>
    </row>
    <row r="11" spans="1:34" x14ac:dyDescent="0.35">
      <c r="A11" s="54" t="s">
        <v>95</v>
      </c>
      <c r="B11" s="98" t="s">
        <v>106</v>
      </c>
      <c r="C11" s="40">
        <v>92</v>
      </c>
      <c r="D11" s="181"/>
      <c r="E11" s="181"/>
      <c r="F11" s="119">
        <v>26167</v>
      </c>
      <c r="G11" s="115">
        <f t="shared" si="1"/>
        <v>-172.16666666666666</v>
      </c>
      <c r="H11" s="182">
        <v>6.76</v>
      </c>
      <c r="I11" s="41" t="s">
        <v>109</v>
      </c>
      <c r="J11" s="183">
        <v>0.60083691630924274</v>
      </c>
      <c r="K11" s="184">
        <v>64.27</v>
      </c>
      <c r="L11" s="41" t="s">
        <v>109</v>
      </c>
      <c r="M11" s="185">
        <v>10.411891923231543</v>
      </c>
      <c r="N11" s="111">
        <v>2193.2209092522703</v>
      </c>
      <c r="O11" s="43" t="s">
        <v>109</v>
      </c>
      <c r="P11" s="111">
        <v>524.47502627485994</v>
      </c>
      <c r="Q11" s="172">
        <f t="shared" si="0"/>
        <v>153.8943256671204</v>
      </c>
      <c r="R11" s="44" t="s">
        <v>109</v>
      </c>
      <c r="S11" s="108">
        <v>27.598221041786449</v>
      </c>
      <c r="T11" s="163">
        <f t="shared" si="2"/>
        <v>4026.9528197315394</v>
      </c>
      <c r="U11" s="41" t="s">
        <v>109</v>
      </c>
      <c r="V11" s="163">
        <f t="shared" si="3"/>
        <v>722.16265000042597</v>
      </c>
      <c r="W11" s="166">
        <f t="shared" si="4"/>
        <v>4.0269528197315392</v>
      </c>
      <c r="X11" s="44" t="s">
        <v>109</v>
      </c>
      <c r="Y11" s="167">
        <f t="shared" si="5"/>
        <v>0.72216265000042601</v>
      </c>
      <c r="Z11" s="186">
        <f t="shared" si="6"/>
        <v>-10.118825235722094</v>
      </c>
      <c r="AA11" s="161">
        <v>1085.1875</v>
      </c>
      <c r="AB11" s="43" t="s">
        <v>109</v>
      </c>
      <c r="AC11" s="111">
        <v>396.06916916426587</v>
      </c>
      <c r="AD11" s="161">
        <v>79.337500000000006</v>
      </c>
      <c r="AE11" s="43" t="s">
        <v>109</v>
      </c>
      <c r="AF11" s="157">
        <v>25.981286781674214</v>
      </c>
      <c r="AG11" s="109">
        <f t="shared" si="7"/>
        <v>49.479169901310598</v>
      </c>
      <c r="AH11" s="110">
        <f t="shared" si="8"/>
        <v>3.617396663751868</v>
      </c>
    </row>
    <row r="12" spans="1:34" x14ac:dyDescent="0.35">
      <c r="A12" s="52" t="s">
        <v>96</v>
      </c>
      <c r="B12" s="96" t="s">
        <v>99</v>
      </c>
      <c r="C12" s="53">
        <v>0</v>
      </c>
      <c r="D12" s="113">
        <v>4590000</v>
      </c>
      <c r="E12" s="113"/>
      <c r="F12" s="118">
        <v>12877</v>
      </c>
      <c r="G12" s="171"/>
      <c r="H12" s="37">
        <v>6.4</v>
      </c>
      <c r="I12" s="31" t="s">
        <v>109</v>
      </c>
      <c r="J12" s="91">
        <v>0.57199521722522173</v>
      </c>
      <c r="K12" s="37">
        <v>54.254999999999995</v>
      </c>
      <c r="L12" s="37" t="s">
        <v>109</v>
      </c>
      <c r="M12" s="89">
        <v>9.3871845104394378</v>
      </c>
      <c r="N12" s="39">
        <v>1733.1072735876983</v>
      </c>
      <c r="O12" s="39" t="s">
        <v>109</v>
      </c>
      <c r="P12" s="72">
        <v>417.07682024015753</v>
      </c>
      <c r="Q12" s="170">
        <v>128.67846164234388</v>
      </c>
      <c r="R12" s="31" t="s">
        <v>109</v>
      </c>
      <c r="S12" s="187">
        <v>22.785946427489677</v>
      </c>
      <c r="T12" s="148">
        <f t="shared" si="2"/>
        <v>1656.9925505684621</v>
      </c>
      <c r="U12" s="31" t="s">
        <v>109</v>
      </c>
      <c r="V12" s="148">
        <f t="shared" si="3"/>
        <v>293.41463214678458</v>
      </c>
      <c r="W12" s="164">
        <f>$Q12*$F12/1000000</f>
        <v>1.6569925505684622</v>
      </c>
      <c r="X12" s="31" t="s">
        <v>109</v>
      </c>
      <c r="Y12" s="165">
        <f>$S12*$F12/1000000</f>
        <v>0.29341463214678459</v>
      </c>
      <c r="Z12" s="180"/>
      <c r="AA12" s="160">
        <v>829.81299999999999</v>
      </c>
      <c r="AB12" s="39" t="s">
        <v>109</v>
      </c>
      <c r="AC12" s="72">
        <v>250.55606579555095</v>
      </c>
      <c r="AD12" s="160">
        <v>73.622</v>
      </c>
      <c r="AE12" s="39" t="s">
        <v>109</v>
      </c>
      <c r="AF12" s="156">
        <v>69</v>
      </c>
      <c r="AG12" s="104">
        <f t="shared" si="7"/>
        <v>47.880071398131491</v>
      </c>
      <c r="AH12" s="105">
        <f t="shared" si="8"/>
        <v>4.247977094204642</v>
      </c>
    </row>
    <row r="13" spans="1:34" x14ac:dyDescent="0.35">
      <c r="A13" s="52" t="s">
        <v>96</v>
      </c>
      <c r="B13" s="96" t="s">
        <v>100</v>
      </c>
      <c r="C13" s="53">
        <v>20</v>
      </c>
      <c r="D13" s="113">
        <v>18600000</v>
      </c>
      <c r="E13" s="113">
        <f>(D13-D12)/(C13-C12)</f>
        <v>700500</v>
      </c>
      <c r="F13" s="118">
        <v>13857</v>
      </c>
      <c r="G13" s="116">
        <f t="shared" ref="G13:G19" si="9">(F13-F12)/(C13-C12)</f>
        <v>49</v>
      </c>
      <c r="H13" s="64">
        <v>6.5049999999999999</v>
      </c>
      <c r="I13" s="31" t="s">
        <v>109</v>
      </c>
      <c r="J13" s="57">
        <v>0.4945169747617631</v>
      </c>
      <c r="K13" s="64">
        <v>53.07</v>
      </c>
      <c r="L13" s="37" t="s">
        <v>109</v>
      </c>
      <c r="M13" s="89">
        <v>11.056548125251187</v>
      </c>
      <c r="N13" s="72">
        <v>1617.3617270333352</v>
      </c>
      <c r="O13" s="39" t="s">
        <v>109</v>
      </c>
      <c r="P13" s="72">
        <v>345.67147724719354</v>
      </c>
      <c r="Q13" s="188">
        <v>122.09351859847413</v>
      </c>
      <c r="R13" s="31" t="s">
        <v>109</v>
      </c>
      <c r="S13" s="187">
        <v>19.658006750223411</v>
      </c>
      <c r="T13" s="148">
        <f t="shared" si="2"/>
        <v>1691.849887219056</v>
      </c>
      <c r="U13" s="31" t="s">
        <v>109</v>
      </c>
      <c r="V13" s="148">
        <f t="shared" si="3"/>
        <v>272.40099953784579</v>
      </c>
      <c r="W13" s="164">
        <f t="shared" si="4"/>
        <v>1.6918498872190559</v>
      </c>
      <c r="X13" s="31" t="s">
        <v>109</v>
      </c>
      <c r="Y13" s="165">
        <f t="shared" si="5"/>
        <v>0.2724009995378458</v>
      </c>
      <c r="Z13" s="180">
        <f t="shared" ref="Z13:Z19" si="10">(T13-T12)/(C13-C12)</f>
        <v>1.7428668325296939</v>
      </c>
      <c r="AA13" s="160">
        <v>796.54</v>
      </c>
      <c r="AB13" s="39" t="s">
        <v>109</v>
      </c>
      <c r="AC13" s="72">
        <v>305.09029470052781</v>
      </c>
      <c r="AD13" s="160">
        <v>63.66</v>
      </c>
      <c r="AE13" s="39" t="s">
        <v>109</v>
      </c>
      <c r="AF13" s="156">
        <v>62</v>
      </c>
      <c r="AG13" s="104">
        <f t="shared" si="7"/>
        <v>49.249341485349902</v>
      </c>
      <c r="AH13" s="105">
        <f t="shared" si="8"/>
        <v>3.9360397204878281</v>
      </c>
    </row>
    <row r="14" spans="1:34" x14ac:dyDescent="0.35">
      <c r="A14" s="52" t="s">
        <v>96</v>
      </c>
      <c r="B14" s="96" t="s">
        <v>101</v>
      </c>
      <c r="C14" s="53">
        <v>26</v>
      </c>
      <c r="D14" s="113">
        <v>18600000</v>
      </c>
      <c r="E14" s="113">
        <f t="shared" ref="E14:E19" si="11">(D14-D13)/(C14-C13)</f>
        <v>0</v>
      </c>
      <c r="F14" s="118">
        <v>13971</v>
      </c>
      <c r="G14" s="116">
        <f t="shared" si="9"/>
        <v>19</v>
      </c>
      <c r="H14" s="64">
        <v>6.43</v>
      </c>
      <c r="I14" s="31" t="s">
        <v>109</v>
      </c>
      <c r="J14" s="57">
        <v>0.51000335905614202</v>
      </c>
      <c r="K14" s="64">
        <v>57.769999999999996</v>
      </c>
      <c r="L14" s="37" t="s">
        <v>109</v>
      </c>
      <c r="M14" s="89">
        <v>9.3966378448599812</v>
      </c>
      <c r="N14" s="72">
        <v>1687.0818247691186</v>
      </c>
      <c r="O14" s="39" t="s">
        <v>109</v>
      </c>
      <c r="P14" s="72">
        <v>361.46831584693712</v>
      </c>
      <c r="Q14" s="188">
        <v>126.07302931846942</v>
      </c>
      <c r="R14" s="31" t="s">
        <v>109</v>
      </c>
      <c r="S14" s="187">
        <v>20.186828289662508</v>
      </c>
      <c r="T14" s="148">
        <f t="shared" si="2"/>
        <v>1761.3662926083364</v>
      </c>
      <c r="U14" s="31" t="s">
        <v>109</v>
      </c>
      <c r="V14" s="148">
        <f t="shared" si="3"/>
        <v>282.03017803487489</v>
      </c>
      <c r="W14" s="164">
        <f t="shared" si="4"/>
        <v>1.7613662926083362</v>
      </c>
      <c r="X14" s="31" t="s">
        <v>109</v>
      </c>
      <c r="Y14" s="165">
        <f t="shared" si="5"/>
        <v>0.2820301780348749</v>
      </c>
      <c r="Z14" s="180">
        <f t="shared" si="10"/>
        <v>11.586067564880068</v>
      </c>
      <c r="AA14" s="160">
        <v>944.79</v>
      </c>
      <c r="AB14" s="39" t="s">
        <v>109</v>
      </c>
      <c r="AC14" s="72">
        <v>442.27754587706568</v>
      </c>
      <c r="AD14" s="160">
        <v>64.56</v>
      </c>
      <c r="AE14" s="39" t="s">
        <v>109</v>
      </c>
      <c r="AF14" s="156">
        <v>18.26167784197742</v>
      </c>
      <c r="AG14" s="104">
        <f t="shared" si="7"/>
        <v>56.001433133173414</v>
      </c>
      <c r="AH14" s="105">
        <f t="shared" si="8"/>
        <v>3.826726069367453</v>
      </c>
    </row>
    <row r="15" spans="1:34" x14ac:dyDescent="0.35">
      <c r="A15" s="52" t="s">
        <v>96</v>
      </c>
      <c r="B15" s="96" t="s">
        <v>102</v>
      </c>
      <c r="C15" s="53">
        <v>44</v>
      </c>
      <c r="D15" s="113">
        <v>29000000</v>
      </c>
      <c r="E15" s="113">
        <f t="shared" si="11"/>
        <v>577777.77777777775</v>
      </c>
      <c r="F15" s="118">
        <v>7719</v>
      </c>
      <c r="G15" s="116">
        <f t="shared" si="9"/>
        <v>-347.33333333333331</v>
      </c>
      <c r="H15" s="64">
        <v>6.14</v>
      </c>
      <c r="I15" s="31" t="s">
        <v>109</v>
      </c>
      <c r="J15" s="57">
        <v>0.34852503062147067</v>
      </c>
      <c r="K15" s="64">
        <v>54.36</v>
      </c>
      <c r="L15" s="37" t="s">
        <v>109</v>
      </c>
      <c r="M15" s="89">
        <v>11.023640574472298</v>
      </c>
      <c r="N15" s="72">
        <v>1583.4483969152527</v>
      </c>
      <c r="O15" s="39" t="s">
        <v>109</v>
      </c>
      <c r="P15" s="72">
        <v>400.57420193583351</v>
      </c>
      <c r="Q15" s="188">
        <v>120.1431391443131</v>
      </c>
      <c r="R15" s="31" t="s">
        <v>109</v>
      </c>
      <c r="S15" s="187">
        <v>22.55748267530327</v>
      </c>
      <c r="T15" s="148">
        <f t="shared" si="2"/>
        <v>927.38489105495273</v>
      </c>
      <c r="U15" s="31" t="s">
        <v>109</v>
      </c>
      <c r="V15" s="148">
        <f t="shared" si="3"/>
        <v>174.12120877066596</v>
      </c>
      <c r="W15" s="164">
        <f t="shared" si="4"/>
        <v>0.9273848910549527</v>
      </c>
      <c r="X15" s="31" t="s">
        <v>109</v>
      </c>
      <c r="Y15" s="165">
        <f t="shared" si="5"/>
        <v>0.17412120877066595</v>
      </c>
      <c r="Z15" s="180">
        <f t="shared" si="10"/>
        <v>-46.332300086299092</v>
      </c>
      <c r="AA15" s="160">
        <v>332.62599999999998</v>
      </c>
      <c r="AB15" s="39" t="s">
        <v>109</v>
      </c>
      <c r="AC15" s="72">
        <v>374.56868846730271</v>
      </c>
      <c r="AD15" s="160">
        <v>31.180500000000002</v>
      </c>
      <c r="AE15" s="39" t="s">
        <v>109</v>
      </c>
      <c r="AF15" s="156">
        <v>37.574073014140062</v>
      </c>
      <c r="AG15" s="104">
        <f t="shared" si="7"/>
        <v>21.006431320906653</v>
      </c>
      <c r="AH15" s="105">
        <f t="shared" si="8"/>
        <v>1.9691516351744303</v>
      </c>
    </row>
    <row r="16" spans="1:34" x14ac:dyDescent="0.35">
      <c r="A16" s="52" t="s">
        <v>96</v>
      </c>
      <c r="B16" s="96" t="s">
        <v>103</v>
      </c>
      <c r="C16" s="53">
        <v>50</v>
      </c>
      <c r="D16" s="113">
        <v>186000000</v>
      </c>
      <c r="E16" s="113">
        <f t="shared" si="11"/>
        <v>26166666.666666668</v>
      </c>
      <c r="F16" s="118">
        <v>4155</v>
      </c>
      <c r="G16" s="116">
        <f t="shared" si="9"/>
        <v>-594</v>
      </c>
      <c r="H16" s="64">
        <v>5.85</v>
      </c>
      <c r="I16" s="31" t="s">
        <v>109</v>
      </c>
      <c r="J16" s="57">
        <v>0.63208040708887125</v>
      </c>
      <c r="K16" s="64">
        <v>58.015000000000001</v>
      </c>
      <c r="L16" s="37" t="s">
        <v>109</v>
      </c>
      <c r="M16" s="89">
        <v>12.255038733475056</v>
      </c>
      <c r="N16" s="72">
        <v>1606.2318810757561</v>
      </c>
      <c r="O16" s="39" t="s">
        <v>109</v>
      </c>
      <c r="P16" s="72">
        <v>320.88354056665787</v>
      </c>
      <c r="Q16" s="188">
        <v>121.4426533892413</v>
      </c>
      <c r="R16" s="31" t="s">
        <v>109</v>
      </c>
      <c r="S16" s="187">
        <v>19.233468268949995</v>
      </c>
      <c r="T16" s="148">
        <f t="shared" si="2"/>
        <v>504.59422483229758</v>
      </c>
      <c r="U16" s="31" t="s">
        <v>109</v>
      </c>
      <c r="V16" s="148">
        <f t="shared" si="3"/>
        <v>79.915060657487217</v>
      </c>
      <c r="W16" s="164">
        <f t="shared" si="4"/>
        <v>0.50459422483229754</v>
      </c>
      <c r="X16" s="31" t="s">
        <v>109</v>
      </c>
      <c r="Y16" s="165">
        <f t="shared" si="5"/>
        <v>7.9915060657487227E-2</v>
      </c>
      <c r="Z16" s="180">
        <f t="shared" si="10"/>
        <v>-70.465111037109196</v>
      </c>
      <c r="AA16" s="160">
        <v>259.346</v>
      </c>
      <c r="AB16" s="39" t="s">
        <v>109</v>
      </c>
      <c r="AC16" s="72">
        <v>259.00701800026536</v>
      </c>
      <c r="AD16" s="160">
        <v>9.3960000000000008</v>
      </c>
      <c r="AE16" s="39" t="s">
        <v>109</v>
      </c>
      <c r="AF16" s="156">
        <v>62.884815160534245</v>
      </c>
      <c r="AG16" s="104">
        <f t="shared" si="7"/>
        <v>16.146236608521672</v>
      </c>
      <c r="AH16" s="105">
        <f t="shared" si="8"/>
        <v>0.58497157917866338</v>
      </c>
    </row>
    <row r="17" spans="1:34" x14ac:dyDescent="0.35">
      <c r="A17" s="52" t="s">
        <v>96</v>
      </c>
      <c r="B17" s="96" t="s">
        <v>104</v>
      </c>
      <c r="C17" s="53">
        <v>68</v>
      </c>
      <c r="D17" s="113">
        <v>76000000</v>
      </c>
      <c r="E17" s="113">
        <f t="shared" si="11"/>
        <v>-6111111.111111111</v>
      </c>
      <c r="F17" s="118">
        <v>5325</v>
      </c>
      <c r="G17" s="116">
        <f t="shared" si="9"/>
        <v>65</v>
      </c>
      <c r="H17" s="64">
        <v>5.91</v>
      </c>
      <c r="I17" s="31" t="s">
        <v>109</v>
      </c>
      <c r="J17" s="57">
        <v>0.45632590692764047</v>
      </c>
      <c r="K17" s="64">
        <v>42.24</v>
      </c>
      <c r="L17" s="37" t="s">
        <v>109</v>
      </c>
      <c r="M17" s="89">
        <v>6.0743504453836321</v>
      </c>
      <c r="N17" s="72">
        <v>1402.3476410099984</v>
      </c>
      <c r="O17" s="39" t="s">
        <v>109</v>
      </c>
      <c r="P17" s="72">
        <v>243.51589507693541</v>
      </c>
      <c r="Q17" s="188">
        <v>109.54948067146665</v>
      </c>
      <c r="R17" s="31" t="s">
        <v>109</v>
      </c>
      <c r="S17" s="187">
        <v>15.038395830616301</v>
      </c>
      <c r="T17" s="148">
        <f t="shared" si="2"/>
        <v>583.35098457556001</v>
      </c>
      <c r="U17" s="31" t="s">
        <v>109</v>
      </c>
      <c r="V17" s="148">
        <f t="shared" si="3"/>
        <v>80.079457798031797</v>
      </c>
      <c r="W17" s="164">
        <f t="shared" si="4"/>
        <v>0.58335098457556001</v>
      </c>
      <c r="X17" s="31" t="s">
        <v>109</v>
      </c>
      <c r="Y17" s="165">
        <f t="shared" si="5"/>
        <v>8.00794577980318E-2</v>
      </c>
      <c r="Z17" s="180">
        <f t="shared" si="10"/>
        <v>4.3753755412923567</v>
      </c>
      <c r="AA17" s="160">
        <v>184.95799999999997</v>
      </c>
      <c r="AB17" s="39" t="s">
        <v>109</v>
      </c>
      <c r="AC17" s="72">
        <v>158.44666540889835</v>
      </c>
      <c r="AD17" s="160">
        <v>29.013999999999999</v>
      </c>
      <c r="AE17" s="39" t="s">
        <v>109</v>
      </c>
      <c r="AF17" s="156">
        <v>37.782366360932045</v>
      </c>
      <c r="AG17" s="104">
        <f t="shared" si="7"/>
        <v>13.189168975731979</v>
      </c>
      <c r="AH17" s="105">
        <f t="shared" si="8"/>
        <v>2.0689591618739804</v>
      </c>
    </row>
    <row r="18" spans="1:34" x14ac:dyDescent="0.35">
      <c r="A18" s="52" t="s">
        <v>96</v>
      </c>
      <c r="B18" s="96" t="s">
        <v>105</v>
      </c>
      <c r="C18" s="53">
        <v>74</v>
      </c>
      <c r="D18" s="113">
        <v>47900000</v>
      </c>
      <c r="E18" s="113">
        <f t="shared" si="11"/>
        <v>-4683333.333333333</v>
      </c>
      <c r="F18" s="118">
        <v>4686</v>
      </c>
      <c r="G18" s="116">
        <f t="shared" si="9"/>
        <v>-106.5</v>
      </c>
      <c r="H18" s="64">
        <v>6.1899999999999995</v>
      </c>
      <c r="I18" s="31" t="s">
        <v>109</v>
      </c>
      <c r="J18" s="57">
        <v>0.37293239525223792</v>
      </c>
      <c r="K18" s="64">
        <v>48.239999999999995</v>
      </c>
      <c r="L18" s="37" t="s">
        <v>109</v>
      </c>
      <c r="M18" s="89">
        <v>8.0483503189872589</v>
      </c>
      <c r="N18" s="72">
        <v>1430.7351114977441</v>
      </c>
      <c r="O18" s="39" t="s">
        <v>109</v>
      </c>
      <c r="P18" s="72">
        <v>314.62384830477379</v>
      </c>
      <c r="Q18" s="188">
        <v>111.15304823332818</v>
      </c>
      <c r="R18" s="31" t="s">
        <v>109</v>
      </c>
      <c r="S18" s="187">
        <v>18.771021268354072</v>
      </c>
      <c r="T18" s="148">
        <f t="shared" si="2"/>
        <v>520.86318402137579</v>
      </c>
      <c r="U18" s="31" t="s">
        <v>109</v>
      </c>
      <c r="V18" s="148">
        <f t="shared" si="3"/>
        <v>87.96100566350718</v>
      </c>
      <c r="W18" s="164">
        <f t="shared" si="4"/>
        <v>0.52086318402137588</v>
      </c>
      <c r="X18" s="31" t="s">
        <v>109</v>
      </c>
      <c r="Y18" s="165">
        <f t="shared" si="5"/>
        <v>8.7961005663507175E-2</v>
      </c>
      <c r="Z18" s="180">
        <f t="shared" si="10"/>
        <v>-10.414633425697369</v>
      </c>
      <c r="AA18" s="160">
        <v>176.69650000000001</v>
      </c>
      <c r="AB18" s="39" t="s">
        <v>109</v>
      </c>
      <c r="AC18" s="72">
        <v>168.45419595173067</v>
      </c>
      <c r="AD18" s="160">
        <v>16.521000000000001</v>
      </c>
      <c r="AE18" s="39" t="s">
        <v>109</v>
      </c>
      <c r="AF18" s="156">
        <v>40.664837701728743</v>
      </c>
      <c r="AG18" s="104">
        <f t="shared" si="7"/>
        <v>12.350049885546449</v>
      </c>
      <c r="AH18" s="105">
        <f t="shared" si="8"/>
        <v>1.1547210847929239</v>
      </c>
    </row>
    <row r="19" spans="1:34" ht="15" thickBot="1" x14ac:dyDescent="0.4">
      <c r="A19" s="55" t="s">
        <v>96</v>
      </c>
      <c r="B19" s="99" t="s">
        <v>106</v>
      </c>
      <c r="C19" s="46">
        <v>92</v>
      </c>
      <c r="D19" s="122">
        <v>47900000</v>
      </c>
      <c r="E19" s="122">
        <f t="shared" si="11"/>
        <v>0</v>
      </c>
      <c r="F19" s="120">
        <v>2563</v>
      </c>
      <c r="G19" s="117">
        <f t="shared" si="9"/>
        <v>-117.94444444444444</v>
      </c>
      <c r="H19" s="189">
        <v>5.88</v>
      </c>
      <c r="I19" s="47" t="s">
        <v>109</v>
      </c>
      <c r="J19" s="190">
        <v>0.35580893749314402</v>
      </c>
      <c r="K19" s="189">
        <v>55.695</v>
      </c>
      <c r="L19" s="84" t="s">
        <v>109</v>
      </c>
      <c r="M19" s="191">
        <v>12.378864716389227</v>
      </c>
      <c r="N19" s="102">
        <v>1380.415082352461</v>
      </c>
      <c r="O19" s="81" t="s">
        <v>109</v>
      </c>
      <c r="P19" s="102">
        <v>455.91922650442427</v>
      </c>
      <c r="Q19" s="192">
        <v>108.18073449504161</v>
      </c>
      <c r="R19" s="47" t="s">
        <v>109</v>
      </c>
      <c r="S19" s="193">
        <v>26.187839508350685</v>
      </c>
      <c r="T19" s="173">
        <f t="shared" si="2"/>
        <v>277.26722251079161</v>
      </c>
      <c r="U19" s="47" t="s">
        <v>109</v>
      </c>
      <c r="V19" s="173">
        <f t="shared" si="3"/>
        <v>67.119432659902799</v>
      </c>
      <c r="W19" s="174">
        <f t="shared" si="4"/>
        <v>0.27726722251079161</v>
      </c>
      <c r="X19" s="47" t="s">
        <v>109</v>
      </c>
      <c r="Y19" s="175">
        <f t="shared" si="5"/>
        <v>6.7119432659902806E-2</v>
      </c>
      <c r="Z19" s="194">
        <f t="shared" si="10"/>
        <v>-13.533108972810233</v>
      </c>
      <c r="AA19" s="176">
        <v>213.154</v>
      </c>
      <c r="AB19" s="81" t="s">
        <v>109</v>
      </c>
      <c r="AC19" s="102">
        <v>150.0726780657848</v>
      </c>
      <c r="AD19" s="176">
        <v>12.513999999999999</v>
      </c>
      <c r="AE19" s="81" t="s">
        <v>109</v>
      </c>
      <c r="AF19" s="158">
        <v>46.180092819407427</v>
      </c>
      <c r="AG19" s="106">
        <f t="shared" si="7"/>
        <v>15.441297528910617</v>
      </c>
      <c r="AH19" s="107">
        <f t="shared" si="8"/>
        <v>0.90653892151584037</v>
      </c>
    </row>
    <row r="20" spans="1:34" x14ac:dyDescent="0.35">
      <c r="A20" s="20"/>
      <c r="B20" s="26"/>
      <c r="C20" s="26"/>
      <c r="D20" s="26"/>
      <c r="E20" s="26"/>
      <c r="F20" s="20"/>
      <c r="G20" s="20"/>
      <c r="H20" s="21"/>
      <c r="I20" s="28"/>
      <c r="J20" s="20"/>
      <c r="K20" s="20"/>
      <c r="L20" s="26"/>
      <c r="M20" s="20"/>
      <c r="N20" s="20"/>
      <c r="O20" s="20"/>
      <c r="P20" s="20"/>
      <c r="Q20" s="26"/>
      <c r="R20" s="20"/>
      <c r="S20" s="26"/>
      <c r="T20" s="79"/>
      <c r="U20" s="79"/>
      <c r="V20" s="79"/>
      <c r="W20" s="20"/>
      <c r="X20" s="20"/>
      <c r="Y20" s="20"/>
      <c r="Z20" s="20"/>
      <c r="AA20" s="153"/>
      <c r="AB20" s="20"/>
      <c r="AC20" s="20"/>
      <c r="AD20" s="153"/>
      <c r="AE20" s="20"/>
      <c r="AF20" s="20"/>
      <c r="AG20" s="20"/>
      <c r="AH20" s="20"/>
    </row>
    <row r="21" spans="1:34" ht="28.9" customHeight="1" x14ac:dyDescent="0.35">
      <c r="H21"/>
      <c r="I21"/>
      <c r="L21"/>
      <c r="Q21"/>
      <c r="S21"/>
      <c r="T21"/>
      <c r="U21"/>
      <c r="V21"/>
    </row>
    <row r="22" spans="1:34" ht="28.9" customHeight="1" x14ac:dyDescent="0.35">
      <c r="D22"/>
      <c r="E22"/>
      <c r="H22"/>
      <c r="I22"/>
      <c r="L22"/>
      <c r="Q22"/>
      <c r="S22"/>
      <c r="T22"/>
      <c r="U22"/>
      <c r="V22"/>
      <c r="Z22" s="20"/>
      <c r="AA22" s="153"/>
      <c r="AB22" s="20"/>
      <c r="AC22" s="20"/>
      <c r="AD22" s="153"/>
      <c r="AE22" s="20"/>
      <c r="AF22" s="20"/>
      <c r="AG22" s="20"/>
      <c r="AH22" s="20"/>
    </row>
    <row r="23" spans="1:34" x14ac:dyDescent="0.35">
      <c r="A23" s="22"/>
      <c r="M23" s="20"/>
      <c r="N23" s="20"/>
      <c r="O23" s="20"/>
      <c r="P23" s="20"/>
      <c r="Q23" s="26"/>
      <c r="R23" s="20"/>
      <c r="S23" s="26"/>
      <c r="T23" s="79"/>
      <c r="U23" s="79"/>
      <c r="V23" s="79"/>
      <c r="W23" s="20"/>
      <c r="X23" s="20"/>
      <c r="Y23" s="20"/>
      <c r="Z23" s="20"/>
      <c r="AA23" s="153"/>
      <c r="AB23" s="20"/>
      <c r="AC23" s="20"/>
      <c r="AD23" s="153"/>
      <c r="AE23" s="20"/>
      <c r="AF23" s="20"/>
      <c r="AG23" s="20"/>
      <c r="AH23" s="20"/>
    </row>
    <row r="24" spans="1:34" x14ac:dyDescent="0.35">
      <c r="A24" s="22"/>
      <c r="C24" s="100"/>
      <c r="D24" s="100"/>
      <c r="E24" s="100"/>
      <c r="F24" s="23"/>
      <c r="G24" s="23"/>
      <c r="H24" s="24"/>
      <c r="I24" s="25"/>
      <c r="J24" s="20"/>
      <c r="K24" s="20"/>
      <c r="L24" s="26"/>
      <c r="M24" s="20"/>
      <c r="N24" s="20"/>
      <c r="O24" s="20"/>
      <c r="P24" s="20"/>
      <c r="Q24" s="26"/>
      <c r="R24" s="20"/>
      <c r="S24" s="26"/>
      <c r="T24" s="79"/>
      <c r="U24" s="79"/>
      <c r="V24" s="79"/>
      <c r="W24" s="20"/>
      <c r="X24" s="20"/>
      <c r="Y24" s="20"/>
      <c r="Z24" s="20"/>
      <c r="AA24" s="153"/>
      <c r="AB24" s="20"/>
      <c r="AC24" s="20"/>
      <c r="AD24" s="153"/>
      <c r="AE24" s="20"/>
      <c r="AF24" s="20"/>
      <c r="AG24" s="20"/>
      <c r="AH24" s="20"/>
    </row>
    <row r="25" spans="1:34" x14ac:dyDescent="0.35">
      <c r="A25" s="23"/>
      <c r="B25" s="101"/>
      <c r="J25" s="20"/>
      <c r="K25" s="20"/>
      <c r="L25" s="26"/>
      <c r="M25" s="20"/>
      <c r="N25" s="20"/>
      <c r="O25" s="20"/>
      <c r="P25" s="20"/>
      <c r="Q25" s="26"/>
      <c r="R25" s="20"/>
      <c r="S25" s="26"/>
      <c r="T25" s="79"/>
      <c r="U25" s="79"/>
      <c r="V25" s="79"/>
      <c r="W25" s="20"/>
      <c r="X25" s="20"/>
      <c r="Y25" s="20"/>
      <c r="Z25" s="20"/>
      <c r="AA25" s="153"/>
      <c r="AB25" s="20"/>
      <c r="AC25" s="20"/>
      <c r="AD25" s="153"/>
      <c r="AE25" s="20"/>
      <c r="AF25" s="20"/>
      <c r="AG25" s="20"/>
      <c r="AH25" s="20"/>
    </row>
    <row r="26" spans="1:34" x14ac:dyDescent="0.35">
      <c r="A26" s="20"/>
      <c r="B26" s="26"/>
      <c r="C26" s="26"/>
      <c r="D26" s="26"/>
      <c r="E26" s="26"/>
      <c r="F26" s="20"/>
      <c r="G26" s="20"/>
      <c r="H26" s="20"/>
      <c r="I26" s="26"/>
      <c r="J26" s="20"/>
      <c r="K26" s="20"/>
      <c r="L26" s="26"/>
      <c r="M26" s="20"/>
      <c r="N26" s="20"/>
      <c r="O26" s="20"/>
      <c r="P26" s="20"/>
      <c r="Q26" s="26"/>
      <c r="R26" s="20"/>
      <c r="S26" s="26"/>
      <c r="T26" s="79"/>
      <c r="U26" s="79"/>
      <c r="V26" s="79"/>
      <c r="W26" s="20"/>
      <c r="X26" s="20"/>
      <c r="Y26" s="20"/>
      <c r="Z26" s="20"/>
      <c r="AA26" s="153"/>
      <c r="AB26" s="20"/>
      <c r="AC26" s="20"/>
      <c r="AD26" s="153"/>
      <c r="AE26" s="20"/>
      <c r="AF26" s="20"/>
      <c r="AG26" s="20"/>
      <c r="AH26" s="20"/>
    </row>
    <row r="27" spans="1:34" x14ac:dyDescent="0.35">
      <c r="A27" s="20"/>
      <c r="B27" s="26"/>
      <c r="C27" s="26"/>
      <c r="D27" s="26"/>
      <c r="E27" s="26"/>
      <c r="F27" s="20"/>
      <c r="G27" s="20"/>
      <c r="H27" s="21"/>
      <c r="I27" s="28"/>
      <c r="J27" s="20"/>
      <c r="K27" s="20"/>
      <c r="L27" s="26"/>
      <c r="M27" s="20"/>
      <c r="N27" s="20"/>
      <c r="O27" s="20"/>
      <c r="P27" s="20"/>
      <c r="Q27" s="26"/>
      <c r="R27" s="20"/>
      <c r="S27" s="26"/>
      <c r="T27" s="79"/>
      <c r="U27" s="79"/>
      <c r="V27" s="79"/>
      <c r="W27" s="20"/>
      <c r="X27" s="20"/>
      <c r="Y27" s="20"/>
      <c r="Z27" s="20"/>
      <c r="AA27" s="153"/>
      <c r="AB27" s="20"/>
      <c r="AC27" s="20"/>
      <c r="AD27" s="153"/>
      <c r="AE27" s="20"/>
      <c r="AF27" s="20"/>
      <c r="AG27" s="20"/>
      <c r="AH27" s="20"/>
    </row>
    <row r="28" spans="1:34" x14ac:dyDescent="0.35">
      <c r="A28" s="20"/>
      <c r="B28" s="26"/>
      <c r="C28" s="26"/>
      <c r="D28" s="26"/>
      <c r="E28" s="26"/>
      <c r="F28" s="20"/>
      <c r="G28" s="20"/>
      <c r="H28" s="21"/>
      <c r="I28" s="28"/>
      <c r="J28" s="20"/>
      <c r="K28" s="20"/>
      <c r="L28" s="26"/>
      <c r="M28" s="20"/>
      <c r="N28" s="20"/>
      <c r="O28" s="20"/>
      <c r="P28" s="20"/>
      <c r="Q28" s="26"/>
      <c r="R28" s="20"/>
      <c r="S28" s="26"/>
      <c r="T28" s="79"/>
      <c r="U28" s="79"/>
      <c r="V28" s="79"/>
      <c r="W28" s="20"/>
      <c r="X28" s="20"/>
      <c r="Y28" s="20"/>
      <c r="Z28" s="20"/>
      <c r="AA28" s="153"/>
      <c r="AB28" s="20"/>
      <c r="AC28" s="20"/>
      <c r="AD28" s="153"/>
      <c r="AE28" s="20"/>
      <c r="AF28" s="20"/>
      <c r="AG28" s="20"/>
      <c r="AH28" s="20"/>
    </row>
    <row r="29" spans="1:34" x14ac:dyDescent="0.35">
      <c r="A29" s="20"/>
      <c r="B29" s="26"/>
      <c r="C29" s="26"/>
      <c r="D29" s="26"/>
      <c r="E29" s="26"/>
      <c r="F29" s="20"/>
      <c r="G29" s="20"/>
      <c r="H29" s="21"/>
      <c r="I29" s="28"/>
      <c r="J29" s="20"/>
      <c r="K29" s="20"/>
      <c r="L29" s="26"/>
      <c r="M29" s="20"/>
      <c r="N29" s="20"/>
      <c r="O29" s="20"/>
      <c r="P29" s="20"/>
      <c r="Q29" s="26"/>
      <c r="R29" s="20"/>
      <c r="S29" s="26"/>
      <c r="T29" s="79"/>
      <c r="U29" s="79"/>
      <c r="V29" s="79"/>
      <c r="W29" s="20"/>
      <c r="X29" s="20"/>
      <c r="Y29" s="20"/>
      <c r="Z29" s="20"/>
      <c r="AA29" s="153"/>
      <c r="AB29" s="20"/>
      <c r="AC29" s="20"/>
      <c r="AD29" s="153"/>
      <c r="AE29" s="20"/>
      <c r="AF29" s="20"/>
      <c r="AG29" s="20"/>
      <c r="AH29" s="20"/>
    </row>
    <row r="30" spans="1:34" x14ac:dyDescent="0.35">
      <c r="A30" s="20"/>
      <c r="B30" s="26"/>
      <c r="C30" s="26"/>
      <c r="D30" s="26"/>
      <c r="E30" s="26"/>
      <c r="F30" s="20"/>
      <c r="G30" s="20"/>
      <c r="H30" s="21"/>
      <c r="I30" s="28"/>
      <c r="J30" s="20"/>
      <c r="K30" s="20"/>
      <c r="L30" s="26"/>
      <c r="M30" s="20"/>
      <c r="N30" s="20"/>
      <c r="O30" s="20"/>
      <c r="P30" s="20"/>
      <c r="Q30" s="26"/>
      <c r="R30" s="20"/>
      <c r="S30" s="26"/>
      <c r="T30" s="79"/>
      <c r="U30" s="79"/>
      <c r="V30" s="79"/>
      <c r="W30" s="20"/>
      <c r="X30" s="20"/>
      <c r="Y30" s="20"/>
      <c r="Z30" s="20"/>
      <c r="AA30" s="153"/>
      <c r="AB30" s="20"/>
      <c r="AC30" s="20"/>
      <c r="AD30" s="153"/>
      <c r="AE30" s="20"/>
      <c r="AF30" s="20"/>
      <c r="AG30" s="20"/>
      <c r="AH30" s="20"/>
    </row>
    <row r="31" spans="1:34" x14ac:dyDescent="0.35">
      <c r="A31" s="20"/>
      <c r="B31" s="26"/>
      <c r="C31" s="26"/>
      <c r="D31" s="26"/>
      <c r="E31" s="26"/>
      <c r="F31" s="20"/>
      <c r="G31" s="20"/>
      <c r="H31" s="21"/>
      <c r="I31" s="28"/>
      <c r="J31" s="20"/>
      <c r="K31" s="20"/>
      <c r="L31" s="26"/>
      <c r="M31" s="20"/>
      <c r="N31" s="20"/>
      <c r="O31" s="20"/>
      <c r="P31" s="20"/>
      <c r="Q31" s="26"/>
      <c r="R31" s="20"/>
      <c r="S31" s="26"/>
      <c r="T31" s="79"/>
      <c r="U31" s="79"/>
      <c r="V31" s="79"/>
      <c r="W31" s="20"/>
      <c r="X31" s="20"/>
      <c r="Y31" s="20"/>
      <c r="Z31" s="20"/>
      <c r="AA31" s="153"/>
      <c r="AB31" s="20"/>
      <c r="AC31" s="20"/>
      <c r="AD31" s="153"/>
      <c r="AE31" s="20"/>
      <c r="AF31" s="20"/>
      <c r="AG31" s="20"/>
      <c r="AH31" s="20"/>
    </row>
  </sheetData>
  <mergeCells count="22">
    <mergeCell ref="AA3:AC3"/>
    <mergeCell ref="AD2:AF2"/>
    <mergeCell ref="AD3:AF3"/>
    <mergeCell ref="AA1:AF1"/>
    <mergeCell ref="Q3:S3"/>
    <mergeCell ref="T3:V3"/>
    <mergeCell ref="W3:Y3"/>
    <mergeCell ref="Q1:Y1"/>
    <mergeCell ref="H3:J3"/>
    <mergeCell ref="K3:M3"/>
    <mergeCell ref="N3:P3"/>
    <mergeCell ref="B1:C2"/>
    <mergeCell ref="N1:P2"/>
    <mergeCell ref="J1:M1"/>
    <mergeCell ref="K2:M2"/>
    <mergeCell ref="D1:E1"/>
    <mergeCell ref="F1:G1"/>
    <mergeCell ref="AG1:AH1"/>
    <mergeCell ref="H2:J2"/>
    <mergeCell ref="Z1:Z2"/>
    <mergeCell ref="A1:A2"/>
    <mergeCell ref="AA2:AC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5"/>
  <sheetViews>
    <sheetView workbookViewId="0">
      <selection activeCell="A2" sqref="A2:E20"/>
    </sheetView>
  </sheetViews>
  <sheetFormatPr baseColWidth="10" defaultColWidth="11.453125" defaultRowHeight="14.5" x14ac:dyDescent="0.35"/>
  <cols>
    <col min="1" max="1" width="8.26953125" customWidth="1"/>
    <col min="4" max="4" width="8.54296875" customWidth="1"/>
    <col min="5" max="5" width="10.453125" customWidth="1"/>
  </cols>
  <sheetData>
    <row r="1" spans="1:6" ht="31" x14ac:dyDescent="0.35">
      <c r="A1" s="6" t="s">
        <v>0</v>
      </c>
      <c r="B1" s="7" t="s">
        <v>3</v>
      </c>
      <c r="C1" s="7" t="s">
        <v>2</v>
      </c>
      <c r="D1" s="7" t="s">
        <v>1</v>
      </c>
      <c r="E1" s="7" t="s">
        <v>30</v>
      </c>
      <c r="F1" s="7"/>
    </row>
    <row r="2" spans="1:6" x14ac:dyDescent="0.35">
      <c r="A2" s="5">
        <v>315</v>
      </c>
      <c r="B2" s="3">
        <v>6.05</v>
      </c>
      <c r="C2" s="3">
        <v>87.6</v>
      </c>
      <c r="D2" s="5">
        <f>PI()/4*(B2^2)*C2</f>
        <v>2518.2841777561466</v>
      </c>
      <c r="E2" s="5">
        <f>10^(0.76*LOG(D2)-0.352)</f>
        <v>170.93838637911261</v>
      </c>
    </row>
    <row r="3" spans="1:6" x14ac:dyDescent="0.35">
      <c r="A3" s="5">
        <v>321</v>
      </c>
      <c r="B3" s="3">
        <v>6.78</v>
      </c>
      <c r="C3" s="3">
        <v>43.24</v>
      </c>
      <c r="D3" s="5">
        <f>PI()/4*(B3^2)*C3</f>
        <v>1561.1152074399649</v>
      </c>
      <c r="E3" s="5">
        <f t="shared" ref="E3:E20" si="0">10^(0.76*LOG(D3)-0.352)</f>
        <v>118.85311411614518</v>
      </c>
    </row>
    <row r="4" spans="1:6" x14ac:dyDescent="0.35">
      <c r="A4" s="5">
        <v>324</v>
      </c>
      <c r="B4" s="3">
        <v>5.47</v>
      </c>
      <c r="C4" s="3">
        <v>69.650000000000006</v>
      </c>
      <c r="D4" s="5">
        <f t="shared" ref="D4:D11" si="1">PI()/4*(B4^2)*C4</f>
        <v>1636.7624565363899</v>
      </c>
      <c r="E4" s="5">
        <f t="shared" si="0"/>
        <v>123.20521690507925</v>
      </c>
    </row>
    <row r="5" spans="1:6" x14ac:dyDescent="0.35">
      <c r="A5" s="5">
        <v>327</v>
      </c>
      <c r="B5" s="3">
        <v>6.24</v>
      </c>
      <c r="C5" s="3">
        <v>70.06</v>
      </c>
      <c r="D5" s="5">
        <f t="shared" si="1"/>
        <v>2142.5412580689404</v>
      </c>
      <c r="E5" s="5">
        <f t="shared" si="0"/>
        <v>151.18412378113192</v>
      </c>
    </row>
    <row r="6" spans="1:6" x14ac:dyDescent="0.35">
      <c r="A6" s="5">
        <v>330</v>
      </c>
      <c r="B6" s="3">
        <v>5.94</v>
      </c>
      <c r="C6" s="3">
        <v>72.400000000000006</v>
      </c>
      <c r="D6" s="5">
        <f t="shared" si="1"/>
        <v>2006.3252437948356</v>
      </c>
      <c r="E6" s="5">
        <f t="shared" si="0"/>
        <v>143.82189824282571</v>
      </c>
    </row>
    <row r="7" spans="1:6" x14ac:dyDescent="0.35">
      <c r="A7" s="8" t="s">
        <v>7</v>
      </c>
      <c r="B7" s="3">
        <v>6.56</v>
      </c>
      <c r="C7" s="3">
        <v>45.46</v>
      </c>
      <c r="D7" s="5">
        <f t="shared" si="1"/>
        <v>1536.480282983134</v>
      </c>
      <c r="E7" s="5">
        <f t="shared" si="0"/>
        <v>117.42498504511967</v>
      </c>
    </row>
    <row r="8" spans="1:6" x14ac:dyDescent="0.35">
      <c r="A8" s="8" t="s">
        <v>8</v>
      </c>
      <c r="B8" s="3">
        <v>6.7</v>
      </c>
      <c r="C8" s="3">
        <v>35.39</v>
      </c>
      <c r="D8" s="5">
        <f>PI()/4*(B8^2)*C8</f>
        <v>1247.7283686083163</v>
      </c>
      <c r="E8" s="5">
        <f t="shared" si="0"/>
        <v>100.24234958373337</v>
      </c>
    </row>
    <row r="9" spans="1:6" x14ac:dyDescent="0.35">
      <c r="A9" s="5">
        <v>336</v>
      </c>
      <c r="B9" s="3">
        <v>7.74</v>
      </c>
      <c r="C9" s="3">
        <v>37.46</v>
      </c>
      <c r="D9" s="5">
        <f t="shared" si="1"/>
        <v>1762.5424102475447</v>
      </c>
      <c r="E9" s="5">
        <f t="shared" si="0"/>
        <v>130.3365069403977</v>
      </c>
    </row>
    <row r="10" spans="1:6" x14ac:dyDescent="0.35">
      <c r="A10" s="5">
        <v>339</v>
      </c>
      <c r="B10" s="3">
        <v>6.83</v>
      </c>
      <c r="C10" s="3">
        <v>35.700000000000003</v>
      </c>
      <c r="D10" s="5">
        <f t="shared" si="1"/>
        <v>1307.9751857270508</v>
      </c>
      <c r="E10" s="5">
        <f t="shared" si="0"/>
        <v>103.90001821139575</v>
      </c>
    </row>
    <row r="11" spans="1:6" x14ac:dyDescent="0.35">
      <c r="A11" s="5">
        <v>342</v>
      </c>
      <c r="B11" s="3">
        <v>5.94</v>
      </c>
      <c r="C11" s="3">
        <v>63.83</v>
      </c>
      <c r="D11" s="5">
        <f t="shared" si="1"/>
        <v>1768.8361921467449</v>
      </c>
      <c r="E11" s="5">
        <f t="shared" si="0"/>
        <v>130.69006921665147</v>
      </c>
    </row>
    <row r="12" spans="1:6" x14ac:dyDescent="0.35">
      <c r="A12" s="5">
        <v>345</v>
      </c>
      <c r="B12" s="3">
        <v>6.43</v>
      </c>
      <c r="C12" s="3">
        <v>65.400000000000006</v>
      </c>
      <c r="D12" s="5">
        <f>PI()/4*(B12^2)*C12</f>
        <v>2123.6824375906658</v>
      </c>
      <c r="E12" s="5">
        <f t="shared" si="0"/>
        <v>150.17169316722681</v>
      </c>
    </row>
    <row r="13" spans="1:6" x14ac:dyDescent="0.35">
      <c r="A13" s="5">
        <v>348</v>
      </c>
      <c r="B13" s="3">
        <v>6.85</v>
      </c>
      <c r="C13" s="3">
        <v>63.37</v>
      </c>
      <c r="D13" s="5">
        <f t="shared" ref="D13:D20" si="2">PI()/4*(B13^2)*C13</f>
        <v>2335.364808056202</v>
      </c>
      <c r="E13" s="5">
        <f t="shared" si="0"/>
        <v>161.41712057632012</v>
      </c>
    </row>
    <row r="14" spans="1:6" x14ac:dyDescent="0.35">
      <c r="A14" s="5">
        <v>351</v>
      </c>
      <c r="B14" s="3">
        <v>6.8</v>
      </c>
      <c r="C14" s="3">
        <v>68.06</v>
      </c>
      <c r="D14" s="5">
        <f t="shared" si="2"/>
        <v>2471.7221617983942</v>
      </c>
      <c r="E14" s="5">
        <f t="shared" si="0"/>
        <v>168.53097572152137</v>
      </c>
    </row>
    <row r="15" spans="1:6" x14ac:dyDescent="0.35">
      <c r="A15" s="5">
        <v>354</v>
      </c>
      <c r="B15" s="3">
        <v>5.81</v>
      </c>
      <c r="C15" s="3">
        <v>49.24</v>
      </c>
      <c r="D15" s="5">
        <f t="shared" si="2"/>
        <v>1305.4498431760001</v>
      </c>
      <c r="E15" s="5">
        <f t="shared" si="0"/>
        <v>103.74752493456704</v>
      </c>
    </row>
    <row r="16" spans="1:6" x14ac:dyDescent="0.35">
      <c r="A16" s="5">
        <v>357</v>
      </c>
      <c r="B16" s="3">
        <v>6.8</v>
      </c>
      <c r="C16" s="3">
        <v>64</v>
      </c>
      <c r="D16" s="5">
        <f t="shared" si="2"/>
        <v>2324.2759088318721</v>
      </c>
      <c r="E16" s="5">
        <f t="shared" si="0"/>
        <v>160.83428672715695</v>
      </c>
    </row>
    <row r="17" spans="1:5" x14ac:dyDescent="0.35">
      <c r="A17" s="5">
        <v>360</v>
      </c>
      <c r="B17" s="3">
        <v>6.52</v>
      </c>
      <c r="C17" s="3">
        <v>44.54</v>
      </c>
      <c r="D17" s="5">
        <f t="shared" si="2"/>
        <v>1487.0832623988558</v>
      </c>
      <c r="E17" s="5">
        <f t="shared" si="0"/>
        <v>114.54465196608837</v>
      </c>
    </row>
    <row r="18" spans="1:5" x14ac:dyDescent="0.35">
      <c r="A18" s="5">
        <v>369</v>
      </c>
      <c r="B18" s="3">
        <v>5.91</v>
      </c>
      <c r="C18" s="3">
        <v>78.069999999999993</v>
      </c>
      <c r="D18" s="5">
        <f t="shared" si="2"/>
        <v>2141.6525886864351</v>
      </c>
      <c r="E18" s="5">
        <f t="shared" si="0"/>
        <v>151.13646395840689</v>
      </c>
    </row>
    <row r="19" spans="1:5" x14ac:dyDescent="0.35">
      <c r="A19" s="5">
        <v>357</v>
      </c>
      <c r="B19" s="3">
        <v>7.54</v>
      </c>
      <c r="C19" s="3">
        <v>51.21</v>
      </c>
      <c r="D19" s="5">
        <f t="shared" si="2"/>
        <v>2286.584993404028</v>
      </c>
      <c r="E19" s="5">
        <f t="shared" si="0"/>
        <v>158.84823191018299</v>
      </c>
    </row>
    <row r="20" spans="1:5" x14ac:dyDescent="0.35">
      <c r="A20" s="5">
        <v>378</v>
      </c>
      <c r="B20" s="3">
        <v>6.06</v>
      </c>
      <c r="C20" s="3">
        <f>36.95+34.69</f>
        <v>71.64</v>
      </c>
      <c r="D20" s="5">
        <f t="shared" si="2"/>
        <v>2066.287302243059</v>
      </c>
      <c r="E20" s="5">
        <f t="shared" si="0"/>
        <v>147.07705907908758</v>
      </c>
    </row>
    <row r="21" spans="1:5" x14ac:dyDescent="0.35">
      <c r="A21" s="5"/>
      <c r="B21" s="3"/>
      <c r="C21" s="3"/>
      <c r="D21" s="3"/>
    </row>
    <row r="22" spans="1:5" x14ac:dyDescent="0.35">
      <c r="A22" s="4" t="s">
        <v>4</v>
      </c>
      <c r="B22" s="11">
        <f>MEDIAN(B2:B20)</f>
        <v>6.52</v>
      </c>
      <c r="C22" s="4">
        <f>MEDIAN(C2:C20)</f>
        <v>63.83</v>
      </c>
      <c r="D22" s="4">
        <f>MEDIAN(D2:D20)</f>
        <v>2006.3252437948356</v>
      </c>
      <c r="E22" s="4">
        <f>MEDIAN(E2:E20)</f>
        <v>143.82189824282571</v>
      </c>
    </row>
    <row r="23" spans="1:5" x14ac:dyDescent="0.35">
      <c r="A23" s="4" t="s">
        <v>79</v>
      </c>
      <c r="B23" s="11">
        <f>STDEVA(B2:B20)</f>
        <v>0.58305306550346037</v>
      </c>
      <c r="C23" s="4">
        <f>STDEVA(C2:C20)</f>
        <v>15.468702168689701</v>
      </c>
      <c r="D23" s="4">
        <f>STDEVA(D2:D20)</f>
        <v>414.08705940623929</v>
      </c>
      <c r="E23" s="4">
        <f>STDEVA(E2:E20)</f>
        <v>23.037582440557966</v>
      </c>
    </row>
    <row r="24" spans="1:5" x14ac:dyDescent="0.35">
      <c r="A24" s="4" t="s">
        <v>29</v>
      </c>
      <c r="B24" s="2"/>
      <c r="C24" s="1">
        <v>29266</v>
      </c>
      <c r="D24" s="3" t="s">
        <v>31</v>
      </c>
    </row>
    <row r="25" spans="1:5" x14ac:dyDescent="0.35">
      <c r="A25" s="1" t="s">
        <v>32</v>
      </c>
      <c r="B25" s="1"/>
      <c r="C25" s="4">
        <f>(C24/1000)*E22</f>
        <v>4209.0916739745371</v>
      </c>
      <c r="D25" s="9" t="s">
        <v>33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6"/>
  <sheetViews>
    <sheetView workbookViewId="0">
      <selection activeCell="A2" sqref="A2:E21"/>
    </sheetView>
  </sheetViews>
  <sheetFormatPr baseColWidth="10" defaultColWidth="11.453125" defaultRowHeight="14.5" x14ac:dyDescent="0.35"/>
  <cols>
    <col min="1" max="1" width="8.453125" customWidth="1"/>
    <col min="4" max="4" width="8.26953125" style="5" customWidth="1"/>
    <col min="5" max="5" width="9.81640625" customWidth="1"/>
  </cols>
  <sheetData>
    <row r="1" spans="1:6" ht="31" x14ac:dyDescent="0.35">
      <c r="A1" s="6" t="s">
        <v>0</v>
      </c>
      <c r="B1" s="7" t="s">
        <v>3</v>
      </c>
      <c r="C1" s="7" t="s">
        <v>2</v>
      </c>
      <c r="D1" s="12" t="s">
        <v>1</v>
      </c>
      <c r="E1" s="7" t="s">
        <v>30</v>
      </c>
      <c r="F1" s="7"/>
    </row>
    <row r="2" spans="1:6" x14ac:dyDescent="0.35">
      <c r="A2" s="10" t="s">
        <v>9</v>
      </c>
      <c r="B2" s="3">
        <v>6.34</v>
      </c>
      <c r="C2" s="3">
        <v>79.150000000000006</v>
      </c>
      <c r="D2" s="5">
        <f>PI()/4*(B2^2)*C2</f>
        <v>2498.7299154785183</v>
      </c>
      <c r="E2" s="5">
        <f>10^(0.76*LOG(D2)-0.352)</f>
        <v>169.92867865761994</v>
      </c>
    </row>
    <row r="3" spans="1:6" x14ac:dyDescent="0.35">
      <c r="A3" s="10" t="s">
        <v>10</v>
      </c>
      <c r="B3" s="3">
        <v>7.24</v>
      </c>
      <c r="C3" s="3">
        <v>47.16</v>
      </c>
      <c r="D3" s="5">
        <f t="shared" ref="D3:D11" si="0">PI()/4*(B3^2)*C3</f>
        <v>1941.5152680591502</v>
      </c>
      <c r="E3" s="5">
        <f t="shared" ref="E3:E21" si="1">10^(0.76*LOG(D3)-0.352)</f>
        <v>140.27717647559274</v>
      </c>
    </row>
    <row r="4" spans="1:6" x14ac:dyDescent="0.35">
      <c r="A4" s="10" t="s">
        <v>11</v>
      </c>
      <c r="B4" s="3">
        <v>6.91</v>
      </c>
      <c r="C4" s="3">
        <v>73.83</v>
      </c>
      <c r="D4" s="5">
        <f t="shared" si="0"/>
        <v>2768.7187674753382</v>
      </c>
      <c r="E4" s="5">
        <f t="shared" si="1"/>
        <v>183.70962973262081</v>
      </c>
    </row>
    <row r="5" spans="1:6" x14ac:dyDescent="0.35">
      <c r="A5" s="10" t="s">
        <v>12</v>
      </c>
      <c r="B5" s="3">
        <v>7.57</v>
      </c>
      <c r="C5" s="3">
        <v>62.5</v>
      </c>
      <c r="D5" s="5">
        <f t="shared" si="0"/>
        <v>2812.9477008546523</v>
      </c>
      <c r="E5" s="5">
        <f t="shared" si="1"/>
        <v>185.93573285240817</v>
      </c>
    </row>
    <row r="6" spans="1:6" x14ac:dyDescent="0.35">
      <c r="A6" s="10" t="s">
        <v>13</v>
      </c>
      <c r="B6" s="3">
        <v>6.78</v>
      </c>
      <c r="C6" s="3">
        <v>60.34</v>
      </c>
      <c r="D6" s="5">
        <f t="shared" si="0"/>
        <v>2178.4850050168243</v>
      </c>
      <c r="E6" s="5">
        <f t="shared" si="1"/>
        <v>153.10785668116714</v>
      </c>
    </row>
    <row r="7" spans="1:6" x14ac:dyDescent="0.35">
      <c r="A7" s="10" t="s">
        <v>14</v>
      </c>
      <c r="B7" s="3">
        <v>6.17</v>
      </c>
      <c r="C7" s="3">
        <v>80.56</v>
      </c>
      <c r="D7" s="5">
        <f t="shared" si="0"/>
        <v>2408.6831081247237</v>
      </c>
      <c r="E7" s="5">
        <f t="shared" si="1"/>
        <v>165.25421554075774</v>
      </c>
    </row>
    <row r="8" spans="1:6" x14ac:dyDescent="0.35">
      <c r="A8" s="10" t="s">
        <v>15</v>
      </c>
      <c r="B8" s="3">
        <v>5.66</v>
      </c>
      <c r="C8" s="3">
        <v>67.12</v>
      </c>
      <c r="D8" s="5">
        <f t="shared" si="0"/>
        <v>1688.7862781918652</v>
      </c>
      <c r="E8" s="5">
        <f t="shared" si="1"/>
        <v>126.17019247609234</v>
      </c>
    </row>
    <row r="9" spans="1:6" x14ac:dyDescent="0.35">
      <c r="A9" s="10" t="s">
        <v>16</v>
      </c>
      <c r="B9" s="3">
        <v>6.19</v>
      </c>
      <c r="C9" s="3">
        <v>42.92</v>
      </c>
      <c r="D9" s="5">
        <f t="shared" si="0"/>
        <v>1291.6084948822936</v>
      </c>
      <c r="E9" s="5">
        <f t="shared" si="1"/>
        <v>102.91045028273402</v>
      </c>
    </row>
    <row r="10" spans="1:6" x14ac:dyDescent="0.35">
      <c r="A10" s="10" t="s">
        <v>17</v>
      </c>
      <c r="B10" s="3">
        <v>7.07</v>
      </c>
      <c r="C10" s="3">
        <v>52.67</v>
      </c>
      <c r="D10" s="5">
        <f t="shared" si="0"/>
        <v>2067.7214227960617</v>
      </c>
      <c r="E10" s="5">
        <f t="shared" si="1"/>
        <v>147.15463328174576</v>
      </c>
    </row>
    <row r="11" spans="1:6" x14ac:dyDescent="0.35">
      <c r="A11" s="10" t="s">
        <v>18</v>
      </c>
      <c r="B11" s="3">
        <v>6.57</v>
      </c>
      <c r="C11" s="3">
        <v>66.41</v>
      </c>
      <c r="D11" s="5">
        <f t="shared" si="0"/>
        <v>2251.4074596986043</v>
      </c>
      <c r="E11" s="5">
        <f t="shared" si="1"/>
        <v>156.98751558116422</v>
      </c>
    </row>
    <row r="12" spans="1:6" x14ac:dyDescent="0.35">
      <c r="A12" s="10" t="s">
        <v>19</v>
      </c>
      <c r="B12" s="3">
        <v>7.05</v>
      </c>
      <c r="C12" s="3">
        <v>53.31</v>
      </c>
      <c r="D12" s="5">
        <f>PI()/4*(B12^2)*C12</f>
        <v>2081.02260564891</v>
      </c>
      <c r="E12" s="5">
        <f t="shared" si="1"/>
        <v>147.87350480928549</v>
      </c>
    </row>
    <row r="13" spans="1:6" x14ac:dyDescent="0.35">
      <c r="A13" s="10" t="s">
        <v>20</v>
      </c>
      <c r="B13" s="3">
        <v>5.65</v>
      </c>
      <c r="C13" s="3">
        <v>69.89</v>
      </c>
      <c r="D13" s="5">
        <f t="shared" ref="D13:D21" si="2">PI()/4*(B13^2)*C13</f>
        <v>1752.2731949580373</v>
      </c>
      <c r="E13" s="5">
        <f t="shared" si="1"/>
        <v>129.7589675330849</v>
      </c>
    </row>
    <row r="14" spans="1:6" x14ac:dyDescent="0.35">
      <c r="A14" s="10" t="s">
        <v>21</v>
      </c>
      <c r="B14" s="3">
        <v>6.74</v>
      </c>
      <c r="C14" s="3">
        <v>70.849999999999994</v>
      </c>
      <c r="D14" s="5">
        <f t="shared" si="2"/>
        <v>2527.8396930951953</v>
      </c>
      <c r="E14" s="5">
        <f t="shared" si="1"/>
        <v>171.43111193112793</v>
      </c>
    </row>
    <row r="15" spans="1:6" x14ac:dyDescent="0.35">
      <c r="A15" s="10" t="s">
        <v>22</v>
      </c>
      <c r="B15" s="3">
        <v>7.27</v>
      </c>
      <c r="C15" s="3">
        <v>66.23</v>
      </c>
      <c r="D15" s="5">
        <f t="shared" si="2"/>
        <v>2749.245090190866</v>
      </c>
      <c r="E15" s="5">
        <f t="shared" si="1"/>
        <v>182.72679136076519</v>
      </c>
    </row>
    <row r="16" spans="1:6" x14ac:dyDescent="0.35">
      <c r="A16" s="10" t="s">
        <v>23</v>
      </c>
      <c r="B16" s="3">
        <v>6.66</v>
      </c>
      <c r="C16" s="3">
        <v>63.38</v>
      </c>
      <c r="D16" s="5">
        <f t="shared" si="2"/>
        <v>2207.9568134877163</v>
      </c>
      <c r="E16" s="5">
        <f t="shared" si="1"/>
        <v>154.6795274657936</v>
      </c>
    </row>
    <row r="17" spans="1:5" x14ac:dyDescent="0.35">
      <c r="A17" s="10" t="s">
        <v>24</v>
      </c>
      <c r="B17" s="3">
        <v>6.21</v>
      </c>
      <c r="C17" s="3">
        <v>51.78</v>
      </c>
      <c r="D17" s="5">
        <f t="shared" si="2"/>
        <v>1568.3216141510511</v>
      </c>
      <c r="E17" s="5">
        <f t="shared" si="1"/>
        <v>119.26985661282299</v>
      </c>
    </row>
    <row r="18" spans="1:5" x14ac:dyDescent="0.35">
      <c r="A18" s="10" t="s">
        <v>25</v>
      </c>
      <c r="B18" s="3">
        <v>7.16</v>
      </c>
      <c r="C18" s="3">
        <v>52.48</v>
      </c>
      <c r="D18" s="5">
        <f t="shared" si="2"/>
        <v>2113.0498963253722</v>
      </c>
      <c r="E18" s="5">
        <f t="shared" si="1"/>
        <v>149.59993739565374</v>
      </c>
    </row>
    <row r="19" spans="1:5" x14ac:dyDescent="0.35">
      <c r="A19" s="10" t="s">
        <v>26</v>
      </c>
      <c r="B19" s="3">
        <v>8.0500000000000007</v>
      </c>
      <c r="C19" s="3">
        <v>71.55</v>
      </c>
      <c r="D19" s="5">
        <f t="shared" si="2"/>
        <v>3641.5919487989431</v>
      </c>
      <c r="E19" s="5">
        <f t="shared" si="1"/>
        <v>226.24624134374412</v>
      </c>
    </row>
    <row r="20" spans="1:5" x14ac:dyDescent="0.35">
      <c r="A20" s="10" t="s">
        <v>27</v>
      </c>
      <c r="B20" s="3">
        <v>6.51</v>
      </c>
      <c r="C20" s="3">
        <v>55.86</v>
      </c>
      <c r="D20" s="5">
        <f t="shared" si="2"/>
        <v>1859.3142160789669</v>
      </c>
      <c r="E20" s="5">
        <f t="shared" si="1"/>
        <v>135.74008609081224</v>
      </c>
    </row>
    <row r="21" spans="1:5" x14ac:dyDescent="0.35">
      <c r="A21" s="10" t="s">
        <v>28</v>
      </c>
      <c r="B21" s="3">
        <v>6.79</v>
      </c>
      <c r="C21" s="3">
        <v>65.16</v>
      </c>
      <c r="D21" s="5">
        <f t="shared" si="2"/>
        <v>2359.448517305414</v>
      </c>
      <c r="E21" s="5">
        <f t="shared" si="1"/>
        <v>162.68068193102462</v>
      </c>
    </row>
    <row r="22" spans="1:5" x14ac:dyDescent="0.35">
      <c r="A22" s="5"/>
      <c r="B22" s="3"/>
      <c r="C22" s="3"/>
    </row>
    <row r="23" spans="1:5" x14ac:dyDescent="0.35">
      <c r="A23" s="4" t="s">
        <v>4</v>
      </c>
      <c r="B23" s="11">
        <f>MEDIAN(B2:B21)</f>
        <v>6.76</v>
      </c>
      <c r="C23" s="4">
        <f>MEDIAN(C2:C21)</f>
        <v>64.27</v>
      </c>
      <c r="D23" s="4">
        <f>MEDIAN(D2:D21)</f>
        <v>2193.2209092522703</v>
      </c>
      <c r="E23" s="4">
        <f>MEDIAN(E2:E21)</f>
        <v>153.89369207348037</v>
      </c>
    </row>
    <row r="24" spans="1:5" x14ac:dyDescent="0.35">
      <c r="A24" s="4" t="s">
        <v>79</v>
      </c>
      <c r="B24" s="11">
        <f>STDEVA(B2:B21)</f>
        <v>0.60083691630924274</v>
      </c>
      <c r="C24" s="4">
        <f t="shared" ref="C24:E24" si="3">STDEVA(C2:C21)</f>
        <v>10.411891923231543</v>
      </c>
      <c r="D24" s="4">
        <f t="shared" si="3"/>
        <v>524.47502627485994</v>
      </c>
      <c r="E24" s="4">
        <f t="shared" si="3"/>
        <v>27.598221041786449</v>
      </c>
    </row>
    <row r="25" spans="1:5" x14ac:dyDescent="0.35">
      <c r="A25" s="4" t="s">
        <v>29</v>
      </c>
      <c r="B25" s="3"/>
      <c r="C25" s="1">
        <v>26167</v>
      </c>
      <c r="D25" s="5" t="s">
        <v>31</v>
      </c>
    </row>
    <row r="26" spans="1:5" x14ac:dyDescent="0.35">
      <c r="A26" s="1" t="s">
        <v>32</v>
      </c>
      <c r="C26" s="4">
        <f>(C25/1000)*E23</f>
        <v>4026.9362404867611</v>
      </c>
      <c r="D26" s="9" t="s">
        <v>33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43"/>
  <sheetViews>
    <sheetView workbookViewId="0">
      <selection activeCell="E38" sqref="A2:E38"/>
    </sheetView>
  </sheetViews>
  <sheetFormatPr baseColWidth="10" defaultColWidth="11.453125" defaultRowHeight="14.5" x14ac:dyDescent="0.35"/>
  <cols>
    <col min="1" max="1" width="8.453125" customWidth="1"/>
    <col min="4" max="4" width="8.26953125" style="5" customWidth="1"/>
    <col min="5" max="5" width="9.81640625" customWidth="1"/>
  </cols>
  <sheetData>
    <row r="1" spans="1:7" ht="31" x14ac:dyDescent="0.35">
      <c r="A1" s="6" t="s">
        <v>0</v>
      </c>
      <c r="B1" s="7" t="s">
        <v>3</v>
      </c>
      <c r="C1" s="7" t="s">
        <v>2</v>
      </c>
      <c r="D1" s="12" t="s">
        <v>1</v>
      </c>
      <c r="E1" s="7" t="s">
        <v>30</v>
      </c>
      <c r="F1" s="7"/>
      <c r="G1" s="7"/>
    </row>
    <row r="2" spans="1:7" x14ac:dyDescent="0.35">
      <c r="A2" s="13" t="s">
        <v>9</v>
      </c>
      <c r="B2" s="14">
        <v>6.82</v>
      </c>
      <c r="C2" s="14">
        <v>37.619999999999997</v>
      </c>
      <c r="D2" s="16">
        <f t="shared" ref="D2:D15" si="0">PI()/4*(B2^2)*C2</f>
        <v>1374.2869479945052</v>
      </c>
      <c r="E2" s="5">
        <f t="shared" ref="E2:E15" si="1">10^(0.76*LOG(D2)-0.352)</f>
        <v>107.87947906519493</v>
      </c>
      <c r="F2" s="7"/>
      <c r="G2" s="7"/>
    </row>
    <row r="3" spans="1:7" x14ac:dyDescent="0.35">
      <c r="A3" s="13" t="s">
        <v>12</v>
      </c>
      <c r="B3" s="14">
        <v>5.99</v>
      </c>
      <c r="C3" s="14">
        <v>46.11</v>
      </c>
      <c r="D3" s="16">
        <f t="shared" si="0"/>
        <v>1299.387391666449</v>
      </c>
      <c r="E3" s="5">
        <f t="shared" si="1"/>
        <v>103.38115329845017</v>
      </c>
      <c r="F3" s="7"/>
      <c r="G3" s="7"/>
    </row>
    <row r="4" spans="1:7" x14ac:dyDescent="0.35">
      <c r="A4" s="13" t="s">
        <v>34</v>
      </c>
      <c r="B4" s="14">
        <v>7.09</v>
      </c>
      <c r="C4" s="14">
        <v>51.36</v>
      </c>
      <c r="D4" s="16">
        <f t="shared" si="0"/>
        <v>2027.7171147217352</v>
      </c>
      <c r="E4" s="5">
        <f t="shared" si="1"/>
        <v>144.98584323868963</v>
      </c>
      <c r="F4" s="7"/>
      <c r="G4" s="7"/>
    </row>
    <row r="5" spans="1:7" x14ac:dyDescent="0.35">
      <c r="A5" s="13" t="s">
        <v>13</v>
      </c>
      <c r="B5" s="14">
        <v>6.3</v>
      </c>
      <c r="C5" s="14">
        <v>48.45</v>
      </c>
      <c r="D5" s="16">
        <f t="shared" si="0"/>
        <v>1510.3053529491067</v>
      </c>
      <c r="E5" s="5">
        <f t="shared" si="1"/>
        <v>115.90154329004729</v>
      </c>
      <c r="F5" s="7"/>
      <c r="G5" s="7"/>
    </row>
    <row r="6" spans="1:7" x14ac:dyDescent="0.35">
      <c r="A6" s="13" t="s">
        <v>14</v>
      </c>
      <c r="B6" s="14">
        <v>7.11</v>
      </c>
      <c r="C6" s="14">
        <v>54.25</v>
      </c>
      <c r="D6" s="16">
        <f t="shared" si="0"/>
        <v>2153.916312401715</v>
      </c>
      <c r="E6" s="5">
        <f t="shared" si="1"/>
        <v>151.79375597775771</v>
      </c>
      <c r="F6" s="7"/>
      <c r="G6" s="7"/>
    </row>
    <row r="7" spans="1:7" x14ac:dyDescent="0.35">
      <c r="A7" s="13" t="s">
        <v>18</v>
      </c>
      <c r="B7" s="14">
        <v>6.27</v>
      </c>
      <c r="C7" s="14">
        <v>49.19</v>
      </c>
      <c r="D7" s="16">
        <f t="shared" si="0"/>
        <v>1518.8041865305365</v>
      </c>
      <c r="E7" s="5">
        <f t="shared" si="1"/>
        <v>116.39688476293526</v>
      </c>
      <c r="F7" s="7"/>
      <c r="G7" s="7"/>
    </row>
    <row r="8" spans="1:7" x14ac:dyDescent="0.35">
      <c r="A8" s="13" t="s">
        <v>19</v>
      </c>
      <c r="B8" s="14">
        <v>6.59</v>
      </c>
      <c r="C8" s="14">
        <v>36.950000000000003</v>
      </c>
      <c r="D8" s="16">
        <f t="shared" si="0"/>
        <v>1260.3035317551148</v>
      </c>
      <c r="E8" s="5">
        <f t="shared" si="1"/>
        <v>101.00924303197142</v>
      </c>
      <c r="F8" s="7"/>
      <c r="G8" s="7"/>
    </row>
    <row r="9" spans="1:7" x14ac:dyDescent="0.35">
      <c r="A9" s="13" t="s">
        <v>35</v>
      </c>
      <c r="B9" s="14">
        <v>7.49</v>
      </c>
      <c r="C9" s="14">
        <v>75.540000000000006</v>
      </c>
      <c r="D9" s="16">
        <f t="shared" si="0"/>
        <v>3328.361557354453</v>
      </c>
      <c r="E9" s="5">
        <f t="shared" si="1"/>
        <v>211.2978985936754</v>
      </c>
      <c r="F9" s="7"/>
      <c r="G9" s="7"/>
    </row>
    <row r="10" spans="1:7" x14ac:dyDescent="0.35">
      <c r="A10" s="13" t="s">
        <v>20</v>
      </c>
      <c r="B10" s="14">
        <v>6.49</v>
      </c>
      <c r="C10" s="14">
        <v>68.13</v>
      </c>
      <c r="D10" s="16">
        <f t="shared" si="0"/>
        <v>2253.8118807776218</v>
      </c>
      <c r="E10" s="5">
        <f t="shared" si="1"/>
        <v>157.11491853537066</v>
      </c>
      <c r="F10" s="7"/>
      <c r="G10" s="7"/>
    </row>
    <row r="11" spans="1:7" x14ac:dyDescent="0.35">
      <c r="A11" s="13" t="s">
        <v>24</v>
      </c>
      <c r="B11" s="14">
        <v>6.05</v>
      </c>
      <c r="C11" s="14">
        <v>72.239999999999995</v>
      </c>
      <c r="D11" s="16">
        <f t="shared" si="0"/>
        <v>2076.7220205605481</v>
      </c>
      <c r="E11" s="5">
        <f t="shared" si="1"/>
        <v>147.64119770871906</v>
      </c>
      <c r="F11" s="7"/>
      <c r="G11" s="7"/>
    </row>
    <row r="12" spans="1:7" x14ac:dyDescent="0.35">
      <c r="A12" s="13" t="s">
        <v>25</v>
      </c>
      <c r="B12" s="14">
        <v>6.11</v>
      </c>
      <c r="C12" s="14">
        <v>80.94</v>
      </c>
      <c r="D12" s="16">
        <f t="shared" si="0"/>
        <v>2373.2063510708144</v>
      </c>
      <c r="E12" s="5">
        <f t="shared" si="1"/>
        <v>163.40110211283019</v>
      </c>
      <c r="F12" s="7"/>
      <c r="G12" s="7"/>
    </row>
    <row r="13" spans="1:7" x14ac:dyDescent="0.35">
      <c r="A13" s="13" t="s">
        <v>27</v>
      </c>
      <c r="B13" s="14">
        <v>6.26</v>
      </c>
      <c r="C13" s="14">
        <v>49.95</v>
      </c>
      <c r="D13" s="16">
        <f t="shared" si="0"/>
        <v>1537.3545599442944</v>
      </c>
      <c r="E13" s="5">
        <f t="shared" si="1"/>
        <v>117.47576198218057</v>
      </c>
    </row>
    <row r="14" spans="1:7" x14ac:dyDescent="0.35">
      <c r="A14" s="13" t="s">
        <v>28</v>
      </c>
      <c r="B14" s="14">
        <v>6.26</v>
      </c>
      <c r="C14" s="14">
        <v>51.86</v>
      </c>
      <c r="D14" s="16">
        <f t="shared" si="0"/>
        <v>1596.1402898640861</v>
      </c>
      <c r="E14" s="5">
        <f t="shared" si="1"/>
        <v>120.87430938765367</v>
      </c>
    </row>
    <row r="15" spans="1:7" x14ac:dyDescent="0.35">
      <c r="A15" s="13" t="s">
        <v>36</v>
      </c>
      <c r="B15" s="15">
        <v>5.73</v>
      </c>
      <c r="C15" s="15">
        <v>52.33</v>
      </c>
      <c r="D15" s="16">
        <f t="shared" si="0"/>
        <v>1349.4284434571023</v>
      </c>
      <c r="E15" s="5">
        <f t="shared" si="1"/>
        <v>106.39320544373233</v>
      </c>
    </row>
    <row r="16" spans="1:7" x14ac:dyDescent="0.35">
      <c r="A16" s="13" t="s">
        <v>37</v>
      </c>
      <c r="B16" s="15">
        <v>5.63</v>
      </c>
      <c r="C16" s="15">
        <v>58.27</v>
      </c>
      <c r="D16" s="16">
        <f t="shared" ref="D16:D32" si="2">PI()/4*(B16^2)*C16</f>
        <v>1450.6134141350256</v>
      </c>
      <c r="E16" s="5">
        <f t="shared" ref="E16:E38" si="3">10^(0.76*LOG(D16)-0.352)</f>
        <v>112.40335747738874</v>
      </c>
    </row>
    <row r="17" spans="1:5" x14ac:dyDescent="0.35">
      <c r="A17" s="13" t="s">
        <v>40</v>
      </c>
      <c r="B17" s="15">
        <v>5.88</v>
      </c>
      <c r="C17" s="15">
        <v>51.68</v>
      </c>
      <c r="D17" s="16">
        <f t="shared" ref="D17:D28" si="4">PI()/4*(B17^2)*C17</f>
        <v>1403.3533590661921</v>
      </c>
      <c r="E17" s="5">
        <f t="shared" ref="E17:E28" si="5">10^(0.76*LOG(D17)-0.352)</f>
        <v>109.60918517735008</v>
      </c>
    </row>
    <row r="18" spans="1:5" x14ac:dyDescent="0.35">
      <c r="A18" s="13" t="s">
        <v>41</v>
      </c>
      <c r="B18" s="15">
        <v>6.61</v>
      </c>
      <c r="C18" s="15">
        <v>56.05</v>
      </c>
      <c r="D18" s="16">
        <f t="shared" si="4"/>
        <v>1923.3947100734974</v>
      </c>
      <c r="E18" s="5">
        <f t="shared" si="5"/>
        <v>139.28103876902537</v>
      </c>
    </row>
    <row r="19" spans="1:5" x14ac:dyDescent="0.35">
      <c r="A19" s="13" t="s">
        <v>42</v>
      </c>
      <c r="B19" s="15">
        <v>7.18</v>
      </c>
      <c r="C19" s="15">
        <v>51.42</v>
      </c>
      <c r="D19" s="16">
        <f t="shared" si="4"/>
        <v>2081.9526215323281</v>
      </c>
      <c r="E19" s="5">
        <f t="shared" si="5"/>
        <v>147.92372683657928</v>
      </c>
    </row>
    <row r="20" spans="1:5" x14ac:dyDescent="0.35">
      <c r="A20" s="13" t="s">
        <v>43</v>
      </c>
      <c r="B20" s="15">
        <v>7.27</v>
      </c>
      <c r="C20" s="15">
        <v>49.82</v>
      </c>
      <c r="D20" s="16">
        <f t="shared" si="4"/>
        <v>2068.056626805208</v>
      </c>
      <c r="E20" s="5">
        <f t="shared" si="5"/>
        <v>147.17276321736705</v>
      </c>
    </row>
    <row r="21" spans="1:5" x14ac:dyDescent="0.35">
      <c r="A21" s="13" t="s">
        <v>44</v>
      </c>
      <c r="B21" s="15">
        <v>7.11</v>
      </c>
      <c r="C21" s="15">
        <v>57.97</v>
      </c>
      <c r="D21" s="16">
        <f t="shared" si="4"/>
        <v>2301.6134309664039</v>
      </c>
      <c r="E21" s="5">
        <f t="shared" si="5"/>
        <v>159.64106310157771</v>
      </c>
    </row>
    <row r="22" spans="1:5" x14ac:dyDescent="0.35">
      <c r="A22" s="13" t="s">
        <v>45</v>
      </c>
      <c r="B22" s="15">
        <v>5.52</v>
      </c>
      <c r="C22" s="15">
        <v>54.22</v>
      </c>
      <c r="D22" s="16">
        <f t="shared" si="4"/>
        <v>1297.5603018547793</v>
      </c>
      <c r="E22" s="5">
        <f t="shared" si="5"/>
        <v>103.27065654215423</v>
      </c>
    </row>
    <row r="23" spans="1:5" x14ac:dyDescent="0.35">
      <c r="A23" s="13" t="s">
        <v>46</v>
      </c>
      <c r="B23" s="15">
        <v>6.11</v>
      </c>
      <c r="C23" s="15">
        <v>59.47</v>
      </c>
      <c r="D23" s="16">
        <f t="shared" si="4"/>
        <v>1743.6938682750349</v>
      </c>
      <c r="E23" s="5">
        <f t="shared" si="5"/>
        <v>129.27584425165975</v>
      </c>
    </row>
    <row r="24" spans="1:5" x14ac:dyDescent="0.35">
      <c r="A24" s="13" t="s">
        <v>47</v>
      </c>
      <c r="B24" s="15">
        <v>6.08</v>
      </c>
      <c r="C24" s="15">
        <v>61.57</v>
      </c>
      <c r="D24" s="16">
        <f t="shared" si="4"/>
        <v>1787.5829080327683</v>
      </c>
      <c r="E24" s="5">
        <f t="shared" si="5"/>
        <v>131.74140993068383</v>
      </c>
    </row>
    <row r="25" spans="1:5" x14ac:dyDescent="0.35">
      <c r="A25" s="13" t="s">
        <v>48</v>
      </c>
      <c r="B25" s="15">
        <v>6.46</v>
      </c>
      <c r="C25" s="15">
        <v>61.67</v>
      </c>
      <c r="D25" s="16">
        <f t="shared" si="4"/>
        <v>2021.2911094709311</v>
      </c>
      <c r="E25" s="5">
        <f t="shared" si="5"/>
        <v>144.63651134073496</v>
      </c>
    </row>
    <row r="26" spans="1:5" x14ac:dyDescent="0.35">
      <c r="A26" s="13" t="s">
        <v>51</v>
      </c>
      <c r="B26" s="15">
        <v>5.57</v>
      </c>
      <c r="C26" s="15">
        <v>68.06</v>
      </c>
      <c r="D26" s="16">
        <f t="shared" si="4"/>
        <v>1658.4111785808611</v>
      </c>
      <c r="E26" s="5">
        <f t="shared" si="5"/>
        <v>124.44174273391992</v>
      </c>
    </row>
    <row r="27" spans="1:5" x14ac:dyDescent="0.35">
      <c r="A27" s="13" t="s">
        <v>52</v>
      </c>
      <c r="B27" s="15">
        <v>4.83</v>
      </c>
      <c r="C27" s="15">
        <v>70.16</v>
      </c>
      <c r="D27" s="16">
        <f t="shared" si="4"/>
        <v>1285.5048610200445</v>
      </c>
      <c r="E27" s="5">
        <f t="shared" si="5"/>
        <v>102.5406413982749</v>
      </c>
    </row>
    <row r="28" spans="1:5" x14ac:dyDescent="0.35">
      <c r="A28" s="13" t="s">
        <v>53</v>
      </c>
      <c r="B28" s="15">
        <v>6.58</v>
      </c>
      <c r="C28" s="15">
        <v>54.54</v>
      </c>
      <c r="D28" s="16">
        <f t="shared" si="4"/>
        <v>1854.6279572954786</v>
      </c>
      <c r="E28" s="5">
        <f t="shared" si="5"/>
        <v>135.47999429098036</v>
      </c>
    </row>
    <row r="29" spans="1:5" x14ac:dyDescent="0.35">
      <c r="A29" s="13" t="s">
        <v>54</v>
      </c>
      <c r="B29" s="15">
        <v>6.42</v>
      </c>
      <c r="C29" s="15">
        <v>62.88</v>
      </c>
      <c r="D29" s="16">
        <f t="shared" si="2"/>
        <v>2035.5063921134167</v>
      </c>
      <c r="E29" s="5">
        <f t="shared" si="3"/>
        <v>145.40892964294989</v>
      </c>
    </row>
    <row r="30" spans="1:5" x14ac:dyDescent="0.35">
      <c r="A30" s="13" t="s">
        <v>55</v>
      </c>
      <c r="B30" s="15">
        <v>6.37</v>
      </c>
      <c r="C30" s="15">
        <v>54.05</v>
      </c>
      <c r="D30" s="16">
        <f t="shared" si="2"/>
        <v>1722.5206789003616</v>
      </c>
      <c r="E30" s="5">
        <f t="shared" si="3"/>
        <v>128.081079033028</v>
      </c>
    </row>
    <row r="31" spans="1:5" x14ac:dyDescent="0.35">
      <c r="A31" s="13" t="s">
        <v>56</v>
      </c>
      <c r="B31" s="15">
        <v>6.76</v>
      </c>
      <c r="C31" s="15">
        <v>56.72</v>
      </c>
      <c r="D31" s="16">
        <f>PI()/4*(B31^2)*C31</f>
        <v>2035.726806253992</v>
      </c>
      <c r="E31" s="5">
        <f t="shared" si="3"/>
        <v>145.42089611165363</v>
      </c>
    </row>
    <row r="32" spans="1:5" x14ac:dyDescent="0.35">
      <c r="A32" s="13" t="s">
        <v>57</v>
      </c>
      <c r="B32" s="15">
        <v>6.99</v>
      </c>
      <c r="C32" s="15">
        <v>51.21</v>
      </c>
      <c r="D32" s="16">
        <f t="shared" si="2"/>
        <v>1965.1649458629163</v>
      </c>
      <c r="E32" s="5">
        <f t="shared" si="3"/>
        <v>141.57391651859987</v>
      </c>
    </row>
    <row r="33" spans="1:5" x14ac:dyDescent="0.35">
      <c r="A33" s="13" t="s">
        <v>59</v>
      </c>
      <c r="B33" s="15">
        <v>6.38</v>
      </c>
      <c r="C33" s="15">
        <v>52.27</v>
      </c>
      <c r="D33" s="16">
        <f t="shared" ref="D33:D38" si="6">PI()/4*(B33^2)*C33</f>
        <v>1671.0280455847376</v>
      </c>
      <c r="E33" s="5">
        <f t="shared" si="3"/>
        <v>125.16060148447127</v>
      </c>
    </row>
    <row r="34" spans="1:5" x14ac:dyDescent="0.35">
      <c r="A34" s="13" t="s">
        <v>60</v>
      </c>
      <c r="B34" s="15">
        <v>6.49</v>
      </c>
      <c r="C34" s="15">
        <v>48.34</v>
      </c>
      <c r="D34" s="16">
        <f t="shared" si="6"/>
        <v>1599.1379174635292</v>
      </c>
      <c r="E34" s="5">
        <f t="shared" si="3"/>
        <v>121.04679640257896</v>
      </c>
    </row>
    <row r="35" spans="1:5" x14ac:dyDescent="0.35">
      <c r="A35" s="13" t="s">
        <v>61</v>
      </c>
      <c r="B35" s="15">
        <v>6.47</v>
      </c>
      <c r="C35" s="15">
        <v>49.25</v>
      </c>
      <c r="D35" s="16">
        <f t="shared" si="6"/>
        <v>1619.2155934245889</v>
      </c>
      <c r="E35" s="5">
        <f t="shared" si="3"/>
        <v>122.20009820634482</v>
      </c>
    </row>
    <row r="36" spans="1:5" x14ac:dyDescent="0.35">
      <c r="A36" s="13" t="s">
        <v>74</v>
      </c>
      <c r="B36" s="15">
        <v>7.33</v>
      </c>
      <c r="C36" s="15">
        <v>54.29</v>
      </c>
      <c r="D36" s="16">
        <f t="shared" si="6"/>
        <v>2290.9608746143149</v>
      </c>
      <c r="E36" s="5">
        <f t="shared" si="3"/>
        <v>159.07921196799833</v>
      </c>
    </row>
    <row r="37" spans="1:5" x14ac:dyDescent="0.35">
      <c r="A37" s="13" t="s">
        <v>75</v>
      </c>
      <c r="B37" s="15">
        <v>6.89</v>
      </c>
      <c r="C37" s="15">
        <v>57.2</v>
      </c>
      <c r="D37" s="16">
        <f t="shared" si="6"/>
        <v>2132.6734087298646</v>
      </c>
      <c r="E37" s="5">
        <f t="shared" si="3"/>
        <v>150.65463896098188</v>
      </c>
    </row>
    <row r="38" spans="1:5" x14ac:dyDescent="0.35">
      <c r="A38" s="13" t="s">
        <v>76</v>
      </c>
      <c r="B38" s="15">
        <v>6.34</v>
      </c>
      <c r="C38" s="15">
        <v>48.59</v>
      </c>
      <c r="D38" s="16">
        <f t="shared" si="6"/>
        <v>1533.9644547454352</v>
      </c>
      <c r="E38" s="5">
        <f t="shared" si="3"/>
        <v>117.27883010996969</v>
      </c>
    </row>
    <row r="39" spans="1:5" x14ac:dyDescent="0.35">
      <c r="A39" s="5"/>
      <c r="B39" s="3"/>
      <c r="C39" s="3"/>
    </row>
    <row r="40" spans="1:5" x14ac:dyDescent="0.35">
      <c r="A40" s="4" t="s">
        <v>4</v>
      </c>
      <c r="B40" s="11">
        <f>MEDIAN(B13:B38)</f>
        <v>6.4</v>
      </c>
      <c r="C40" s="4">
        <f>MEDIAN(C13:C38)</f>
        <v>54.254999999999995</v>
      </c>
      <c r="D40" s="4">
        <f>MEDIAN(D13:D38)</f>
        <v>1733.1072735876983</v>
      </c>
      <c r="E40" s="4">
        <f>MEDIAN(E13:E38)</f>
        <v>128.67846164234388</v>
      </c>
    </row>
    <row r="41" spans="1:5" x14ac:dyDescent="0.35">
      <c r="A41" s="4" t="s">
        <v>79</v>
      </c>
      <c r="B41" s="11">
        <f>STDEVA(B2:B38)</f>
        <v>0.57199521722522173</v>
      </c>
      <c r="C41" s="4">
        <f t="shared" ref="C41:E41" si="7">STDEVA(C2:C38)</f>
        <v>9.3871845104394378</v>
      </c>
      <c r="D41" s="4">
        <f t="shared" si="7"/>
        <v>417.07682024015753</v>
      </c>
      <c r="E41" s="4">
        <f t="shared" si="7"/>
        <v>22.785946427489677</v>
      </c>
    </row>
    <row r="42" spans="1:5" x14ac:dyDescent="0.35">
      <c r="A42" s="4" t="s">
        <v>29</v>
      </c>
      <c r="B42" s="3"/>
      <c r="C42" s="1">
        <v>12877</v>
      </c>
      <c r="D42" s="5" t="s">
        <v>31</v>
      </c>
    </row>
    <row r="43" spans="1:5" x14ac:dyDescent="0.35">
      <c r="A43" s="1" t="s">
        <v>32</v>
      </c>
      <c r="C43" s="4">
        <f>(C42/1000)*E40</f>
        <v>1656.9925505684621</v>
      </c>
      <c r="D43" s="9" t="s">
        <v>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48"/>
  <sheetViews>
    <sheetView topLeftCell="A8" workbookViewId="0">
      <selection activeCell="A2" sqref="A2:E43"/>
    </sheetView>
  </sheetViews>
  <sheetFormatPr baseColWidth="10" defaultColWidth="11.453125" defaultRowHeight="14.5" x14ac:dyDescent="0.35"/>
  <cols>
    <col min="1" max="1" width="11.1796875" customWidth="1"/>
  </cols>
  <sheetData>
    <row r="1" spans="1:7" ht="31" x14ac:dyDescent="0.35">
      <c r="A1" s="6" t="s">
        <v>0</v>
      </c>
      <c r="B1" s="7" t="s">
        <v>3</v>
      </c>
      <c r="C1" s="7" t="s">
        <v>2</v>
      </c>
      <c r="D1" s="12" t="s">
        <v>1</v>
      </c>
      <c r="E1" s="7" t="s">
        <v>30</v>
      </c>
      <c r="F1" s="7"/>
      <c r="G1" s="7"/>
    </row>
    <row r="2" spans="1:7" x14ac:dyDescent="0.35">
      <c r="A2" s="13" t="s">
        <v>9</v>
      </c>
      <c r="B2" s="14">
        <v>6.08</v>
      </c>
      <c r="C2" s="14">
        <v>51.36</v>
      </c>
      <c r="D2" s="5">
        <f t="shared" ref="D2:D20" si="0">PI()/4*(B2^2)*C2</f>
        <v>1491.1524793984565</v>
      </c>
      <c r="E2" s="5">
        <f t="shared" ref="E2:E19" si="1">10^(0.76*LOG(D2)-0.352)</f>
        <v>114.78278601954825</v>
      </c>
      <c r="F2" s="7"/>
      <c r="G2" s="7"/>
    </row>
    <row r="3" spans="1:7" x14ac:dyDescent="0.35">
      <c r="A3" s="13" t="s">
        <v>10</v>
      </c>
      <c r="B3" s="14">
        <v>6.39</v>
      </c>
      <c r="C3" s="14">
        <v>70.78</v>
      </c>
      <c r="D3" s="5">
        <f t="shared" si="0"/>
        <v>2269.8761202874416</v>
      </c>
      <c r="E3" s="5">
        <f t="shared" si="1"/>
        <v>157.96527887939246</v>
      </c>
      <c r="F3" s="7"/>
      <c r="G3" s="7"/>
    </row>
    <row r="4" spans="1:7" x14ac:dyDescent="0.35">
      <c r="A4" s="13" t="s">
        <v>11</v>
      </c>
      <c r="B4" s="14">
        <v>5.85</v>
      </c>
      <c r="C4" s="14">
        <v>63.3</v>
      </c>
      <c r="D4" s="5">
        <f t="shared" si="0"/>
        <v>1701.3956713468183</v>
      </c>
      <c r="E4" s="5">
        <f t="shared" si="1"/>
        <v>126.88551475839721</v>
      </c>
      <c r="F4" s="7"/>
      <c r="G4" s="7"/>
    </row>
    <row r="5" spans="1:7" x14ac:dyDescent="0.35">
      <c r="A5" s="13" t="s">
        <v>12</v>
      </c>
      <c r="B5" s="14">
        <v>6.44</v>
      </c>
      <c r="C5" s="14">
        <v>42.83</v>
      </c>
      <c r="D5" s="5">
        <f t="shared" si="0"/>
        <v>1395.113979411846</v>
      </c>
      <c r="E5" s="5">
        <f t="shared" si="1"/>
        <v>109.11975061512609</v>
      </c>
      <c r="F5" s="7"/>
      <c r="G5" s="7"/>
    </row>
    <row r="6" spans="1:7" x14ac:dyDescent="0.35">
      <c r="A6" s="13" t="s">
        <v>34</v>
      </c>
      <c r="B6" s="14">
        <v>6.59</v>
      </c>
      <c r="C6" s="14">
        <v>45.9</v>
      </c>
      <c r="D6" s="5">
        <f t="shared" si="0"/>
        <v>1565.5732640746892</v>
      </c>
      <c r="E6" s="5">
        <f t="shared" si="1"/>
        <v>119.1109753815102</v>
      </c>
      <c r="F6" s="7"/>
      <c r="G6" s="7"/>
    </row>
    <row r="7" spans="1:7" x14ac:dyDescent="0.35">
      <c r="A7" s="13" t="s">
        <v>13</v>
      </c>
      <c r="B7" s="14">
        <v>6.72</v>
      </c>
      <c r="C7" s="14">
        <v>47.28</v>
      </c>
      <c r="D7" s="5">
        <f t="shared" si="0"/>
        <v>1676.8950986706152</v>
      </c>
      <c r="E7" s="5">
        <f t="shared" si="1"/>
        <v>125.49443870823252</v>
      </c>
      <c r="F7" s="7"/>
      <c r="G7" s="7"/>
    </row>
    <row r="8" spans="1:7" x14ac:dyDescent="0.35">
      <c r="A8" s="13" t="s">
        <v>14</v>
      </c>
      <c r="B8" s="14">
        <v>6.14</v>
      </c>
      <c r="C8" s="14">
        <v>52.09</v>
      </c>
      <c r="D8" s="5">
        <f t="shared" si="0"/>
        <v>1542.3430509366326</v>
      </c>
      <c r="E8" s="5">
        <f t="shared" si="1"/>
        <v>117.76535501011691</v>
      </c>
      <c r="F8" s="7"/>
      <c r="G8" s="7"/>
    </row>
    <row r="9" spans="1:7" x14ac:dyDescent="0.35">
      <c r="A9" s="13" t="s">
        <v>15</v>
      </c>
      <c r="B9" s="14">
        <v>6.78</v>
      </c>
      <c r="C9" s="14">
        <v>68.819999999999993</v>
      </c>
      <c r="D9" s="5">
        <f t="shared" si="0"/>
        <v>2484.6426590198512</v>
      </c>
      <c r="E9" s="5">
        <f t="shared" si="1"/>
        <v>169.20009105273687</v>
      </c>
      <c r="F9" s="7"/>
      <c r="G9" s="7"/>
    </row>
    <row r="10" spans="1:7" x14ac:dyDescent="0.35">
      <c r="A10" s="13" t="s">
        <v>16</v>
      </c>
      <c r="B10" s="14">
        <v>6.31</v>
      </c>
      <c r="C10" s="14">
        <v>53.83</v>
      </c>
      <c r="D10" s="5">
        <f t="shared" si="0"/>
        <v>1683.3444043287329</v>
      </c>
      <c r="E10" s="5">
        <f t="shared" si="1"/>
        <v>125.86108303975922</v>
      </c>
      <c r="F10" s="7"/>
      <c r="G10" s="7"/>
    </row>
    <row r="11" spans="1:7" x14ac:dyDescent="0.35">
      <c r="A11" s="13" t="s">
        <v>17</v>
      </c>
      <c r="B11" s="14">
        <v>6.04</v>
      </c>
      <c r="C11" s="14">
        <v>51.32</v>
      </c>
      <c r="D11" s="5">
        <f t="shared" si="0"/>
        <v>1470.4504896519138</v>
      </c>
      <c r="E11" s="5">
        <f t="shared" si="1"/>
        <v>113.56965560222737</v>
      </c>
      <c r="F11" s="7"/>
      <c r="G11" s="7"/>
    </row>
    <row r="12" spans="1:7" x14ac:dyDescent="0.35">
      <c r="A12" s="13" t="s">
        <v>18</v>
      </c>
      <c r="B12" s="14">
        <v>6.21</v>
      </c>
      <c r="C12" s="14">
        <v>43.31</v>
      </c>
      <c r="D12" s="5">
        <f>PI()/4*(B12^2)*C12</f>
        <v>1311.7807861893014</v>
      </c>
      <c r="E12" s="5">
        <f t="shared" si="1"/>
        <v>104.12968670744299</v>
      </c>
      <c r="F12" s="7"/>
      <c r="G12" s="7"/>
    </row>
    <row r="13" spans="1:7" x14ac:dyDescent="0.35">
      <c r="A13" s="13" t="s">
        <v>19</v>
      </c>
      <c r="B13" s="14">
        <v>6.9</v>
      </c>
      <c r="C13" s="14">
        <v>45.92</v>
      </c>
      <c r="D13" s="5">
        <f t="shared" si="0"/>
        <v>1717.0776772054676</v>
      </c>
      <c r="E13" s="5">
        <f t="shared" si="1"/>
        <v>127.77337197436583</v>
      </c>
      <c r="F13" s="7"/>
      <c r="G13" s="7"/>
    </row>
    <row r="14" spans="1:7" x14ac:dyDescent="0.35">
      <c r="A14" s="13" t="s">
        <v>21</v>
      </c>
      <c r="B14" s="14">
        <v>6.48</v>
      </c>
      <c r="C14" s="14">
        <v>60.98</v>
      </c>
      <c r="D14" s="5">
        <f t="shared" si="0"/>
        <v>2011.0705817989706</v>
      </c>
      <c r="E14" s="5">
        <f t="shared" si="1"/>
        <v>144.08035105596758</v>
      </c>
      <c r="F14" s="7"/>
      <c r="G14" s="7"/>
    </row>
    <row r="15" spans="1:7" x14ac:dyDescent="0.35">
      <c r="A15" s="13" t="s">
        <v>23</v>
      </c>
      <c r="B15" s="14">
        <v>5.59</v>
      </c>
      <c r="C15" s="14">
        <v>52.43</v>
      </c>
      <c r="D15" s="5">
        <f t="shared" si="0"/>
        <v>1286.7475643326634</v>
      </c>
      <c r="E15" s="5">
        <f t="shared" si="1"/>
        <v>102.61596880073886</v>
      </c>
      <c r="F15" s="7"/>
      <c r="G15" s="7"/>
    </row>
    <row r="16" spans="1:7" x14ac:dyDescent="0.35">
      <c r="A16" s="13" t="s">
        <v>24</v>
      </c>
      <c r="B16" s="14">
        <v>6.55</v>
      </c>
      <c r="C16" s="14">
        <v>44.56</v>
      </c>
      <c r="D16" s="5">
        <f t="shared" si="0"/>
        <v>1501.473472061886</v>
      </c>
      <c r="E16" s="5">
        <f t="shared" si="1"/>
        <v>115.38608130537794</v>
      </c>
      <c r="F16" s="7"/>
      <c r="G16" s="7"/>
    </row>
    <row r="17" spans="1:7" x14ac:dyDescent="0.35">
      <c r="A17" s="13" t="s">
        <v>25</v>
      </c>
      <c r="B17" s="14">
        <v>5.97</v>
      </c>
      <c r="C17" s="14">
        <v>71.47</v>
      </c>
      <c r="D17" s="5">
        <f t="shared" si="0"/>
        <v>2000.609495308941</v>
      </c>
      <c r="E17" s="5">
        <f t="shared" si="1"/>
        <v>143.51039756182246</v>
      </c>
      <c r="F17" s="7"/>
      <c r="G17" s="7"/>
    </row>
    <row r="18" spans="1:7" x14ac:dyDescent="0.35">
      <c r="A18" s="13" t="s">
        <v>62</v>
      </c>
      <c r="B18" s="14">
        <v>5.68</v>
      </c>
      <c r="C18" s="14">
        <v>59.41</v>
      </c>
      <c r="D18" s="5">
        <f t="shared" si="0"/>
        <v>1505.3798728806216</v>
      </c>
      <c r="E18" s="5">
        <f t="shared" si="1"/>
        <v>115.61416313636751</v>
      </c>
      <c r="F18" s="7"/>
      <c r="G18" s="7"/>
    </row>
    <row r="19" spans="1:7" x14ac:dyDescent="0.35">
      <c r="A19" s="13" t="s">
        <v>63</v>
      </c>
      <c r="B19" s="14">
        <v>5.91</v>
      </c>
      <c r="C19" s="14">
        <v>61.48</v>
      </c>
      <c r="D19" s="5">
        <f t="shared" si="0"/>
        <v>1686.5479845323689</v>
      </c>
      <c r="E19" s="5">
        <f t="shared" si="1"/>
        <v>126.04308185637835</v>
      </c>
      <c r="F19" s="7"/>
      <c r="G19" s="7"/>
    </row>
    <row r="20" spans="1:7" x14ac:dyDescent="0.35">
      <c r="A20" s="13" t="s">
        <v>27</v>
      </c>
      <c r="B20" s="14">
        <v>6.54</v>
      </c>
      <c r="C20" s="14">
        <v>57.41</v>
      </c>
      <c r="D20" s="5">
        <f t="shared" si="0"/>
        <v>1928.5589786725909</v>
      </c>
      <c r="E20" s="5">
        <f>10^(0.76*LOG(D20)-0.352)</f>
        <v>139.56516164270252</v>
      </c>
    </row>
    <row r="21" spans="1:7" x14ac:dyDescent="0.35">
      <c r="A21" s="13" t="s">
        <v>28</v>
      </c>
      <c r="B21" s="15">
        <v>6.81</v>
      </c>
      <c r="C21" s="15">
        <v>60.26</v>
      </c>
      <c r="D21" s="5">
        <f t="shared" ref="D21:D28" si="2">PI()/4*(B21^2)*C21</f>
        <v>2194.892388911223</v>
      </c>
      <c r="E21" s="5">
        <f t="shared" ref="E21:E43" si="3">10^(0.76*LOG(D21)-0.352)</f>
        <v>153.98345388244783</v>
      </c>
    </row>
    <row r="22" spans="1:7" x14ac:dyDescent="0.35">
      <c r="A22" s="13" t="s">
        <v>36</v>
      </c>
      <c r="B22" s="15">
        <v>6.74</v>
      </c>
      <c r="C22" s="15">
        <v>53.35</v>
      </c>
      <c r="D22" s="5">
        <f t="shared" si="2"/>
        <v>1903.4615049630017</v>
      </c>
      <c r="E22" s="5">
        <f t="shared" si="3"/>
        <v>138.18264920862194</v>
      </c>
    </row>
    <row r="23" spans="1:7" x14ac:dyDescent="0.35">
      <c r="A23" s="13" t="s">
        <v>37</v>
      </c>
      <c r="B23" s="15">
        <v>6.65</v>
      </c>
      <c r="C23" s="15">
        <v>38.46</v>
      </c>
      <c r="D23" s="5">
        <f t="shared" si="2"/>
        <v>1335.8031150012471</v>
      </c>
      <c r="E23" s="5">
        <f t="shared" si="3"/>
        <v>105.57577142430924</v>
      </c>
    </row>
    <row r="24" spans="1:7" x14ac:dyDescent="0.35">
      <c r="A24" s="13" t="s">
        <v>38</v>
      </c>
      <c r="B24" s="15">
        <v>5.94</v>
      </c>
      <c r="C24" s="15">
        <v>34.520000000000003</v>
      </c>
      <c r="D24" s="5">
        <f t="shared" si="2"/>
        <v>956.60700850549335</v>
      </c>
      <c r="E24" s="5">
        <f t="shared" si="3"/>
        <v>81.913881281475426</v>
      </c>
    </row>
    <row r="25" spans="1:7" x14ac:dyDescent="0.35">
      <c r="A25" s="13" t="s">
        <v>39</v>
      </c>
      <c r="B25" s="15">
        <v>6.79</v>
      </c>
      <c r="C25" s="15">
        <v>52.79</v>
      </c>
      <c r="D25" s="5">
        <f t="shared" si="2"/>
        <v>1911.5298838022222</v>
      </c>
      <c r="E25" s="5">
        <f t="shared" si="3"/>
        <v>138.62757616055848</v>
      </c>
    </row>
    <row r="26" spans="1:7" x14ac:dyDescent="0.35">
      <c r="A26" s="13" t="s">
        <v>40</v>
      </c>
      <c r="B26" s="15">
        <v>6.88</v>
      </c>
      <c r="C26" s="15">
        <v>63.62</v>
      </c>
      <c r="D26" s="5">
        <f t="shared" si="2"/>
        <v>2365.1594395195934</v>
      </c>
      <c r="E26" s="5">
        <f t="shared" si="3"/>
        <v>162.97985278499027</v>
      </c>
    </row>
    <row r="27" spans="1:7" x14ac:dyDescent="0.35">
      <c r="A27" s="13" t="s">
        <v>41</v>
      </c>
      <c r="B27" s="15">
        <v>5.76</v>
      </c>
      <c r="C27" s="15">
        <v>75.64</v>
      </c>
      <c r="D27" s="5">
        <f t="shared" si="2"/>
        <v>1970.9988386529369</v>
      </c>
      <c r="E27" s="5">
        <f t="shared" si="3"/>
        <v>141.89321858097333</v>
      </c>
    </row>
    <row r="28" spans="1:7" x14ac:dyDescent="0.35">
      <c r="A28" s="13" t="s">
        <v>43</v>
      </c>
      <c r="B28" s="15">
        <v>6.01</v>
      </c>
      <c r="C28" s="15">
        <v>55.5</v>
      </c>
      <c r="D28" s="5">
        <f t="shared" si="2"/>
        <v>1574.4606411961356</v>
      </c>
      <c r="E28" s="5">
        <f t="shared" si="3"/>
        <v>119.62451071690715</v>
      </c>
    </row>
    <row r="29" spans="1:7" x14ac:dyDescent="0.35">
      <c r="A29" s="13" t="s">
        <v>44</v>
      </c>
      <c r="B29" s="15">
        <v>6.11</v>
      </c>
      <c r="C29" s="15">
        <v>66.81</v>
      </c>
      <c r="D29" s="5">
        <f>PI()/4*(B29^2)*C29</f>
        <v>1958.906799049186</v>
      </c>
      <c r="E29" s="5">
        <f t="shared" si="3"/>
        <v>141.2311410541605</v>
      </c>
    </row>
    <row r="30" spans="1:7" x14ac:dyDescent="0.35">
      <c r="A30" s="13" t="s">
        <v>64</v>
      </c>
      <c r="B30" s="15">
        <v>6.47</v>
      </c>
      <c r="C30" s="15">
        <v>45.37</v>
      </c>
      <c r="D30" s="5">
        <f>PI()/4*(B30^2)*C30</f>
        <v>1491.6509943893116</v>
      </c>
      <c r="E30" s="5">
        <f t="shared" ref="E30" si="4">10^(0.76*LOG(D30)-0.352)</f>
        <v>114.81194881157556</v>
      </c>
    </row>
    <row r="31" spans="1:7" x14ac:dyDescent="0.35">
      <c r="A31" s="13" t="s">
        <v>65</v>
      </c>
      <c r="B31" s="15">
        <v>6.82</v>
      </c>
      <c r="C31" s="15">
        <v>41.75</v>
      </c>
      <c r="D31" s="5">
        <f t="shared" ref="D31:D43" si="5">PI()/4*(B31^2)*C31</f>
        <v>1525.1589600949123</v>
      </c>
      <c r="E31" s="5">
        <f t="shared" si="3"/>
        <v>116.76682835719848</v>
      </c>
    </row>
    <row r="32" spans="1:7" x14ac:dyDescent="0.35">
      <c r="A32" s="13" t="s">
        <v>66</v>
      </c>
      <c r="B32" s="15">
        <v>6.67</v>
      </c>
      <c r="C32" s="15">
        <v>46.5</v>
      </c>
      <c r="D32" s="5">
        <f t="shared" si="5"/>
        <v>1624.7797663481322</v>
      </c>
      <c r="E32" s="5">
        <f t="shared" si="3"/>
        <v>122.51910668012934</v>
      </c>
    </row>
    <row r="33" spans="1:5" x14ac:dyDescent="0.35">
      <c r="A33" s="13" t="s">
        <v>67</v>
      </c>
      <c r="B33" s="15">
        <v>6.82</v>
      </c>
      <c r="C33" s="15">
        <v>49.02</v>
      </c>
      <c r="D33" s="5">
        <f t="shared" si="5"/>
        <v>1790.7375382958708</v>
      </c>
      <c r="E33" s="5">
        <f t="shared" si="3"/>
        <v>131.91806506246175</v>
      </c>
    </row>
    <row r="34" spans="1:5" x14ac:dyDescent="0.35">
      <c r="A34" s="13" t="s">
        <v>68</v>
      </c>
      <c r="B34" s="15">
        <v>6.87</v>
      </c>
      <c r="C34" s="15">
        <v>35.54</v>
      </c>
      <c r="D34" s="5">
        <f t="shared" si="5"/>
        <v>1317.4094638640047</v>
      </c>
      <c r="E34" s="5">
        <f t="shared" si="3"/>
        <v>104.46908526043531</v>
      </c>
    </row>
    <row r="35" spans="1:5" x14ac:dyDescent="0.35">
      <c r="A35" s="13" t="s">
        <v>69</v>
      </c>
      <c r="B35" s="15">
        <v>6.42</v>
      </c>
      <c r="C35" s="15">
        <v>33.82</v>
      </c>
      <c r="D35" s="5">
        <f t="shared" ref="D35:D36" si="6">PI()/4*(B35^2)*C35</f>
        <v>1094.7968540279223</v>
      </c>
      <c r="E35" s="5">
        <f t="shared" ref="E35:E36" si="7">10^(0.76*LOG(D35)-0.352)</f>
        <v>90.759791805262594</v>
      </c>
    </row>
    <row r="36" spans="1:5" x14ac:dyDescent="0.35">
      <c r="A36" s="13" t="s">
        <v>48</v>
      </c>
      <c r="B36" s="15">
        <v>6.32</v>
      </c>
      <c r="C36" s="15">
        <v>51.32</v>
      </c>
      <c r="D36" s="5">
        <f t="shared" si="6"/>
        <v>1609.9436877185381</v>
      </c>
      <c r="E36" s="5">
        <f t="shared" si="7"/>
        <v>121.66793051681891</v>
      </c>
    </row>
    <row r="37" spans="1:5" x14ac:dyDescent="0.35">
      <c r="A37" s="13" t="s">
        <v>70</v>
      </c>
      <c r="B37" s="15">
        <v>5.86</v>
      </c>
      <c r="C37" s="15">
        <v>68.760000000000005</v>
      </c>
      <c r="D37" s="5">
        <f t="shared" si="5"/>
        <v>1854.4749931491756</v>
      </c>
      <c r="E37" s="5">
        <f t="shared" si="3"/>
        <v>135.4715019796833</v>
      </c>
    </row>
    <row r="38" spans="1:5" x14ac:dyDescent="0.35">
      <c r="A38" s="13" t="s">
        <v>71</v>
      </c>
      <c r="B38" s="15">
        <v>7.09</v>
      </c>
      <c r="C38" s="15">
        <v>54.06</v>
      </c>
      <c r="D38" s="5">
        <f t="shared" si="5"/>
        <v>2134.3143929489293</v>
      </c>
      <c r="E38" s="5">
        <f t="shared" si="3"/>
        <v>150.7427308783378</v>
      </c>
    </row>
    <row r="39" spans="1:5" x14ac:dyDescent="0.35">
      <c r="A39" s="13" t="s">
        <v>72</v>
      </c>
      <c r="B39" s="15">
        <v>5.51</v>
      </c>
      <c r="C39" s="15">
        <v>69.36</v>
      </c>
      <c r="D39" s="5">
        <f t="shared" si="5"/>
        <v>1653.8730238998405</v>
      </c>
      <c r="E39" s="5">
        <f t="shared" si="3"/>
        <v>124.18285617449072</v>
      </c>
    </row>
    <row r="40" spans="1:5" x14ac:dyDescent="0.35">
      <c r="A40" s="13" t="s">
        <v>73</v>
      </c>
      <c r="B40" s="15">
        <v>6.82</v>
      </c>
      <c r="C40" s="15">
        <v>33.36</v>
      </c>
      <c r="D40" s="5">
        <f t="shared" si="5"/>
        <v>1218.6659379345215</v>
      </c>
      <c r="E40" s="5">
        <f t="shared" si="3"/>
        <v>98.462838430378667</v>
      </c>
    </row>
    <row r="41" spans="1:5" x14ac:dyDescent="0.35">
      <c r="A41" s="13" t="s">
        <v>55</v>
      </c>
      <c r="B41" s="15">
        <v>6.1</v>
      </c>
      <c r="C41" s="15">
        <v>52.59</v>
      </c>
      <c r="D41" s="5">
        <f t="shared" si="5"/>
        <v>1536.9251670604017</v>
      </c>
      <c r="E41" s="5">
        <f t="shared" si="3"/>
        <v>117.45082423469785</v>
      </c>
    </row>
    <row r="42" spans="1:5" x14ac:dyDescent="0.35">
      <c r="A42" s="13" t="s">
        <v>56</v>
      </c>
      <c r="B42" s="15">
        <v>5.0599999999999996</v>
      </c>
      <c r="C42" s="15">
        <v>64.98</v>
      </c>
      <c r="D42" s="5">
        <f t="shared" si="5"/>
        <v>1306.6841466552614</v>
      </c>
      <c r="E42" s="5">
        <f t="shared" si="3"/>
        <v>103.82206741519762</v>
      </c>
    </row>
    <row r="43" spans="1:5" x14ac:dyDescent="0.35">
      <c r="A43" s="13" t="s">
        <v>57</v>
      </c>
      <c r="B43" s="15">
        <v>5.09</v>
      </c>
      <c r="C43" s="15">
        <v>56.46</v>
      </c>
      <c r="D43" s="5">
        <f t="shared" si="5"/>
        <v>1148.85791291085</v>
      </c>
      <c r="E43" s="5">
        <f t="shared" si="3"/>
        <v>94.146114957767878</v>
      </c>
    </row>
    <row r="44" spans="1:5" x14ac:dyDescent="0.35">
      <c r="A44" s="5"/>
      <c r="B44" s="3"/>
      <c r="C44" s="3"/>
      <c r="D44" s="5"/>
    </row>
    <row r="45" spans="1:5" x14ac:dyDescent="0.35">
      <c r="A45" s="4" t="s">
        <v>4</v>
      </c>
      <c r="B45" s="11">
        <f>MEDIAN(B20:B43)</f>
        <v>6.5049999999999999</v>
      </c>
      <c r="C45" s="4">
        <f>MEDIAN(C20:C43)</f>
        <v>53.07</v>
      </c>
      <c r="D45" s="4">
        <f>MEDIAN(D20:D43)</f>
        <v>1617.3617270333352</v>
      </c>
      <c r="E45" s="4">
        <f>MEDIAN(E20:E43)</f>
        <v>122.09351859847413</v>
      </c>
    </row>
    <row r="46" spans="1:5" x14ac:dyDescent="0.35">
      <c r="A46" s="4" t="s">
        <v>79</v>
      </c>
      <c r="B46" s="11">
        <f>STDEVA(B2:B43)</f>
        <v>0.4945169747617631</v>
      </c>
      <c r="C46" s="4">
        <f t="shared" ref="C46:E46" si="8">STDEVA(C2:C43)</f>
        <v>11.056548125251187</v>
      </c>
      <c r="D46" s="4">
        <f t="shared" si="8"/>
        <v>345.67147724719354</v>
      </c>
      <c r="E46" s="4">
        <f t="shared" si="8"/>
        <v>19.658006750223411</v>
      </c>
    </row>
    <row r="47" spans="1:5" x14ac:dyDescent="0.35">
      <c r="A47" s="4" t="s">
        <v>29</v>
      </c>
      <c r="B47" s="2"/>
      <c r="C47" s="1">
        <v>13857</v>
      </c>
      <c r="D47" s="5" t="s">
        <v>31</v>
      </c>
    </row>
    <row r="48" spans="1:5" x14ac:dyDescent="0.35">
      <c r="A48" s="1" t="s">
        <v>32</v>
      </c>
      <c r="B48" s="1"/>
      <c r="C48" s="4">
        <f>(C47/1000)*E45</f>
        <v>1691.849887219056</v>
      </c>
      <c r="D48" s="9" t="s">
        <v>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48"/>
  <sheetViews>
    <sheetView topLeftCell="A8" workbookViewId="0">
      <selection activeCell="A2" sqref="A2:E43"/>
    </sheetView>
  </sheetViews>
  <sheetFormatPr baseColWidth="10" defaultColWidth="11.453125" defaultRowHeight="14.5" x14ac:dyDescent="0.35"/>
  <cols>
    <col min="1" max="1" width="11.1796875" customWidth="1"/>
  </cols>
  <sheetData>
    <row r="1" spans="1:7" ht="31" x14ac:dyDescent="0.35">
      <c r="A1" s="6" t="s">
        <v>0</v>
      </c>
      <c r="B1" s="7" t="s">
        <v>3</v>
      </c>
      <c r="C1" s="7" t="s">
        <v>2</v>
      </c>
      <c r="D1" s="12" t="s">
        <v>1</v>
      </c>
      <c r="E1" s="7" t="s">
        <v>30</v>
      </c>
      <c r="F1" s="7"/>
      <c r="G1" s="7"/>
    </row>
    <row r="2" spans="1:7" x14ac:dyDescent="0.35">
      <c r="A2" s="13" t="s">
        <v>9</v>
      </c>
      <c r="B2" s="14">
        <v>6.06</v>
      </c>
      <c r="C2" s="14">
        <v>69.84</v>
      </c>
      <c r="D2" s="5">
        <f t="shared" ref="D2:D28" si="0">PI()/4*(B2^2)*C2</f>
        <v>2014.3705358550426</v>
      </c>
      <c r="E2" s="5">
        <f t="shared" ref="E2:E19" si="1">10^(0.76*LOG(D2)-0.352)</f>
        <v>144.25999536525507</v>
      </c>
    </row>
    <row r="3" spans="1:7" x14ac:dyDescent="0.35">
      <c r="A3" s="13" t="s">
        <v>10</v>
      </c>
      <c r="B3" s="14">
        <v>7.25</v>
      </c>
      <c r="C3" s="14">
        <v>38.57</v>
      </c>
      <c r="D3" s="5">
        <f t="shared" si="0"/>
        <v>1592.2656764652179</v>
      </c>
      <c r="E3" s="5">
        <f t="shared" si="1"/>
        <v>120.65124433670606</v>
      </c>
    </row>
    <row r="4" spans="1:7" x14ac:dyDescent="0.35">
      <c r="A4" s="13" t="s">
        <v>11</v>
      </c>
      <c r="B4" s="14">
        <v>5.91</v>
      </c>
      <c r="C4" s="14">
        <v>67.7</v>
      </c>
      <c r="D4" s="5">
        <f t="shared" si="0"/>
        <v>1857.1779205081555</v>
      </c>
      <c r="E4" s="5">
        <f t="shared" si="1"/>
        <v>135.62153920053629</v>
      </c>
    </row>
    <row r="5" spans="1:7" x14ac:dyDescent="0.35">
      <c r="A5" s="13" t="s">
        <v>12</v>
      </c>
      <c r="B5" s="14">
        <v>5.65</v>
      </c>
      <c r="C5" s="14">
        <v>55.53</v>
      </c>
      <c r="D5" s="5">
        <f t="shared" si="0"/>
        <v>1392.2411005296867</v>
      </c>
      <c r="E5" s="5">
        <f t="shared" si="1"/>
        <v>108.94893326523228</v>
      </c>
    </row>
    <row r="6" spans="1:7" x14ac:dyDescent="0.35">
      <c r="A6" s="13" t="s">
        <v>14</v>
      </c>
      <c r="B6" s="14">
        <v>6.32</v>
      </c>
      <c r="C6" s="14">
        <v>48.28</v>
      </c>
      <c r="D6" s="5">
        <f t="shared" si="0"/>
        <v>1514.5767974094117</v>
      </c>
      <c r="E6" s="5">
        <f t="shared" si="1"/>
        <v>116.15058126015914</v>
      </c>
    </row>
    <row r="7" spans="1:7" x14ac:dyDescent="0.35">
      <c r="A7" s="13" t="s">
        <v>16</v>
      </c>
      <c r="B7" s="14">
        <v>6.68</v>
      </c>
      <c r="C7" s="14">
        <v>40.14</v>
      </c>
      <c r="D7" s="5">
        <f t="shared" si="0"/>
        <v>1406.7605293963459</v>
      </c>
      <c r="E7" s="5">
        <f t="shared" si="1"/>
        <v>109.81137576150432</v>
      </c>
    </row>
    <row r="8" spans="1:7" x14ac:dyDescent="0.35">
      <c r="A8" s="13" t="s">
        <v>18</v>
      </c>
      <c r="B8" s="14">
        <v>6.39</v>
      </c>
      <c r="C8" s="14">
        <v>52.48</v>
      </c>
      <c r="D8" s="5">
        <f t="shared" si="0"/>
        <v>1683.0050691252463</v>
      </c>
      <c r="E8" s="5">
        <f t="shared" si="1"/>
        <v>125.84180017744301</v>
      </c>
    </row>
    <row r="9" spans="1:7" x14ac:dyDescent="0.35">
      <c r="A9" s="13" t="s">
        <v>77</v>
      </c>
      <c r="B9" s="14">
        <v>6.01</v>
      </c>
      <c r="C9" s="14">
        <v>48.5</v>
      </c>
      <c r="D9" s="5">
        <f t="shared" si="0"/>
        <v>1375.8800197840103</v>
      </c>
      <c r="E9" s="5">
        <f t="shared" si="1"/>
        <v>107.97450671111864</v>
      </c>
    </row>
    <row r="10" spans="1:7" x14ac:dyDescent="0.35">
      <c r="A10" s="13" t="s">
        <v>78</v>
      </c>
      <c r="B10" s="14">
        <v>7.26</v>
      </c>
      <c r="C10" s="14">
        <v>62.92</v>
      </c>
      <c r="D10" s="5">
        <f t="shared" si="0"/>
        <v>2604.6647747575357</v>
      </c>
      <c r="E10" s="5">
        <f t="shared" si="1"/>
        <v>175.37649891796687</v>
      </c>
    </row>
    <row r="11" spans="1:7" x14ac:dyDescent="0.35">
      <c r="A11" s="13" t="s">
        <v>35</v>
      </c>
      <c r="B11" s="14">
        <v>5.82</v>
      </c>
      <c r="C11" s="14">
        <v>46.25</v>
      </c>
      <c r="D11" s="5">
        <f t="shared" si="0"/>
        <v>1230.4035846811976</v>
      </c>
      <c r="E11" s="5">
        <f t="shared" si="1"/>
        <v>99.182754808165726</v>
      </c>
    </row>
    <row r="12" spans="1:7" x14ac:dyDescent="0.35">
      <c r="A12" s="13" t="s">
        <v>20</v>
      </c>
      <c r="B12" s="14">
        <v>7</v>
      </c>
      <c r="C12" s="14">
        <v>37.659999999999997</v>
      </c>
      <c r="D12" s="5">
        <f>PI()/4*(B12^2)*C12</f>
        <v>1449.3266468438469</v>
      </c>
      <c r="E12" s="5">
        <f t="shared" si="1"/>
        <v>112.32757174653138</v>
      </c>
    </row>
    <row r="13" spans="1:7" x14ac:dyDescent="0.35">
      <c r="A13" s="13" t="s">
        <v>21</v>
      </c>
      <c r="B13" s="14">
        <v>5.61</v>
      </c>
      <c r="C13" s="14">
        <v>66.739999999999995</v>
      </c>
      <c r="D13" s="5">
        <f t="shared" si="0"/>
        <v>1649.6879653835281</v>
      </c>
      <c r="E13" s="5">
        <f t="shared" si="1"/>
        <v>123.94396142674752</v>
      </c>
    </row>
    <row r="14" spans="1:7" x14ac:dyDescent="0.35">
      <c r="A14" s="13" t="s">
        <v>22</v>
      </c>
      <c r="B14" s="14">
        <v>6.23</v>
      </c>
      <c r="C14" s="14">
        <v>47.41</v>
      </c>
      <c r="D14" s="5">
        <f t="shared" si="0"/>
        <v>1445.2265456322675</v>
      </c>
      <c r="E14" s="5">
        <f t="shared" si="1"/>
        <v>112.08598347670177</v>
      </c>
    </row>
    <row r="15" spans="1:7" x14ac:dyDescent="0.35">
      <c r="A15" s="13" t="s">
        <v>23</v>
      </c>
      <c r="B15" s="14">
        <v>6.71</v>
      </c>
      <c r="C15" s="14">
        <v>58.39</v>
      </c>
      <c r="D15" s="5">
        <f t="shared" si="0"/>
        <v>2064.7781557450999</v>
      </c>
      <c r="E15" s="5">
        <f t="shared" si="1"/>
        <v>146.99541263102304</v>
      </c>
    </row>
    <row r="16" spans="1:7" x14ac:dyDescent="0.35">
      <c r="A16" s="13" t="s">
        <v>24</v>
      </c>
      <c r="B16" s="14">
        <v>6.06</v>
      </c>
      <c r="C16" s="14">
        <v>63.98</v>
      </c>
      <c r="D16" s="5">
        <f t="shared" si="0"/>
        <v>1845.352618614055</v>
      </c>
      <c r="E16" s="5">
        <f t="shared" si="1"/>
        <v>134.96473855341711</v>
      </c>
    </row>
    <row r="17" spans="1:5" x14ac:dyDescent="0.35">
      <c r="A17" s="13" t="s">
        <v>25</v>
      </c>
      <c r="B17" s="14">
        <v>5.62</v>
      </c>
      <c r="C17" s="14">
        <v>62.26</v>
      </c>
      <c r="D17" s="5">
        <f t="shared" si="0"/>
        <v>1544.4420903601654</v>
      </c>
      <c r="E17" s="5">
        <f t="shared" si="1"/>
        <v>117.88714170945862</v>
      </c>
    </row>
    <row r="18" spans="1:5" x14ac:dyDescent="0.35">
      <c r="A18" s="13" t="s">
        <v>26</v>
      </c>
      <c r="B18" s="14">
        <v>6.65</v>
      </c>
      <c r="C18" s="14">
        <v>51.07</v>
      </c>
      <c r="D18" s="5">
        <f t="shared" si="0"/>
        <v>1773.7770432426855</v>
      </c>
      <c r="E18" s="5">
        <f t="shared" si="1"/>
        <v>130.96741712883411</v>
      </c>
    </row>
    <row r="19" spans="1:5" x14ac:dyDescent="0.35">
      <c r="A19" s="13" t="s">
        <v>27</v>
      </c>
      <c r="B19" s="14">
        <v>7.08</v>
      </c>
      <c r="C19" s="14">
        <v>59.58</v>
      </c>
      <c r="D19" s="5">
        <f t="shared" si="0"/>
        <v>2345.6158932145063</v>
      </c>
      <c r="E19" s="5">
        <f t="shared" si="1"/>
        <v>161.95532825762092</v>
      </c>
    </row>
    <row r="20" spans="1:5" x14ac:dyDescent="0.35">
      <c r="A20" s="13" t="s">
        <v>28</v>
      </c>
      <c r="B20" s="14">
        <v>6.77</v>
      </c>
      <c r="C20" s="14">
        <v>47.61</v>
      </c>
      <c r="D20" s="5">
        <f t="shared" si="0"/>
        <v>1713.8207637541475</v>
      </c>
      <c r="E20" s="5">
        <f>10^(0.76*LOG(D20)-0.352)</f>
        <v>127.58913824582595</v>
      </c>
    </row>
    <row r="21" spans="1:5" x14ac:dyDescent="0.35">
      <c r="A21" s="13" t="s">
        <v>36</v>
      </c>
      <c r="B21" s="15">
        <v>6.4</v>
      </c>
      <c r="C21" s="15">
        <v>62.65</v>
      </c>
      <c r="D21" s="5">
        <f t="shared" ref="D21:D22" si="2">PI()/4*(B21^2)*C21</f>
        <v>2015.4447846133817</v>
      </c>
      <c r="E21" s="5">
        <f t="shared" ref="E21:E22" si="3">10^(0.76*LOG(D21)-0.352)</f>
        <v>144.31846053550535</v>
      </c>
    </row>
    <row r="22" spans="1:5" x14ac:dyDescent="0.35">
      <c r="A22" s="13" t="s">
        <v>37</v>
      </c>
      <c r="B22" s="15">
        <v>5.48</v>
      </c>
      <c r="C22" s="15">
        <v>62.75</v>
      </c>
      <c r="D22" s="5">
        <f t="shared" si="2"/>
        <v>1480.0102681321935</v>
      </c>
      <c r="E22" s="5">
        <f t="shared" si="3"/>
        <v>114.13036170629263</v>
      </c>
    </row>
    <row r="23" spans="1:5" x14ac:dyDescent="0.35">
      <c r="A23" s="13" t="s">
        <v>38</v>
      </c>
      <c r="B23" s="15">
        <v>6.44</v>
      </c>
      <c r="C23" s="15">
        <v>59.76</v>
      </c>
      <c r="D23" s="5">
        <f t="shared" si="0"/>
        <v>1946.5797667441493</v>
      </c>
      <c r="E23" s="5">
        <f t="shared" ref="E23:E43" si="4">10^(0.76*LOG(D23)-0.352)</f>
        <v>140.5551864906748</v>
      </c>
    </row>
    <row r="24" spans="1:5" x14ac:dyDescent="0.35">
      <c r="A24" s="13" t="s">
        <v>39</v>
      </c>
      <c r="B24" s="15">
        <v>6.75</v>
      </c>
      <c r="C24" s="15">
        <v>46.18</v>
      </c>
      <c r="D24" s="5">
        <f t="shared" si="0"/>
        <v>1652.53762239819</v>
      </c>
      <c r="E24" s="5">
        <f t="shared" si="4"/>
        <v>124.10664353107931</v>
      </c>
    </row>
    <row r="25" spans="1:5" x14ac:dyDescent="0.35">
      <c r="A25" s="13" t="s">
        <v>41</v>
      </c>
      <c r="B25" s="15">
        <v>6.53</v>
      </c>
      <c r="C25" s="15">
        <v>76.459999999999994</v>
      </c>
      <c r="D25" s="5">
        <f t="shared" si="0"/>
        <v>2560.6518643576655</v>
      </c>
      <c r="E25" s="5">
        <f t="shared" si="4"/>
        <v>173.11966720907202</v>
      </c>
    </row>
    <row r="26" spans="1:5" x14ac:dyDescent="0.35">
      <c r="A26" s="13" t="s">
        <v>42</v>
      </c>
      <c r="B26" s="15">
        <v>6.19</v>
      </c>
      <c r="C26" s="15">
        <v>54.3</v>
      </c>
      <c r="D26" s="5">
        <f t="shared" si="0"/>
        <v>1634.0713250724264</v>
      </c>
      <c r="E26" s="5">
        <f t="shared" si="4"/>
        <v>123.05123216444792</v>
      </c>
    </row>
    <row r="27" spans="1:5" x14ac:dyDescent="0.35">
      <c r="A27" s="13" t="s">
        <v>43</v>
      </c>
      <c r="B27" s="15">
        <v>5.61</v>
      </c>
      <c r="C27" s="15">
        <v>63.46</v>
      </c>
      <c r="D27" s="5">
        <f t="shared" si="0"/>
        <v>1568.6125004980327</v>
      </c>
      <c r="E27" s="5">
        <f t="shared" si="4"/>
        <v>119.28666874647202</v>
      </c>
    </row>
    <row r="28" spans="1:5" x14ac:dyDescent="0.35">
      <c r="A28" s="13" t="s">
        <v>44</v>
      </c>
      <c r="B28" s="15">
        <v>6.61</v>
      </c>
      <c r="C28" s="15">
        <v>62.41</v>
      </c>
      <c r="D28" s="5">
        <f t="shared" si="0"/>
        <v>2141.6425308775556</v>
      </c>
      <c r="E28" s="5">
        <f t="shared" si="4"/>
        <v>151.1359245254821</v>
      </c>
    </row>
    <row r="29" spans="1:5" x14ac:dyDescent="0.35">
      <c r="A29" s="13" t="s">
        <v>45</v>
      </c>
      <c r="B29" s="15">
        <v>6.33</v>
      </c>
      <c r="C29" s="15">
        <v>43.93</v>
      </c>
      <c r="D29" s="5">
        <f>PI()/4*(B29^2)*C29</f>
        <v>1382.4788778188097</v>
      </c>
      <c r="E29" s="5">
        <f t="shared" si="4"/>
        <v>108.36785160268197</v>
      </c>
    </row>
    <row r="30" spans="1:5" x14ac:dyDescent="0.35">
      <c r="A30" s="13" t="s">
        <v>46</v>
      </c>
      <c r="B30" s="15">
        <v>7</v>
      </c>
      <c r="C30" s="15">
        <v>46.51</v>
      </c>
      <c r="D30" s="5">
        <f>PI()/4*(B30^2)*C30</f>
        <v>1789.9145604011505</v>
      </c>
      <c r="E30" s="5">
        <f t="shared" si="4"/>
        <v>131.87198659225228</v>
      </c>
    </row>
    <row r="31" spans="1:5" x14ac:dyDescent="0.35">
      <c r="A31" s="13" t="s">
        <v>47</v>
      </c>
      <c r="B31" s="15">
        <v>5.8</v>
      </c>
      <c r="C31" s="15">
        <v>40.01</v>
      </c>
      <c r="D31" s="5">
        <f t="shared" ref="D31:D43" si="5">PI()/4*(B31^2)*C31</f>
        <v>1057.0959766097733</v>
      </c>
      <c r="E31" s="5">
        <f t="shared" si="4"/>
        <v>88.374497846187708</v>
      </c>
    </row>
    <row r="32" spans="1:5" x14ac:dyDescent="0.35">
      <c r="A32" s="13" t="s">
        <v>48</v>
      </c>
      <c r="B32" s="15">
        <v>6.96</v>
      </c>
      <c r="C32" s="15">
        <v>50.46</v>
      </c>
      <c r="D32" s="5">
        <f t="shared" si="5"/>
        <v>1919.7983176908269</v>
      </c>
      <c r="E32" s="5">
        <f t="shared" si="4"/>
        <v>139.08306768927736</v>
      </c>
    </row>
    <row r="33" spans="1:5" x14ac:dyDescent="0.35">
      <c r="A33" s="13" t="s">
        <v>49</v>
      </c>
      <c r="B33" s="15">
        <v>6.42</v>
      </c>
      <c r="C33" s="15">
        <v>43.35</v>
      </c>
      <c r="D33" s="5">
        <f>PI()/4*(B33^2)*C33</f>
        <v>1403.2951987613965</v>
      </c>
      <c r="E33" s="5">
        <f t="shared" si="4"/>
        <v>109.60573276758157</v>
      </c>
    </row>
    <row r="34" spans="1:5" x14ac:dyDescent="0.35">
      <c r="A34" s="13" t="s">
        <v>50</v>
      </c>
      <c r="B34" s="15">
        <v>6.66</v>
      </c>
      <c r="C34" s="15">
        <v>59.46</v>
      </c>
      <c r="D34" s="5">
        <f t="shared" si="5"/>
        <v>2071.3965309242599</v>
      </c>
      <c r="E34" s="5">
        <f t="shared" si="4"/>
        <v>147.35336768581902</v>
      </c>
    </row>
    <row r="35" spans="1:5" x14ac:dyDescent="0.35">
      <c r="A35" s="13" t="s">
        <v>52</v>
      </c>
      <c r="B35" s="15">
        <v>5.47</v>
      </c>
      <c r="C35" s="15">
        <v>59.39</v>
      </c>
      <c r="D35" s="5">
        <f t="shared" si="5"/>
        <v>1395.6543042885312</v>
      </c>
      <c r="E35" s="5">
        <f t="shared" si="4"/>
        <v>109.15186813844996</v>
      </c>
    </row>
    <row r="36" spans="1:5" x14ac:dyDescent="0.35">
      <c r="A36" s="13" t="s">
        <v>53</v>
      </c>
      <c r="B36" s="15">
        <v>7.23</v>
      </c>
      <c r="C36" s="15">
        <v>60.93</v>
      </c>
      <c r="D36" s="5">
        <f t="shared" si="5"/>
        <v>2501.483566207085</v>
      </c>
      <c r="E36" s="5">
        <f t="shared" si="4"/>
        <v>170.07098111515134</v>
      </c>
    </row>
    <row r="37" spans="1:5" x14ac:dyDescent="0.35">
      <c r="A37" s="13" t="s">
        <v>54</v>
      </c>
      <c r="B37" s="15">
        <v>6.54</v>
      </c>
      <c r="C37" s="15">
        <v>61.26</v>
      </c>
      <c r="D37" s="5">
        <f t="shared" si="5"/>
        <v>2057.8910126020364</v>
      </c>
      <c r="E37" s="5">
        <f t="shared" si="4"/>
        <v>146.62262875091352</v>
      </c>
    </row>
    <row r="38" spans="1:5" x14ac:dyDescent="0.35">
      <c r="A38" s="13" t="s">
        <v>55</v>
      </c>
      <c r="B38" s="15">
        <v>6.63</v>
      </c>
      <c r="C38" s="15">
        <v>41.92</v>
      </c>
      <c r="D38" s="5">
        <f t="shared" si="5"/>
        <v>1447.2321847208109</v>
      </c>
      <c r="E38" s="5">
        <f t="shared" si="4"/>
        <v>112.20418129643454</v>
      </c>
    </row>
    <row r="39" spans="1:5" x14ac:dyDescent="0.35">
      <c r="A39" s="13" t="s">
        <v>58</v>
      </c>
      <c r="B39" s="15">
        <v>6.53</v>
      </c>
      <c r="C39" s="15">
        <v>56.15</v>
      </c>
      <c r="D39" s="5">
        <f t="shared" si="5"/>
        <v>1880.4682472362401</v>
      </c>
      <c r="E39" s="5">
        <f t="shared" si="4"/>
        <v>136.91220453070105</v>
      </c>
    </row>
    <row r="40" spans="1:5" x14ac:dyDescent="0.35">
      <c r="A40" s="13" t="s">
        <v>59</v>
      </c>
      <c r="B40" s="15">
        <v>5.95</v>
      </c>
      <c r="C40" s="15">
        <v>60.33</v>
      </c>
      <c r="D40" s="5">
        <f t="shared" si="5"/>
        <v>1677.4791780789838</v>
      </c>
      <c r="E40" s="5">
        <f t="shared" si="4"/>
        <v>125.52765765990831</v>
      </c>
    </row>
    <row r="41" spans="1:5" x14ac:dyDescent="0.35">
      <c r="A41" s="13" t="s">
        <v>60</v>
      </c>
      <c r="B41" s="15">
        <v>5.71</v>
      </c>
      <c r="C41" s="15">
        <v>48.36</v>
      </c>
      <c r="D41" s="5">
        <f t="shared" si="5"/>
        <v>1238.3642045362053</v>
      </c>
      <c r="E41" s="5">
        <f t="shared" si="4"/>
        <v>99.670073020641411</v>
      </c>
    </row>
    <row r="42" spans="1:5" x14ac:dyDescent="0.35">
      <c r="A42" s="13" t="s">
        <v>74</v>
      </c>
      <c r="B42" s="15">
        <v>5.98</v>
      </c>
      <c r="C42" s="15">
        <v>60.41</v>
      </c>
      <c r="D42" s="5">
        <f t="shared" si="5"/>
        <v>1696.6844714592535</v>
      </c>
      <c r="E42" s="5">
        <f t="shared" si="4"/>
        <v>126.61840097703053</v>
      </c>
    </row>
    <row r="43" spans="1:5" x14ac:dyDescent="0.35">
      <c r="A43" s="13" t="s">
        <v>75</v>
      </c>
      <c r="B43" s="15">
        <v>6.21</v>
      </c>
      <c r="C43" s="15">
        <v>50.85</v>
      </c>
      <c r="D43" s="5">
        <f t="shared" si="5"/>
        <v>1540.1536129698909</v>
      </c>
      <c r="E43" s="5">
        <f t="shared" si="4"/>
        <v>117.63828097542473</v>
      </c>
    </row>
    <row r="44" spans="1:5" x14ac:dyDescent="0.35">
      <c r="A44" s="5"/>
      <c r="B44" s="3"/>
      <c r="C44" s="3"/>
      <c r="D44" s="5"/>
    </row>
    <row r="45" spans="1:5" x14ac:dyDescent="0.35">
      <c r="A45" s="4" t="s">
        <v>4</v>
      </c>
      <c r="B45" s="11">
        <f>MEDIAN(B20:B43)</f>
        <v>6.43</v>
      </c>
      <c r="C45" s="4">
        <f>MEDIAN(C20:C43)</f>
        <v>57.769999999999996</v>
      </c>
      <c r="D45" s="4">
        <f>MEDIAN(D20:D43)</f>
        <v>1687.0818247691186</v>
      </c>
      <c r="E45" s="4">
        <f>MEDIAN(E20:E43)</f>
        <v>126.07302931846942</v>
      </c>
    </row>
    <row r="46" spans="1:5" x14ac:dyDescent="0.35">
      <c r="A46" s="4" t="s">
        <v>79</v>
      </c>
      <c r="B46" s="11">
        <f>STDEVA(B2:B43)</f>
        <v>0.51000335905614202</v>
      </c>
      <c r="C46" s="4">
        <f t="shared" ref="C46:E46" si="6">STDEVA(C2:C43)</f>
        <v>9.3966378448599812</v>
      </c>
      <c r="D46" s="4">
        <f t="shared" si="6"/>
        <v>361.46831584693712</v>
      </c>
      <c r="E46" s="4">
        <f t="shared" si="6"/>
        <v>20.186828289662508</v>
      </c>
    </row>
    <row r="47" spans="1:5" x14ac:dyDescent="0.35">
      <c r="A47" s="4" t="s">
        <v>29</v>
      </c>
      <c r="B47" s="2"/>
      <c r="C47" s="1">
        <v>13971</v>
      </c>
      <c r="D47" s="5" t="s">
        <v>31</v>
      </c>
    </row>
    <row r="48" spans="1:5" x14ac:dyDescent="0.35">
      <c r="A48" s="1" t="s">
        <v>32</v>
      </c>
      <c r="B48" s="1"/>
      <c r="C48" s="4">
        <f>(C47/1000)*E45</f>
        <v>1761.3662926083364</v>
      </c>
      <c r="D48" s="9" t="s">
        <v>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8"/>
  <sheetViews>
    <sheetView workbookViewId="0">
      <selection activeCell="A2" sqref="A2:E13"/>
    </sheetView>
  </sheetViews>
  <sheetFormatPr baseColWidth="10" defaultColWidth="11.453125" defaultRowHeight="14.5" x14ac:dyDescent="0.35"/>
  <cols>
    <col min="1" max="1" width="11.1796875" customWidth="1"/>
  </cols>
  <sheetData>
    <row r="1" spans="1:7" ht="31" x14ac:dyDescent="0.35">
      <c r="A1" s="6" t="s">
        <v>0</v>
      </c>
      <c r="B1" s="7" t="s">
        <v>3</v>
      </c>
      <c r="C1" s="7" t="s">
        <v>2</v>
      </c>
      <c r="D1" s="12" t="s">
        <v>1</v>
      </c>
      <c r="E1" s="7" t="s">
        <v>30</v>
      </c>
      <c r="F1" s="7"/>
      <c r="G1" s="7"/>
    </row>
    <row r="2" spans="1:7" x14ac:dyDescent="0.35">
      <c r="A2" s="13" t="s">
        <v>12</v>
      </c>
      <c r="B2" s="14">
        <v>6.64</v>
      </c>
      <c r="C2" s="14">
        <v>70.849999999999994</v>
      </c>
      <c r="D2" s="5">
        <f t="shared" ref="D2:D10" si="0">PI()/4*(B2^2)*C2</f>
        <v>2453.3860677801581</v>
      </c>
      <c r="E2" s="5">
        <f t="shared" ref="E2:E8" si="1">10^(0.76*LOG(D2)-0.352)</f>
        <v>167.57995905041574</v>
      </c>
    </row>
    <row r="3" spans="1:7" x14ac:dyDescent="0.35">
      <c r="A3" s="13" t="s">
        <v>15</v>
      </c>
      <c r="B3" s="14">
        <v>5.85</v>
      </c>
      <c r="C3" s="14">
        <v>42.22</v>
      </c>
      <c r="D3" s="5">
        <f t="shared" si="0"/>
        <v>1134.8013466708162</v>
      </c>
      <c r="E3" s="5">
        <f t="shared" si="1"/>
        <v>93.269377951949721</v>
      </c>
    </row>
    <row r="4" spans="1:7" x14ac:dyDescent="0.35">
      <c r="A4" s="13" t="s">
        <v>17</v>
      </c>
      <c r="B4" s="14">
        <v>6.88</v>
      </c>
      <c r="C4" s="14">
        <v>47.46</v>
      </c>
      <c r="D4" s="5">
        <f t="shared" si="0"/>
        <v>1764.3896101791875</v>
      </c>
      <c r="E4" s="5">
        <f t="shared" si="1"/>
        <v>130.44030742943866</v>
      </c>
    </row>
    <row r="5" spans="1:7" x14ac:dyDescent="0.35">
      <c r="A5" s="13" t="s">
        <v>19</v>
      </c>
      <c r="B5" s="14">
        <v>6.05</v>
      </c>
      <c r="C5" s="14">
        <v>67.06</v>
      </c>
      <c r="D5" s="5">
        <f t="shared" si="0"/>
        <v>1927.8097826521371</v>
      </c>
      <c r="E5" s="5">
        <f t="shared" si="1"/>
        <v>139.52395441472277</v>
      </c>
    </row>
    <row r="6" spans="1:7" x14ac:dyDescent="0.35">
      <c r="A6" s="13" t="s">
        <v>22</v>
      </c>
      <c r="B6" s="14">
        <v>6.9</v>
      </c>
      <c r="C6" s="14">
        <v>44.05</v>
      </c>
      <c r="D6" s="5">
        <f t="shared" ref="D6" si="2">PI()/4*(B6^2)*C6</f>
        <v>1647.1531289394782</v>
      </c>
      <c r="E6" s="5">
        <f t="shared" si="1"/>
        <v>123.7991952106791</v>
      </c>
    </row>
    <row r="7" spans="1:7" x14ac:dyDescent="0.35">
      <c r="A7" s="13" t="s">
        <v>23</v>
      </c>
      <c r="B7" s="14">
        <v>6.35</v>
      </c>
      <c r="C7" s="14">
        <v>42.64</v>
      </c>
      <c r="D7" s="5">
        <f t="shared" si="0"/>
        <v>1350.3754317948315</v>
      </c>
      <c r="E7" s="5">
        <f t="shared" si="1"/>
        <v>106.449944968323</v>
      </c>
    </row>
    <row r="8" spans="1:7" x14ac:dyDescent="0.35">
      <c r="A8" s="13" t="s">
        <v>24</v>
      </c>
      <c r="B8" s="14">
        <v>6.67</v>
      </c>
      <c r="C8" s="14">
        <v>46.61</v>
      </c>
      <c r="D8" s="5">
        <f t="shared" si="0"/>
        <v>1628.6233313868051</v>
      </c>
      <c r="E8" s="5">
        <f t="shared" si="1"/>
        <v>122.73931512274555</v>
      </c>
    </row>
    <row r="9" spans="1:7" x14ac:dyDescent="0.35">
      <c r="A9" s="13" t="s">
        <v>26</v>
      </c>
      <c r="B9" s="15">
        <v>6.1</v>
      </c>
      <c r="C9" s="15">
        <v>47.14</v>
      </c>
      <c r="D9" s="5">
        <f t="shared" si="0"/>
        <v>1377.6507392132978</v>
      </c>
      <c r="E9" s="5">
        <f t="shared" ref="E9:E13" si="3">10^(0.76*LOG(D9)-0.352)</f>
        <v>108.08010015855328</v>
      </c>
    </row>
    <row r="10" spans="1:7" x14ac:dyDescent="0.35">
      <c r="A10" s="13" t="s">
        <v>39</v>
      </c>
      <c r="B10" s="15">
        <v>6.09</v>
      </c>
      <c r="C10" s="15">
        <v>54.36</v>
      </c>
      <c r="D10" s="5">
        <f t="shared" si="0"/>
        <v>1583.4483969152527</v>
      </c>
      <c r="E10" s="5">
        <f t="shared" si="3"/>
        <v>120.1431391443131</v>
      </c>
    </row>
    <row r="11" spans="1:7" x14ac:dyDescent="0.35">
      <c r="A11" s="13" t="s">
        <v>41</v>
      </c>
      <c r="B11" s="15">
        <v>6.31</v>
      </c>
      <c r="C11" s="15">
        <v>66.77</v>
      </c>
      <c r="D11" s="5">
        <f>PI()/4*(B11^2)*C11</f>
        <v>2087.9975083973527</v>
      </c>
      <c r="E11" s="5">
        <f t="shared" si="3"/>
        <v>148.25002723715446</v>
      </c>
    </row>
    <row r="12" spans="1:7" x14ac:dyDescent="0.35">
      <c r="A12" s="13" t="s">
        <v>46</v>
      </c>
      <c r="B12" s="15">
        <v>6.14</v>
      </c>
      <c r="C12" s="15">
        <v>44</v>
      </c>
      <c r="D12" s="5">
        <f t="shared" ref="D12:D13" si="4">PI()/4*(B12^2)*C12</f>
        <v>1302.8046504360113</v>
      </c>
      <c r="E12" s="5">
        <f t="shared" si="3"/>
        <v>103.58771854344059</v>
      </c>
    </row>
    <row r="13" spans="1:7" x14ac:dyDescent="0.35">
      <c r="A13" s="13" t="s">
        <v>54</v>
      </c>
      <c r="B13" s="15">
        <v>6.6</v>
      </c>
      <c r="C13" s="15">
        <v>64.78</v>
      </c>
      <c r="D13" s="5">
        <f t="shared" si="4"/>
        <v>2216.2497321640644</v>
      </c>
      <c r="E13" s="5">
        <f t="shared" si="3"/>
        <v>155.12086186465189</v>
      </c>
    </row>
    <row r="14" spans="1:7" x14ac:dyDescent="0.35">
      <c r="A14" s="5"/>
      <c r="B14" s="3"/>
      <c r="C14" s="3"/>
      <c r="D14" s="5"/>
    </row>
    <row r="15" spans="1:7" x14ac:dyDescent="0.35">
      <c r="A15" s="4" t="s">
        <v>4</v>
      </c>
      <c r="B15" s="11">
        <f>MEDIAN(B9:B13)</f>
        <v>6.14</v>
      </c>
      <c r="C15" s="4">
        <f>MEDIAN(C9:C13)</f>
        <v>54.36</v>
      </c>
      <c r="D15" s="4">
        <f>MEDIAN(D9:D13)</f>
        <v>1583.4483969152527</v>
      </c>
      <c r="E15" s="4">
        <f>MEDIAN(E9:E13)</f>
        <v>120.1431391443131</v>
      </c>
    </row>
    <row r="16" spans="1:7" x14ac:dyDescent="0.35">
      <c r="A16" s="4" t="s">
        <v>79</v>
      </c>
      <c r="B16" s="11">
        <f>STDEVA(B2:B13)</f>
        <v>0.34852503062147067</v>
      </c>
      <c r="C16" s="4">
        <f t="shared" ref="C16:E16" si="5">STDEVA(C2:C13)</f>
        <v>11.023640574472298</v>
      </c>
      <c r="D16" s="4">
        <f t="shared" si="5"/>
        <v>400.57420193583351</v>
      </c>
      <c r="E16" s="4">
        <f t="shared" si="5"/>
        <v>22.55748267530327</v>
      </c>
    </row>
    <row r="17" spans="1:4" x14ac:dyDescent="0.35">
      <c r="A17" s="4" t="s">
        <v>29</v>
      </c>
      <c r="B17" s="2"/>
      <c r="C17" s="1">
        <v>7791</v>
      </c>
      <c r="D17" s="5" t="s">
        <v>31</v>
      </c>
    </row>
    <row r="18" spans="1:4" x14ac:dyDescent="0.35">
      <c r="A18" s="1" t="s">
        <v>32</v>
      </c>
      <c r="B18" s="1"/>
      <c r="C18" s="4">
        <f>(C17/1000)*E15</f>
        <v>936.0351970733434</v>
      </c>
      <c r="D18" s="9" t="s">
        <v>80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9"/>
  <sheetViews>
    <sheetView workbookViewId="0">
      <selection activeCell="A2" sqref="A2:E14"/>
    </sheetView>
  </sheetViews>
  <sheetFormatPr baseColWidth="10" defaultColWidth="11.453125" defaultRowHeight="14.5" x14ac:dyDescent="0.35"/>
  <cols>
    <col min="1" max="1" width="11.1796875" customWidth="1"/>
  </cols>
  <sheetData>
    <row r="1" spans="1:5" ht="31" x14ac:dyDescent="0.35">
      <c r="A1" s="6" t="s">
        <v>0</v>
      </c>
      <c r="B1" s="7" t="s">
        <v>3</v>
      </c>
      <c r="C1" s="7" t="s">
        <v>2</v>
      </c>
      <c r="D1" s="12" t="s">
        <v>1</v>
      </c>
      <c r="E1" s="7" t="s">
        <v>30</v>
      </c>
    </row>
    <row r="2" spans="1:5" x14ac:dyDescent="0.35">
      <c r="A2" s="13" t="s">
        <v>11</v>
      </c>
      <c r="B2" s="14">
        <v>6.26</v>
      </c>
      <c r="C2" s="14">
        <v>44.54</v>
      </c>
      <c r="D2" s="5">
        <f t="shared" ref="D2:D10" si="0">PI()/4*(B2^2)*C2</f>
        <v>1370.846288286664</v>
      </c>
      <c r="E2" s="5">
        <f t="shared" ref="E2:E14" si="1">10^(0.76*LOG(D2)-0.352)</f>
        <v>107.67415146843952</v>
      </c>
    </row>
    <row r="3" spans="1:5" x14ac:dyDescent="0.35">
      <c r="A3" s="13" t="s">
        <v>13</v>
      </c>
      <c r="B3" s="14">
        <v>5.7</v>
      </c>
      <c r="C3" s="14">
        <v>60.97</v>
      </c>
      <c r="D3" s="5">
        <f t="shared" si="0"/>
        <v>1555.8072384659054</v>
      </c>
      <c r="E3" s="5">
        <f t="shared" si="1"/>
        <v>118.5458619239168</v>
      </c>
    </row>
    <row r="4" spans="1:5" x14ac:dyDescent="0.35">
      <c r="A4" s="13" t="s">
        <v>16</v>
      </c>
      <c r="B4" s="14">
        <v>5.81</v>
      </c>
      <c r="C4" s="14">
        <v>61.07</v>
      </c>
      <c r="D4" s="5">
        <f t="shared" si="0"/>
        <v>1619.086554077139</v>
      </c>
      <c r="E4" s="5">
        <f t="shared" si="1"/>
        <v>122.19269692725291</v>
      </c>
    </row>
    <row r="5" spans="1:5" x14ac:dyDescent="0.35">
      <c r="A5" s="13" t="s">
        <v>18</v>
      </c>
      <c r="B5" s="14">
        <v>5.04</v>
      </c>
      <c r="C5" s="14">
        <v>44.87</v>
      </c>
      <c r="D5" s="5">
        <f t="shared" si="0"/>
        <v>895.17310133269166</v>
      </c>
      <c r="E5" s="5">
        <f t="shared" si="1"/>
        <v>77.884195470745837</v>
      </c>
    </row>
    <row r="6" spans="1:5" x14ac:dyDescent="0.35">
      <c r="A6" s="13" t="s">
        <v>19</v>
      </c>
      <c r="B6" s="14">
        <v>6.79</v>
      </c>
      <c r="C6" s="14">
        <v>43.21</v>
      </c>
      <c r="D6" s="5">
        <f t="shared" si="0"/>
        <v>1564.6373608466381</v>
      </c>
      <c r="E6" s="5">
        <f t="shared" si="1"/>
        <v>119.05685584311563</v>
      </c>
    </row>
    <row r="7" spans="1:5" x14ac:dyDescent="0.35">
      <c r="A7" s="13">
        <v>102</v>
      </c>
      <c r="B7" s="14">
        <v>6.46</v>
      </c>
      <c r="C7" s="14">
        <v>42.65</v>
      </c>
      <c r="D7" s="5">
        <f t="shared" si="0"/>
        <v>1397.8930731139162</v>
      </c>
      <c r="E7" s="5">
        <f t="shared" si="1"/>
        <v>109.2849113151134</v>
      </c>
    </row>
    <row r="8" spans="1:5" x14ac:dyDescent="0.35">
      <c r="A8" s="13">
        <v>105</v>
      </c>
      <c r="B8" s="14">
        <v>5.19</v>
      </c>
      <c r="C8" s="14">
        <v>41.21</v>
      </c>
      <c r="D8" s="5">
        <f t="shared" si="0"/>
        <v>871.82077056119931</v>
      </c>
      <c r="E8" s="5">
        <f t="shared" si="1"/>
        <v>76.335170649252817</v>
      </c>
    </row>
    <row r="9" spans="1:5" x14ac:dyDescent="0.35">
      <c r="A9" s="13">
        <v>111</v>
      </c>
      <c r="B9" s="15">
        <v>6.86</v>
      </c>
      <c r="C9" s="15">
        <v>44.89</v>
      </c>
      <c r="D9" s="5">
        <f t="shared" si="0"/>
        <v>1659.157895884711</v>
      </c>
      <c r="E9" s="5">
        <f t="shared" si="1"/>
        <v>124.48432416116366</v>
      </c>
    </row>
    <row r="10" spans="1:5" x14ac:dyDescent="0.35">
      <c r="A10" s="13">
        <v>117</v>
      </c>
      <c r="B10" s="15">
        <v>6.68</v>
      </c>
      <c r="C10" s="15">
        <v>57.08</v>
      </c>
      <c r="D10" s="5">
        <f t="shared" si="0"/>
        <v>2000.4457154445297</v>
      </c>
      <c r="E10" s="5">
        <f t="shared" si="1"/>
        <v>143.50146863203534</v>
      </c>
    </row>
    <row r="11" spans="1:5" x14ac:dyDescent="0.35">
      <c r="A11" s="13">
        <v>141</v>
      </c>
      <c r="B11" s="15">
        <v>5.57</v>
      </c>
      <c r="C11" s="15">
        <v>76.66</v>
      </c>
      <c r="D11" s="5">
        <f>PI()/4*(B11^2)*C11</f>
        <v>1867.9665141053306</v>
      </c>
      <c r="E11" s="5">
        <f t="shared" si="1"/>
        <v>136.21988391319587</v>
      </c>
    </row>
    <row r="12" spans="1:5" x14ac:dyDescent="0.35">
      <c r="A12" s="13">
        <v>144</v>
      </c>
      <c r="B12" s="15">
        <v>5.94</v>
      </c>
      <c r="C12" s="15">
        <v>49.65</v>
      </c>
      <c r="D12" s="5">
        <f t="shared" ref="D12:D13" si="2">PI()/4*(B12^2)*C12</f>
        <v>1375.8846457791931</v>
      </c>
      <c r="E12" s="5">
        <f t="shared" si="1"/>
        <v>107.97478261591979</v>
      </c>
    </row>
    <row r="13" spans="1:5" x14ac:dyDescent="0.35">
      <c r="A13" s="17">
        <v>147</v>
      </c>
      <c r="B13" s="15">
        <v>5.1100000000000003</v>
      </c>
      <c r="C13" s="15">
        <v>75.739999999999995</v>
      </c>
      <c r="D13" s="5">
        <f t="shared" si="2"/>
        <v>1553.3058662668013</v>
      </c>
      <c r="E13" s="5">
        <f t="shared" si="1"/>
        <v>118.40098261731895</v>
      </c>
    </row>
    <row r="14" spans="1:5" x14ac:dyDescent="0.35">
      <c r="A14" s="13">
        <v>153</v>
      </c>
      <c r="B14" s="15">
        <v>5.76</v>
      </c>
      <c r="C14" s="15">
        <v>58.95</v>
      </c>
      <c r="D14" s="5">
        <f t="shared" ref="D14" si="3">PI()/4*(B14^2)*C14</f>
        <v>1536.0970589448789</v>
      </c>
      <c r="E14" s="5">
        <f t="shared" si="1"/>
        <v>117.40272567571343</v>
      </c>
    </row>
    <row r="15" spans="1:5" x14ac:dyDescent="0.35">
      <c r="A15" s="5"/>
      <c r="B15" s="3"/>
      <c r="C15" s="3"/>
      <c r="D15" s="5"/>
    </row>
    <row r="16" spans="1:5" x14ac:dyDescent="0.35">
      <c r="A16" s="4" t="s">
        <v>4</v>
      </c>
      <c r="B16" s="11">
        <f>MEDIAN(B9:B14)</f>
        <v>5.85</v>
      </c>
      <c r="C16" s="4">
        <f>MEDIAN(C9:C14)</f>
        <v>58.015000000000001</v>
      </c>
      <c r="D16" s="4">
        <f>MEDIAN(D9:D14)</f>
        <v>1606.2318810757561</v>
      </c>
      <c r="E16" s="4">
        <f>MEDIAN(E9:E14)</f>
        <v>121.4426533892413</v>
      </c>
    </row>
    <row r="17" spans="1:5" x14ac:dyDescent="0.35">
      <c r="A17" s="4" t="s">
        <v>79</v>
      </c>
      <c r="B17" s="11">
        <f>STDEVA(B2:B14)</f>
        <v>0.63208040708887125</v>
      </c>
      <c r="C17" s="4">
        <f>STDEVA(C2:C14)</f>
        <v>12.255038733475056</v>
      </c>
      <c r="D17" s="4">
        <f>STDEVA(D2:D14)</f>
        <v>320.88354056665787</v>
      </c>
      <c r="E17" s="4">
        <f>STDEVA(E2:E14)</f>
        <v>19.233468268949995</v>
      </c>
    </row>
    <row r="18" spans="1:5" x14ac:dyDescent="0.35">
      <c r="A18" s="4" t="s">
        <v>29</v>
      </c>
      <c r="B18" s="2"/>
      <c r="C18" s="1">
        <v>4155</v>
      </c>
      <c r="D18" s="5" t="s">
        <v>31</v>
      </c>
    </row>
    <row r="19" spans="1:5" x14ac:dyDescent="0.35">
      <c r="A19" s="1" t="s">
        <v>32</v>
      </c>
      <c r="B19" s="1"/>
      <c r="C19" s="4">
        <f>(C18/1000)*E16</f>
        <v>504.59422483229764</v>
      </c>
      <c r="D19" s="9" t="s">
        <v>80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9"/>
  <sheetViews>
    <sheetView workbookViewId="0">
      <selection activeCell="A2" sqref="A2:E4"/>
    </sheetView>
  </sheetViews>
  <sheetFormatPr baseColWidth="10" defaultColWidth="11.453125" defaultRowHeight="14.5" x14ac:dyDescent="0.35"/>
  <sheetData>
    <row r="1" spans="1:5" ht="31" x14ac:dyDescent="0.35">
      <c r="A1" s="6" t="s">
        <v>0</v>
      </c>
      <c r="B1" s="7" t="s">
        <v>3</v>
      </c>
      <c r="C1" s="7" t="s">
        <v>2</v>
      </c>
      <c r="D1" s="12" t="s">
        <v>1</v>
      </c>
      <c r="E1" s="7" t="s">
        <v>30</v>
      </c>
    </row>
    <row r="2" spans="1:5" x14ac:dyDescent="0.35">
      <c r="A2" s="10" t="s">
        <v>28</v>
      </c>
      <c r="B2" s="3">
        <v>5.91</v>
      </c>
      <c r="C2" s="3">
        <v>51.12</v>
      </c>
      <c r="D2" s="5">
        <f>PI()/4*(B2^2)*C2</f>
        <v>1402.3476410099984</v>
      </c>
      <c r="E2" s="5">
        <f>10^(0.76*LOG(D2)-0.352)</f>
        <v>109.54948067146665</v>
      </c>
    </row>
    <row r="3" spans="1:5" x14ac:dyDescent="0.35">
      <c r="A3" s="10" t="s">
        <v>42</v>
      </c>
      <c r="B3" s="3">
        <v>6.53</v>
      </c>
      <c r="C3" s="3">
        <v>42.24</v>
      </c>
      <c r="D3" s="5">
        <f t="shared" ref="D3:D4" si="0">PI()/4*(B3^2)*C3</f>
        <v>1414.6211712067461</v>
      </c>
      <c r="E3" s="5">
        <f t="shared" ref="E3:E4" si="1">10^(0.76*LOG(D3)-0.352)</f>
        <v>110.277399589186</v>
      </c>
    </row>
    <row r="4" spans="1:5" x14ac:dyDescent="0.35">
      <c r="A4" s="10">
        <v>138</v>
      </c>
      <c r="B4" s="3">
        <v>5.64</v>
      </c>
      <c r="C4" s="3">
        <v>39.5</v>
      </c>
      <c r="D4" s="5">
        <f t="shared" si="0"/>
        <v>986.83645602709498</v>
      </c>
      <c r="E4" s="5">
        <f t="shared" si="1"/>
        <v>83.873804034331883</v>
      </c>
    </row>
    <row r="5" spans="1:5" x14ac:dyDescent="0.35">
      <c r="A5" s="5"/>
      <c r="B5" s="3"/>
      <c r="C5" s="3"/>
      <c r="D5" s="5"/>
    </row>
    <row r="6" spans="1:5" x14ac:dyDescent="0.35">
      <c r="A6" s="4" t="s">
        <v>4</v>
      </c>
      <c r="B6" s="11">
        <f>MEDIAN(B2:B4)</f>
        <v>5.91</v>
      </c>
      <c r="C6" s="4">
        <f>MEDIAN(C2:C4)</f>
        <v>42.24</v>
      </c>
      <c r="D6" s="4">
        <f>MEDIAN(D2:D4)</f>
        <v>1402.3476410099984</v>
      </c>
      <c r="E6" s="4">
        <f>MEDIAN(E2:E4)</f>
        <v>109.54948067146665</v>
      </c>
    </row>
    <row r="7" spans="1:5" x14ac:dyDescent="0.35">
      <c r="A7" s="4" t="s">
        <v>79</v>
      </c>
      <c r="B7" s="11">
        <f>STDEVA(B2:B4)</f>
        <v>0.45632590692764047</v>
      </c>
      <c r="C7" s="4">
        <f t="shared" ref="C7:E7" si="2">STDEVA(C2:C4)</f>
        <v>6.0743504453836321</v>
      </c>
      <c r="D7" s="4">
        <f t="shared" si="2"/>
        <v>243.51589507693541</v>
      </c>
      <c r="E7" s="4">
        <f t="shared" si="2"/>
        <v>15.038395830616301</v>
      </c>
    </row>
    <row r="8" spans="1:5" x14ac:dyDescent="0.35">
      <c r="A8" s="4" t="s">
        <v>29</v>
      </c>
      <c r="B8" s="2"/>
      <c r="C8" s="1">
        <v>5325</v>
      </c>
      <c r="D8" s="5" t="s">
        <v>31</v>
      </c>
    </row>
    <row r="9" spans="1:5" x14ac:dyDescent="0.35">
      <c r="A9" s="1" t="s">
        <v>32</v>
      </c>
      <c r="B9" s="1"/>
      <c r="C9" s="4">
        <f>(C8/1000)*E6</f>
        <v>583.35098457556001</v>
      </c>
      <c r="D9" s="9" t="s">
        <v>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4"/>
  <sheetViews>
    <sheetView workbookViewId="0">
      <selection activeCell="A2" sqref="A2:E9"/>
    </sheetView>
  </sheetViews>
  <sheetFormatPr baseColWidth="10" defaultColWidth="11.453125" defaultRowHeight="14.5" x14ac:dyDescent="0.35"/>
  <sheetData>
    <row r="1" spans="1:5" ht="31" x14ac:dyDescent="0.35">
      <c r="A1" s="6" t="s">
        <v>0</v>
      </c>
      <c r="B1" s="7" t="s">
        <v>3</v>
      </c>
      <c r="C1" s="7" t="s">
        <v>2</v>
      </c>
      <c r="D1" s="12" t="s">
        <v>1</v>
      </c>
      <c r="E1" s="7" t="s">
        <v>30</v>
      </c>
    </row>
    <row r="2" spans="1:5" x14ac:dyDescent="0.35">
      <c r="A2" s="10" t="s">
        <v>10</v>
      </c>
      <c r="B2" s="3">
        <v>6.04</v>
      </c>
      <c r="C2" s="3">
        <v>60.28</v>
      </c>
      <c r="D2" s="5">
        <f>PI()/4*(B2^2)*C2</f>
        <v>1727.1776211266051</v>
      </c>
      <c r="E2" s="5">
        <f>10^(0.76*LOG(D2)-0.352)</f>
        <v>128.34416289778289</v>
      </c>
    </row>
    <row r="3" spans="1:5" x14ac:dyDescent="0.35">
      <c r="A3" s="10" t="s">
        <v>18</v>
      </c>
      <c r="B3" s="3">
        <v>6.41</v>
      </c>
      <c r="C3" s="3">
        <v>53.93</v>
      </c>
      <c r="D3" s="5">
        <f t="shared" ref="D3:D9" si="0">PI()/4*(B3^2)*C3</f>
        <v>1740.3490507050731</v>
      </c>
      <c r="E3" s="5">
        <f t="shared" ref="E3:E9" si="1">10^(0.76*LOG(D3)-0.352)</f>
        <v>129.08733476628089</v>
      </c>
    </row>
    <row r="4" spans="1:5" x14ac:dyDescent="0.35">
      <c r="A4" s="10" t="s">
        <v>19</v>
      </c>
      <c r="B4" s="3">
        <v>6.37</v>
      </c>
      <c r="C4" s="3">
        <v>55.78</v>
      </c>
      <c r="D4" s="5">
        <f t="shared" si="0"/>
        <v>1777.6540882342679</v>
      </c>
      <c r="E4" s="5">
        <f t="shared" si="1"/>
        <v>131.18491992394036</v>
      </c>
    </row>
    <row r="5" spans="1:5" x14ac:dyDescent="0.35">
      <c r="A5" s="10" t="s">
        <v>97</v>
      </c>
      <c r="B5" s="3">
        <v>5.33</v>
      </c>
      <c r="C5" s="3">
        <v>49.01</v>
      </c>
      <c r="D5" s="5">
        <f t="shared" si="0"/>
        <v>1093.5257193017881</v>
      </c>
      <c r="E5" s="5">
        <f t="shared" si="1"/>
        <v>90.679693069728827</v>
      </c>
    </row>
    <row r="6" spans="1:5" x14ac:dyDescent="0.35">
      <c r="A6" s="10" t="s">
        <v>98</v>
      </c>
      <c r="B6" s="3">
        <v>5.87</v>
      </c>
      <c r="C6" s="3">
        <v>35.44</v>
      </c>
      <c r="D6" s="5">
        <f t="shared" si="0"/>
        <v>959.09095900253647</v>
      </c>
      <c r="E6" s="5">
        <f t="shared" si="1"/>
        <v>82.075482739460668</v>
      </c>
    </row>
    <row r="7" spans="1:5" x14ac:dyDescent="0.35">
      <c r="A7" s="10" t="s">
        <v>28</v>
      </c>
      <c r="B7" s="3">
        <v>6.26</v>
      </c>
      <c r="C7" s="3">
        <v>42.42</v>
      </c>
      <c r="D7" s="5">
        <f t="shared" si="0"/>
        <v>1305.5972058626019</v>
      </c>
      <c r="E7" s="5">
        <f t="shared" si="1"/>
        <v>103.75642540157186</v>
      </c>
    </row>
    <row r="8" spans="1:5" x14ac:dyDescent="0.35">
      <c r="A8" s="10">
        <v>177</v>
      </c>
      <c r="B8" s="3">
        <v>6.46</v>
      </c>
      <c r="C8" s="3">
        <v>47.47</v>
      </c>
      <c r="D8" s="5">
        <f t="shared" si="0"/>
        <v>1555.8730171328864</v>
      </c>
      <c r="E8" s="5">
        <f t="shared" si="1"/>
        <v>118.54967106508451</v>
      </c>
    </row>
    <row r="9" spans="1:5" x14ac:dyDescent="0.35">
      <c r="A9" s="10">
        <v>180</v>
      </c>
      <c r="B9" s="3">
        <v>6.12</v>
      </c>
      <c r="C9" s="3">
        <v>43.67</v>
      </c>
      <c r="D9" s="5">
        <f t="shared" si="0"/>
        <v>1284.6236631302686</v>
      </c>
      <c r="E9" s="5">
        <f t="shared" si="1"/>
        <v>102.48721633068769</v>
      </c>
    </row>
    <row r="10" spans="1:5" x14ac:dyDescent="0.35">
      <c r="A10" s="5"/>
      <c r="B10" s="3"/>
      <c r="C10" s="3"/>
      <c r="D10" s="5"/>
    </row>
    <row r="11" spans="1:5" x14ac:dyDescent="0.35">
      <c r="A11" s="4" t="s">
        <v>4</v>
      </c>
      <c r="B11" s="11">
        <f>MEDIAN(B2:B9)</f>
        <v>6.1899999999999995</v>
      </c>
      <c r="C11" s="4">
        <f>MEDIAN(C2:C9)</f>
        <v>48.239999999999995</v>
      </c>
      <c r="D11" s="4">
        <f>MEDIAN(D2:D9)</f>
        <v>1430.7351114977441</v>
      </c>
      <c r="E11" s="4">
        <f>MEDIAN(E2:E9)</f>
        <v>111.15304823332818</v>
      </c>
    </row>
    <row r="12" spans="1:5" x14ac:dyDescent="0.35">
      <c r="A12" s="4" t="s">
        <v>79</v>
      </c>
      <c r="B12" s="11">
        <f>STDEVA(B2:B9)</f>
        <v>0.37293239525223792</v>
      </c>
      <c r="C12" s="4">
        <f t="shared" ref="C12:E12" si="2">STDEVA(C2:C9)</f>
        <v>8.0483503189872589</v>
      </c>
      <c r="D12" s="4">
        <f t="shared" si="2"/>
        <v>314.62384830477379</v>
      </c>
      <c r="E12" s="4">
        <f t="shared" si="2"/>
        <v>18.771021268354072</v>
      </c>
    </row>
    <row r="13" spans="1:5" x14ac:dyDescent="0.35">
      <c r="A13" s="4" t="s">
        <v>29</v>
      </c>
      <c r="B13" s="2"/>
      <c r="C13" s="1">
        <v>4686</v>
      </c>
      <c r="D13" s="5" t="s">
        <v>31</v>
      </c>
    </row>
    <row r="14" spans="1:5" x14ac:dyDescent="0.35">
      <c r="A14" s="1" t="s">
        <v>32</v>
      </c>
      <c r="B14" s="1"/>
      <c r="C14" s="4">
        <f>(C13/1000)*E11</f>
        <v>520.86318402137579</v>
      </c>
      <c r="D14" s="9" t="s">
        <v>33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0"/>
  <sheetViews>
    <sheetView workbookViewId="0">
      <selection activeCell="A2" sqref="A2:E5"/>
    </sheetView>
  </sheetViews>
  <sheetFormatPr baseColWidth="10" defaultColWidth="11.453125" defaultRowHeight="14.5" x14ac:dyDescent="0.35"/>
  <sheetData>
    <row r="1" spans="1:5" ht="31" x14ac:dyDescent="0.35">
      <c r="A1" s="6" t="s">
        <v>0</v>
      </c>
      <c r="B1" s="7" t="s">
        <v>3</v>
      </c>
      <c r="C1" s="7" t="s">
        <v>2</v>
      </c>
      <c r="D1" s="12" t="s">
        <v>1</v>
      </c>
      <c r="E1" s="7" t="s">
        <v>30</v>
      </c>
    </row>
    <row r="2" spans="1:5" x14ac:dyDescent="0.35">
      <c r="A2" s="10" t="s">
        <v>16</v>
      </c>
      <c r="B2" s="3">
        <v>6.21</v>
      </c>
      <c r="C2" s="3">
        <v>70.52</v>
      </c>
      <c r="D2" s="5">
        <f>PI()/4*(B2^2)*C2</f>
        <v>2135.9219820380863</v>
      </c>
      <c r="E2" s="5">
        <f>10^(0.76*LOG(D2)-0.352)</f>
        <v>150.82901430502304</v>
      </c>
    </row>
    <row r="3" spans="1:5" x14ac:dyDescent="0.35">
      <c r="A3" s="10" t="s">
        <v>26</v>
      </c>
      <c r="B3" s="3">
        <v>5.88</v>
      </c>
      <c r="C3" s="3">
        <v>40.24</v>
      </c>
      <c r="D3" s="5">
        <f t="shared" ref="D3:D5" si="0">PI()/4*(B3^2)*C3</f>
        <v>1092.7039312852858</v>
      </c>
      <c r="E3" s="5">
        <f t="shared" ref="E3:E5" si="1">10^(0.76*LOG(D3)-0.352)</f>
        <v>90.627897381145146</v>
      </c>
    </row>
    <row r="4" spans="1:5" x14ac:dyDescent="0.35">
      <c r="A4" s="10" t="s">
        <v>28</v>
      </c>
      <c r="B4" s="3">
        <v>5.88</v>
      </c>
      <c r="C4" s="3">
        <v>54.93</v>
      </c>
      <c r="D4" s="5">
        <f t="shared" si="0"/>
        <v>1491.6060374130404</v>
      </c>
      <c r="E4" s="5">
        <f t="shared" si="1"/>
        <v>114.80931895464064</v>
      </c>
    </row>
    <row r="5" spans="1:5" x14ac:dyDescent="0.35">
      <c r="A5" s="10" t="s">
        <v>37</v>
      </c>
      <c r="B5" s="3">
        <v>5.35</v>
      </c>
      <c r="C5" s="3">
        <v>56.46</v>
      </c>
      <c r="D5" s="5">
        <f t="shared" si="0"/>
        <v>1269.2241272918818</v>
      </c>
      <c r="E5" s="5">
        <f t="shared" si="1"/>
        <v>101.55215003544258</v>
      </c>
    </row>
    <row r="6" spans="1:5" x14ac:dyDescent="0.35">
      <c r="A6" s="5"/>
      <c r="B6" s="3"/>
      <c r="C6" s="3"/>
      <c r="D6" s="5"/>
    </row>
    <row r="7" spans="1:5" x14ac:dyDescent="0.35">
      <c r="A7" s="4" t="s">
        <v>4</v>
      </c>
      <c r="B7" s="11">
        <f>MEDIAN(B2:B5)</f>
        <v>5.88</v>
      </c>
      <c r="C7" s="4">
        <f>MEDIAN(C2:C5)</f>
        <v>55.695</v>
      </c>
      <c r="D7" s="4">
        <f>MEDIAN(D2:D5)</f>
        <v>1380.415082352461</v>
      </c>
      <c r="E7" s="4">
        <f>MEDIAN(E2:E5)</f>
        <v>108.18073449504161</v>
      </c>
    </row>
    <row r="8" spans="1:5" x14ac:dyDescent="0.35">
      <c r="A8" s="4" t="s">
        <v>79</v>
      </c>
      <c r="B8" s="11">
        <f>STDEVA(B2:B5)</f>
        <v>0.35580893749314402</v>
      </c>
      <c r="C8" s="4">
        <f t="shared" ref="C8:E8" si="2">STDEVA(C2:C5)</f>
        <v>12.378864716389227</v>
      </c>
      <c r="D8" s="4">
        <f t="shared" si="2"/>
        <v>455.91922650442427</v>
      </c>
      <c r="E8" s="4">
        <f t="shared" si="2"/>
        <v>26.187839508350685</v>
      </c>
    </row>
    <row r="9" spans="1:5" x14ac:dyDescent="0.35">
      <c r="A9" s="5" t="s">
        <v>29</v>
      </c>
      <c r="B9" s="3"/>
      <c r="C9" s="1">
        <v>2563</v>
      </c>
      <c r="D9" s="5" t="s">
        <v>31</v>
      </c>
    </row>
    <row r="10" spans="1:5" x14ac:dyDescent="0.35">
      <c r="A10" t="s">
        <v>32</v>
      </c>
      <c r="C10" s="5">
        <f>(C9/1000)*E7</f>
        <v>277.26722251079167</v>
      </c>
      <c r="D10" s="9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94EB-71DD-4013-BE0B-278F06112FA4}">
  <dimension ref="A1:AA29"/>
  <sheetViews>
    <sheetView tabSelected="1" zoomScale="78" zoomScaleNormal="78" workbookViewId="0">
      <selection activeCell="U26" sqref="U26"/>
    </sheetView>
  </sheetViews>
  <sheetFormatPr baseColWidth="10" defaultColWidth="11.453125" defaultRowHeight="14.5" x14ac:dyDescent="0.35"/>
  <cols>
    <col min="1" max="1" width="8.7265625" customWidth="1"/>
    <col min="2" max="3" width="5.453125" style="27" customWidth="1"/>
    <col min="4" max="5" width="9.54296875" style="27" customWidth="1"/>
    <col min="6" max="6" width="6.453125" customWidth="1"/>
    <col min="7" max="9" width="5.7265625" customWidth="1"/>
    <col min="10" max="10" width="5.26953125" style="18" customWidth="1"/>
    <col min="11" max="13" width="5.26953125" customWidth="1"/>
    <col min="14" max="15" width="6.1796875" customWidth="1"/>
    <col min="16" max="17" width="5.54296875" style="27" customWidth="1"/>
    <col min="18" max="18" width="6.36328125" style="5" customWidth="1"/>
    <col min="19" max="20" width="6.54296875" customWidth="1"/>
    <col min="21" max="21" width="7.36328125" customWidth="1"/>
    <col min="22" max="27" width="6.1796875" style="27" customWidth="1"/>
  </cols>
  <sheetData>
    <row r="1" spans="1:27" s="127" customFormat="1" ht="111.75" customHeight="1" x14ac:dyDescent="0.35">
      <c r="A1" s="123" t="s">
        <v>94</v>
      </c>
      <c r="B1" s="124" t="s">
        <v>121</v>
      </c>
      <c r="C1" s="124" t="s">
        <v>110</v>
      </c>
      <c r="D1" s="124" t="s">
        <v>122</v>
      </c>
      <c r="E1" s="124" t="s">
        <v>123</v>
      </c>
      <c r="F1" s="124" t="s">
        <v>124</v>
      </c>
      <c r="G1" s="124" t="s">
        <v>125</v>
      </c>
      <c r="H1" s="124" t="s">
        <v>149</v>
      </c>
      <c r="I1" s="124" t="s">
        <v>148</v>
      </c>
      <c r="J1" s="125" t="s">
        <v>126</v>
      </c>
      <c r="K1" s="125" t="s">
        <v>127</v>
      </c>
      <c r="L1" s="124" t="s">
        <v>128</v>
      </c>
      <c r="M1" s="124" t="s">
        <v>129</v>
      </c>
      <c r="N1" s="124" t="s">
        <v>139</v>
      </c>
      <c r="O1" s="124" t="s">
        <v>130</v>
      </c>
      <c r="P1" s="124" t="s">
        <v>131</v>
      </c>
      <c r="Q1" s="140" t="s">
        <v>151</v>
      </c>
      <c r="R1" s="140" t="s">
        <v>132</v>
      </c>
      <c r="S1" s="140" t="s">
        <v>133</v>
      </c>
      <c r="T1" s="140" t="s">
        <v>150</v>
      </c>
      <c r="U1" s="124" t="s">
        <v>134</v>
      </c>
      <c r="V1" s="124" t="s">
        <v>135</v>
      </c>
      <c r="W1" s="124" t="s">
        <v>146</v>
      </c>
      <c r="X1" s="124" t="s">
        <v>136</v>
      </c>
      <c r="Y1" s="124" t="s">
        <v>147</v>
      </c>
      <c r="Z1" s="124" t="s">
        <v>137</v>
      </c>
      <c r="AA1" s="126" t="s">
        <v>138</v>
      </c>
    </row>
    <row r="2" spans="1:27" x14ac:dyDescent="0.35">
      <c r="A2" s="52" t="s">
        <v>95</v>
      </c>
      <c r="B2" s="96" t="s">
        <v>99</v>
      </c>
      <c r="C2" s="145">
        <v>0</v>
      </c>
      <c r="F2" s="118">
        <v>14782</v>
      </c>
      <c r="G2" s="30"/>
      <c r="H2" s="30"/>
      <c r="I2" s="30"/>
      <c r="J2" s="92">
        <v>6.04</v>
      </c>
      <c r="K2" s="56">
        <v>0.80874648631130863</v>
      </c>
      <c r="L2" s="37">
        <v>53.204999999999998</v>
      </c>
      <c r="M2" s="88">
        <v>9.4427193012499089</v>
      </c>
      <c r="N2" s="39">
        <v>1570.6615061315656</v>
      </c>
      <c r="O2" s="60">
        <v>542.04272831470098</v>
      </c>
      <c r="P2" s="39">
        <v>119.4043544458809</v>
      </c>
      <c r="Q2" s="60">
        <v>31.289621086001084</v>
      </c>
      <c r="R2" s="139">
        <v>1765.0351674190115</v>
      </c>
      <c r="S2" s="112">
        <f>R2/1000</f>
        <v>1.7650351674190115</v>
      </c>
      <c r="T2" s="112">
        <v>0.46252317889326805</v>
      </c>
      <c r="U2" s="112"/>
      <c r="V2" s="72">
        <v>661.76199999999994</v>
      </c>
      <c r="W2" s="62">
        <v>240.59420036540632</v>
      </c>
      <c r="X2" s="142">
        <v>65.836500000000001</v>
      </c>
      <c r="Y2" s="62">
        <v>55</v>
      </c>
      <c r="Z2" s="104">
        <f t="shared" ref="Z2:Z17" si="0">V2/$N2*100</f>
        <v>42.132693608177583</v>
      </c>
      <c r="AA2" s="105">
        <f>X2/$N2*100</f>
        <v>4.1916415308446</v>
      </c>
    </row>
    <row r="3" spans="1:27" x14ac:dyDescent="0.35">
      <c r="A3" s="52" t="s">
        <v>95</v>
      </c>
      <c r="B3" s="96" t="s">
        <v>100</v>
      </c>
      <c r="C3" s="145">
        <v>20</v>
      </c>
      <c r="F3" s="118">
        <v>11302</v>
      </c>
      <c r="G3" s="114">
        <f>($F3-$F2)/($C3-$C2)</f>
        <v>-174</v>
      </c>
      <c r="H3" s="114">
        <f>($F3-$F2)/($C3-$C2)</f>
        <v>-174</v>
      </c>
      <c r="I3" s="114">
        <f>($F3-$F$2)/($C3-$C$2)</f>
        <v>-174</v>
      </c>
      <c r="J3" s="92">
        <v>6.12</v>
      </c>
      <c r="K3" s="56">
        <v>0.50304010839032565</v>
      </c>
      <c r="L3" s="37">
        <v>58.754999999999995</v>
      </c>
      <c r="M3" s="88">
        <v>9.7867683446595937</v>
      </c>
      <c r="N3" s="39">
        <v>1655.5728721404562</v>
      </c>
      <c r="O3" s="60">
        <v>389.00902371354562</v>
      </c>
      <c r="P3" s="39">
        <v>124.27921715430274</v>
      </c>
      <c r="Q3" s="60">
        <v>21.705680933120366</v>
      </c>
      <c r="R3" s="67">
        <v>1404.6037122779296</v>
      </c>
      <c r="S3" s="112">
        <f t="shared" ref="S3:S17" si="1">R3/1000</f>
        <v>1.4046037122779296</v>
      </c>
      <c r="T3" s="112">
        <v>0.24531760590612639</v>
      </c>
      <c r="U3" s="112">
        <f t="shared" ref="U3:U9" si="2">(R3-R2)/(C3-C2)</f>
        <v>-18.021572757054095</v>
      </c>
      <c r="V3" s="72">
        <v>641.35</v>
      </c>
      <c r="W3" s="62">
        <v>185.77057670898381</v>
      </c>
      <c r="X3" s="142">
        <v>64.467500000000001</v>
      </c>
      <c r="Y3" s="62">
        <v>41</v>
      </c>
      <c r="Z3" s="104">
        <f t="shared" si="0"/>
        <v>38.738856548839905</v>
      </c>
      <c r="AA3" s="105">
        <f t="shared" ref="AA3:AA17" si="3">X3/$N3*100</f>
        <v>3.893969337432504</v>
      </c>
    </row>
    <row r="4" spans="1:27" x14ac:dyDescent="0.35">
      <c r="A4" s="52" t="s">
        <v>95</v>
      </c>
      <c r="B4" s="96" t="s">
        <v>101</v>
      </c>
      <c r="C4" s="145">
        <v>26</v>
      </c>
      <c r="F4" s="118">
        <v>16589</v>
      </c>
      <c r="G4" s="114">
        <f t="shared" ref="G4:G17" si="4">($F4-$F3)/($C4-$C3)</f>
        <v>881.16666666666663</v>
      </c>
      <c r="H4" s="114">
        <f>($F4-$F2)/($C4-$C2)</f>
        <v>69.5</v>
      </c>
      <c r="I4" s="114">
        <f t="shared" ref="I4:I9" si="5">($F4-$F$2)/($C4-$C$2)</f>
        <v>69.5</v>
      </c>
      <c r="J4" s="92">
        <v>5.8100000000000005</v>
      </c>
      <c r="K4" s="56">
        <v>0.59946086889248507</v>
      </c>
      <c r="L4" s="37">
        <v>52.41</v>
      </c>
      <c r="M4" s="88">
        <v>8.5475505263203608</v>
      </c>
      <c r="N4" s="39">
        <v>1420.4648351353176</v>
      </c>
      <c r="O4" s="60">
        <v>260.4716114638872</v>
      </c>
      <c r="P4" s="39">
        <v>110.61972937864314</v>
      </c>
      <c r="Q4" s="60">
        <v>15.273331005373501</v>
      </c>
      <c r="R4" s="67">
        <v>1835.0706906623109</v>
      </c>
      <c r="S4" s="112">
        <f t="shared" si="1"/>
        <v>1.8350706906623109</v>
      </c>
      <c r="T4" s="112">
        <v>0.25336928804814102</v>
      </c>
      <c r="U4" s="112">
        <f t="shared" si="2"/>
        <v>71.744496397396873</v>
      </c>
      <c r="V4" s="72">
        <v>709.53500000000008</v>
      </c>
      <c r="W4" s="62">
        <v>206.49042360705127</v>
      </c>
      <c r="X4" s="142">
        <v>57.646000000000001</v>
      </c>
      <c r="Y4" s="62">
        <v>24</v>
      </c>
      <c r="Z4" s="104">
        <f t="shared" si="0"/>
        <v>49.950902158898408</v>
      </c>
      <c r="AA4" s="105">
        <f t="shared" si="3"/>
        <v>4.058249002306944</v>
      </c>
    </row>
    <row r="5" spans="1:27" x14ac:dyDescent="0.35">
      <c r="A5" s="52" t="s">
        <v>95</v>
      </c>
      <c r="B5" s="96" t="s">
        <v>102</v>
      </c>
      <c r="C5" s="145">
        <v>44</v>
      </c>
      <c r="F5" s="118">
        <v>19439</v>
      </c>
      <c r="G5" s="114">
        <f t="shared" si="4"/>
        <v>158.33333333333334</v>
      </c>
      <c r="H5" s="114">
        <f t="shared" ref="H5:H9" si="6">($F5-$F3)/($C5-$C3)</f>
        <v>339.04166666666669</v>
      </c>
      <c r="I5" s="114">
        <f t="shared" si="5"/>
        <v>105.84090909090909</v>
      </c>
      <c r="J5" s="92">
        <v>6.3149999999999995</v>
      </c>
      <c r="K5" s="56">
        <v>0.40257208759958224</v>
      </c>
      <c r="L5" s="37">
        <v>51.805</v>
      </c>
      <c r="M5" s="88">
        <v>12.540787280087178</v>
      </c>
      <c r="N5" s="39">
        <v>1547.7342717233132</v>
      </c>
      <c r="O5" s="60">
        <v>406.16536088334971</v>
      </c>
      <c r="P5" s="39">
        <v>118.07805084602511</v>
      </c>
      <c r="Q5" s="60">
        <v>24.169402339364279</v>
      </c>
      <c r="R5" s="67">
        <v>2295.3192303958822</v>
      </c>
      <c r="S5" s="112">
        <f t="shared" si="1"/>
        <v>2.295319230395882</v>
      </c>
      <c r="T5" s="112">
        <v>0.46982901207490219</v>
      </c>
      <c r="U5" s="112">
        <f t="shared" si="2"/>
        <v>25.569363318531739</v>
      </c>
      <c r="V5" s="72">
        <v>485.22199999999998</v>
      </c>
      <c r="W5" s="62">
        <v>206.60105337212624</v>
      </c>
      <c r="X5" s="142">
        <v>53.353999999999999</v>
      </c>
      <c r="Y5" s="62">
        <v>27</v>
      </c>
      <c r="Z5" s="104">
        <f t="shared" si="0"/>
        <v>31.350472032885406</v>
      </c>
      <c r="AA5" s="105">
        <f t="shared" si="3"/>
        <v>3.4472325756922979</v>
      </c>
    </row>
    <row r="6" spans="1:27" x14ac:dyDescent="0.35">
      <c r="A6" s="52" t="s">
        <v>95</v>
      </c>
      <c r="B6" s="96" t="s">
        <v>103</v>
      </c>
      <c r="C6" s="145">
        <v>50</v>
      </c>
      <c r="F6" s="118">
        <v>18097</v>
      </c>
      <c r="G6" s="114">
        <f t="shared" si="4"/>
        <v>-223.66666666666666</v>
      </c>
      <c r="H6" s="114">
        <f t="shared" si="6"/>
        <v>62.833333333333336</v>
      </c>
      <c r="I6" s="114">
        <f t="shared" si="5"/>
        <v>66.3</v>
      </c>
      <c r="J6" s="92">
        <v>6.29</v>
      </c>
      <c r="K6" s="56">
        <v>0.60668787315933426</v>
      </c>
      <c r="L6" s="37">
        <v>63.98</v>
      </c>
      <c r="M6" s="88">
        <v>12.862392799864677</v>
      </c>
      <c r="N6" s="39">
        <v>1929.5418275050627</v>
      </c>
      <c r="O6" s="60">
        <v>363.94427576275882</v>
      </c>
      <c r="P6" s="39">
        <v>139.61921440111712</v>
      </c>
      <c r="Q6" s="60">
        <v>20.323183391358278</v>
      </c>
      <c r="R6" s="67">
        <v>2526.6889230170168</v>
      </c>
      <c r="S6" s="112">
        <f t="shared" si="1"/>
        <v>2.5266889230170166</v>
      </c>
      <c r="T6" s="112">
        <v>0.36778864983341075</v>
      </c>
      <c r="U6" s="112">
        <f t="shared" si="2"/>
        <v>38.561615436855767</v>
      </c>
      <c r="V6" s="72">
        <v>835.74499999999989</v>
      </c>
      <c r="W6" s="62">
        <v>234.03648051876431</v>
      </c>
      <c r="X6" s="142">
        <v>74.45</v>
      </c>
      <c r="Y6" s="62">
        <v>25</v>
      </c>
      <c r="Z6" s="104">
        <f t="shared" si="0"/>
        <v>43.313132065171942</v>
      </c>
      <c r="AA6" s="105">
        <f t="shared" si="3"/>
        <v>3.8584289253923756</v>
      </c>
    </row>
    <row r="7" spans="1:27" x14ac:dyDescent="0.35">
      <c r="A7" s="52" t="s">
        <v>95</v>
      </c>
      <c r="B7" s="96" t="s">
        <v>104</v>
      </c>
      <c r="C7" s="145">
        <v>68</v>
      </c>
      <c r="F7" s="118">
        <v>29564</v>
      </c>
      <c r="G7" s="114">
        <f t="shared" si="4"/>
        <v>637.05555555555554</v>
      </c>
      <c r="H7" s="114">
        <f t="shared" si="6"/>
        <v>421.875</v>
      </c>
      <c r="I7" s="114">
        <f t="shared" si="5"/>
        <v>217.38235294117646</v>
      </c>
      <c r="J7" s="93">
        <v>6.2449999999999992</v>
      </c>
      <c r="K7" s="57">
        <v>0.69251459954880334</v>
      </c>
      <c r="L7" s="64">
        <v>63.185000000000002</v>
      </c>
      <c r="M7" s="89">
        <v>11.767884122985896</v>
      </c>
      <c r="N7" s="72">
        <v>1907.3233748839702</v>
      </c>
      <c r="O7" s="61">
        <v>488.86155793763754</v>
      </c>
      <c r="P7" s="39">
        <v>138.39423667502672</v>
      </c>
      <c r="Q7" s="60">
        <v>27.121457649577273</v>
      </c>
      <c r="R7" s="67">
        <v>4091.4872130604899</v>
      </c>
      <c r="S7" s="112">
        <f t="shared" si="1"/>
        <v>4.09148721306049</v>
      </c>
      <c r="T7" s="112">
        <v>0.80181877395210255</v>
      </c>
      <c r="U7" s="112">
        <f t="shared" si="2"/>
        <v>86.933238335748513</v>
      </c>
      <c r="V7" s="72">
        <v>848.78700000000003</v>
      </c>
      <c r="W7" s="62">
        <v>268.0429202555834</v>
      </c>
      <c r="X7" s="142">
        <v>69.28</v>
      </c>
      <c r="Y7" s="62">
        <v>23</v>
      </c>
      <c r="Z7" s="104">
        <f t="shared" si="0"/>
        <v>44.501473173191464</v>
      </c>
      <c r="AA7" s="105">
        <f t="shared" si="3"/>
        <v>3.6323153646777158</v>
      </c>
    </row>
    <row r="8" spans="1:27" x14ac:dyDescent="0.35">
      <c r="A8" s="52" t="s">
        <v>95</v>
      </c>
      <c r="B8" s="96" t="s">
        <v>105</v>
      </c>
      <c r="C8" s="145">
        <v>74</v>
      </c>
      <c r="F8" s="118">
        <v>29266</v>
      </c>
      <c r="G8" s="114">
        <f t="shared" si="4"/>
        <v>-49.666666666666664</v>
      </c>
      <c r="H8" s="114">
        <f t="shared" si="6"/>
        <v>465.375</v>
      </c>
      <c r="I8" s="114">
        <f t="shared" si="5"/>
        <v>195.72972972972974</v>
      </c>
      <c r="J8" s="94">
        <v>6.52</v>
      </c>
      <c r="K8" s="58">
        <v>0.58305306550346037</v>
      </c>
      <c r="L8" s="65">
        <v>63.83</v>
      </c>
      <c r="M8" s="38">
        <v>15.468702168689701</v>
      </c>
      <c r="N8" s="73">
        <v>2006.3252437948356</v>
      </c>
      <c r="O8" s="62">
        <v>414.08705940623929</v>
      </c>
      <c r="P8" s="39">
        <v>143.82189824282571</v>
      </c>
      <c r="Q8" s="60">
        <v>23.037582440557966</v>
      </c>
      <c r="R8" s="68">
        <v>4209.0916739745371</v>
      </c>
      <c r="S8" s="112">
        <f t="shared" si="1"/>
        <v>4.2090916739745374</v>
      </c>
      <c r="T8" s="112">
        <v>0.67421788770536939</v>
      </c>
      <c r="U8" s="112">
        <f t="shared" si="2"/>
        <v>19.600743485674531</v>
      </c>
      <c r="V8" s="72">
        <v>1117.558</v>
      </c>
      <c r="W8" s="62">
        <v>319.65613720072082</v>
      </c>
      <c r="X8" s="142">
        <v>89.832999999999998</v>
      </c>
      <c r="Y8" s="62">
        <v>28</v>
      </c>
      <c r="Z8" s="104">
        <f t="shared" si="0"/>
        <v>55.701736468520458</v>
      </c>
      <c r="AA8" s="105">
        <f t="shared" si="3"/>
        <v>4.4774893939970886</v>
      </c>
    </row>
    <row r="9" spans="1:27" x14ac:dyDescent="0.35">
      <c r="A9" s="54" t="s">
        <v>95</v>
      </c>
      <c r="B9" s="98" t="s">
        <v>106</v>
      </c>
      <c r="C9" s="146">
        <v>92</v>
      </c>
      <c r="D9" s="121"/>
      <c r="E9" s="121"/>
      <c r="F9" s="119">
        <v>26167</v>
      </c>
      <c r="G9" s="69">
        <f t="shared" si="4"/>
        <v>-172.16666666666666</v>
      </c>
      <c r="H9" s="69">
        <f t="shared" si="6"/>
        <v>-141.54166666666666</v>
      </c>
      <c r="I9" s="137">
        <f t="shared" si="5"/>
        <v>123.75</v>
      </c>
      <c r="J9" s="95">
        <v>6.76</v>
      </c>
      <c r="K9" s="59">
        <v>0.60083691630924274</v>
      </c>
      <c r="L9" s="66">
        <v>64.27</v>
      </c>
      <c r="M9" s="42">
        <v>10.411891923231543</v>
      </c>
      <c r="N9" s="74">
        <v>2193.2209092522703</v>
      </c>
      <c r="O9" s="63">
        <v>524.47502627485994</v>
      </c>
      <c r="P9" s="74">
        <v>153.89369207348037</v>
      </c>
      <c r="Q9" s="63">
        <v>27.598221041786449</v>
      </c>
      <c r="R9" s="69">
        <v>4026.9362404867611</v>
      </c>
      <c r="S9" s="70">
        <f t="shared" si="1"/>
        <v>4.0269362404867612</v>
      </c>
      <c r="T9" s="70">
        <v>0.72216265000042601</v>
      </c>
      <c r="U9" s="70">
        <f t="shared" si="2"/>
        <v>-10.119746304876445</v>
      </c>
      <c r="V9" s="111">
        <v>1085.1875</v>
      </c>
      <c r="W9" s="63">
        <v>396.06916916426587</v>
      </c>
      <c r="X9" s="143">
        <v>79.337500000000006</v>
      </c>
      <c r="Y9" s="63">
        <v>26</v>
      </c>
      <c r="Z9" s="109">
        <f t="shared" si="0"/>
        <v>49.479169901310598</v>
      </c>
      <c r="AA9" s="110">
        <f t="shared" si="3"/>
        <v>3.617396663751868</v>
      </c>
    </row>
    <row r="10" spans="1:27" x14ac:dyDescent="0.35">
      <c r="A10" s="52" t="s">
        <v>96</v>
      </c>
      <c r="B10" s="96" t="s">
        <v>99</v>
      </c>
      <c r="C10" s="145">
        <v>0</v>
      </c>
      <c r="D10" s="113">
        <v>4590000</v>
      </c>
      <c r="E10" s="113"/>
      <c r="F10" s="118">
        <v>12877</v>
      </c>
      <c r="G10" s="116"/>
      <c r="H10" s="116"/>
      <c r="I10" s="134"/>
      <c r="J10" s="37">
        <v>6.4</v>
      </c>
      <c r="K10" s="91">
        <v>0.57199521722522173</v>
      </c>
      <c r="L10" s="37">
        <v>54.254999999999995</v>
      </c>
      <c r="M10" s="38">
        <v>9.3871845104394378</v>
      </c>
      <c r="N10" s="39">
        <v>1733.1072735876983</v>
      </c>
      <c r="O10" s="62">
        <v>417.07682024015753</v>
      </c>
      <c r="P10" s="39">
        <v>128.67846164234388</v>
      </c>
      <c r="Q10" s="62">
        <v>22.785946427489677</v>
      </c>
      <c r="R10" s="67">
        <v>1656.9925505684621</v>
      </c>
      <c r="S10" s="32">
        <f t="shared" si="1"/>
        <v>1.6569925505684622</v>
      </c>
      <c r="T10" s="32">
        <v>0.29341463214678459</v>
      </c>
      <c r="U10" s="112"/>
      <c r="V10" s="72">
        <v>829.81299999999999</v>
      </c>
      <c r="W10" s="61">
        <v>250.55606579555095</v>
      </c>
      <c r="X10" s="142">
        <v>73.622</v>
      </c>
      <c r="Y10" s="62">
        <v>59</v>
      </c>
      <c r="Z10" s="104">
        <f t="shared" si="0"/>
        <v>47.880071398131491</v>
      </c>
      <c r="AA10" s="105">
        <f t="shared" si="3"/>
        <v>4.247977094204642</v>
      </c>
    </row>
    <row r="11" spans="1:27" x14ac:dyDescent="0.35">
      <c r="A11" s="52" t="s">
        <v>96</v>
      </c>
      <c r="B11" s="96" t="s">
        <v>100</v>
      </c>
      <c r="C11" s="145">
        <v>20</v>
      </c>
      <c r="D11" s="113">
        <v>18600000</v>
      </c>
      <c r="E11" s="113">
        <f>(D11-D10)/(C11-C10)</f>
        <v>700500</v>
      </c>
      <c r="F11" s="118">
        <v>13857</v>
      </c>
      <c r="G11" s="116">
        <f t="shared" si="4"/>
        <v>49</v>
      </c>
      <c r="H11" s="135">
        <f>($F11-$F10)/($C11-$C10)</f>
        <v>49</v>
      </c>
      <c r="I11" s="114">
        <f>($F11-$F$10)/($C11-$C$10)</f>
        <v>49</v>
      </c>
      <c r="J11" s="65">
        <v>6.5049999999999999</v>
      </c>
      <c r="K11" s="58">
        <v>0.4945169747617631</v>
      </c>
      <c r="L11" s="65">
        <v>53.07</v>
      </c>
      <c r="M11" s="38">
        <v>11.056548125251187</v>
      </c>
      <c r="N11" s="73">
        <v>1617.3617270333352</v>
      </c>
      <c r="O11" s="62">
        <v>345.67147724719354</v>
      </c>
      <c r="P11" s="73">
        <v>122.09351859847413</v>
      </c>
      <c r="Q11" s="62">
        <v>19.658006750223411</v>
      </c>
      <c r="R11" s="77">
        <v>1691.849887219056</v>
      </c>
      <c r="S11" s="32">
        <f t="shared" si="1"/>
        <v>1.6918498872190559</v>
      </c>
      <c r="T11" s="32">
        <v>0.2724009995378458</v>
      </c>
      <c r="U11" s="112">
        <f t="shared" ref="U11:U17" si="7">(R11-R10)/(C11-C10)</f>
        <v>1.7428668325296939</v>
      </c>
      <c r="V11" s="72">
        <v>796.54</v>
      </c>
      <c r="W11" s="61">
        <v>305.09029470052781</v>
      </c>
      <c r="X11" s="142">
        <v>63.66</v>
      </c>
      <c r="Y11" s="62">
        <v>42</v>
      </c>
      <c r="Z11" s="104">
        <f t="shared" si="0"/>
        <v>49.249341485349902</v>
      </c>
      <c r="AA11" s="105">
        <f t="shared" si="3"/>
        <v>3.9360397204878281</v>
      </c>
    </row>
    <row r="12" spans="1:27" x14ac:dyDescent="0.35">
      <c r="A12" s="52" t="s">
        <v>96</v>
      </c>
      <c r="B12" s="96" t="s">
        <v>101</v>
      </c>
      <c r="C12" s="145">
        <v>26</v>
      </c>
      <c r="D12" s="113">
        <v>18600000</v>
      </c>
      <c r="E12" s="113">
        <f t="shared" ref="E12:E17" si="8">(D12-D11)/(C12-C11)</f>
        <v>0</v>
      </c>
      <c r="F12" s="118">
        <v>13971</v>
      </c>
      <c r="G12" s="114">
        <f t="shared" si="4"/>
        <v>19</v>
      </c>
      <c r="H12" s="114">
        <f>($F12-$F10)/($C12-$C10)</f>
        <v>42.07692307692308</v>
      </c>
      <c r="I12" s="114">
        <f t="shared" ref="I12:I17" si="9">($F12-$F$10)/($C12-$C$10)</f>
        <v>42.07692307692308</v>
      </c>
      <c r="J12" s="65">
        <v>6.43</v>
      </c>
      <c r="K12" s="58">
        <v>0.51000335905614202</v>
      </c>
      <c r="L12" s="65">
        <v>57.769999999999996</v>
      </c>
      <c r="M12" s="38">
        <v>9.3966378448599812</v>
      </c>
      <c r="N12" s="73">
        <v>1687.0818247691186</v>
      </c>
      <c r="O12" s="62">
        <v>361.46831584693712</v>
      </c>
      <c r="P12" s="73">
        <v>126.07302931846942</v>
      </c>
      <c r="Q12" s="62">
        <v>20.186828289662508</v>
      </c>
      <c r="R12" s="77">
        <v>1761.3662926083364</v>
      </c>
      <c r="S12" s="32">
        <f t="shared" si="1"/>
        <v>1.7613662926083364</v>
      </c>
      <c r="T12" s="32">
        <v>0.2820301780348749</v>
      </c>
      <c r="U12" s="112">
        <f t="shared" si="7"/>
        <v>11.586067564880068</v>
      </c>
      <c r="V12" s="72">
        <v>944.79</v>
      </c>
      <c r="W12" s="61">
        <v>442.27754587706568</v>
      </c>
      <c r="X12" s="142">
        <v>64.56</v>
      </c>
      <c r="Y12" s="62">
        <v>18</v>
      </c>
      <c r="Z12" s="104">
        <f t="shared" si="0"/>
        <v>56.001433133173414</v>
      </c>
      <c r="AA12" s="105">
        <f t="shared" si="3"/>
        <v>3.826726069367453</v>
      </c>
    </row>
    <row r="13" spans="1:27" x14ac:dyDescent="0.35">
      <c r="A13" s="52" t="s">
        <v>96</v>
      </c>
      <c r="B13" s="96" t="s">
        <v>102</v>
      </c>
      <c r="C13" s="145">
        <v>44</v>
      </c>
      <c r="D13" s="113">
        <v>29000000</v>
      </c>
      <c r="E13" s="113">
        <f t="shared" si="8"/>
        <v>577777.77777777775</v>
      </c>
      <c r="F13" s="118">
        <v>7719</v>
      </c>
      <c r="G13" s="114">
        <f t="shared" si="4"/>
        <v>-347.33333333333331</v>
      </c>
      <c r="H13" s="114">
        <f t="shared" ref="H13:H17" si="10">($F13-$F11)/($C13-$C11)</f>
        <v>-255.75</v>
      </c>
      <c r="I13" s="114">
        <f t="shared" si="9"/>
        <v>-117.22727272727273</v>
      </c>
      <c r="J13" s="65">
        <v>6.14</v>
      </c>
      <c r="K13" s="58">
        <v>0.34852503062147067</v>
      </c>
      <c r="L13" s="65">
        <v>54.36</v>
      </c>
      <c r="M13" s="38">
        <v>11.023640574472298</v>
      </c>
      <c r="N13" s="73">
        <v>1583.4483969152527</v>
      </c>
      <c r="O13" s="62">
        <v>400.57420193583351</v>
      </c>
      <c r="P13" s="73">
        <v>120.1431391443131</v>
      </c>
      <c r="Q13" s="62">
        <v>22.55748267530327</v>
      </c>
      <c r="R13" s="77">
        <v>936.0351970733434</v>
      </c>
      <c r="S13" s="32">
        <f t="shared" si="1"/>
        <v>0.93603519707334337</v>
      </c>
      <c r="T13" s="32">
        <v>0.17412120877066595</v>
      </c>
      <c r="U13" s="112">
        <f t="shared" si="7"/>
        <v>-45.851727529721835</v>
      </c>
      <c r="V13" s="72">
        <v>332.62599999999998</v>
      </c>
      <c r="W13" s="61">
        <v>374.56868846730271</v>
      </c>
      <c r="X13" s="142">
        <v>31.180500000000002</v>
      </c>
      <c r="Y13" s="62">
        <v>38</v>
      </c>
      <c r="Z13" s="104">
        <f t="shared" si="0"/>
        <v>21.006431320906653</v>
      </c>
      <c r="AA13" s="105">
        <f t="shared" si="3"/>
        <v>1.9691516351744303</v>
      </c>
    </row>
    <row r="14" spans="1:27" x14ac:dyDescent="0.35">
      <c r="A14" s="52" t="s">
        <v>96</v>
      </c>
      <c r="B14" s="96" t="s">
        <v>103</v>
      </c>
      <c r="C14" s="145">
        <v>50</v>
      </c>
      <c r="D14" s="113">
        <v>186000000</v>
      </c>
      <c r="E14" s="113">
        <f t="shared" si="8"/>
        <v>26166666.666666668</v>
      </c>
      <c r="F14" s="118">
        <v>4155</v>
      </c>
      <c r="G14" s="114">
        <f t="shared" si="4"/>
        <v>-594</v>
      </c>
      <c r="H14" s="114">
        <f t="shared" si="10"/>
        <v>-409</v>
      </c>
      <c r="I14" s="114">
        <f t="shared" si="9"/>
        <v>-174.44</v>
      </c>
      <c r="J14" s="65">
        <v>5.85</v>
      </c>
      <c r="K14" s="58">
        <v>0.63208040708887125</v>
      </c>
      <c r="L14" s="65">
        <v>58.015000000000001</v>
      </c>
      <c r="M14" s="38">
        <v>12.255038733475056</v>
      </c>
      <c r="N14" s="73">
        <v>1606.2318810757561</v>
      </c>
      <c r="O14" s="62">
        <v>320.88354056665787</v>
      </c>
      <c r="P14" s="73">
        <v>121.4426533892413</v>
      </c>
      <c r="Q14" s="62">
        <v>19.233468268949995</v>
      </c>
      <c r="R14" s="77">
        <v>504.59422483229764</v>
      </c>
      <c r="S14" s="32">
        <f t="shared" si="1"/>
        <v>0.50459422483229766</v>
      </c>
      <c r="T14" s="32">
        <v>7.9915060657487227E-2</v>
      </c>
      <c r="U14" s="112">
        <f t="shared" si="7"/>
        <v>-71.906828706840955</v>
      </c>
      <c r="V14" s="72">
        <v>259.346</v>
      </c>
      <c r="W14" s="61">
        <v>259.00701800026536</v>
      </c>
      <c r="X14" s="142">
        <v>9.3960000000000008</v>
      </c>
      <c r="Y14" s="62">
        <v>63</v>
      </c>
      <c r="Z14" s="104">
        <f t="shared" si="0"/>
        <v>16.146236608521672</v>
      </c>
      <c r="AA14" s="105">
        <f t="shared" si="3"/>
        <v>0.58497157917866338</v>
      </c>
    </row>
    <row r="15" spans="1:27" x14ac:dyDescent="0.35">
      <c r="A15" s="52" t="s">
        <v>96</v>
      </c>
      <c r="B15" s="96" t="s">
        <v>104</v>
      </c>
      <c r="C15" s="145">
        <v>68</v>
      </c>
      <c r="D15" s="113">
        <v>76000000</v>
      </c>
      <c r="E15" s="113">
        <f t="shared" si="8"/>
        <v>-6111111.111111111</v>
      </c>
      <c r="F15" s="118">
        <v>5325</v>
      </c>
      <c r="G15" s="114">
        <f t="shared" si="4"/>
        <v>65</v>
      </c>
      <c r="H15" s="114">
        <f t="shared" si="10"/>
        <v>-99.75</v>
      </c>
      <c r="I15" s="114">
        <f t="shared" si="9"/>
        <v>-111.05882352941177</v>
      </c>
      <c r="J15" s="65">
        <v>5.91</v>
      </c>
      <c r="K15" s="58">
        <v>0.45632590692764047</v>
      </c>
      <c r="L15" s="65">
        <v>42.24</v>
      </c>
      <c r="M15" s="38">
        <v>6.0743504453836321</v>
      </c>
      <c r="N15" s="73">
        <v>1402.3476410099984</v>
      </c>
      <c r="O15" s="62">
        <v>243.51589507693541</v>
      </c>
      <c r="P15" s="73">
        <v>109.54948067146665</v>
      </c>
      <c r="Q15" s="62">
        <v>15.038395830616301</v>
      </c>
      <c r="R15" s="77">
        <v>583.35098457556001</v>
      </c>
      <c r="S15" s="32">
        <f t="shared" si="1"/>
        <v>0.58335098457556001</v>
      </c>
      <c r="T15" s="32">
        <v>8.00794577980318E-2</v>
      </c>
      <c r="U15" s="112">
        <f t="shared" si="7"/>
        <v>4.3753755412923532</v>
      </c>
      <c r="V15" s="72">
        <v>184.95799999999997</v>
      </c>
      <c r="W15" s="61">
        <v>158.44666540889835</v>
      </c>
      <c r="X15" s="142">
        <v>29.013999999999999</v>
      </c>
      <c r="Y15" s="62">
        <v>38</v>
      </c>
      <c r="Z15" s="104">
        <f t="shared" si="0"/>
        <v>13.189168975731979</v>
      </c>
      <c r="AA15" s="105">
        <f t="shared" si="3"/>
        <v>2.0689591618739804</v>
      </c>
    </row>
    <row r="16" spans="1:27" x14ac:dyDescent="0.35">
      <c r="A16" s="52" t="s">
        <v>96</v>
      </c>
      <c r="B16" s="96" t="s">
        <v>105</v>
      </c>
      <c r="C16" s="145">
        <v>74</v>
      </c>
      <c r="D16" s="113">
        <v>47900000</v>
      </c>
      <c r="E16" s="113">
        <f t="shared" si="8"/>
        <v>-4683333.333333333</v>
      </c>
      <c r="F16" s="118">
        <v>4686</v>
      </c>
      <c r="G16" s="114">
        <f t="shared" si="4"/>
        <v>-106.5</v>
      </c>
      <c r="H16" s="114">
        <f t="shared" si="10"/>
        <v>22.125</v>
      </c>
      <c r="I16" s="114">
        <f t="shared" si="9"/>
        <v>-110.68918918918919</v>
      </c>
      <c r="J16" s="65">
        <v>6.1899999999999995</v>
      </c>
      <c r="K16" s="58">
        <v>0.37293239525223792</v>
      </c>
      <c r="L16" s="65">
        <v>48.239999999999995</v>
      </c>
      <c r="M16" s="38">
        <v>8.0483503189872589</v>
      </c>
      <c r="N16" s="73">
        <v>1430.7351114977441</v>
      </c>
      <c r="O16" s="62">
        <v>314.62384830477379</v>
      </c>
      <c r="P16" s="73">
        <v>111.15304823332818</v>
      </c>
      <c r="Q16" s="62">
        <v>18.771021268354072</v>
      </c>
      <c r="R16" s="77">
        <v>520.86318402137579</v>
      </c>
      <c r="S16" s="32">
        <f t="shared" si="1"/>
        <v>0.52086318402137577</v>
      </c>
      <c r="T16" s="32">
        <v>8.7961005663507175E-2</v>
      </c>
      <c r="U16" s="112">
        <f t="shared" si="7"/>
        <v>-10.414633425697369</v>
      </c>
      <c r="V16" s="72">
        <v>176.69650000000001</v>
      </c>
      <c r="W16" s="61">
        <v>168.45419595173067</v>
      </c>
      <c r="X16" s="142">
        <v>16.521000000000001</v>
      </c>
      <c r="Y16" s="62">
        <v>41</v>
      </c>
      <c r="Z16" s="104">
        <f t="shared" si="0"/>
        <v>12.350049885546449</v>
      </c>
      <c r="AA16" s="105">
        <f t="shared" si="3"/>
        <v>1.1547210847929239</v>
      </c>
    </row>
    <row r="17" spans="1:27" ht="15" thickBot="1" x14ac:dyDescent="0.4">
      <c r="A17" s="55" t="s">
        <v>96</v>
      </c>
      <c r="B17" s="99" t="s">
        <v>106</v>
      </c>
      <c r="C17" s="147">
        <v>92</v>
      </c>
      <c r="D17" s="122">
        <v>47900000</v>
      </c>
      <c r="E17" s="122">
        <f t="shared" si="8"/>
        <v>0</v>
      </c>
      <c r="F17" s="120">
        <v>2563</v>
      </c>
      <c r="G17" s="136">
        <f t="shared" si="4"/>
        <v>-117.94444444444444</v>
      </c>
      <c r="H17" s="136">
        <f t="shared" si="10"/>
        <v>-115.08333333333333</v>
      </c>
      <c r="I17" s="136">
        <f t="shared" si="9"/>
        <v>-112.10869565217391</v>
      </c>
      <c r="J17" s="85">
        <v>5.88</v>
      </c>
      <c r="K17" s="86">
        <v>0.35580893749314402</v>
      </c>
      <c r="L17" s="85">
        <v>55.695</v>
      </c>
      <c r="M17" s="90">
        <v>12.378864716389227</v>
      </c>
      <c r="N17" s="82">
        <v>1380.415082352461</v>
      </c>
      <c r="O17" s="83">
        <v>455.91922650442427</v>
      </c>
      <c r="P17" s="82">
        <v>108.18073449504161</v>
      </c>
      <c r="Q17" s="83">
        <v>26.187839508350685</v>
      </c>
      <c r="R17" s="78">
        <v>277.26722251079167</v>
      </c>
      <c r="S17" s="80">
        <f t="shared" si="1"/>
        <v>0.27726722251079167</v>
      </c>
      <c r="T17" s="80">
        <v>6.7119432659902806E-2</v>
      </c>
      <c r="U17" s="141">
        <f t="shared" si="7"/>
        <v>-13.533108972810229</v>
      </c>
      <c r="V17" s="102">
        <v>213.154</v>
      </c>
      <c r="W17" s="103">
        <v>150.0726780657848</v>
      </c>
      <c r="X17" s="144">
        <v>12.513999999999999</v>
      </c>
      <c r="Y17" s="83">
        <v>46</v>
      </c>
      <c r="Z17" s="106">
        <f t="shared" si="0"/>
        <v>15.441297528910617</v>
      </c>
      <c r="AA17" s="107">
        <f t="shared" si="3"/>
        <v>0.90653892151584037</v>
      </c>
    </row>
    <row r="18" spans="1:27" x14ac:dyDescent="0.35">
      <c r="A18" s="20"/>
      <c r="B18" s="26"/>
      <c r="C18" s="26"/>
      <c r="D18" s="26"/>
      <c r="E18" s="26"/>
      <c r="F18" s="20"/>
      <c r="G18" s="20"/>
      <c r="H18" s="20"/>
      <c r="I18" s="20"/>
      <c r="J18" s="21"/>
      <c r="K18" s="20"/>
      <c r="L18" s="20"/>
      <c r="M18" s="20"/>
      <c r="N18" s="20"/>
      <c r="O18" s="20"/>
      <c r="P18" s="26"/>
      <c r="Q18" s="26"/>
      <c r="R18" s="79"/>
      <c r="S18" s="20"/>
      <c r="T18" s="20"/>
      <c r="U18" s="20"/>
      <c r="V18" s="26"/>
      <c r="W18" s="26"/>
      <c r="X18" s="26"/>
      <c r="Y18" s="26"/>
      <c r="Z18" s="26"/>
      <c r="AA18" s="26"/>
    </row>
    <row r="19" spans="1:27" ht="28.9" customHeight="1" x14ac:dyDescent="0.35">
      <c r="J19"/>
      <c r="P19"/>
      <c r="Q19"/>
      <c r="R19"/>
    </row>
    <row r="20" spans="1:27" ht="28.9" customHeight="1" x14ac:dyDescent="0.35">
      <c r="D20"/>
      <c r="E20"/>
      <c r="J20"/>
      <c r="P20"/>
      <c r="Q20"/>
      <c r="R20"/>
      <c r="U20" s="20"/>
      <c r="V20" s="26"/>
      <c r="W20" s="26"/>
      <c r="X20" s="26"/>
      <c r="Y20" s="26"/>
      <c r="Z20" s="26"/>
      <c r="AA20" s="26"/>
    </row>
    <row r="21" spans="1:27" x14ac:dyDescent="0.35">
      <c r="A21" s="22"/>
      <c r="M21" s="20"/>
      <c r="N21" s="20"/>
      <c r="O21" s="20"/>
      <c r="P21" s="26"/>
      <c r="Q21" s="26"/>
      <c r="R21" s="79"/>
      <c r="S21" s="20"/>
      <c r="T21" s="20"/>
      <c r="U21" s="20"/>
      <c r="V21" s="26"/>
      <c r="W21" s="26"/>
      <c r="X21" s="26"/>
      <c r="Y21" s="26"/>
      <c r="Z21" s="26"/>
      <c r="AA21" s="26"/>
    </row>
    <row r="22" spans="1:27" x14ac:dyDescent="0.35">
      <c r="A22" s="22"/>
      <c r="C22" s="100"/>
      <c r="D22" s="100"/>
      <c r="E22" s="100"/>
      <c r="F22" s="23"/>
      <c r="G22" s="23"/>
      <c r="H22" s="23"/>
      <c r="I22" s="23"/>
      <c r="J22" s="24"/>
      <c r="K22" s="20"/>
      <c r="L22" s="20"/>
      <c r="M22" s="20"/>
      <c r="N22" s="20"/>
      <c r="O22" s="20"/>
      <c r="P22" s="26"/>
      <c r="Q22" s="26"/>
      <c r="R22" s="79"/>
      <c r="S22" s="20"/>
      <c r="T22" s="20"/>
      <c r="U22" s="20"/>
      <c r="V22" s="26"/>
      <c r="W22" s="26"/>
      <c r="X22" s="26"/>
      <c r="Y22" s="26"/>
      <c r="Z22" s="26"/>
      <c r="AA22" s="26"/>
    </row>
    <row r="23" spans="1:27" x14ac:dyDescent="0.35">
      <c r="A23" s="23"/>
      <c r="B23" s="101"/>
      <c r="K23" s="20"/>
      <c r="L23" s="20"/>
      <c r="M23" s="20"/>
      <c r="N23" s="20"/>
      <c r="O23" s="20"/>
      <c r="P23" s="26"/>
      <c r="Q23" s="26"/>
      <c r="R23" s="79"/>
      <c r="S23" s="20"/>
      <c r="T23" s="20"/>
      <c r="U23" s="20"/>
      <c r="V23" s="26"/>
      <c r="W23" s="26"/>
      <c r="X23" s="26"/>
      <c r="Y23" s="26"/>
      <c r="Z23" s="26"/>
      <c r="AA23" s="26"/>
    </row>
    <row r="24" spans="1:27" x14ac:dyDescent="0.35">
      <c r="A24" s="20"/>
      <c r="B24" s="26"/>
      <c r="C24" s="26"/>
      <c r="D24" s="26"/>
      <c r="E24" s="26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6"/>
      <c r="Q24" s="26"/>
      <c r="R24" s="79"/>
      <c r="S24" s="20"/>
      <c r="T24" s="20"/>
      <c r="U24" s="20"/>
      <c r="V24" s="26"/>
      <c r="W24" s="26"/>
      <c r="X24" s="26"/>
      <c r="Y24" s="26"/>
      <c r="Z24" s="26"/>
      <c r="AA24" s="26"/>
    </row>
    <row r="25" spans="1:27" x14ac:dyDescent="0.35">
      <c r="A25" s="20"/>
      <c r="B25" s="26"/>
      <c r="C25" s="26"/>
      <c r="D25" s="26"/>
      <c r="E25" s="26"/>
      <c r="F25" s="20"/>
      <c r="G25" s="20"/>
      <c r="H25" s="20"/>
      <c r="I25" s="20"/>
      <c r="J25" s="21"/>
      <c r="K25" s="20"/>
      <c r="L25" s="20"/>
      <c r="M25" s="20"/>
      <c r="N25" s="20"/>
      <c r="O25" s="20"/>
      <c r="P25" s="26"/>
      <c r="Q25" s="26"/>
      <c r="R25" s="79"/>
      <c r="S25" s="20"/>
      <c r="T25" s="20"/>
      <c r="U25" s="20"/>
      <c r="V25" s="26"/>
      <c r="W25" s="26"/>
      <c r="X25" s="26"/>
      <c r="Y25" s="26"/>
      <c r="Z25" s="26"/>
      <c r="AA25" s="26"/>
    </row>
    <row r="26" spans="1:27" x14ac:dyDescent="0.35">
      <c r="A26" s="20"/>
      <c r="B26" s="26"/>
      <c r="C26" s="26"/>
      <c r="D26" s="26"/>
      <c r="E26" s="26"/>
      <c r="F26" s="20"/>
      <c r="G26" s="20"/>
      <c r="H26" s="20"/>
      <c r="I26" s="20"/>
      <c r="J26" s="21"/>
      <c r="K26" s="20"/>
      <c r="L26" s="20"/>
      <c r="M26" s="20"/>
      <c r="N26" s="20"/>
      <c r="O26" s="20"/>
      <c r="P26" s="26"/>
      <c r="Q26" s="26"/>
      <c r="R26" s="79"/>
      <c r="S26" s="20"/>
      <c r="T26" s="20"/>
      <c r="U26" s="20"/>
      <c r="V26" s="26"/>
      <c r="W26" s="26"/>
      <c r="X26" s="26"/>
      <c r="Y26" s="26"/>
      <c r="Z26" s="26"/>
      <c r="AA26" s="26"/>
    </row>
    <row r="27" spans="1:27" x14ac:dyDescent="0.35">
      <c r="A27" s="20"/>
      <c r="B27" s="26"/>
      <c r="C27" s="26"/>
      <c r="D27" s="26"/>
      <c r="E27" s="26"/>
      <c r="F27" s="20"/>
      <c r="G27" s="20"/>
      <c r="H27" s="20"/>
      <c r="I27" s="20"/>
      <c r="J27" s="21"/>
      <c r="K27" s="20"/>
      <c r="L27" s="20"/>
      <c r="M27" s="20"/>
      <c r="N27" s="20"/>
      <c r="O27" s="20"/>
      <c r="P27" s="26"/>
      <c r="Q27" s="26"/>
      <c r="R27" s="79"/>
      <c r="S27" s="20"/>
      <c r="T27" s="20"/>
      <c r="U27" s="20"/>
      <c r="V27" s="26"/>
      <c r="W27" s="26"/>
      <c r="X27" s="26"/>
      <c r="Y27" s="26"/>
      <c r="Z27" s="26"/>
      <c r="AA27" s="26"/>
    </row>
    <row r="28" spans="1:27" x14ac:dyDescent="0.35">
      <c r="A28" s="20"/>
      <c r="B28" s="26"/>
      <c r="C28" s="26"/>
      <c r="D28" s="26"/>
      <c r="E28" s="26"/>
      <c r="F28" s="20"/>
      <c r="G28" s="20"/>
      <c r="H28" s="20"/>
      <c r="I28" s="20"/>
      <c r="J28" s="21"/>
      <c r="K28" s="20"/>
      <c r="L28" s="20"/>
      <c r="M28" s="20"/>
      <c r="N28" s="20"/>
      <c r="O28" s="20"/>
      <c r="P28" s="26"/>
      <c r="Q28" s="26"/>
      <c r="R28" s="79"/>
      <c r="S28" s="20"/>
      <c r="T28" s="20"/>
      <c r="U28" s="20"/>
      <c r="V28" s="26"/>
      <c r="W28" s="26"/>
      <c r="X28" s="26"/>
      <c r="Y28" s="26"/>
      <c r="Z28" s="26"/>
      <c r="AA28" s="26"/>
    </row>
    <row r="29" spans="1:27" x14ac:dyDescent="0.35">
      <c r="A29" s="20"/>
      <c r="B29" s="26"/>
      <c r="C29" s="26"/>
      <c r="D29" s="26"/>
      <c r="E29" s="26"/>
      <c r="F29" s="20"/>
      <c r="G29" s="20"/>
      <c r="H29" s="20"/>
      <c r="I29" s="20"/>
      <c r="J29" s="21"/>
      <c r="K29" s="20"/>
      <c r="L29" s="20"/>
      <c r="M29" s="20"/>
      <c r="N29" s="20"/>
      <c r="O29" s="20"/>
      <c r="P29" s="26"/>
      <c r="Q29" s="26"/>
      <c r="R29" s="79"/>
      <c r="S29" s="20"/>
      <c r="T29" s="20"/>
      <c r="U29" s="20"/>
      <c r="V29" s="26"/>
      <c r="W29" s="26"/>
      <c r="X29" s="26"/>
      <c r="Y29" s="26"/>
      <c r="Z29" s="26"/>
      <c r="AA29" s="2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D48C0-DCA2-40CE-A618-9A1C4687E900}">
  <dimension ref="A1:H304"/>
  <sheetViews>
    <sheetView workbookViewId="0">
      <selection activeCell="K1" sqref="K1"/>
    </sheetView>
  </sheetViews>
  <sheetFormatPr baseColWidth="10" defaultColWidth="8.7265625" defaultRowHeight="14.5" x14ac:dyDescent="0.35"/>
  <cols>
    <col min="1" max="1" width="4.453125" style="27" customWidth="1"/>
    <col min="2" max="2" width="8.26953125" style="27" customWidth="1"/>
    <col min="3" max="3" width="4.7265625" style="27" customWidth="1"/>
    <col min="4" max="4" width="5.1796875" style="131" customWidth="1"/>
    <col min="5" max="6" width="7.453125" style="27" customWidth="1"/>
    <col min="7" max="7" width="7.453125" customWidth="1"/>
    <col min="8" max="8" width="5.81640625" customWidth="1"/>
  </cols>
  <sheetData>
    <row r="1" spans="1:8" ht="96" customHeight="1" x14ac:dyDescent="0.35">
      <c r="A1" s="129" t="s">
        <v>140</v>
      </c>
      <c r="B1" s="129" t="s">
        <v>94</v>
      </c>
      <c r="C1" s="129" t="s">
        <v>110</v>
      </c>
      <c r="D1" s="130" t="s">
        <v>145</v>
      </c>
      <c r="E1" s="128" t="s">
        <v>144</v>
      </c>
      <c r="F1" s="128" t="s">
        <v>143</v>
      </c>
      <c r="G1" s="128" t="s">
        <v>142</v>
      </c>
      <c r="H1" s="128" t="s">
        <v>141</v>
      </c>
    </row>
    <row r="2" spans="1:8" x14ac:dyDescent="0.35">
      <c r="A2" s="27" t="s">
        <v>99</v>
      </c>
      <c r="B2" s="27" t="s">
        <v>95</v>
      </c>
      <c r="C2" s="27">
        <v>0</v>
      </c>
      <c r="D2" s="131">
        <v>156</v>
      </c>
      <c r="E2" s="133">
        <v>7.07</v>
      </c>
      <c r="F2" s="133">
        <v>48.81</v>
      </c>
      <c r="G2" s="3">
        <f>PI()/4*(E2^2)*F2</f>
        <v>1916.1853549777059</v>
      </c>
      <c r="H2" s="5">
        <f>10^(0.76*LOG(G2)-0.352)</f>
        <v>138.88409481670934</v>
      </c>
    </row>
    <row r="3" spans="1:8" x14ac:dyDescent="0.35">
      <c r="A3" s="27" t="s">
        <v>99</v>
      </c>
      <c r="B3" s="27" t="s">
        <v>95</v>
      </c>
      <c r="C3" s="27">
        <v>0</v>
      </c>
      <c r="D3" s="131">
        <v>162</v>
      </c>
      <c r="E3" s="133">
        <v>7.43</v>
      </c>
      <c r="F3" s="133">
        <v>62.17</v>
      </c>
      <c r="G3" s="3">
        <f t="shared" ref="G3:G15" si="0">PI()/4*(E3^2)*F3</f>
        <v>2695.5561089754588</v>
      </c>
      <c r="H3" s="5">
        <f t="shared" ref="H3:H15" si="1">10^(0.76*LOG(G3)-0.352)</f>
        <v>180.0083976158507</v>
      </c>
    </row>
    <row r="4" spans="1:8" x14ac:dyDescent="0.35">
      <c r="A4" s="27" t="s">
        <v>99</v>
      </c>
      <c r="B4" s="27" t="s">
        <v>95</v>
      </c>
      <c r="C4" s="27">
        <v>0</v>
      </c>
      <c r="D4" s="131">
        <v>168</v>
      </c>
      <c r="E4" s="133">
        <v>5.31</v>
      </c>
      <c r="F4" s="133">
        <v>46.53</v>
      </c>
      <c r="G4" s="3">
        <f t="shared" si="0"/>
        <v>1030.4145346607907</v>
      </c>
      <c r="H4" s="5">
        <f t="shared" si="1"/>
        <v>86.674052311675297</v>
      </c>
    </row>
    <row r="5" spans="1:8" x14ac:dyDescent="0.35">
      <c r="A5" s="27" t="s">
        <v>99</v>
      </c>
      <c r="B5" s="27" t="s">
        <v>95</v>
      </c>
      <c r="C5" s="27">
        <v>0</v>
      </c>
      <c r="D5" s="131">
        <v>171</v>
      </c>
      <c r="E5" s="133">
        <v>6.03</v>
      </c>
      <c r="F5" s="133">
        <v>54.17</v>
      </c>
      <c r="G5" s="3">
        <f t="shared" si="0"/>
        <v>1546.9751635853384</v>
      </c>
      <c r="H5" s="5">
        <f t="shared" si="1"/>
        <v>118.034058258906</v>
      </c>
    </row>
    <row r="6" spans="1:8" x14ac:dyDescent="0.35">
      <c r="A6" s="27" t="s">
        <v>99</v>
      </c>
      <c r="B6" s="27" t="s">
        <v>95</v>
      </c>
      <c r="C6" s="27">
        <v>0</v>
      </c>
      <c r="D6" s="131">
        <v>174</v>
      </c>
      <c r="E6" s="133">
        <v>5.48</v>
      </c>
      <c r="F6" s="133">
        <v>31.89</v>
      </c>
      <c r="G6" s="3">
        <f t="shared" si="0"/>
        <v>752.1518318842335</v>
      </c>
      <c r="H6" s="5">
        <f t="shared" si="1"/>
        <v>68.232642890356757</v>
      </c>
    </row>
    <row r="7" spans="1:8" x14ac:dyDescent="0.35">
      <c r="A7" s="27" t="s">
        <v>99</v>
      </c>
      <c r="B7" s="27" t="s">
        <v>95</v>
      </c>
      <c r="C7" s="27">
        <v>0</v>
      </c>
      <c r="D7" s="131">
        <v>177</v>
      </c>
      <c r="E7" s="133">
        <v>5.15</v>
      </c>
      <c r="F7" s="133">
        <v>43.31</v>
      </c>
      <c r="G7" s="3">
        <f t="shared" si="0"/>
        <v>902.17860397897925</v>
      </c>
      <c r="H7" s="5">
        <f t="shared" si="1"/>
        <v>78.346990284682846</v>
      </c>
    </row>
    <row r="8" spans="1:8" x14ac:dyDescent="0.35">
      <c r="A8" s="27" t="s">
        <v>99</v>
      </c>
      <c r="B8" s="27" t="s">
        <v>95</v>
      </c>
      <c r="C8" s="27">
        <v>0</v>
      </c>
      <c r="D8" s="131">
        <v>180</v>
      </c>
      <c r="E8" s="133">
        <v>5.21</v>
      </c>
      <c r="F8" s="133">
        <v>51.38</v>
      </c>
      <c r="G8" s="3">
        <f t="shared" si="0"/>
        <v>1095.3664326299995</v>
      </c>
      <c r="H8" s="5">
        <f t="shared" si="1"/>
        <v>90.795675743403493</v>
      </c>
    </row>
    <row r="9" spans="1:8" x14ac:dyDescent="0.35">
      <c r="A9" s="27" t="s">
        <v>99</v>
      </c>
      <c r="B9" s="27" t="s">
        <v>95</v>
      </c>
      <c r="C9" s="27">
        <v>0</v>
      </c>
      <c r="D9" s="131">
        <v>183</v>
      </c>
      <c r="E9" s="133">
        <v>6.05</v>
      </c>
      <c r="F9" s="133">
        <v>55.08</v>
      </c>
      <c r="G9" s="3">
        <f t="shared" si="0"/>
        <v>1583.4142980685908</v>
      </c>
      <c r="H9" s="5">
        <f t="shared" si="1"/>
        <v>120.14117284573574</v>
      </c>
    </row>
    <row r="10" spans="1:8" x14ac:dyDescent="0.35">
      <c r="A10" s="27" t="s">
        <v>99</v>
      </c>
      <c r="B10" s="27" t="s">
        <v>95</v>
      </c>
      <c r="C10" s="27">
        <v>0</v>
      </c>
      <c r="D10" s="131">
        <v>186</v>
      </c>
      <c r="E10" s="133">
        <v>5.77</v>
      </c>
      <c r="F10" s="133">
        <v>59.58</v>
      </c>
      <c r="G10" s="3">
        <f>PI()/4*(E10^2)*F10</f>
        <v>1557.9087141945406</v>
      </c>
      <c r="H10" s="5">
        <f t="shared" si="1"/>
        <v>118.66753604602604</v>
      </c>
    </row>
    <row r="11" spans="1:8" x14ac:dyDescent="0.35">
      <c r="A11" s="27" t="s">
        <v>99</v>
      </c>
      <c r="B11" s="27" t="s">
        <v>95</v>
      </c>
      <c r="C11" s="27">
        <v>0</v>
      </c>
      <c r="D11" s="131">
        <v>189</v>
      </c>
      <c r="E11" s="133">
        <v>5.21</v>
      </c>
      <c r="F11" s="133">
        <v>60.47</v>
      </c>
      <c r="G11" s="3">
        <f>PI()/4*(E11^2)*F11</f>
        <v>1289.1554725795265</v>
      </c>
      <c r="H11" s="5">
        <f t="shared" si="1"/>
        <v>102.76187631595201</v>
      </c>
    </row>
    <row r="12" spans="1:8" x14ac:dyDescent="0.35">
      <c r="A12" s="27" t="s">
        <v>99</v>
      </c>
      <c r="B12" s="27" t="s">
        <v>95</v>
      </c>
      <c r="C12" s="27">
        <v>0</v>
      </c>
      <c r="D12" s="131">
        <v>195</v>
      </c>
      <c r="E12" s="133">
        <v>6.09</v>
      </c>
      <c r="F12" s="133">
        <v>58.34</v>
      </c>
      <c r="G12" s="3">
        <f t="shared" si="0"/>
        <v>1699.3815208983785</v>
      </c>
      <c r="H12" s="5">
        <f t="shared" si="1"/>
        <v>126.77133898998306</v>
      </c>
    </row>
    <row r="13" spans="1:8" x14ac:dyDescent="0.35">
      <c r="A13" s="27" t="s">
        <v>99</v>
      </c>
      <c r="B13" s="27" t="s">
        <v>95</v>
      </c>
      <c r="C13" s="27">
        <v>0</v>
      </c>
      <c r="D13" s="131">
        <v>198</v>
      </c>
      <c r="E13" s="133">
        <v>6.47</v>
      </c>
      <c r="F13" s="133">
        <v>67.430000000000007</v>
      </c>
      <c r="G13" s="3">
        <f t="shared" si="0"/>
        <v>2216.9280703476147</v>
      </c>
      <c r="H13" s="5">
        <f t="shared" si="1"/>
        <v>155.15694426491669</v>
      </c>
    </row>
    <row r="14" spans="1:8" x14ac:dyDescent="0.35">
      <c r="A14" s="27" t="s">
        <v>99</v>
      </c>
      <c r="B14" s="27" t="s">
        <v>95</v>
      </c>
      <c r="C14" s="27">
        <v>0</v>
      </c>
      <c r="D14" s="131">
        <v>201</v>
      </c>
      <c r="E14" s="133">
        <v>7.16</v>
      </c>
      <c r="F14" s="133">
        <v>52.24</v>
      </c>
      <c r="G14" s="3">
        <f t="shared" si="0"/>
        <v>2103.3865583848601</v>
      </c>
      <c r="H14" s="5">
        <f t="shared" si="1"/>
        <v>149.07970051401983</v>
      </c>
    </row>
    <row r="15" spans="1:8" x14ac:dyDescent="0.35">
      <c r="A15" s="27" t="s">
        <v>99</v>
      </c>
      <c r="B15" s="27" t="s">
        <v>95</v>
      </c>
      <c r="C15" s="27">
        <v>0</v>
      </c>
      <c r="D15" s="131">
        <v>210</v>
      </c>
      <c r="E15" s="133">
        <v>7.06</v>
      </c>
      <c r="F15" s="133">
        <v>41.27</v>
      </c>
      <c r="G15" s="3">
        <f t="shared" si="0"/>
        <v>1615.5996571940209</v>
      </c>
      <c r="H15" s="5">
        <f t="shared" si="1"/>
        <v>121.99264616852885</v>
      </c>
    </row>
    <row r="16" spans="1:8" x14ac:dyDescent="0.35">
      <c r="A16" s="27" t="s">
        <v>100</v>
      </c>
      <c r="B16" s="27" t="s">
        <v>95</v>
      </c>
      <c r="C16" s="27">
        <v>20</v>
      </c>
      <c r="D16" s="131">
        <v>183</v>
      </c>
      <c r="E16" s="133">
        <v>5.79</v>
      </c>
      <c r="F16" s="133">
        <v>45.73</v>
      </c>
      <c r="G16" s="3">
        <f>PI()/4*(E16^2)*F16</f>
        <v>1204.0602252256308</v>
      </c>
      <c r="H16" s="5">
        <f>10^(0.76*LOG(G16)-0.352)</f>
        <v>97.564683436410874</v>
      </c>
    </row>
    <row r="17" spans="1:8" x14ac:dyDescent="0.35">
      <c r="A17" s="27" t="s">
        <v>100</v>
      </c>
      <c r="B17" s="27" t="s">
        <v>95</v>
      </c>
      <c r="C17" s="27">
        <v>20</v>
      </c>
      <c r="D17" s="131">
        <v>186</v>
      </c>
      <c r="E17" s="133">
        <v>7.17</v>
      </c>
      <c r="F17" s="133">
        <v>64.709999999999994</v>
      </c>
      <c r="G17" s="3">
        <f t="shared" ref="G17:G25" si="2">PI()/4*(E17^2)*F17</f>
        <v>2612.7604446121377</v>
      </c>
      <c r="H17" s="5">
        <f t="shared" ref="H17:H37" si="3">10^(0.76*LOG(G17)-0.352)</f>
        <v>175.79061694502141</v>
      </c>
    </row>
    <row r="18" spans="1:8" x14ac:dyDescent="0.35">
      <c r="A18" s="27" t="s">
        <v>100</v>
      </c>
      <c r="B18" s="27" t="s">
        <v>95</v>
      </c>
      <c r="C18" s="27">
        <v>20</v>
      </c>
      <c r="D18" s="131">
        <v>189</v>
      </c>
      <c r="E18" s="133">
        <v>6.47</v>
      </c>
      <c r="F18" s="133">
        <v>66.89</v>
      </c>
      <c r="G18" s="3">
        <f t="shared" si="2"/>
        <v>2199.174234399406</v>
      </c>
      <c r="H18" s="5">
        <f t="shared" si="3"/>
        <v>154.21170021617766</v>
      </c>
    </row>
    <row r="19" spans="1:8" x14ac:dyDescent="0.35">
      <c r="A19" s="27" t="s">
        <v>100</v>
      </c>
      <c r="B19" s="27" t="s">
        <v>95</v>
      </c>
      <c r="C19" s="27">
        <v>20</v>
      </c>
      <c r="D19" s="131">
        <v>192</v>
      </c>
      <c r="E19" s="133">
        <v>6.29</v>
      </c>
      <c r="F19" s="133">
        <v>62.36</v>
      </c>
      <c r="G19" s="3">
        <f t="shared" si="2"/>
        <v>1937.7479172728554</v>
      </c>
      <c r="H19" s="5">
        <f t="shared" si="3"/>
        <v>140.07025905640117</v>
      </c>
    </row>
    <row r="20" spans="1:8" x14ac:dyDescent="0.35">
      <c r="A20" s="27" t="s">
        <v>100</v>
      </c>
      <c r="B20" s="27" t="s">
        <v>95</v>
      </c>
      <c r="C20" s="27">
        <v>20</v>
      </c>
      <c r="D20" s="131">
        <v>198</v>
      </c>
      <c r="E20" s="133">
        <v>5.93</v>
      </c>
      <c r="F20" s="133">
        <v>58.05</v>
      </c>
      <c r="G20" s="3">
        <f t="shared" si="2"/>
        <v>1603.2508992049884</v>
      </c>
      <c r="H20" s="5">
        <f t="shared" si="3"/>
        <v>121.28333598938329</v>
      </c>
    </row>
    <row r="21" spans="1:8" x14ac:dyDescent="0.35">
      <c r="A21" s="27" t="s">
        <v>100</v>
      </c>
      <c r="B21" s="27" t="s">
        <v>95</v>
      </c>
      <c r="C21" s="27">
        <v>20</v>
      </c>
      <c r="D21" s="131">
        <v>201</v>
      </c>
      <c r="E21" s="133">
        <v>5.79</v>
      </c>
      <c r="F21" s="133">
        <v>76.849999999999994</v>
      </c>
      <c r="G21" s="3">
        <f t="shared" si="2"/>
        <v>2023.4425608701013</v>
      </c>
      <c r="H21" s="5">
        <f t="shared" si="3"/>
        <v>144.7534986504719</v>
      </c>
    </row>
    <row r="22" spans="1:8" x14ac:dyDescent="0.35">
      <c r="A22" s="27" t="s">
        <v>100</v>
      </c>
      <c r="B22" s="27" t="s">
        <v>95</v>
      </c>
      <c r="C22" s="27">
        <v>20</v>
      </c>
      <c r="D22" s="131">
        <v>207</v>
      </c>
      <c r="E22" s="133">
        <v>5.76</v>
      </c>
      <c r="F22" s="133">
        <v>48.89</v>
      </c>
      <c r="G22" s="3">
        <f t="shared" si="2"/>
        <v>1273.957340319171</v>
      </c>
      <c r="H22" s="5">
        <f t="shared" si="3"/>
        <v>101.83984108654884</v>
      </c>
    </row>
    <row r="23" spans="1:8" x14ac:dyDescent="0.35">
      <c r="A23" s="27" t="s">
        <v>100</v>
      </c>
      <c r="B23" s="27" t="s">
        <v>95</v>
      </c>
      <c r="C23" s="27">
        <v>20</v>
      </c>
      <c r="D23" s="131">
        <v>210</v>
      </c>
      <c r="E23" s="133">
        <v>6.28</v>
      </c>
      <c r="F23" s="133">
        <v>58.62</v>
      </c>
      <c r="G23" s="3">
        <f t="shared" si="2"/>
        <v>1815.7455268803146</v>
      </c>
      <c r="H23" s="5">
        <f t="shared" si="3"/>
        <v>133.31585031501675</v>
      </c>
    </row>
    <row r="24" spans="1:8" x14ac:dyDescent="0.35">
      <c r="A24" s="27" t="s">
        <v>100</v>
      </c>
      <c r="B24" s="27" t="s">
        <v>95</v>
      </c>
      <c r="C24" s="27">
        <v>20</v>
      </c>
      <c r="D24" s="131">
        <v>213</v>
      </c>
      <c r="E24" s="133">
        <v>5.33</v>
      </c>
      <c r="F24" s="133">
        <v>71.36</v>
      </c>
      <c r="G24" s="3">
        <f t="shared" si="2"/>
        <v>1592.2055770123566</v>
      </c>
      <c r="H24" s="5">
        <f t="shared" si="3"/>
        <v>120.64778333072654</v>
      </c>
    </row>
    <row r="25" spans="1:8" x14ac:dyDescent="0.35">
      <c r="A25" s="27" t="s">
        <v>100</v>
      </c>
      <c r="B25" s="27" t="s">
        <v>95</v>
      </c>
      <c r="C25" s="27">
        <v>20</v>
      </c>
      <c r="D25" s="131">
        <v>216</v>
      </c>
      <c r="E25" s="133">
        <v>6.97</v>
      </c>
      <c r="F25" s="133">
        <v>62.97</v>
      </c>
      <c r="G25" s="3">
        <f t="shared" si="2"/>
        <v>2402.6423665912052</v>
      </c>
      <c r="H25" s="5">
        <f t="shared" si="3"/>
        <v>164.93914518580522</v>
      </c>
    </row>
    <row r="26" spans="1:8" x14ac:dyDescent="0.35">
      <c r="A26" s="27" t="s">
        <v>100</v>
      </c>
      <c r="B26" s="27" t="s">
        <v>95</v>
      </c>
      <c r="C26" s="27">
        <v>20</v>
      </c>
      <c r="D26" s="131">
        <v>219</v>
      </c>
      <c r="E26" s="133">
        <v>6.07</v>
      </c>
      <c r="F26" s="133">
        <v>52.35</v>
      </c>
      <c r="G26" s="3">
        <f>PI()/4*(E26^2)*F26</f>
        <v>1514.8999439859545</v>
      </c>
      <c r="H26" s="5">
        <f t="shared" si="3"/>
        <v>116.16941480721006</v>
      </c>
    </row>
    <row r="27" spans="1:8" x14ac:dyDescent="0.35">
      <c r="A27" s="27" t="s">
        <v>100</v>
      </c>
      <c r="B27" s="27" t="s">
        <v>95</v>
      </c>
      <c r="C27" s="27">
        <v>20</v>
      </c>
      <c r="D27" s="131">
        <v>222</v>
      </c>
      <c r="E27" s="133">
        <v>6.09</v>
      </c>
      <c r="F27" s="133">
        <v>41.14</v>
      </c>
      <c r="G27" s="3">
        <f t="shared" ref="G27:G37" si="4">PI()/4*(E27^2)*F27</f>
        <v>1198.3640001672829</v>
      </c>
      <c r="H27" s="5">
        <f t="shared" si="3"/>
        <v>97.213695552677351</v>
      </c>
    </row>
    <row r="28" spans="1:8" x14ac:dyDescent="0.35">
      <c r="A28" s="27" t="s">
        <v>100</v>
      </c>
      <c r="B28" s="27" t="s">
        <v>95</v>
      </c>
      <c r="C28" s="27">
        <v>20</v>
      </c>
      <c r="D28" s="131">
        <v>225</v>
      </c>
      <c r="E28" s="133">
        <v>5.8</v>
      </c>
      <c r="F28" s="133">
        <v>66.48</v>
      </c>
      <c r="G28" s="3">
        <f t="shared" si="4"/>
        <v>1756.4543995255622</v>
      </c>
      <c r="H28" s="5">
        <f t="shared" si="3"/>
        <v>129.99421573974138</v>
      </c>
    </row>
    <row r="29" spans="1:8" x14ac:dyDescent="0.35">
      <c r="A29" s="27" t="s">
        <v>100</v>
      </c>
      <c r="B29" s="27" t="s">
        <v>95</v>
      </c>
      <c r="C29" s="27">
        <v>20</v>
      </c>
      <c r="D29" s="131">
        <v>228</v>
      </c>
      <c r="E29" s="133">
        <v>6.15</v>
      </c>
      <c r="F29" s="133">
        <v>62.24</v>
      </c>
      <c r="G29" s="3">
        <f t="shared" si="4"/>
        <v>1848.8841394646236</v>
      </c>
      <c r="H29" s="5">
        <f t="shared" si="3"/>
        <v>135.16099171036868</v>
      </c>
    </row>
    <row r="30" spans="1:8" x14ac:dyDescent="0.35">
      <c r="A30" s="27" t="s">
        <v>100</v>
      </c>
      <c r="B30" s="27" t="s">
        <v>95</v>
      </c>
      <c r="C30" s="27">
        <v>20</v>
      </c>
      <c r="D30" s="131">
        <v>234</v>
      </c>
      <c r="E30" s="133">
        <v>5.64</v>
      </c>
      <c r="F30" s="133">
        <v>54.94</v>
      </c>
      <c r="G30" s="3">
        <f t="shared" si="4"/>
        <v>1372.5770859273061</v>
      </c>
      <c r="H30" s="5">
        <f t="shared" si="3"/>
        <v>107.77745539137536</v>
      </c>
    </row>
    <row r="31" spans="1:8" x14ac:dyDescent="0.35">
      <c r="A31" s="27" t="s">
        <v>100</v>
      </c>
      <c r="B31" s="27" t="s">
        <v>95</v>
      </c>
      <c r="C31" s="27">
        <v>20</v>
      </c>
      <c r="D31" s="131">
        <v>240</v>
      </c>
      <c r="E31" s="133">
        <v>6.33</v>
      </c>
      <c r="F31" s="133">
        <v>53</v>
      </c>
      <c r="G31" s="3">
        <f t="shared" si="4"/>
        <v>1667.9121448758688</v>
      </c>
      <c r="H31" s="5">
        <f t="shared" si="3"/>
        <v>124.98319138210545</v>
      </c>
    </row>
    <row r="32" spans="1:8" x14ac:dyDescent="0.35">
      <c r="A32" s="27" t="s">
        <v>100</v>
      </c>
      <c r="B32" s="27" t="s">
        <v>95</v>
      </c>
      <c r="C32" s="27">
        <v>20</v>
      </c>
      <c r="D32" s="131">
        <v>243</v>
      </c>
      <c r="E32" s="133">
        <v>6.19</v>
      </c>
      <c r="F32" s="133">
        <v>49.69</v>
      </c>
      <c r="G32" s="3">
        <f t="shared" si="4"/>
        <v>1495.3407761113972</v>
      </c>
      <c r="H32" s="5">
        <f t="shared" si="3"/>
        <v>115.02772590216753</v>
      </c>
    </row>
    <row r="33" spans="1:8" x14ac:dyDescent="0.35">
      <c r="A33" s="27" t="s">
        <v>100</v>
      </c>
      <c r="B33" s="27" t="s">
        <v>95</v>
      </c>
      <c r="C33" s="27">
        <v>20</v>
      </c>
      <c r="D33" s="131">
        <v>246</v>
      </c>
      <c r="E33" s="133">
        <v>5.89</v>
      </c>
      <c r="F33" s="133">
        <v>58.89</v>
      </c>
      <c r="G33" s="3">
        <f t="shared" si="4"/>
        <v>1604.5824035609521</v>
      </c>
      <c r="H33" s="5">
        <f t="shared" si="3"/>
        <v>121.35988023663299</v>
      </c>
    </row>
    <row r="34" spans="1:8" x14ac:dyDescent="0.35">
      <c r="A34" s="27" t="s">
        <v>100</v>
      </c>
      <c r="B34" s="27" t="s">
        <v>95</v>
      </c>
      <c r="C34" s="27">
        <v>20</v>
      </c>
      <c r="D34" s="131">
        <v>249</v>
      </c>
      <c r="E34" s="133">
        <v>6.4</v>
      </c>
      <c r="F34" s="133">
        <v>69.180000000000007</v>
      </c>
      <c r="G34" s="3">
        <f t="shared" si="4"/>
        <v>2225.5142888995015</v>
      </c>
      <c r="H34" s="5">
        <f t="shared" si="3"/>
        <v>155.61343669284702</v>
      </c>
    </row>
    <row r="35" spans="1:8" x14ac:dyDescent="0.35">
      <c r="A35" s="27" t="s">
        <v>100</v>
      </c>
      <c r="B35" s="27" t="s">
        <v>95</v>
      </c>
      <c r="C35" s="27">
        <v>20</v>
      </c>
      <c r="D35" s="131">
        <v>252</v>
      </c>
      <c r="E35" s="133">
        <v>5.4</v>
      </c>
      <c r="F35" s="133">
        <v>71.75</v>
      </c>
      <c r="G35" s="3">
        <f t="shared" si="4"/>
        <v>1643.2335994050434</v>
      </c>
      <c r="H35" s="5">
        <f t="shared" si="3"/>
        <v>123.57524292650004</v>
      </c>
    </row>
    <row r="36" spans="1:8" x14ac:dyDescent="0.35">
      <c r="A36" s="27" t="s">
        <v>100</v>
      </c>
      <c r="B36" s="27" t="s">
        <v>95</v>
      </c>
      <c r="C36" s="27">
        <v>20</v>
      </c>
      <c r="D36" s="131">
        <v>255</v>
      </c>
      <c r="E36" s="133">
        <v>7.04</v>
      </c>
      <c r="F36" s="133">
        <v>57.13</v>
      </c>
      <c r="G36" s="3">
        <f t="shared" si="4"/>
        <v>2223.8189347071766</v>
      </c>
      <c r="H36" s="5">
        <f t="shared" si="3"/>
        <v>155.5233355177439</v>
      </c>
    </row>
    <row r="37" spans="1:8" x14ac:dyDescent="0.35">
      <c r="A37" s="27" t="s">
        <v>100</v>
      </c>
      <c r="B37" s="27" t="s">
        <v>95</v>
      </c>
      <c r="C37" s="27">
        <v>20</v>
      </c>
      <c r="D37" s="131">
        <v>258</v>
      </c>
      <c r="E37" s="133">
        <v>6.8</v>
      </c>
      <c r="F37" s="133">
        <v>41.66</v>
      </c>
      <c r="G37" s="3">
        <f t="shared" si="4"/>
        <v>1512.9583494052467</v>
      </c>
      <c r="H37" s="5">
        <f t="shared" si="3"/>
        <v>116.05624076696391</v>
      </c>
    </row>
    <row r="38" spans="1:8" x14ac:dyDescent="0.35">
      <c r="A38" s="27" t="s">
        <v>101</v>
      </c>
      <c r="B38" s="27" t="s">
        <v>95</v>
      </c>
      <c r="C38" s="27">
        <v>26</v>
      </c>
      <c r="D38" s="131">
        <v>153</v>
      </c>
      <c r="E38" s="133">
        <v>6.41</v>
      </c>
      <c r="F38" s="133">
        <v>49.06</v>
      </c>
      <c r="G38" s="3">
        <f>PI()/4*(E38^2)*F38</f>
        <v>1583.1916266936935</v>
      </c>
      <c r="H38" s="5">
        <f>10^(0.76*LOG(G38)-0.352)</f>
        <v>120.12833232556942</v>
      </c>
    </row>
    <row r="39" spans="1:8" x14ac:dyDescent="0.35">
      <c r="A39" s="27" t="s">
        <v>101</v>
      </c>
      <c r="B39" s="27" t="s">
        <v>95</v>
      </c>
      <c r="C39" s="27">
        <v>26</v>
      </c>
      <c r="D39" s="131">
        <v>156</v>
      </c>
      <c r="E39" s="133">
        <v>6.11</v>
      </c>
      <c r="F39" s="133">
        <v>55.25</v>
      </c>
      <c r="G39" s="3">
        <f t="shared" ref="G39:G53" si="5">PI()/4*(E39^2)*F39</f>
        <v>1619.961093361286</v>
      </c>
      <c r="H39" s="5">
        <f t="shared" ref="H39:H53" si="6">10^(0.76*LOG(G39)-0.352)</f>
        <v>122.2428548976384</v>
      </c>
    </row>
    <row r="40" spans="1:8" x14ac:dyDescent="0.35">
      <c r="A40" s="27" t="s">
        <v>101</v>
      </c>
      <c r="B40" s="27" t="s">
        <v>95</v>
      </c>
      <c r="C40" s="27">
        <v>26</v>
      </c>
      <c r="D40" s="131">
        <v>159</v>
      </c>
      <c r="E40" s="133">
        <v>5.72</v>
      </c>
      <c r="F40" s="133">
        <v>53.51</v>
      </c>
      <c r="G40" s="3">
        <f t="shared" si="5"/>
        <v>1375.0449326204071</v>
      </c>
      <c r="H40" s="5">
        <f t="shared" si="6"/>
        <v>107.92469657792503</v>
      </c>
    </row>
    <row r="41" spans="1:8" x14ac:dyDescent="0.35">
      <c r="A41" s="27" t="s">
        <v>101</v>
      </c>
      <c r="B41" s="27" t="s">
        <v>95</v>
      </c>
      <c r="C41" s="27">
        <v>26</v>
      </c>
      <c r="D41" s="131">
        <v>162</v>
      </c>
      <c r="E41" s="133">
        <v>5.1100000000000003</v>
      </c>
      <c r="F41" s="133">
        <v>51.41</v>
      </c>
      <c r="G41" s="3">
        <f t="shared" si="5"/>
        <v>1054.3366066117806</v>
      </c>
      <c r="H41" s="5">
        <f t="shared" si="6"/>
        <v>88.199121009066843</v>
      </c>
    </row>
    <row r="42" spans="1:8" x14ac:dyDescent="0.35">
      <c r="A42" s="27" t="s">
        <v>101</v>
      </c>
      <c r="B42" s="27" t="s">
        <v>95</v>
      </c>
      <c r="C42" s="27">
        <v>26</v>
      </c>
      <c r="D42" s="131">
        <v>165</v>
      </c>
      <c r="E42" s="133">
        <v>5.58</v>
      </c>
      <c r="F42" s="133">
        <v>41.72</v>
      </c>
      <c r="G42" s="3">
        <f t="shared" si="5"/>
        <v>1020.2405457570027</v>
      </c>
      <c r="H42" s="5">
        <f t="shared" si="6"/>
        <v>86.022876361054614</v>
      </c>
    </row>
    <row r="43" spans="1:8" x14ac:dyDescent="0.35">
      <c r="A43" s="27" t="s">
        <v>101</v>
      </c>
      <c r="B43" s="27" t="s">
        <v>95</v>
      </c>
      <c r="C43" s="27">
        <v>26</v>
      </c>
      <c r="D43" s="131">
        <v>168</v>
      </c>
      <c r="E43" s="133">
        <v>7.42</v>
      </c>
      <c r="F43" s="133">
        <v>33.479999999999997</v>
      </c>
      <c r="G43" s="3">
        <f t="shared" si="5"/>
        <v>1447.7152234408559</v>
      </c>
      <c r="H43" s="5">
        <f t="shared" si="6"/>
        <v>112.23264221901346</v>
      </c>
    </row>
    <row r="44" spans="1:8" x14ac:dyDescent="0.35">
      <c r="A44" s="27" t="s">
        <v>101</v>
      </c>
      <c r="B44" s="27" t="s">
        <v>95</v>
      </c>
      <c r="C44" s="27">
        <v>26</v>
      </c>
      <c r="D44" s="131">
        <v>174</v>
      </c>
      <c r="E44" s="133">
        <v>5.8</v>
      </c>
      <c r="F44" s="133">
        <v>50.78</v>
      </c>
      <c r="G44" s="3">
        <f t="shared" si="5"/>
        <v>1341.6479303235265</v>
      </c>
      <c r="H44" s="5">
        <f t="shared" si="6"/>
        <v>105.92666750541358</v>
      </c>
    </row>
    <row r="45" spans="1:8" x14ac:dyDescent="0.35">
      <c r="A45" s="27" t="s">
        <v>101</v>
      </c>
      <c r="B45" s="27" t="s">
        <v>95</v>
      </c>
      <c r="C45" s="27">
        <v>26</v>
      </c>
      <c r="D45" s="131">
        <v>177</v>
      </c>
      <c r="E45" s="133">
        <v>6.67</v>
      </c>
      <c r="F45" s="133">
        <v>60.36</v>
      </c>
      <c r="G45" s="3">
        <f t="shared" si="5"/>
        <v>2109.0689612209303</v>
      </c>
      <c r="H45" s="5">
        <f t="shared" si="6"/>
        <v>149.38568849649525</v>
      </c>
    </row>
    <row r="46" spans="1:8" x14ac:dyDescent="0.35">
      <c r="A46" s="27" t="s">
        <v>101</v>
      </c>
      <c r="B46" s="27" t="s">
        <v>95</v>
      </c>
      <c r="C46" s="27">
        <v>26</v>
      </c>
      <c r="D46" s="131">
        <v>186</v>
      </c>
      <c r="E46" s="133">
        <v>5.73</v>
      </c>
      <c r="F46" s="133">
        <v>53.88</v>
      </c>
      <c r="G46" s="3">
        <f t="shared" si="5"/>
        <v>1389.3981374635709</v>
      </c>
      <c r="H46" s="5">
        <f t="shared" si="6"/>
        <v>108.77981136936246</v>
      </c>
    </row>
    <row r="47" spans="1:8" x14ac:dyDescent="0.35">
      <c r="A47" s="27" t="s">
        <v>101</v>
      </c>
      <c r="B47" s="27" t="s">
        <v>95</v>
      </c>
      <c r="C47" s="27">
        <v>26</v>
      </c>
      <c r="D47" s="131">
        <v>189</v>
      </c>
      <c r="E47" s="133">
        <v>6.11</v>
      </c>
      <c r="F47" s="133">
        <v>37.340000000000003</v>
      </c>
      <c r="G47" s="3">
        <f t="shared" si="5"/>
        <v>1094.8298140472475</v>
      </c>
      <c r="H47" s="5">
        <f t="shared" si="6"/>
        <v>90.761868436732684</v>
      </c>
    </row>
    <row r="48" spans="1:8" x14ac:dyDescent="0.35">
      <c r="A48" s="27" t="s">
        <v>101</v>
      </c>
      <c r="B48" s="27" t="s">
        <v>95</v>
      </c>
      <c r="C48" s="27">
        <v>26</v>
      </c>
      <c r="D48" s="131">
        <v>195</v>
      </c>
      <c r="E48" s="133">
        <v>5.82</v>
      </c>
      <c r="F48" s="133">
        <v>60.95</v>
      </c>
      <c r="G48" s="3">
        <f t="shared" si="5"/>
        <v>1621.4723997041945</v>
      </c>
      <c r="H48" s="5">
        <f t="shared" si="6"/>
        <v>122.32951843132642</v>
      </c>
    </row>
    <row r="49" spans="1:8" x14ac:dyDescent="0.35">
      <c r="A49" s="27" t="s">
        <v>101</v>
      </c>
      <c r="B49" s="27" t="s">
        <v>95</v>
      </c>
      <c r="C49" s="27">
        <v>26</v>
      </c>
      <c r="D49" s="131">
        <v>198</v>
      </c>
      <c r="E49" s="133">
        <v>5.48</v>
      </c>
      <c r="F49" s="133">
        <v>61.58</v>
      </c>
      <c r="G49" s="3">
        <f t="shared" si="5"/>
        <v>1452.4148575550673</v>
      </c>
      <c r="H49" s="5">
        <f t="shared" si="6"/>
        <v>112.50942858947238</v>
      </c>
    </row>
    <row r="50" spans="1:8" x14ac:dyDescent="0.35">
      <c r="A50" s="27" t="s">
        <v>101</v>
      </c>
      <c r="B50" s="27" t="s">
        <v>95</v>
      </c>
      <c r="C50" s="27">
        <v>26</v>
      </c>
      <c r="D50" s="131">
        <v>201</v>
      </c>
      <c r="E50" s="133">
        <v>6.3</v>
      </c>
      <c r="F50" s="133">
        <v>48.86</v>
      </c>
      <c r="G50" s="3">
        <f t="shared" si="5"/>
        <v>1523.0860587222571</v>
      </c>
      <c r="H50" s="5">
        <f t="shared" si="6"/>
        <v>116.6461949842913</v>
      </c>
    </row>
    <row r="51" spans="1:8" x14ac:dyDescent="0.35">
      <c r="A51" s="27" t="s">
        <v>101</v>
      </c>
      <c r="B51" s="27" t="s">
        <v>95</v>
      </c>
      <c r="C51" s="27">
        <v>26</v>
      </c>
      <c r="D51" s="131">
        <v>204</v>
      </c>
      <c r="E51" s="133">
        <v>5.65</v>
      </c>
      <c r="F51" s="133">
        <v>53.41</v>
      </c>
      <c r="G51" s="3">
        <f t="shared" si="5"/>
        <v>1339.08873004305</v>
      </c>
      <c r="H51" s="5">
        <f t="shared" si="6"/>
        <v>105.77307002605205</v>
      </c>
    </row>
    <row r="52" spans="1:8" x14ac:dyDescent="0.35">
      <c r="A52" s="27" t="s">
        <v>101</v>
      </c>
      <c r="B52" s="27" t="s">
        <v>95</v>
      </c>
      <c r="C52" s="27">
        <v>26</v>
      </c>
      <c r="D52" s="131">
        <v>210</v>
      </c>
      <c r="E52" s="133">
        <v>6.89</v>
      </c>
      <c r="F52" s="133">
        <v>40.659999999999997</v>
      </c>
      <c r="G52" s="3">
        <f t="shared" si="5"/>
        <v>1515.9877762055294</v>
      </c>
      <c r="H52" s="5">
        <f t="shared" si="6"/>
        <v>116.23280848499873</v>
      </c>
    </row>
    <row r="53" spans="1:8" x14ac:dyDescent="0.35">
      <c r="A53" s="27" t="s">
        <v>101</v>
      </c>
      <c r="B53" s="27" t="s">
        <v>95</v>
      </c>
      <c r="C53" s="27">
        <v>26</v>
      </c>
      <c r="D53" s="131">
        <v>213</v>
      </c>
      <c r="E53" s="133">
        <v>5.48</v>
      </c>
      <c r="F53" s="133">
        <v>59.07</v>
      </c>
      <c r="G53" s="3">
        <f t="shared" si="5"/>
        <v>1393.2144468297795</v>
      </c>
      <c r="H53" s="5">
        <f t="shared" si="6"/>
        <v>109.00681653827282</v>
      </c>
    </row>
    <row r="54" spans="1:8" x14ac:dyDescent="0.35">
      <c r="A54" s="27" t="s">
        <v>102</v>
      </c>
      <c r="B54" s="27" t="s">
        <v>95</v>
      </c>
      <c r="C54" s="27">
        <v>44</v>
      </c>
      <c r="D54" s="131" t="s">
        <v>5</v>
      </c>
      <c r="E54" s="133">
        <v>6.44</v>
      </c>
      <c r="F54" s="133">
        <v>33.200000000000003</v>
      </c>
      <c r="G54" s="3">
        <f>PI()/4*(E54^2)*F54</f>
        <v>1081.4332037467498</v>
      </c>
      <c r="H54" s="5">
        <f>10^(0.76*LOG(G54)-0.352)</f>
        <v>89.916578302739239</v>
      </c>
    </row>
    <row r="55" spans="1:8" x14ac:dyDescent="0.35">
      <c r="A55" s="27" t="s">
        <v>102</v>
      </c>
      <c r="B55" s="27" t="s">
        <v>95</v>
      </c>
      <c r="C55" s="27">
        <v>44</v>
      </c>
      <c r="D55" s="131" t="s">
        <v>6</v>
      </c>
      <c r="E55" s="133">
        <v>5.82</v>
      </c>
      <c r="F55" s="133">
        <v>26.19</v>
      </c>
      <c r="G55" s="3">
        <f t="shared" ref="G55:G67" si="7">PI()/4*(E55^2)*F55</f>
        <v>696.74097043893119</v>
      </c>
      <c r="H55" s="5">
        <f t="shared" ref="H55:H67" si="8">10^(0.76*LOG(G55)-0.352)</f>
        <v>64.377517459439346</v>
      </c>
    </row>
    <row r="56" spans="1:8" x14ac:dyDescent="0.35">
      <c r="A56" s="27" t="s">
        <v>102</v>
      </c>
      <c r="B56" s="27" t="s">
        <v>95</v>
      </c>
      <c r="C56" s="27">
        <v>44</v>
      </c>
      <c r="D56" s="131">
        <v>240</v>
      </c>
      <c r="E56" s="133">
        <v>6.31</v>
      </c>
      <c r="F56" s="133">
        <v>51.26</v>
      </c>
      <c r="G56" s="3">
        <f t="shared" si="7"/>
        <v>1602.9766703676546</v>
      </c>
      <c r="H56" s="5">
        <f t="shared" si="8"/>
        <v>121.26756949025427</v>
      </c>
    </row>
    <row r="57" spans="1:8" x14ac:dyDescent="0.35">
      <c r="A57" s="27" t="s">
        <v>102</v>
      </c>
      <c r="B57" s="27" t="s">
        <v>95</v>
      </c>
      <c r="C57" s="27">
        <v>44</v>
      </c>
      <c r="D57" s="131">
        <v>243</v>
      </c>
      <c r="E57" s="133">
        <v>5.34</v>
      </c>
      <c r="F57" s="133">
        <v>52.9</v>
      </c>
      <c r="G57" s="3">
        <f t="shared" si="7"/>
        <v>1184.7536830265249</v>
      </c>
      <c r="H57" s="5">
        <f t="shared" si="8"/>
        <v>96.373433363040448</v>
      </c>
    </row>
    <row r="58" spans="1:8" x14ac:dyDescent="0.35">
      <c r="A58" s="27" t="s">
        <v>102</v>
      </c>
      <c r="B58" s="27" t="s">
        <v>95</v>
      </c>
      <c r="C58" s="27">
        <v>44</v>
      </c>
      <c r="D58" s="131">
        <v>246</v>
      </c>
      <c r="E58" s="133">
        <v>6.19</v>
      </c>
      <c r="F58" s="133">
        <v>60.59</v>
      </c>
      <c r="G58" s="3">
        <f t="shared" si="7"/>
        <v>1823.3587769086248</v>
      </c>
      <c r="H58" s="5">
        <f t="shared" si="8"/>
        <v>133.74046234808677</v>
      </c>
    </row>
    <row r="59" spans="1:8" x14ac:dyDescent="0.35">
      <c r="A59" s="27" t="s">
        <v>102</v>
      </c>
      <c r="B59" s="27" t="s">
        <v>95</v>
      </c>
      <c r="C59" s="27">
        <v>44</v>
      </c>
      <c r="D59" s="131">
        <v>249</v>
      </c>
      <c r="E59" s="133">
        <v>6.32</v>
      </c>
      <c r="F59" s="133">
        <v>59.56</v>
      </c>
      <c r="G59" s="3">
        <f t="shared" si="7"/>
        <v>1868.4381535564328</v>
      </c>
      <c r="H59" s="5">
        <f t="shared" si="8"/>
        <v>136.24602249253022</v>
      </c>
    </row>
    <row r="60" spans="1:8" x14ac:dyDescent="0.35">
      <c r="A60" s="27" t="s">
        <v>102</v>
      </c>
      <c r="B60" s="27" t="s">
        <v>95</v>
      </c>
      <c r="C60" s="27">
        <v>44</v>
      </c>
      <c r="D60" s="131">
        <v>252</v>
      </c>
      <c r="E60" s="133">
        <v>6.14</v>
      </c>
      <c r="F60" s="133">
        <v>52.35</v>
      </c>
      <c r="G60" s="3">
        <f t="shared" si="7"/>
        <v>1550.0414420528452</v>
      </c>
      <c r="H60" s="5">
        <f t="shared" si="8"/>
        <v>118.21182313622164</v>
      </c>
    </row>
    <row r="61" spans="1:8" x14ac:dyDescent="0.35">
      <c r="A61" s="27" t="s">
        <v>102</v>
      </c>
      <c r="B61" s="27" t="s">
        <v>95</v>
      </c>
      <c r="C61" s="27">
        <v>44</v>
      </c>
      <c r="D61" s="131">
        <v>255</v>
      </c>
      <c r="E61" s="133">
        <v>6.39</v>
      </c>
      <c r="F61" s="133">
        <v>48.19</v>
      </c>
      <c r="G61" s="3">
        <f t="shared" si="7"/>
        <v>1545.427101393781</v>
      </c>
      <c r="H61" s="5">
        <f t="shared" si="8"/>
        <v>117.94427855582857</v>
      </c>
    </row>
    <row r="62" spans="1:8" x14ac:dyDescent="0.35">
      <c r="A62" s="27" t="s">
        <v>102</v>
      </c>
      <c r="B62" s="27" t="s">
        <v>95</v>
      </c>
      <c r="C62" s="27">
        <v>44</v>
      </c>
      <c r="D62" s="131">
        <v>258</v>
      </c>
      <c r="E62" s="133">
        <v>5.7</v>
      </c>
      <c r="F62" s="133">
        <v>43.97</v>
      </c>
      <c r="G62" s="3">
        <f t="shared" si="7"/>
        <v>1122.0082708765926</v>
      </c>
      <c r="H62" s="5">
        <f t="shared" si="8"/>
        <v>92.469179559404424</v>
      </c>
    </row>
    <row r="63" spans="1:8" x14ac:dyDescent="0.35">
      <c r="A63" s="27" t="s">
        <v>102</v>
      </c>
      <c r="B63" s="27" t="s">
        <v>95</v>
      </c>
      <c r="C63" s="27">
        <v>44</v>
      </c>
      <c r="D63" s="131">
        <v>261</v>
      </c>
      <c r="E63" s="133">
        <v>6.85</v>
      </c>
      <c r="F63" s="133">
        <v>35.89</v>
      </c>
      <c r="G63" s="3">
        <f t="shared" si="7"/>
        <v>1322.6486186071816</v>
      </c>
      <c r="H63" s="5">
        <f t="shared" si="8"/>
        <v>104.7846837139265</v>
      </c>
    </row>
    <row r="64" spans="1:8" x14ac:dyDescent="0.35">
      <c r="A64" s="27" t="s">
        <v>102</v>
      </c>
      <c r="B64" s="27" t="s">
        <v>95</v>
      </c>
      <c r="C64" s="27">
        <v>44</v>
      </c>
      <c r="D64" s="131">
        <v>264</v>
      </c>
      <c r="E64" s="133">
        <v>6.28</v>
      </c>
      <c r="F64" s="133">
        <v>63.04</v>
      </c>
      <c r="G64" s="3">
        <f t="shared" si="7"/>
        <v>1952.6543502991306</v>
      </c>
      <c r="H64" s="5">
        <f t="shared" si="8"/>
        <v>140.88841512924736</v>
      </c>
    </row>
    <row r="65" spans="1:8" x14ac:dyDescent="0.35">
      <c r="A65" s="27" t="s">
        <v>102</v>
      </c>
      <c r="B65" s="27" t="s">
        <v>95</v>
      </c>
      <c r="C65" s="27">
        <v>44</v>
      </c>
      <c r="D65" s="131">
        <v>279</v>
      </c>
      <c r="E65" s="133">
        <v>6.34</v>
      </c>
      <c r="F65" s="133">
        <v>63.94</v>
      </c>
      <c r="G65" s="3">
        <f t="shared" si="7"/>
        <v>2018.5570536411426</v>
      </c>
      <c r="H65" s="5">
        <f t="shared" si="8"/>
        <v>144.48780120515664</v>
      </c>
    </row>
    <row r="66" spans="1:8" x14ac:dyDescent="0.35">
      <c r="A66" s="27" t="s">
        <v>102</v>
      </c>
      <c r="B66" s="27" t="s">
        <v>95</v>
      </c>
      <c r="C66" s="27">
        <v>44</v>
      </c>
      <c r="D66" s="131">
        <v>285</v>
      </c>
      <c r="E66" s="133">
        <v>6.39</v>
      </c>
      <c r="F66" s="133">
        <v>63.48</v>
      </c>
      <c r="G66" s="3">
        <f t="shared" si="7"/>
        <v>2035.7690889495168</v>
      </c>
      <c r="H66" s="5">
        <f t="shared" si="8"/>
        <v>145.42319163913717</v>
      </c>
    </row>
    <row r="67" spans="1:8" x14ac:dyDescent="0.35">
      <c r="A67" s="27" t="s">
        <v>102</v>
      </c>
      <c r="B67" s="27" t="s">
        <v>95</v>
      </c>
      <c r="C67" s="27">
        <v>44</v>
      </c>
      <c r="D67" s="131">
        <v>288</v>
      </c>
      <c r="E67" s="133">
        <v>6.82</v>
      </c>
      <c r="F67" s="133">
        <v>35.93</v>
      </c>
      <c r="G67" s="3">
        <f t="shared" si="7"/>
        <v>1312.5499745200048</v>
      </c>
      <c r="H67" s="5">
        <f t="shared" si="8"/>
        <v>104.17608788723454</v>
      </c>
    </row>
    <row r="68" spans="1:8" x14ac:dyDescent="0.35">
      <c r="A68" s="27" t="s">
        <v>103</v>
      </c>
      <c r="B68" s="27" t="s">
        <v>95</v>
      </c>
      <c r="C68" s="53">
        <v>50</v>
      </c>
      <c r="D68" s="131">
        <v>165</v>
      </c>
      <c r="E68" s="133">
        <v>5.68</v>
      </c>
      <c r="F68" s="133">
        <v>82.6</v>
      </c>
      <c r="G68" s="3">
        <f>PI()/4*(E68^2)*F68</f>
        <v>2092.9873337811705</v>
      </c>
      <c r="H68" s="5">
        <f>10^(0.76*LOG(G68)-0.352)</f>
        <v>148.51920507947648</v>
      </c>
    </row>
    <row r="69" spans="1:8" x14ac:dyDescent="0.35">
      <c r="A69" s="27" t="s">
        <v>103</v>
      </c>
      <c r="B69" s="27" t="s">
        <v>95</v>
      </c>
      <c r="C69" s="53">
        <v>50</v>
      </c>
      <c r="D69" s="131">
        <v>168</v>
      </c>
      <c r="E69" s="133">
        <v>5.5</v>
      </c>
      <c r="F69" s="133">
        <v>66.47</v>
      </c>
      <c r="G69" s="3">
        <f t="shared" ref="G69:G86" si="9">PI()/4*(E69^2)*F69</f>
        <v>1579.2138316111088</v>
      </c>
      <c r="H69" s="5">
        <f t="shared" ref="H69:H86" si="10">10^(0.76*LOG(G69)-0.352)</f>
        <v>119.89887653628217</v>
      </c>
    </row>
    <row r="70" spans="1:8" x14ac:dyDescent="0.35">
      <c r="A70" s="27" t="s">
        <v>103</v>
      </c>
      <c r="B70" s="27" t="s">
        <v>95</v>
      </c>
      <c r="C70" s="53">
        <v>50</v>
      </c>
      <c r="D70" s="131">
        <v>171</v>
      </c>
      <c r="E70" s="133">
        <v>5.81</v>
      </c>
      <c r="F70" s="133">
        <v>72.78</v>
      </c>
      <c r="G70" s="3">
        <f t="shared" si="9"/>
        <v>1929.5418275050627</v>
      </c>
      <c r="H70" s="5">
        <f t="shared" si="10"/>
        <v>139.61921440111712</v>
      </c>
    </row>
    <row r="71" spans="1:8" x14ac:dyDescent="0.35">
      <c r="A71" s="27" t="s">
        <v>103</v>
      </c>
      <c r="B71" s="27" t="s">
        <v>95</v>
      </c>
      <c r="C71" s="53">
        <v>50</v>
      </c>
      <c r="D71" s="131">
        <v>174</v>
      </c>
      <c r="E71" s="133">
        <v>7.45</v>
      </c>
      <c r="F71" s="133">
        <v>38.5</v>
      </c>
      <c r="G71" s="3">
        <f t="shared" si="9"/>
        <v>1678.2751202127247</v>
      </c>
      <c r="H71" s="5">
        <f t="shared" si="10"/>
        <v>125.57292163073519</v>
      </c>
    </row>
    <row r="72" spans="1:8" x14ac:dyDescent="0.35">
      <c r="A72" s="27" t="s">
        <v>103</v>
      </c>
      <c r="B72" s="27" t="s">
        <v>95</v>
      </c>
      <c r="C72" s="53">
        <v>50</v>
      </c>
      <c r="D72" s="131">
        <v>180</v>
      </c>
      <c r="E72" s="133">
        <v>7.18</v>
      </c>
      <c r="F72" s="133">
        <v>53.25</v>
      </c>
      <c r="G72" s="3">
        <f t="shared" si="9"/>
        <v>2156.0477848424048</v>
      </c>
      <c r="H72" s="5">
        <f t="shared" si="10"/>
        <v>151.90790359272438</v>
      </c>
    </row>
    <row r="73" spans="1:8" x14ac:dyDescent="0.35">
      <c r="A73" s="27" t="s">
        <v>103</v>
      </c>
      <c r="B73" s="27" t="s">
        <v>95</v>
      </c>
      <c r="C73" s="53">
        <v>50</v>
      </c>
      <c r="D73" s="131">
        <v>183</v>
      </c>
      <c r="E73" s="133">
        <v>6.19</v>
      </c>
      <c r="F73" s="133">
        <v>48.58</v>
      </c>
      <c r="G73" s="3">
        <f t="shared" si="9"/>
        <v>1461.9371081403035</v>
      </c>
      <c r="H73" s="5">
        <f t="shared" si="10"/>
        <v>113.06958659516211</v>
      </c>
    </row>
    <row r="74" spans="1:8" x14ac:dyDescent="0.35">
      <c r="A74" s="27" t="s">
        <v>103</v>
      </c>
      <c r="B74" s="27" t="s">
        <v>95</v>
      </c>
      <c r="C74" s="53">
        <v>50</v>
      </c>
      <c r="D74" s="131">
        <v>186</v>
      </c>
      <c r="E74" s="133">
        <v>6.86</v>
      </c>
      <c r="F74" s="133">
        <v>52.98</v>
      </c>
      <c r="G74" s="3">
        <f t="shared" si="9"/>
        <v>1958.168530273379</v>
      </c>
      <c r="H74" s="5">
        <f t="shared" si="10"/>
        <v>141.19068677833937</v>
      </c>
    </row>
    <row r="75" spans="1:8" x14ac:dyDescent="0.35">
      <c r="A75" s="27" t="s">
        <v>103</v>
      </c>
      <c r="B75" s="27" t="s">
        <v>95</v>
      </c>
      <c r="C75" s="53">
        <v>50</v>
      </c>
      <c r="D75" s="131">
        <v>189</v>
      </c>
      <c r="E75" s="133">
        <v>6.31</v>
      </c>
      <c r="F75" s="133">
        <v>64.27</v>
      </c>
      <c r="G75" s="3">
        <f t="shared" si="9"/>
        <v>2009.8187788632297</v>
      </c>
      <c r="H75" s="5">
        <f t="shared" si="10"/>
        <v>144.01218636823771</v>
      </c>
    </row>
    <row r="76" spans="1:8" x14ac:dyDescent="0.35">
      <c r="A76" s="27" t="s">
        <v>103</v>
      </c>
      <c r="B76" s="27" t="s">
        <v>95</v>
      </c>
      <c r="C76" s="53">
        <v>50</v>
      </c>
      <c r="D76" s="131">
        <v>192</v>
      </c>
      <c r="E76" s="133">
        <v>6.6</v>
      </c>
      <c r="F76" s="133">
        <v>45.88</v>
      </c>
      <c r="G76" s="3">
        <f t="shared" si="9"/>
        <v>1569.6439906095595</v>
      </c>
      <c r="H76" s="5">
        <f t="shared" si="10"/>
        <v>119.3462789545646</v>
      </c>
    </row>
    <row r="77" spans="1:8" x14ac:dyDescent="0.35">
      <c r="A77" s="27" t="s">
        <v>103</v>
      </c>
      <c r="B77" s="27" t="s">
        <v>95</v>
      </c>
      <c r="C77" s="53">
        <v>50</v>
      </c>
      <c r="D77" s="131">
        <v>195</v>
      </c>
      <c r="E77" s="133">
        <v>5.85</v>
      </c>
      <c r="F77" s="133">
        <v>53.92</v>
      </c>
      <c r="G77" s="3">
        <f>PI()/4*(E77^2)*F77</f>
        <v>1449.2773238391856</v>
      </c>
      <c r="H77" s="5">
        <f t="shared" si="10"/>
        <v>112.32466648666664</v>
      </c>
    </row>
    <row r="78" spans="1:8" x14ac:dyDescent="0.35">
      <c r="A78" s="27" t="s">
        <v>103</v>
      </c>
      <c r="B78" s="27" t="s">
        <v>95</v>
      </c>
      <c r="C78" s="53">
        <v>50</v>
      </c>
      <c r="D78" s="131">
        <v>198</v>
      </c>
      <c r="E78" s="133">
        <v>5.84</v>
      </c>
      <c r="F78" s="133">
        <v>72.92</v>
      </c>
      <c r="G78" s="3">
        <f t="shared" si="9"/>
        <v>1953.2698008663392</v>
      </c>
      <c r="H78" s="5">
        <f t="shared" si="10"/>
        <v>140.9221625242441</v>
      </c>
    </row>
    <row r="79" spans="1:8" x14ac:dyDescent="0.35">
      <c r="A79" s="27" t="s">
        <v>103</v>
      </c>
      <c r="B79" s="27" t="s">
        <v>95</v>
      </c>
      <c r="C79" s="53">
        <v>50</v>
      </c>
      <c r="D79" s="131">
        <v>201</v>
      </c>
      <c r="E79" s="133">
        <v>6.4</v>
      </c>
      <c r="F79" s="133">
        <v>64.56</v>
      </c>
      <c r="G79" s="3">
        <f t="shared" si="9"/>
        <v>2076.8893103693522</v>
      </c>
      <c r="H79" s="5">
        <f t="shared" si="10"/>
        <v>147.65023645239648</v>
      </c>
    </row>
    <row r="80" spans="1:8" x14ac:dyDescent="0.35">
      <c r="A80" s="27" t="s">
        <v>103</v>
      </c>
      <c r="B80" s="27" t="s">
        <v>95</v>
      </c>
      <c r="C80" s="53">
        <v>50</v>
      </c>
      <c r="D80" s="131">
        <v>204</v>
      </c>
      <c r="E80" s="133">
        <v>6.23</v>
      </c>
      <c r="F80" s="133">
        <v>73.37</v>
      </c>
      <c r="G80" s="3">
        <f t="shared" si="9"/>
        <v>2236.5802921965719</v>
      </c>
      <c r="H80" s="5">
        <f t="shared" si="10"/>
        <v>156.20114579081678</v>
      </c>
    </row>
    <row r="81" spans="1:8" x14ac:dyDescent="0.35">
      <c r="A81" s="27" t="s">
        <v>103</v>
      </c>
      <c r="B81" s="27" t="s">
        <v>95</v>
      </c>
      <c r="C81" s="53">
        <v>50</v>
      </c>
      <c r="D81" s="131">
        <v>207</v>
      </c>
      <c r="E81" s="133">
        <v>6.29</v>
      </c>
      <c r="F81" s="133">
        <v>73.78</v>
      </c>
      <c r="G81" s="3">
        <f t="shared" si="9"/>
        <v>2292.6081035341767</v>
      </c>
      <c r="H81" s="5">
        <f t="shared" si="10"/>
        <v>159.16613319480408</v>
      </c>
    </row>
    <row r="82" spans="1:8" x14ac:dyDescent="0.35">
      <c r="A82" s="27" t="s">
        <v>103</v>
      </c>
      <c r="B82" s="27" t="s">
        <v>95</v>
      </c>
      <c r="C82" s="53">
        <v>50</v>
      </c>
      <c r="D82" s="131">
        <v>210</v>
      </c>
      <c r="E82" s="133">
        <v>6.97</v>
      </c>
      <c r="F82" s="133">
        <v>65.87</v>
      </c>
      <c r="G82" s="3">
        <f>PI()/4*(E82^2)*F82</f>
        <v>2513.2928805361712</v>
      </c>
      <c r="H82" s="5">
        <f t="shared" si="10"/>
        <v>170.68083418531367</v>
      </c>
    </row>
    <row r="83" spans="1:8" x14ac:dyDescent="0.35">
      <c r="A83" s="27" t="s">
        <v>103</v>
      </c>
      <c r="B83" s="27" t="s">
        <v>95</v>
      </c>
      <c r="C83" s="53">
        <v>50</v>
      </c>
      <c r="D83" s="131">
        <v>213</v>
      </c>
      <c r="E83" s="133">
        <v>5.13</v>
      </c>
      <c r="F83" s="133">
        <v>63.98</v>
      </c>
      <c r="G83" s="3">
        <f t="shared" si="9"/>
        <v>1322.4182903855892</v>
      </c>
      <c r="H83" s="5">
        <f t="shared" si="10"/>
        <v>104.77081541651269</v>
      </c>
    </row>
    <row r="84" spans="1:8" x14ac:dyDescent="0.35">
      <c r="A84" s="27" t="s">
        <v>103</v>
      </c>
      <c r="B84" s="27" t="s">
        <v>95</v>
      </c>
      <c r="C84" s="53">
        <v>50</v>
      </c>
      <c r="D84" s="131">
        <v>216</v>
      </c>
      <c r="E84" s="133">
        <v>5.77</v>
      </c>
      <c r="F84" s="133">
        <v>52.37</v>
      </c>
      <c r="G84" s="3">
        <f>PI()/4*(E84^2)*F84</f>
        <v>1369.3803182673396</v>
      </c>
      <c r="H84" s="5">
        <f t="shared" si="10"/>
        <v>107.58662948904626</v>
      </c>
    </row>
    <row r="85" spans="1:8" x14ac:dyDescent="0.35">
      <c r="A85" s="27" t="s">
        <v>103</v>
      </c>
      <c r="B85" s="27" t="s">
        <v>95</v>
      </c>
      <c r="C85" s="53">
        <v>50</v>
      </c>
      <c r="D85" s="131">
        <v>219</v>
      </c>
      <c r="E85" s="133">
        <v>6.83</v>
      </c>
      <c r="F85" s="133">
        <v>46.15</v>
      </c>
      <c r="G85" s="3">
        <f>PI()/4*(E85^2)*F85</f>
        <v>1690.841871745193</v>
      </c>
      <c r="H85" s="5">
        <f t="shared" si="10"/>
        <v>126.28689211323639</v>
      </c>
    </row>
    <row r="86" spans="1:8" x14ac:dyDescent="0.35">
      <c r="A86" s="27" t="s">
        <v>103</v>
      </c>
      <c r="B86" s="27" t="s">
        <v>95</v>
      </c>
      <c r="C86" s="53">
        <v>50</v>
      </c>
      <c r="D86" s="131">
        <v>225</v>
      </c>
      <c r="E86" s="133">
        <v>6.51</v>
      </c>
      <c r="F86" s="133">
        <v>38.369999999999997</v>
      </c>
      <c r="G86" s="3">
        <f t="shared" si="9"/>
        <v>1277.1551462755094</v>
      </c>
      <c r="H86" s="5">
        <f t="shared" si="10"/>
        <v>102.03406282010771</v>
      </c>
    </row>
    <row r="87" spans="1:8" x14ac:dyDescent="0.35">
      <c r="A87" s="27" t="s">
        <v>104</v>
      </c>
      <c r="B87" s="27" t="s">
        <v>95</v>
      </c>
      <c r="C87" s="53">
        <v>68</v>
      </c>
      <c r="D87" s="131">
        <v>261</v>
      </c>
      <c r="E87" s="133">
        <v>6.48</v>
      </c>
      <c r="F87" s="133">
        <v>65.17</v>
      </c>
      <c r="G87" s="3">
        <f>PI()/4*(E87^2)*F87</f>
        <v>2149.2533587379294</v>
      </c>
      <c r="H87" s="5">
        <f>10^(0.76*LOG(G87)-0.352)</f>
        <v>151.54394433028617</v>
      </c>
    </row>
    <row r="88" spans="1:8" x14ac:dyDescent="0.35">
      <c r="A88" s="27" t="s">
        <v>104</v>
      </c>
      <c r="B88" s="27" t="s">
        <v>95</v>
      </c>
      <c r="C88" s="53">
        <v>68</v>
      </c>
      <c r="D88" s="131">
        <v>264</v>
      </c>
      <c r="E88" s="133">
        <v>6.44</v>
      </c>
      <c r="F88" s="133">
        <v>64.61</v>
      </c>
      <c r="G88" s="3">
        <f t="shared" ref="G88:G104" si="11">PI()/4*(E88^2)*F88</f>
        <v>2104.5602197011294</v>
      </c>
      <c r="H88" s="5">
        <f t="shared" ref="H88:H104" si="12">10^(0.76*LOG(G88)-0.352)</f>
        <v>149.14291647237894</v>
      </c>
    </row>
    <row r="89" spans="1:8" x14ac:dyDescent="0.35">
      <c r="A89" s="27" t="s">
        <v>104</v>
      </c>
      <c r="B89" s="27" t="s">
        <v>95</v>
      </c>
      <c r="C89" s="53">
        <v>68</v>
      </c>
      <c r="D89" s="131">
        <v>267</v>
      </c>
      <c r="E89" s="133">
        <v>6.31</v>
      </c>
      <c r="F89" s="133">
        <v>52.33</v>
      </c>
      <c r="G89" s="3">
        <f t="shared" si="11"/>
        <v>1636.4371666082591</v>
      </c>
      <c r="H89" s="5">
        <f t="shared" si="12"/>
        <v>123.18660726345421</v>
      </c>
    </row>
    <row r="90" spans="1:8" x14ac:dyDescent="0.35">
      <c r="A90" s="27" t="s">
        <v>104</v>
      </c>
      <c r="B90" s="27" t="s">
        <v>95</v>
      </c>
      <c r="C90" s="53">
        <v>68</v>
      </c>
      <c r="D90" s="131">
        <v>270</v>
      </c>
      <c r="E90" s="133">
        <v>6.17</v>
      </c>
      <c r="F90" s="133">
        <v>49.77</v>
      </c>
      <c r="G90" s="3">
        <f t="shared" si="11"/>
        <v>1488.0853809752671</v>
      </c>
      <c r="H90" s="5">
        <f t="shared" si="12"/>
        <v>114.60331129974841</v>
      </c>
    </row>
    <row r="91" spans="1:8" x14ac:dyDescent="0.35">
      <c r="A91" s="27" t="s">
        <v>104</v>
      </c>
      <c r="B91" s="27" t="s">
        <v>95</v>
      </c>
      <c r="C91" s="53">
        <v>68</v>
      </c>
      <c r="D91" s="131">
        <v>273</v>
      </c>
      <c r="E91" s="133">
        <v>5.94</v>
      </c>
      <c r="F91" s="133">
        <v>69.56</v>
      </c>
      <c r="G91" s="3">
        <f t="shared" si="11"/>
        <v>1927.6240878227727</v>
      </c>
      <c r="H91" s="5">
        <f t="shared" si="12"/>
        <v>139.51374024616766</v>
      </c>
    </row>
    <row r="92" spans="1:8" x14ac:dyDescent="0.35">
      <c r="A92" s="27" t="s">
        <v>104</v>
      </c>
      <c r="B92" s="27" t="s">
        <v>95</v>
      </c>
      <c r="C92" s="53">
        <v>68</v>
      </c>
      <c r="D92" s="131">
        <v>276</v>
      </c>
      <c r="E92" s="133">
        <v>6.63</v>
      </c>
      <c r="F92" s="133">
        <v>46.44</v>
      </c>
      <c r="G92" s="3">
        <f t="shared" si="11"/>
        <v>1603.2791664702875</v>
      </c>
      <c r="H92" s="5">
        <f t="shared" si="12"/>
        <v>121.2849611493301</v>
      </c>
    </row>
    <row r="93" spans="1:8" x14ac:dyDescent="0.35">
      <c r="A93" s="27" t="s">
        <v>104</v>
      </c>
      <c r="B93" s="27" t="s">
        <v>95</v>
      </c>
      <c r="C93" s="53">
        <v>68</v>
      </c>
      <c r="D93" s="131">
        <v>279</v>
      </c>
      <c r="E93" s="133">
        <v>5.6</v>
      </c>
      <c r="F93" s="133">
        <v>61.76</v>
      </c>
      <c r="G93" s="3">
        <f t="shared" si="11"/>
        <v>1521.1541363199317</v>
      </c>
      <c r="H93" s="5">
        <f t="shared" si="12"/>
        <v>116.53373046309568</v>
      </c>
    </row>
    <row r="94" spans="1:8" x14ac:dyDescent="0.35">
      <c r="A94" s="27" t="s">
        <v>104</v>
      </c>
      <c r="B94" s="27" t="s">
        <v>95</v>
      </c>
      <c r="C94" s="53">
        <v>68</v>
      </c>
      <c r="D94" s="131">
        <v>282</v>
      </c>
      <c r="E94" s="133">
        <v>5.18</v>
      </c>
      <c r="F94" s="133">
        <v>55.14</v>
      </c>
      <c r="G94" s="3">
        <f t="shared" si="11"/>
        <v>1162.0268488501492</v>
      </c>
      <c r="H94" s="5">
        <f t="shared" si="12"/>
        <v>94.965155475071683</v>
      </c>
    </row>
    <row r="95" spans="1:8" x14ac:dyDescent="0.35">
      <c r="A95" s="27" t="s">
        <v>104</v>
      </c>
      <c r="B95" s="27" t="s">
        <v>95</v>
      </c>
      <c r="C95" s="53">
        <v>68</v>
      </c>
      <c r="D95" s="131">
        <v>285</v>
      </c>
      <c r="E95" s="133">
        <v>4.54</v>
      </c>
      <c r="F95" s="133">
        <v>65.12</v>
      </c>
      <c r="G95" s="3">
        <f t="shared" si="11"/>
        <v>1054.1829285385468</v>
      </c>
      <c r="H95" s="5">
        <f t="shared" si="12"/>
        <v>88.189350480311631</v>
      </c>
    </row>
    <row r="96" spans="1:8" x14ac:dyDescent="0.35">
      <c r="A96" s="27" t="s">
        <v>104</v>
      </c>
      <c r="B96" s="27" t="s">
        <v>95</v>
      </c>
      <c r="C96" s="53">
        <v>68</v>
      </c>
      <c r="D96" s="131">
        <v>288</v>
      </c>
      <c r="E96" s="133">
        <v>7.55</v>
      </c>
      <c r="F96" s="133">
        <v>52.21</v>
      </c>
      <c r="G96" s="3">
        <f t="shared" si="11"/>
        <v>2337.4238864211816</v>
      </c>
      <c r="H96" s="5">
        <f t="shared" si="12"/>
        <v>161.5252727859091</v>
      </c>
    </row>
    <row r="97" spans="1:8" x14ac:dyDescent="0.35">
      <c r="A97" s="27" t="s">
        <v>104</v>
      </c>
      <c r="B97" s="27" t="s">
        <v>95</v>
      </c>
      <c r="C97" s="53">
        <v>68</v>
      </c>
      <c r="D97" s="131">
        <v>291</v>
      </c>
      <c r="E97" s="133">
        <v>6.97</v>
      </c>
      <c r="F97" s="133">
        <v>66.010000000000005</v>
      </c>
      <c r="G97" s="3">
        <f t="shared" si="11"/>
        <v>2518.6346294852387</v>
      </c>
      <c r="H97" s="5">
        <f t="shared" si="12"/>
        <v>170.95646517120471</v>
      </c>
    </row>
    <row r="98" spans="1:8" x14ac:dyDescent="0.35">
      <c r="A98" s="27" t="s">
        <v>104</v>
      </c>
      <c r="B98" s="27" t="s">
        <v>95</v>
      </c>
      <c r="C98" s="53">
        <v>68</v>
      </c>
      <c r="D98" s="131">
        <v>294</v>
      </c>
      <c r="E98" s="133">
        <v>6.2</v>
      </c>
      <c r="F98" s="133">
        <v>72.239999999999995</v>
      </c>
      <c r="G98" s="3">
        <f t="shared" si="11"/>
        <v>2180.9765581680895</v>
      </c>
      <c r="H98" s="5">
        <f t="shared" si="12"/>
        <v>153.24092267128404</v>
      </c>
    </row>
    <row r="99" spans="1:8" x14ac:dyDescent="0.35">
      <c r="A99" s="27" t="s">
        <v>104</v>
      </c>
      <c r="B99" s="27" t="s">
        <v>95</v>
      </c>
      <c r="C99" s="53">
        <v>68</v>
      </c>
      <c r="D99" s="131">
        <v>297</v>
      </c>
      <c r="E99" s="133">
        <v>6.04</v>
      </c>
      <c r="F99" s="133">
        <v>49.26</v>
      </c>
      <c r="G99" s="3">
        <f t="shared" si="11"/>
        <v>1411.426171478045</v>
      </c>
      <c r="H99" s="5">
        <f t="shared" si="12"/>
        <v>110.08805688279047</v>
      </c>
    </row>
    <row r="100" spans="1:8" x14ac:dyDescent="0.35">
      <c r="A100" s="27" t="s">
        <v>104</v>
      </c>
      <c r="B100" s="27" t="s">
        <v>95</v>
      </c>
      <c r="C100" s="53">
        <v>68</v>
      </c>
      <c r="D100" s="131">
        <v>300</v>
      </c>
      <c r="E100" s="133">
        <v>6.16</v>
      </c>
      <c r="F100" s="133">
        <v>76.849999999999994</v>
      </c>
      <c r="G100" s="3">
        <f t="shared" si="11"/>
        <v>2290.3147895917423</v>
      </c>
      <c r="H100" s="5">
        <f t="shared" si="12"/>
        <v>159.04511516007358</v>
      </c>
    </row>
    <row r="101" spans="1:8" x14ac:dyDescent="0.35">
      <c r="A101" s="27" t="s">
        <v>104</v>
      </c>
      <c r="B101" s="27" t="s">
        <v>95</v>
      </c>
      <c r="C101" s="53">
        <v>68</v>
      </c>
      <c r="D101" s="131">
        <v>306</v>
      </c>
      <c r="E101" s="133">
        <v>7.25</v>
      </c>
      <c r="F101" s="133">
        <v>45.71</v>
      </c>
      <c r="G101" s="3">
        <f t="shared" si="11"/>
        <v>1887.0226619451676</v>
      </c>
      <c r="H101" s="5">
        <f t="shared" si="12"/>
        <v>137.27473310388575</v>
      </c>
    </row>
    <row r="102" spans="1:8" x14ac:dyDescent="0.35">
      <c r="A102" s="27" t="s">
        <v>104</v>
      </c>
      <c r="B102" s="27" t="s">
        <v>95</v>
      </c>
      <c r="C102" s="53">
        <v>68</v>
      </c>
      <c r="D102" s="131">
        <v>309</v>
      </c>
      <c r="E102" s="133">
        <v>6.22</v>
      </c>
      <c r="F102" s="133">
        <v>75.709999999999994</v>
      </c>
      <c r="G102" s="3">
        <f t="shared" si="11"/>
        <v>2300.5087896553355</v>
      </c>
      <c r="H102" s="5">
        <f t="shared" si="12"/>
        <v>159.58282970556434</v>
      </c>
    </row>
    <row r="103" spans="1:8" x14ac:dyDescent="0.35">
      <c r="A103" s="27" t="s">
        <v>104</v>
      </c>
      <c r="B103" s="27" t="s">
        <v>95</v>
      </c>
      <c r="C103" s="53">
        <v>68</v>
      </c>
      <c r="D103" s="131">
        <v>312</v>
      </c>
      <c r="E103" s="133">
        <v>6.27</v>
      </c>
      <c r="F103" s="133">
        <v>57.07</v>
      </c>
      <c r="G103" s="3">
        <f>PI()/4*(E103^2)*F103</f>
        <v>1762.1092686582176</v>
      </c>
      <c r="H103" s="5">
        <f t="shared" si="12"/>
        <v>130.31216345335116</v>
      </c>
    </row>
    <row r="104" spans="1:8" x14ac:dyDescent="0.35">
      <c r="A104" s="27" t="s">
        <v>104</v>
      </c>
      <c r="B104" s="27" t="s">
        <v>95</v>
      </c>
      <c r="C104" s="53">
        <v>68</v>
      </c>
      <c r="D104" s="131">
        <v>315</v>
      </c>
      <c r="E104" s="133">
        <v>6.49</v>
      </c>
      <c r="F104" s="133">
        <v>87.72</v>
      </c>
      <c r="G104" s="3">
        <f t="shared" si="11"/>
        <v>2901.8696342552912</v>
      </c>
      <c r="H104" s="5">
        <f t="shared" si="12"/>
        <v>190.38608460841857</v>
      </c>
    </row>
    <row r="105" spans="1:8" x14ac:dyDescent="0.35">
      <c r="A105" s="27" t="s">
        <v>105</v>
      </c>
      <c r="B105" s="27" t="s">
        <v>95</v>
      </c>
      <c r="C105" s="53">
        <v>74</v>
      </c>
      <c r="D105" s="131">
        <v>315</v>
      </c>
      <c r="E105" s="133">
        <v>6.05</v>
      </c>
      <c r="F105" s="133">
        <v>87.6</v>
      </c>
      <c r="G105" s="5">
        <f>PI()/4*(E105^2)*F105</f>
        <v>2518.2841777561466</v>
      </c>
      <c r="H105" s="5">
        <f>10^(0.76*LOG(G105)-0.352)</f>
        <v>170.93838637911261</v>
      </c>
    </row>
    <row r="106" spans="1:8" x14ac:dyDescent="0.35">
      <c r="A106" s="27" t="s">
        <v>105</v>
      </c>
      <c r="B106" s="27" t="s">
        <v>95</v>
      </c>
      <c r="C106" s="53">
        <v>74</v>
      </c>
      <c r="D106" s="131">
        <v>321</v>
      </c>
      <c r="E106" s="133">
        <v>6.78</v>
      </c>
      <c r="F106" s="133">
        <v>43.24</v>
      </c>
      <c r="G106" s="5">
        <f>PI()/4*(E106^2)*F106</f>
        <v>1561.1152074399649</v>
      </c>
      <c r="H106" s="5">
        <f t="shared" ref="H106:H123" si="13">10^(0.76*LOG(G106)-0.352)</f>
        <v>118.85311411614518</v>
      </c>
    </row>
    <row r="107" spans="1:8" x14ac:dyDescent="0.35">
      <c r="A107" s="27" t="s">
        <v>105</v>
      </c>
      <c r="B107" s="27" t="s">
        <v>95</v>
      </c>
      <c r="C107" s="53">
        <v>74</v>
      </c>
      <c r="D107" s="131">
        <v>324</v>
      </c>
      <c r="E107" s="133">
        <v>5.47</v>
      </c>
      <c r="F107" s="133">
        <v>69.650000000000006</v>
      </c>
      <c r="G107" s="5">
        <f t="shared" ref="G107:G114" si="14">PI()/4*(E107^2)*F107</f>
        <v>1636.7624565363899</v>
      </c>
      <c r="H107" s="5">
        <f t="shared" si="13"/>
        <v>123.20521690507925</v>
      </c>
    </row>
    <row r="108" spans="1:8" x14ac:dyDescent="0.35">
      <c r="A108" s="27" t="s">
        <v>105</v>
      </c>
      <c r="B108" s="27" t="s">
        <v>95</v>
      </c>
      <c r="C108" s="53">
        <v>74</v>
      </c>
      <c r="D108" s="131">
        <v>327</v>
      </c>
      <c r="E108" s="133">
        <v>6.24</v>
      </c>
      <c r="F108" s="133">
        <v>70.06</v>
      </c>
      <c r="G108" s="5">
        <f t="shared" si="14"/>
        <v>2142.5412580689404</v>
      </c>
      <c r="H108" s="5">
        <f t="shared" si="13"/>
        <v>151.18412378113192</v>
      </c>
    </row>
    <row r="109" spans="1:8" x14ac:dyDescent="0.35">
      <c r="A109" s="27" t="s">
        <v>105</v>
      </c>
      <c r="B109" s="27" t="s">
        <v>95</v>
      </c>
      <c r="C109" s="53">
        <v>74</v>
      </c>
      <c r="D109" s="131">
        <v>330</v>
      </c>
      <c r="E109" s="133">
        <v>5.94</v>
      </c>
      <c r="F109" s="133">
        <v>72.400000000000006</v>
      </c>
      <c r="G109" s="5">
        <f t="shared" si="14"/>
        <v>2006.3252437948356</v>
      </c>
      <c r="H109" s="5">
        <f t="shared" si="13"/>
        <v>143.82189824282571</v>
      </c>
    </row>
    <row r="110" spans="1:8" x14ac:dyDescent="0.35">
      <c r="A110" s="27" t="s">
        <v>105</v>
      </c>
      <c r="B110" s="27" t="s">
        <v>95</v>
      </c>
      <c r="C110" s="53">
        <v>74</v>
      </c>
      <c r="D110" s="131" t="s">
        <v>7</v>
      </c>
      <c r="E110" s="133">
        <v>6.56</v>
      </c>
      <c r="F110" s="133">
        <v>45.46</v>
      </c>
      <c r="G110" s="5">
        <f t="shared" si="14"/>
        <v>1536.480282983134</v>
      </c>
      <c r="H110" s="5">
        <f t="shared" si="13"/>
        <v>117.42498504511967</v>
      </c>
    </row>
    <row r="111" spans="1:8" x14ac:dyDescent="0.35">
      <c r="A111" s="27" t="s">
        <v>105</v>
      </c>
      <c r="B111" s="27" t="s">
        <v>95</v>
      </c>
      <c r="C111" s="53">
        <v>74</v>
      </c>
      <c r="D111" s="131" t="s">
        <v>8</v>
      </c>
      <c r="E111" s="133">
        <v>6.7</v>
      </c>
      <c r="F111" s="133">
        <v>35.39</v>
      </c>
      <c r="G111" s="5">
        <f>PI()/4*(E111^2)*F111</f>
        <v>1247.7283686083163</v>
      </c>
      <c r="H111" s="5">
        <f t="shared" si="13"/>
        <v>100.24234958373337</v>
      </c>
    </row>
    <row r="112" spans="1:8" x14ac:dyDescent="0.35">
      <c r="A112" s="27" t="s">
        <v>105</v>
      </c>
      <c r="B112" s="27" t="s">
        <v>95</v>
      </c>
      <c r="C112" s="53">
        <v>74</v>
      </c>
      <c r="D112" s="131">
        <v>336</v>
      </c>
      <c r="E112" s="133">
        <v>7.74</v>
      </c>
      <c r="F112" s="133">
        <v>37.46</v>
      </c>
      <c r="G112" s="5">
        <f t="shared" si="14"/>
        <v>1762.5424102475447</v>
      </c>
      <c r="H112" s="5">
        <f t="shared" si="13"/>
        <v>130.3365069403977</v>
      </c>
    </row>
    <row r="113" spans="1:8" x14ac:dyDescent="0.35">
      <c r="A113" s="27" t="s">
        <v>105</v>
      </c>
      <c r="B113" s="27" t="s">
        <v>95</v>
      </c>
      <c r="C113" s="53">
        <v>74</v>
      </c>
      <c r="D113" s="131">
        <v>339</v>
      </c>
      <c r="E113" s="133">
        <v>6.83</v>
      </c>
      <c r="F113" s="133">
        <v>35.700000000000003</v>
      </c>
      <c r="G113" s="5">
        <f t="shared" si="14"/>
        <v>1307.9751857270508</v>
      </c>
      <c r="H113" s="5">
        <f t="shared" si="13"/>
        <v>103.90001821139575</v>
      </c>
    </row>
    <row r="114" spans="1:8" x14ac:dyDescent="0.35">
      <c r="A114" s="27" t="s">
        <v>105</v>
      </c>
      <c r="B114" s="27" t="s">
        <v>95</v>
      </c>
      <c r="C114" s="53">
        <v>74</v>
      </c>
      <c r="D114" s="131">
        <v>342</v>
      </c>
      <c r="E114" s="133">
        <v>5.94</v>
      </c>
      <c r="F114" s="133">
        <v>63.83</v>
      </c>
      <c r="G114" s="5">
        <f t="shared" si="14"/>
        <v>1768.8361921467449</v>
      </c>
      <c r="H114" s="5">
        <f t="shared" si="13"/>
        <v>130.69006921665147</v>
      </c>
    </row>
    <row r="115" spans="1:8" x14ac:dyDescent="0.35">
      <c r="A115" s="27" t="s">
        <v>105</v>
      </c>
      <c r="B115" s="27" t="s">
        <v>95</v>
      </c>
      <c r="C115" s="53">
        <v>74</v>
      </c>
      <c r="D115" s="131">
        <v>345</v>
      </c>
      <c r="E115" s="133">
        <v>6.43</v>
      </c>
      <c r="F115" s="133">
        <v>65.400000000000006</v>
      </c>
      <c r="G115" s="5">
        <f>PI()/4*(E115^2)*F115</f>
        <v>2123.6824375906658</v>
      </c>
      <c r="H115" s="5">
        <f t="shared" si="13"/>
        <v>150.17169316722681</v>
      </c>
    </row>
    <row r="116" spans="1:8" x14ac:dyDescent="0.35">
      <c r="A116" s="27" t="s">
        <v>105</v>
      </c>
      <c r="B116" s="27" t="s">
        <v>95</v>
      </c>
      <c r="C116" s="53">
        <v>74</v>
      </c>
      <c r="D116" s="131">
        <v>348</v>
      </c>
      <c r="E116" s="133">
        <v>6.85</v>
      </c>
      <c r="F116" s="133">
        <v>63.37</v>
      </c>
      <c r="G116" s="5">
        <f t="shared" ref="G116:G123" si="15">PI()/4*(E116^2)*F116</f>
        <v>2335.364808056202</v>
      </c>
      <c r="H116" s="5">
        <f t="shared" si="13"/>
        <v>161.41712057632012</v>
      </c>
    </row>
    <row r="117" spans="1:8" x14ac:dyDescent="0.35">
      <c r="A117" s="27" t="s">
        <v>105</v>
      </c>
      <c r="B117" s="27" t="s">
        <v>95</v>
      </c>
      <c r="C117" s="53">
        <v>74</v>
      </c>
      <c r="D117" s="131">
        <v>351</v>
      </c>
      <c r="E117" s="133">
        <v>6.8</v>
      </c>
      <c r="F117" s="133">
        <v>68.06</v>
      </c>
      <c r="G117" s="5">
        <f t="shared" si="15"/>
        <v>2471.7221617983942</v>
      </c>
      <c r="H117" s="5">
        <f t="shared" si="13"/>
        <v>168.53097572152137</v>
      </c>
    </row>
    <row r="118" spans="1:8" x14ac:dyDescent="0.35">
      <c r="A118" s="27" t="s">
        <v>105</v>
      </c>
      <c r="B118" s="27" t="s">
        <v>95</v>
      </c>
      <c r="C118" s="53">
        <v>74</v>
      </c>
      <c r="D118" s="131">
        <v>354</v>
      </c>
      <c r="E118" s="133">
        <v>5.81</v>
      </c>
      <c r="F118" s="133">
        <v>49.24</v>
      </c>
      <c r="G118" s="5">
        <f t="shared" si="15"/>
        <v>1305.4498431760001</v>
      </c>
      <c r="H118" s="5">
        <f t="shared" si="13"/>
        <v>103.74752493456704</v>
      </c>
    </row>
    <row r="119" spans="1:8" x14ac:dyDescent="0.35">
      <c r="A119" s="27" t="s">
        <v>105</v>
      </c>
      <c r="B119" s="27" t="s">
        <v>95</v>
      </c>
      <c r="C119" s="53">
        <v>74</v>
      </c>
      <c r="D119" s="131">
        <v>357</v>
      </c>
      <c r="E119" s="133">
        <v>6.8</v>
      </c>
      <c r="F119" s="133">
        <v>64</v>
      </c>
      <c r="G119" s="5">
        <f t="shared" si="15"/>
        <v>2324.2759088318721</v>
      </c>
      <c r="H119" s="5">
        <f t="shared" si="13"/>
        <v>160.83428672715695</v>
      </c>
    </row>
    <row r="120" spans="1:8" x14ac:dyDescent="0.35">
      <c r="A120" s="27" t="s">
        <v>105</v>
      </c>
      <c r="B120" s="27" t="s">
        <v>95</v>
      </c>
      <c r="C120" s="53">
        <v>74</v>
      </c>
      <c r="D120" s="131">
        <v>360</v>
      </c>
      <c r="E120" s="133">
        <v>6.52</v>
      </c>
      <c r="F120" s="133">
        <v>44.54</v>
      </c>
      <c r="G120" s="5">
        <f t="shared" si="15"/>
        <v>1487.0832623988558</v>
      </c>
      <c r="H120" s="5">
        <f t="shared" si="13"/>
        <v>114.54465196608837</v>
      </c>
    </row>
    <row r="121" spans="1:8" x14ac:dyDescent="0.35">
      <c r="A121" s="27" t="s">
        <v>105</v>
      </c>
      <c r="B121" s="27" t="s">
        <v>95</v>
      </c>
      <c r="C121" s="53">
        <v>74</v>
      </c>
      <c r="D121" s="131">
        <v>369</v>
      </c>
      <c r="E121" s="133">
        <v>5.91</v>
      </c>
      <c r="F121" s="133">
        <v>78.069999999999993</v>
      </c>
      <c r="G121" s="5">
        <f t="shared" si="15"/>
        <v>2141.6525886864351</v>
      </c>
      <c r="H121" s="5">
        <f t="shared" si="13"/>
        <v>151.13646395840689</v>
      </c>
    </row>
    <row r="122" spans="1:8" x14ac:dyDescent="0.35">
      <c r="A122" s="27" t="s">
        <v>105</v>
      </c>
      <c r="B122" s="27" t="s">
        <v>95</v>
      </c>
      <c r="C122" s="53">
        <v>74</v>
      </c>
      <c r="D122" s="131">
        <v>357</v>
      </c>
      <c r="E122" s="133">
        <v>7.54</v>
      </c>
      <c r="F122" s="133">
        <v>51.21</v>
      </c>
      <c r="G122" s="5">
        <f t="shared" si="15"/>
        <v>2286.584993404028</v>
      </c>
      <c r="H122" s="5">
        <f t="shared" si="13"/>
        <v>158.84823191018299</v>
      </c>
    </row>
    <row r="123" spans="1:8" x14ac:dyDescent="0.35">
      <c r="A123" s="27" t="s">
        <v>105</v>
      </c>
      <c r="B123" s="27" t="s">
        <v>95</v>
      </c>
      <c r="C123" s="53">
        <v>74</v>
      </c>
      <c r="D123" s="131">
        <v>378</v>
      </c>
      <c r="E123" s="133">
        <v>6.06</v>
      </c>
      <c r="F123" s="133">
        <f>36.95+34.69</f>
        <v>71.64</v>
      </c>
      <c r="G123" s="5">
        <f t="shared" si="15"/>
        <v>2066.287302243059</v>
      </c>
      <c r="H123" s="5">
        <f t="shared" si="13"/>
        <v>147.07705907908758</v>
      </c>
    </row>
    <row r="124" spans="1:8" x14ac:dyDescent="0.35">
      <c r="A124" s="27" t="s">
        <v>106</v>
      </c>
      <c r="B124" s="27" t="s">
        <v>95</v>
      </c>
      <c r="C124" s="53">
        <v>92</v>
      </c>
      <c r="D124" s="132" t="s">
        <v>9</v>
      </c>
      <c r="E124" s="133">
        <v>6.34</v>
      </c>
      <c r="F124" s="133">
        <v>79.150000000000006</v>
      </c>
      <c r="G124" s="5">
        <f>PI()/4*(E124^2)*F124</f>
        <v>2498.7299154785183</v>
      </c>
      <c r="H124" s="5">
        <f>10^(0.76*LOG(G124)-0.352)</f>
        <v>169.92867865761994</v>
      </c>
    </row>
    <row r="125" spans="1:8" x14ac:dyDescent="0.35">
      <c r="A125" s="27" t="s">
        <v>106</v>
      </c>
      <c r="B125" s="27" t="s">
        <v>95</v>
      </c>
      <c r="C125" s="53">
        <v>92</v>
      </c>
      <c r="D125" s="132" t="s">
        <v>10</v>
      </c>
      <c r="E125" s="133">
        <v>7.24</v>
      </c>
      <c r="F125" s="133">
        <v>47.16</v>
      </c>
      <c r="G125" s="5">
        <f t="shared" ref="G125:G133" si="16">PI()/4*(E125^2)*F125</f>
        <v>1941.5152680591502</v>
      </c>
      <c r="H125" s="5">
        <f t="shared" ref="H125:H188" si="17">10^(0.76*LOG(G125)-0.352)</f>
        <v>140.27717647559274</v>
      </c>
    </row>
    <row r="126" spans="1:8" x14ac:dyDescent="0.35">
      <c r="A126" s="27" t="s">
        <v>106</v>
      </c>
      <c r="B126" s="27" t="s">
        <v>95</v>
      </c>
      <c r="C126" s="53">
        <v>92</v>
      </c>
      <c r="D126" s="132" t="s">
        <v>11</v>
      </c>
      <c r="E126" s="133">
        <v>6.91</v>
      </c>
      <c r="F126" s="133">
        <v>73.83</v>
      </c>
      <c r="G126" s="5">
        <f t="shared" si="16"/>
        <v>2768.7187674753382</v>
      </c>
      <c r="H126" s="5">
        <f t="shared" si="17"/>
        <v>183.70962973262081</v>
      </c>
    </row>
    <row r="127" spans="1:8" x14ac:dyDescent="0.35">
      <c r="A127" s="27" t="s">
        <v>106</v>
      </c>
      <c r="B127" s="27" t="s">
        <v>95</v>
      </c>
      <c r="C127" s="53">
        <v>92</v>
      </c>
      <c r="D127" s="132" t="s">
        <v>12</v>
      </c>
      <c r="E127" s="133">
        <v>7.57</v>
      </c>
      <c r="F127" s="133">
        <v>62.5</v>
      </c>
      <c r="G127" s="5">
        <f t="shared" si="16"/>
        <v>2812.9477008546523</v>
      </c>
      <c r="H127" s="5">
        <f t="shared" si="17"/>
        <v>185.93573285240817</v>
      </c>
    </row>
    <row r="128" spans="1:8" x14ac:dyDescent="0.35">
      <c r="A128" s="27" t="s">
        <v>106</v>
      </c>
      <c r="B128" s="27" t="s">
        <v>95</v>
      </c>
      <c r="C128" s="53">
        <v>92</v>
      </c>
      <c r="D128" s="132" t="s">
        <v>13</v>
      </c>
      <c r="E128" s="133">
        <v>6.78</v>
      </c>
      <c r="F128" s="133">
        <v>60.34</v>
      </c>
      <c r="G128" s="5">
        <f t="shared" si="16"/>
        <v>2178.4850050168243</v>
      </c>
      <c r="H128" s="5">
        <f t="shared" si="17"/>
        <v>153.10785668116714</v>
      </c>
    </row>
    <row r="129" spans="1:8" x14ac:dyDescent="0.35">
      <c r="A129" s="27" t="s">
        <v>106</v>
      </c>
      <c r="B129" s="27" t="s">
        <v>95</v>
      </c>
      <c r="C129" s="53">
        <v>92</v>
      </c>
      <c r="D129" s="132" t="s">
        <v>14</v>
      </c>
      <c r="E129" s="133">
        <v>6.17</v>
      </c>
      <c r="F129" s="133">
        <v>80.56</v>
      </c>
      <c r="G129" s="5">
        <f t="shared" si="16"/>
        <v>2408.6831081247237</v>
      </c>
      <c r="H129" s="5">
        <f t="shared" si="17"/>
        <v>165.25421554075774</v>
      </c>
    </row>
    <row r="130" spans="1:8" x14ac:dyDescent="0.35">
      <c r="A130" s="27" t="s">
        <v>106</v>
      </c>
      <c r="B130" s="27" t="s">
        <v>95</v>
      </c>
      <c r="C130" s="53">
        <v>92</v>
      </c>
      <c r="D130" s="132" t="s">
        <v>15</v>
      </c>
      <c r="E130" s="133">
        <v>5.66</v>
      </c>
      <c r="F130" s="133">
        <v>67.12</v>
      </c>
      <c r="G130" s="5">
        <f t="shared" si="16"/>
        <v>1688.7862781918652</v>
      </c>
      <c r="H130" s="5">
        <f t="shared" si="17"/>
        <v>126.17019247609234</v>
      </c>
    </row>
    <row r="131" spans="1:8" x14ac:dyDescent="0.35">
      <c r="A131" s="27" t="s">
        <v>106</v>
      </c>
      <c r="B131" s="27" t="s">
        <v>95</v>
      </c>
      <c r="C131" s="53">
        <v>92</v>
      </c>
      <c r="D131" s="132" t="s">
        <v>16</v>
      </c>
      <c r="E131" s="133">
        <v>6.19</v>
      </c>
      <c r="F131" s="133">
        <v>42.92</v>
      </c>
      <c r="G131" s="5">
        <f t="shared" si="16"/>
        <v>1291.6084948822936</v>
      </c>
      <c r="H131" s="5">
        <f t="shared" si="17"/>
        <v>102.91045028273402</v>
      </c>
    </row>
    <row r="132" spans="1:8" x14ac:dyDescent="0.35">
      <c r="A132" s="27" t="s">
        <v>106</v>
      </c>
      <c r="B132" s="27" t="s">
        <v>95</v>
      </c>
      <c r="C132" s="53">
        <v>92</v>
      </c>
      <c r="D132" s="132" t="s">
        <v>17</v>
      </c>
      <c r="E132" s="133">
        <v>7.07</v>
      </c>
      <c r="F132" s="133">
        <v>52.67</v>
      </c>
      <c r="G132" s="5">
        <f t="shared" si="16"/>
        <v>2067.7214227960617</v>
      </c>
      <c r="H132" s="5">
        <f t="shared" si="17"/>
        <v>147.15463328174576</v>
      </c>
    </row>
    <row r="133" spans="1:8" x14ac:dyDescent="0.35">
      <c r="A133" s="27" t="s">
        <v>106</v>
      </c>
      <c r="B133" s="27" t="s">
        <v>95</v>
      </c>
      <c r="C133" s="53">
        <v>92</v>
      </c>
      <c r="D133" s="132" t="s">
        <v>18</v>
      </c>
      <c r="E133" s="133">
        <v>6.57</v>
      </c>
      <c r="F133" s="133">
        <v>66.41</v>
      </c>
      <c r="G133" s="5">
        <f t="shared" si="16"/>
        <v>2251.4074596986043</v>
      </c>
      <c r="H133" s="5">
        <f t="shared" si="17"/>
        <v>156.98751558116422</v>
      </c>
    </row>
    <row r="134" spans="1:8" x14ac:dyDescent="0.35">
      <c r="A134" s="27" t="s">
        <v>106</v>
      </c>
      <c r="B134" s="27" t="s">
        <v>95</v>
      </c>
      <c r="C134" s="53">
        <v>92</v>
      </c>
      <c r="D134" s="132" t="s">
        <v>19</v>
      </c>
      <c r="E134" s="133">
        <v>7.05</v>
      </c>
      <c r="F134" s="133">
        <v>53.31</v>
      </c>
      <c r="G134" s="5">
        <f>PI()/4*(E134^2)*F134</f>
        <v>2081.02260564891</v>
      </c>
      <c r="H134" s="5">
        <f t="shared" si="17"/>
        <v>147.87350480928549</v>
      </c>
    </row>
    <row r="135" spans="1:8" x14ac:dyDescent="0.35">
      <c r="A135" s="27" t="s">
        <v>106</v>
      </c>
      <c r="B135" s="27" t="s">
        <v>95</v>
      </c>
      <c r="C135" s="53">
        <v>92</v>
      </c>
      <c r="D135" s="132" t="s">
        <v>20</v>
      </c>
      <c r="E135" s="133">
        <v>5.65</v>
      </c>
      <c r="F135" s="133">
        <v>69.89</v>
      </c>
      <c r="G135" s="5">
        <f t="shared" ref="G135:G198" si="18">PI()/4*(E135^2)*F135</f>
        <v>1752.2731949580373</v>
      </c>
      <c r="H135" s="5">
        <f t="shared" si="17"/>
        <v>129.7589675330849</v>
      </c>
    </row>
    <row r="136" spans="1:8" x14ac:dyDescent="0.35">
      <c r="A136" s="27" t="s">
        <v>106</v>
      </c>
      <c r="B136" s="27" t="s">
        <v>95</v>
      </c>
      <c r="C136" s="53">
        <v>92</v>
      </c>
      <c r="D136" s="132" t="s">
        <v>21</v>
      </c>
      <c r="E136" s="133">
        <v>6.74</v>
      </c>
      <c r="F136" s="133">
        <v>70.849999999999994</v>
      </c>
      <c r="G136" s="5">
        <f t="shared" si="18"/>
        <v>2527.8396930951953</v>
      </c>
      <c r="H136" s="5">
        <f t="shared" si="17"/>
        <v>171.43111193112793</v>
      </c>
    </row>
    <row r="137" spans="1:8" x14ac:dyDescent="0.35">
      <c r="A137" s="27" t="s">
        <v>106</v>
      </c>
      <c r="B137" s="27" t="s">
        <v>95</v>
      </c>
      <c r="C137" s="53">
        <v>92</v>
      </c>
      <c r="D137" s="132" t="s">
        <v>22</v>
      </c>
      <c r="E137" s="133">
        <v>7.27</v>
      </c>
      <c r="F137" s="133">
        <v>66.23</v>
      </c>
      <c r="G137" s="5">
        <f t="shared" si="18"/>
        <v>2749.245090190866</v>
      </c>
      <c r="H137" s="5">
        <f t="shared" si="17"/>
        <v>182.72679136076519</v>
      </c>
    </row>
    <row r="138" spans="1:8" x14ac:dyDescent="0.35">
      <c r="A138" s="27" t="s">
        <v>106</v>
      </c>
      <c r="B138" s="27" t="s">
        <v>95</v>
      </c>
      <c r="C138" s="53">
        <v>92</v>
      </c>
      <c r="D138" s="132" t="s">
        <v>23</v>
      </c>
      <c r="E138" s="133">
        <v>6.66</v>
      </c>
      <c r="F138" s="133">
        <v>63.38</v>
      </c>
      <c r="G138" s="5">
        <f t="shared" si="18"/>
        <v>2207.9568134877163</v>
      </c>
      <c r="H138" s="5">
        <f t="shared" si="17"/>
        <v>154.6795274657936</v>
      </c>
    </row>
    <row r="139" spans="1:8" x14ac:dyDescent="0.35">
      <c r="A139" s="27" t="s">
        <v>106</v>
      </c>
      <c r="B139" s="27" t="s">
        <v>95</v>
      </c>
      <c r="C139" s="53">
        <v>92</v>
      </c>
      <c r="D139" s="132" t="s">
        <v>24</v>
      </c>
      <c r="E139" s="133">
        <v>6.21</v>
      </c>
      <c r="F139" s="133">
        <v>51.78</v>
      </c>
      <c r="G139" s="5">
        <f t="shared" si="18"/>
        <v>1568.3216141510511</v>
      </c>
      <c r="H139" s="5">
        <f t="shared" si="17"/>
        <v>119.26985661282299</v>
      </c>
    </row>
    <row r="140" spans="1:8" x14ac:dyDescent="0.35">
      <c r="A140" s="27" t="s">
        <v>106</v>
      </c>
      <c r="B140" s="27" t="s">
        <v>95</v>
      </c>
      <c r="C140" s="53">
        <v>92</v>
      </c>
      <c r="D140" s="132" t="s">
        <v>25</v>
      </c>
      <c r="E140" s="133">
        <v>7.16</v>
      </c>
      <c r="F140" s="133">
        <v>52.48</v>
      </c>
      <c r="G140" s="5">
        <f t="shared" si="18"/>
        <v>2113.0498963253722</v>
      </c>
      <c r="H140" s="5">
        <f t="shared" si="17"/>
        <v>149.59993739565374</v>
      </c>
    </row>
    <row r="141" spans="1:8" x14ac:dyDescent="0.35">
      <c r="A141" s="27" t="s">
        <v>106</v>
      </c>
      <c r="B141" s="27" t="s">
        <v>95</v>
      </c>
      <c r="C141" s="53">
        <v>92</v>
      </c>
      <c r="D141" s="132" t="s">
        <v>26</v>
      </c>
      <c r="E141" s="133">
        <v>8.0500000000000007</v>
      </c>
      <c r="F141" s="133">
        <v>71.55</v>
      </c>
      <c r="G141" s="5">
        <f t="shared" si="18"/>
        <v>3641.5919487989431</v>
      </c>
      <c r="H141" s="5">
        <f t="shared" si="17"/>
        <v>226.24624134374412</v>
      </c>
    </row>
    <row r="142" spans="1:8" x14ac:dyDescent="0.35">
      <c r="A142" s="27" t="s">
        <v>106</v>
      </c>
      <c r="B142" s="27" t="s">
        <v>95</v>
      </c>
      <c r="C142" s="53">
        <v>92</v>
      </c>
      <c r="D142" s="132" t="s">
        <v>27</v>
      </c>
      <c r="E142" s="133">
        <v>6.51</v>
      </c>
      <c r="F142" s="133">
        <v>55.86</v>
      </c>
      <c r="G142" s="5">
        <f t="shared" si="18"/>
        <v>1859.3142160789669</v>
      </c>
      <c r="H142" s="5">
        <f t="shared" si="17"/>
        <v>135.74008609081224</v>
      </c>
    </row>
    <row r="143" spans="1:8" x14ac:dyDescent="0.35">
      <c r="A143" s="27" t="s">
        <v>106</v>
      </c>
      <c r="B143" s="27" t="s">
        <v>95</v>
      </c>
      <c r="C143" s="53">
        <v>92</v>
      </c>
      <c r="D143" s="132" t="s">
        <v>28</v>
      </c>
      <c r="E143" s="133">
        <v>6.79</v>
      </c>
      <c r="F143" s="133">
        <v>65.16</v>
      </c>
      <c r="G143" s="5">
        <f t="shared" si="18"/>
        <v>2359.448517305414</v>
      </c>
      <c r="H143" s="5">
        <f t="shared" si="17"/>
        <v>162.68068193102462</v>
      </c>
    </row>
    <row r="144" spans="1:8" x14ac:dyDescent="0.35">
      <c r="A144" s="27" t="s">
        <v>99</v>
      </c>
      <c r="B144" s="27" t="s">
        <v>96</v>
      </c>
      <c r="C144" s="27">
        <v>0</v>
      </c>
      <c r="D144" s="13" t="s">
        <v>9</v>
      </c>
      <c r="E144" s="14">
        <v>6.82</v>
      </c>
      <c r="F144" s="14">
        <v>37.619999999999997</v>
      </c>
      <c r="G144" s="16">
        <f t="shared" si="18"/>
        <v>1374.2869479945052</v>
      </c>
      <c r="H144" s="5">
        <f t="shared" si="17"/>
        <v>107.87947906519493</v>
      </c>
    </row>
    <row r="145" spans="1:8" x14ac:dyDescent="0.35">
      <c r="A145" s="27" t="s">
        <v>99</v>
      </c>
      <c r="B145" s="27" t="s">
        <v>96</v>
      </c>
      <c r="C145" s="27">
        <v>0</v>
      </c>
      <c r="D145" s="13" t="s">
        <v>12</v>
      </c>
      <c r="E145" s="14">
        <v>5.99</v>
      </c>
      <c r="F145" s="14">
        <v>46.11</v>
      </c>
      <c r="G145" s="16">
        <f t="shared" si="18"/>
        <v>1299.387391666449</v>
      </c>
      <c r="H145" s="5">
        <f t="shared" si="17"/>
        <v>103.38115329845017</v>
      </c>
    </row>
    <row r="146" spans="1:8" x14ac:dyDescent="0.35">
      <c r="A146" s="27" t="s">
        <v>99</v>
      </c>
      <c r="B146" s="27" t="s">
        <v>96</v>
      </c>
      <c r="C146" s="27">
        <v>0</v>
      </c>
      <c r="D146" s="13" t="s">
        <v>34</v>
      </c>
      <c r="E146" s="14">
        <v>7.09</v>
      </c>
      <c r="F146" s="14">
        <v>51.36</v>
      </c>
      <c r="G146" s="16">
        <f t="shared" si="18"/>
        <v>2027.7171147217352</v>
      </c>
      <c r="H146" s="5">
        <f t="shared" si="17"/>
        <v>144.98584323868963</v>
      </c>
    </row>
    <row r="147" spans="1:8" x14ac:dyDescent="0.35">
      <c r="A147" s="27" t="s">
        <v>99</v>
      </c>
      <c r="B147" s="27" t="s">
        <v>96</v>
      </c>
      <c r="C147" s="27">
        <v>0</v>
      </c>
      <c r="D147" s="13" t="s">
        <v>13</v>
      </c>
      <c r="E147" s="14">
        <v>6.3</v>
      </c>
      <c r="F147" s="14">
        <v>48.45</v>
      </c>
      <c r="G147" s="16">
        <f t="shared" si="18"/>
        <v>1510.3053529491067</v>
      </c>
      <c r="H147" s="5">
        <f t="shared" si="17"/>
        <v>115.90154329004729</v>
      </c>
    </row>
    <row r="148" spans="1:8" x14ac:dyDescent="0.35">
      <c r="A148" s="27" t="s">
        <v>99</v>
      </c>
      <c r="B148" s="27" t="s">
        <v>96</v>
      </c>
      <c r="C148" s="27">
        <v>0</v>
      </c>
      <c r="D148" s="13" t="s">
        <v>14</v>
      </c>
      <c r="E148" s="14">
        <v>7.11</v>
      </c>
      <c r="F148" s="14">
        <v>54.25</v>
      </c>
      <c r="G148" s="16">
        <f t="shared" si="18"/>
        <v>2153.916312401715</v>
      </c>
      <c r="H148" s="5">
        <f t="shared" si="17"/>
        <v>151.79375597775771</v>
      </c>
    </row>
    <row r="149" spans="1:8" x14ac:dyDescent="0.35">
      <c r="A149" s="27" t="s">
        <v>99</v>
      </c>
      <c r="B149" s="27" t="s">
        <v>96</v>
      </c>
      <c r="C149" s="27">
        <v>0</v>
      </c>
      <c r="D149" s="13" t="s">
        <v>18</v>
      </c>
      <c r="E149" s="14">
        <v>6.27</v>
      </c>
      <c r="F149" s="14">
        <v>49.19</v>
      </c>
      <c r="G149" s="16">
        <f t="shared" si="18"/>
        <v>1518.8041865305365</v>
      </c>
      <c r="H149" s="5">
        <f t="shared" si="17"/>
        <v>116.39688476293526</v>
      </c>
    </row>
    <row r="150" spans="1:8" x14ac:dyDescent="0.35">
      <c r="A150" s="27" t="s">
        <v>99</v>
      </c>
      <c r="B150" s="27" t="s">
        <v>96</v>
      </c>
      <c r="C150" s="27">
        <v>0</v>
      </c>
      <c r="D150" s="13" t="s">
        <v>19</v>
      </c>
      <c r="E150" s="14">
        <v>6.59</v>
      </c>
      <c r="F150" s="14">
        <v>36.950000000000003</v>
      </c>
      <c r="G150" s="16">
        <f t="shared" si="18"/>
        <v>1260.3035317551148</v>
      </c>
      <c r="H150" s="5">
        <f t="shared" si="17"/>
        <v>101.00924303197142</v>
      </c>
    </row>
    <row r="151" spans="1:8" x14ac:dyDescent="0.35">
      <c r="A151" s="27" t="s">
        <v>99</v>
      </c>
      <c r="B151" s="27" t="s">
        <v>96</v>
      </c>
      <c r="C151" s="27">
        <v>0</v>
      </c>
      <c r="D151" s="13" t="s">
        <v>35</v>
      </c>
      <c r="E151" s="14">
        <v>7.49</v>
      </c>
      <c r="F151" s="14">
        <v>75.540000000000006</v>
      </c>
      <c r="G151" s="16">
        <f t="shared" si="18"/>
        <v>3328.361557354453</v>
      </c>
      <c r="H151" s="5">
        <f t="shared" si="17"/>
        <v>211.2978985936754</v>
      </c>
    </row>
    <row r="152" spans="1:8" x14ac:dyDescent="0.35">
      <c r="A152" s="27" t="s">
        <v>99</v>
      </c>
      <c r="B152" s="27" t="s">
        <v>96</v>
      </c>
      <c r="C152" s="27">
        <v>0</v>
      </c>
      <c r="D152" s="13" t="s">
        <v>20</v>
      </c>
      <c r="E152" s="14">
        <v>6.49</v>
      </c>
      <c r="F152" s="14">
        <v>68.13</v>
      </c>
      <c r="G152" s="16">
        <f t="shared" si="18"/>
        <v>2253.8118807776218</v>
      </c>
      <c r="H152" s="5">
        <f t="shared" si="17"/>
        <v>157.11491853537066</v>
      </c>
    </row>
    <row r="153" spans="1:8" x14ac:dyDescent="0.35">
      <c r="A153" s="27" t="s">
        <v>99</v>
      </c>
      <c r="B153" s="27" t="s">
        <v>96</v>
      </c>
      <c r="C153" s="27">
        <v>0</v>
      </c>
      <c r="D153" s="13" t="s">
        <v>24</v>
      </c>
      <c r="E153" s="14">
        <v>6.05</v>
      </c>
      <c r="F153" s="14">
        <v>72.239999999999995</v>
      </c>
      <c r="G153" s="16">
        <f t="shared" si="18"/>
        <v>2076.7220205605481</v>
      </c>
      <c r="H153" s="5">
        <f t="shared" si="17"/>
        <v>147.64119770871906</v>
      </c>
    </row>
    <row r="154" spans="1:8" x14ac:dyDescent="0.35">
      <c r="A154" s="27" t="s">
        <v>99</v>
      </c>
      <c r="B154" s="27" t="s">
        <v>96</v>
      </c>
      <c r="C154" s="27">
        <v>0</v>
      </c>
      <c r="D154" s="13" t="s">
        <v>25</v>
      </c>
      <c r="E154" s="14">
        <v>6.11</v>
      </c>
      <c r="F154" s="14">
        <v>80.94</v>
      </c>
      <c r="G154" s="16">
        <f t="shared" si="18"/>
        <v>2373.2063510708144</v>
      </c>
      <c r="H154" s="5">
        <f t="shared" si="17"/>
        <v>163.40110211283019</v>
      </c>
    </row>
    <row r="155" spans="1:8" x14ac:dyDescent="0.35">
      <c r="A155" s="27" t="s">
        <v>99</v>
      </c>
      <c r="B155" s="27" t="s">
        <v>96</v>
      </c>
      <c r="C155" s="27">
        <v>0</v>
      </c>
      <c r="D155" s="13" t="s">
        <v>27</v>
      </c>
      <c r="E155" s="14">
        <v>6.26</v>
      </c>
      <c r="F155" s="14">
        <v>49.95</v>
      </c>
      <c r="G155" s="16">
        <f t="shared" si="18"/>
        <v>1537.3545599442944</v>
      </c>
      <c r="H155" s="5">
        <f t="shared" si="17"/>
        <v>117.47576198218057</v>
      </c>
    </row>
    <row r="156" spans="1:8" x14ac:dyDescent="0.35">
      <c r="A156" s="27" t="s">
        <v>99</v>
      </c>
      <c r="B156" s="27" t="s">
        <v>96</v>
      </c>
      <c r="C156" s="27">
        <v>0</v>
      </c>
      <c r="D156" s="13" t="s">
        <v>28</v>
      </c>
      <c r="E156" s="14">
        <v>6.26</v>
      </c>
      <c r="F156" s="14">
        <v>51.86</v>
      </c>
      <c r="G156" s="16">
        <f t="shared" si="18"/>
        <v>1596.1402898640861</v>
      </c>
      <c r="H156" s="5">
        <f t="shared" si="17"/>
        <v>120.87430938765367</v>
      </c>
    </row>
    <row r="157" spans="1:8" x14ac:dyDescent="0.35">
      <c r="A157" s="27" t="s">
        <v>99</v>
      </c>
      <c r="B157" s="27" t="s">
        <v>96</v>
      </c>
      <c r="C157" s="27">
        <v>0</v>
      </c>
      <c r="D157" s="13" t="s">
        <v>36</v>
      </c>
      <c r="E157" s="15">
        <v>5.73</v>
      </c>
      <c r="F157" s="15">
        <v>52.33</v>
      </c>
      <c r="G157" s="16">
        <f t="shared" si="18"/>
        <v>1349.4284434571023</v>
      </c>
      <c r="H157" s="5">
        <f t="shared" si="17"/>
        <v>106.39320544373233</v>
      </c>
    </row>
    <row r="158" spans="1:8" x14ac:dyDescent="0.35">
      <c r="A158" s="27" t="s">
        <v>99</v>
      </c>
      <c r="B158" s="27" t="s">
        <v>96</v>
      </c>
      <c r="C158" s="27">
        <v>0</v>
      </c>
      <c r="D158" s="13" t="s">
        <v>37</v>
      </c>
      <c r="E158" s="15">
        <v>5.63</v>
      </c>
      <c r="F158" s="15">
        <v>58.27</v>
      </c>
      <c r="G158" s="16">
        <f t="shared" si="18"/>
        <v>1450.6134141350256</v>
      </c>
      <c r="H158" s="5">
        <f t="shared" si="17"/>
        <v>112.40335747738874</v>
      </c>
    </row>
    <row r="159" spans="1:8" x14ac:dyDescent="0.35">
      <c r="A159" s="27" t="s">
        <v>99</v>
      </c>
      <c r="B159" s="27" t="s">
        <v>96</v>
      </c>
      <c r="C159" s="27">
        <v>0</v>
      </c>
      <c r="D159" s="13" t="s">
        <v>40</v>
      </c>
      <c r="E159" s="15">
        <v>5.88</v>
      </c>
      <c r="F159" s="15">
        <v>51.68</v>
      </c>
      <c r="G159" s="16">
        <f t="shared" si="18"/>
        <v>1403.3533590661921</v>
      </c>
      <c r="H159" s="5">
        <f t="shared" si="17"/>
        <v>109.60918517735008</v>
      </c>
    </row>
    <row r="160" spans="1:8" x14ac:dyDescent="0.35">
      <c r="A160" s="27" t="s">
        <v>99</v>
      </c>
      <c r="B160" s="27" t="s">
        <v>96</v>
      </c>
      <c r="C160" s="27">
        <v>0</v>
      </c>
      <c r="D160" s="13" t="s">
        <v>41</v>
      </c>
      <c r="E160" s="15">
        <v>6.61</v>
      </c>
      <c r="F160" s="15">
        <v>56.05</v>
      </c>
      <c r="G160" s="16">
        <f t="shared" si="18"/>
        <v>1923.3947100734974</v>
      </c>
      <c r="H160" s="5">
        <f t="shared" si="17"/>
        <v>139.28103876902537</v>
      </c>
    </row>
    <row r="161" spans="1:8" x14ac:dyDescent="0.35">
      <c r="A161" s="27" t="s">
        <v>99</v>
      </c>
      <c r="B161" s="27" t="s">
        <v>96</v>
      </c>
      <c r="C161" s="27">
        <v>0</v>
      </c>
      <c r="D161" s="13" t="s">
        <v>42</v>
      </c>
      <c r="E161" s="15">
        <v>7.18</v>
      </c>
      <c r="F161" s="15">
        <v>51.42</v>
      </c>
      <c r="G161" s="16">
        <f t="shared" si="18"/>
        <v>2081.9526215323281</v>
      </c>
      <c r="H161" s="5">
        <f t="shared" si="17"/>
        <v>147.92372683657928</v>
      </c>
    </row>
    <row r="162" spans="1:8" x14ac:dyDescent="0.35">
      <c r="A162" s="27" t="s">
        <v>99</v>
      </c>
      <c r="B162" s="27" t="s">
        <v>96</v>
      </c>
      <c r="C162" s="27">
        <v>0</v>
      </c>
      <c r="D162" s="13" t="s">
        <v>43</v>
      </c>
      <c r="E162" s="15">
        <v>7.27</v>
      </c>
      <c r="F162" s="15">
        <v>49.82</v>
      </c>
      <c r="G162" s="16">
        <f t="shared" si="18"/>
        <v>2068.056626805208</v>
      </c>
      <c r="H162" s="5">
        <f t="shared" si="17"/>
        <v>147.17276321736705</v>
      </c>
    </row>
    <row r="163" spans="1:8" x14ac:dyDescent="0.35">
      <c r="A163" s="27" t="s">
        <v>99</v>
      </c>
      <c r="B163" s="27" t="s">
        <v>96</v>
      </c>
      <c r="C163" s="27">
        <v>0</v>
      </c>
      <c r="D163" s="13" t="s">
        <v>44</v>
      </c>
      <c r="E163" s="15">
        <v>7.11</v>
      </c>
      <c r="F163" s="15">
        <v>57.97</v>
      </c>
      <c r="G163" s="16">
        <f t="shared" si="18"/>
        <v>2301.6134309664039</v>
      </c>
      <c r="H163" s="5">
        <f t="shared" si="17"/>
        <v>159.64106310157771</v>
      </c>
    </row>
    <row r="164" spans="1:8" x14ac:dyDescent="0.35">
      <c r="A164" s="27" t="s">
        <v>99</v>
      </c>
      <c r="B164" s="27" t="s">
        <v>96</v>
      </c>
      <c r="C164" s="27">
        <v>0</v>
      </c>
      <c r="D164" s="13" t="s">
        <v>45</v>
      </c>
      <c r="E164" s="15">
        <v>5.52</v>
      </c>
      <c r="F164" s="15">
        <v>54.22</v>
      </c>
      <c r="G164" s="16">
        <f t="shared" si="18"/>
        <v>1297.5603018547793</v>
      </c>
      <c r="H164" s="5">
        <f t="shared" si="17"/>
        <v>103.27065654215423</v>
      </c>
    </row>
    <row r="165" spans="1:8" x14ac:dyDescent="0.35">
      <c r="A165" s="27" t="s">
        <v>99</v>
      </c>
      <c r="B165" s="27" t="s">
        <v>96</v>
      </c>
      <c r="C165" s="27">
        <v>0</v>
      </c>
      <c r="D165" s="13" t="s">
        <v>46</v>
      </c>
      <c r="E165" s="15">
        <v>6.11</v>
      </c>
      <c r="F165" s="15">
        <v>59.47</v>
      </c>
      <c r="G165" s="16">
        <f t="shared" si="18"/>
        <v>1743.6938682750349</v>
      </c>
      <c r="H165" s="5">
        <f t="shared" si="17"/>
        <v>129.27584425165975</v>
      </c>
    </row>
    <row r="166" spans="1:8" x14ac:dyDescent="0.35">
      <c r="A166" s="27" t="s">
        <v>99</v>
      </c>
      <c r="B166" s="27" t="s">
        <v>96</v>
      </c>
      <c r="C166" s="27">
        <v>0</v>
      </c>
      <c r="D166" s="13" t="s">
        <v>47</v>
      </c>
      <c r="E166" s="15">
        <v>6.08</v>
      </c>
      <c r="F166" s="15">
        <v>61.57</v>
      </c>
      <c r="G166" s="16">
        <f t="shared" si="18"/>
        <v>1787.5829080327683</v>
      </c>
      <c r="H166" s="5">
        <f t="shared" si="17"/>
        <v>131.74140993068383</v>
      </c>
    </row>
    <row r="167" spans="1:8" x14ac:dyDescent="0.35">
      <c r="A167" s="27" t="s">
        <v>99</v>
      </c>
      <c r="B167" s="27" t="s">
        <v>96</v>
      </c>
      <c r="C167" s="27">
        <v>0</v>
      </c>
      <c r="D167" s="13" t="s">
        <v>48</v>
      </c>
      <c r="E167" s="15">
        <v>6.46</v>
      </c>
      <c r="F167" s="15">
        <v>61.67</v>
      </c>
      <c r="G167" s="16">
        <f t="shared" si="18"/>
        <v>2021.2911094709311</v>
      </c>
      <c r="H167" s="5">
        <f t="shared" si="17"/>
        <v>144.63651134073496</v>
      </c>
    </row>
    <row r="168" spans="1:8" x14ac:dyDescent="0.35">
      <c r="A168" s="27" t="s">
        <v>99</v>
      </c>
      <c r="B168" s="27" t="s">
        <v>96</v>
      </c>
      <c r="C168" s="27">
        <v>0</v>
      </c>
      <c r="D168" s="13" t="s">
        <v>51</v>
      </c>
      <c r="E168" s="15">
        <v>5.57</v>
      </c>
      <c r="F168" s="15">
        <v>68.06</v>
      </c>
      <c r="G168" s="16">
        <f t="shared" si="18"/>
        <v>1658.4111785808611</v>
      </c>
      <c r="H168" s="5">
        <f t="shared" si="17"/>
        <v>124.44174273391992</v>
      </c>
    </row>
    <row r="169" spans="1:8" x14ac:dyDescent="0.35">
      <c r="A169" s="27" t="s">
        <v>99</v>
      </c>
      <c r="B169" s="27" t="s">
        <v>96</v>
      </c>
      <c r="C169" s="27">
        <v>0</v>
      </c>
      <c r="D169" s="13" t="s">
        <v>52</v>
      </c>
      <c r="E169" s="15">
        <v>4.83</v>
      </c>
      <c r="F169" s="15">
        <v>70.16</v>
      </c>
      <c r="G169" s="16">
        <f t="shared" si="18"/>
        <v>1285.5048610200445</v>
      </c>
      <c r="H169" s="5">
        <f t="shared" si="17"/>
        <v>102.5406413982749</v>
      </c>
    </row>
    <row r="170" spans="1:8" x14ac:dyDescent="0.35">
      <c r="A170" s="27" t="s">
        <v>99</v>
      </c>
      <c r="B170" s="27" t="s">
        <v>96</v>
      </c>
      <c r="C170" s="27">
        <v>0</v>
      </c>
      <c r="D170" s="13" t="s">
        <v>53</v>
      </c>
      <c r="E170" s="15">
        <v>6.58</v>
      </c>
      <c r="F170" s="15">
        <v>54.54</v>
      </c>
      <c r="G170" s="16">
        <f t="shared" si="18"/>
        <v>1854.6279572954786</v>
      </c>
      <c r="H170" s="5">
        <f t="shared" si="17"/>
        <v>135.47999429098036</v>
      </c>
    </row>
    <row r="171" spans="1:8" x14ac:dyDescent="0.35">
      <c r="A171" s="27" t="s">
        <v>99</v>
      </c>
      <c r="B171" s="27" t="s">
        <v>96</v>
      </c>
      <c r="C171" s="27">
        <v>0</v>
      </c>
      <c r="D171" s="13" t="s">
        <v>54</v>
      </c>
      <c r="E171" s="15">
        <v>6.42</v>
      </c>
      <c r="F171" s="15">
        <v>62.88</v>
      </c>
      <c r="G171" s="16">
        <f t="shared" si="18"/>
        <v>2035.5063921134167</v>
      </c>
      <c r="H171" s="5">
        <f t="shared" si="17"/>
        <v>145.40892964294989</v>
      </c>
    </row>
    <row r="172" spans="1:8" x14ac:dyDescent="0.35">
      <c r="A172" s="27" t="s">
        <v>99</v>
      </c>
      <c r="B172" s="27" t="s">
        <v>96</v>
      </c>
      <c r="C172" s="27">
        <v>0</v>
      </c>
      <c r="D172" s="13" t="s">
        <v>55</v>
      </c>
      <c r="E172" s="15">
        <v>6.37</v>
      </c>
      <c r="F172" s="15">
        <v>54.05</v>
      </c>
      <c r="G172" s="16">
        <f t="shared" si="18"/>
        <v>1722.5206789003616</v>
      </c>
      <c r="H172" s="5">
        <f t="shared" si="17"/>
        <v>128.081079033028</v>
      </c>
    </row>
    <row r="173" spans="1:8" x14ac:dyDescent="0.35">
      <c r="A173" s="27" t="s">
        <v>99</v>
      </c>
      <c r="B173" s="27" t="s">
        <v>96</v>
      </c>
      <c r="C173" s="27">
        <v>0</v>
      </c>
      <c r="D173" s="13" t="s">
        <v>56</v>
      </c>
      <c r="E173" s="15">
        <v>6.76</v>
      </c>
      <c r="F173" s="15">
        <v>56.72</v>
      </c>
      <c r="G173" s="16">
        <f>PI()/4*(E173^2)*F173</f>
        <v>2035.726806253992</v>
      </c>
      <c r="H173" s="5">
        <f t="shared" si="17"/>
        <v>145.42089611165363</v>
      </c>
    </row>
    <row r="174" spans="1:8" x14ac:dyDescent="0.35">
      <c r="A174" s="27" t="s">
        <v>99</v>
      </c>
      <c r="B174" s="27" t="s">
        <v>96</v>
      </c>
      <c r="C174" s="27">
        <v>0</v>
      </c>
      <c r="D174" s="13" t="s">
        <v>57</v>
      </c>
      <c r="E174" s="15">
        <v>6.99</v>
      </c>
      <c r="F174" s="15">
        <v>51.21</v>
      </c>
      <c r="G174" s="16">
        <f t="shared" si="18"/>
        <v>1965.1649458629163</v>
      </c>
      <c r="H174" s="5">
        <f t="shared" si="17"/>
        <v>141.57391651859987</v>
      </c>
    </row>
    <row r="175" spans="1:8" x14ac:dyDescent="0.35">
      <c r="A175" s="27" t="s">
        <v>99</v>
      </c>
      <c r="B175" s="27" t="s">
        <v>96</v>
      </c>
      <c r="C175" s="27">
        <v>0</v>
      </c>
      <c r="D175" s="13" t="s">
        <v>59</v>
      </c>
      <c r="E175" s="15">
        <v>6.38</v>
      </c>
      <c r="F175" s="15">
        <v>52.27</v>
      </c>
      <c r="G175" s="16">
        <f t="shared" si="18"/>
        <v>1671.0280455847376</v>
      </c>
      <c r="H175" s="5">
        <f t="shared" si="17"/>
        <v>125.16060148447127</v>
      </c>
    </row>
    <row r="176" spans="1:8" x14ac:dyDescent="0.35">
      <c r="A176" s="27" t="s">
        <v>99</v>
      </c>
      <c r="B176" s="27" t="s">
        <v>96</v>
      </c>
      <c r="C176" s="27">
        <v>0</v>
      </c>
      <c r="D176" s="13" t="s">
        <v>60</v>
      </c>
      <c r="E176" s="15">
        <v>6.49</v>
      </c>
      <c r="F176" s="15">
        <v>48.34</v>
      </c>
      <c r="G176" s="16">
        <f t="shared" si="18"/>
        <v>1599.1379174635292</v>
      </c>
      <c r="H176" s="5">
        <f t="shared" si="17"/>
        <v>121.04679640257896</v>
      </c>
    </row>
    <row r="177" spans="1:8" x14ac:dyDescent="0.35">
      <c r="A177" s="27" t="s">
        <v>99</v>
      </c>
      <c r="B177" s="27" t="s">
        <v>96</v>
      </c>
      <c r="C177" s="27">
        <v>0</v>
      </c>
      <c r="D177" s="13" t="s">
        <v>61</v>
      </c>
      <c r="E177" s="15">
        <v>6.47</v>
      </c>
      <c r="F177" s="15">
        <v>49.25</v>
      </c>
      <c r="G177" s="16">
        <f t="shared" si="18"/>
        <v>1619.2155934245889</v>
      </c>
      <c r="H177" s="5">
        <f t="shared" si="17"/>
        <v>122.20009820634482</v>
      </c>
    </row>
    <row r="178" spans="1:8" x14ac:dyDescent="0.35">
      <c r="A178" s="27" t="s">
        <v>99</v>
      </c>
      <c r="B178" s="27" t="s">
        <v>96</v>
      </c>
      <c r="C178" s="27">
        <v>0</v>
      </c>
      <c r="D178" s="13" t="s">
        <v>74</v>
      </c>
      <c r="E178" s="15">
        <v>7.33</v>
      </c>
      <c r="F178" s="15">
        <v>54.29</v>
      </c>
      <c r="G178" s="16">
        <f t="shared" si="18"/>
        <v>2290.9608746143149</v>
      </c>
      <c r="H178" s="5">
        <f t="shared" si="17"/>
        <v>159.07921196799833</v>
      </c>
    </row>
    <row r="179" spans="1:8" x14ac:dyDescent="0.35">
      <c r="A179" s="27" t="s">
        <v>99</v>
      </c>
      <c r="B179" s="27" t="s">
        <v>96</v>
      </c>
      <c r="C179" s="27">
        <v>0</v>
      </c>
      <c r="D179" s="13" t="s">
        <v>75</v>
      </c>
      <c r="E179" s="15">
        <v>6.89</v>
      </c>
      <c r="F179" s="15">
        <v>57.2</v>
      </c>
      <c r="G179" s="16">
        <f t="shared" si="18"/>
        <v>2132.6734087298646</v>
      </c>
      <c r="H179" s="5">
        <f t="shared" si="17"/>
        <v>150.65463896098188</v>
      </c>
    </row>
    <row r="180" spans="1:8" x14ac:dyDescent="0.35">
      <c r="A180" s="27" t="s">
        <v>99</v>
      </c>
      <c r="B180" s="27" t="s">
        <v>96</v>
      </c>
      <c r="C180" s="27">
        <v>0</v>
      </c>
      <c r="D180" s="13" t="s">
        <v>76</v>
      </c>
      <c r="E180" s="15">
        <v>6.34</v>
      </c>
      <c r="F180" s="15">
        <v>48.59</v>
      </c>
      <c r="G180" s="16">
        <f t="shared" si="18"/>
        <v>1533.9644547454352</v>
      </c>
      <c r="H180" s="5">
        <f t="shared" si="17"/>
        <v>117.27883010996969</v>
      </c>
    </row>
    <row r="181" spans="1:8" x14ac:dyDescent="0.35">
      <c r="A181" s="27" t="s">
        <v>100</v>
      </c>
      <c r="B181" s="27" t="s">
        <v>96</v>
      </c>
      <c r="C181" s="27">
        <v>20</v>
      </c>
      <c r="D181" s="13" t="s">
        <v>9</v>
      </c>
      <c r="E181" s="14">
        <v>6.08</v>
      </c>
      <c r="F181" s="14">
        <v>51.36</v>
      </c>
      <c r="G181" s="5">
        <f t="shared" si="18"/>
        <v>1491.1524793984565</v>
      </c>
      <c r="H181" s="5">
        <f t="shared" si="17"/>
        <v>114.78278601954825</v>
      </c>
    </row>
    <row r="182" spans="1:8" x14ac:dyDescent="0.35">
      <c r="A182" s="27" t="s">
        <v>100</v>
      </c>
      <c r="B182" s="27" t="s">
        <v>96</v>
      </c>
      <c r="C182" s="27">
        <v>20</v>
      </c>
      <c r="D182" s="13" t="s">
        <v>10</v>
      </c>
      <c r="E182" s="14">
        <v>6.39</v>
      </c>
      <c r="F182" s="14">
        <v>70.78</v>
      </c>
      <c r="G182" s="5">
        <f t="shared" si="18"/>
        <v>2269.8761202874416</v>
      </c>
      <c r="H182" s="5">
        <f t="shared" si="17"/>
        <v>157.96527887939246</v>
      </c>
    </row>
    <row r="183" spans="1:8" x14ac:dyDescent="0.35">
      <c r="A183" s="27" t="s">
        <v>100</v>
      </c>
      <c r="B183" s="27" t="s">
        <v>96</v>
      </c>
      <c r="C183" s="27">
        <v>20</v>
      </c>
      <c r="D183" s="13" t="s">
        <v>11</v>
      </c>
      <c r="E183" s="14">
        <v>5.85</v>
      </c>
      <c r="F183" s="14">
        <v>63.3</v>
      </c>
      <c r="G183" s="5">
        <f t="shared" si="18"/>
        <v>1701.3956713468183</v>
      </c>
      <c r="H183" s="5">
        <f t="shared" si="17"/>
        <v>126.88551475839721</v>
      </c>
    </row>
    <row r="184" spans="1:8" x14ac:dyDescent="0.35">
      <c r="A184" s="27" t="s">
        <v>100</v>
      </c>
      <c r="B184" s="27" t="s">
        <v>96</v>
      </c>
      <c r="C184" s="27">
        <v>20</v>
      </c>
      <c r="D184" s="13" t="s">
        <v>12</v>
      </c>
      <c r="E184" s="14">
        <v>6.44</v>
      </c>
      <c r="F184" s="14">
        <v>42.83</v>
      </c>
      <c r="G184" s="5">
        <f t="shared" si="18"/>
        <v>1395.113979411846</v>
      </c>
      <c r="H184" s="5">
        <f t="shared" si="17"/>
        <v>109.11975061512609</v>
      </c>
    </row>
    <row r="185" spans="1:8" x14ac:dyDescent="0.35">
      <c r="A185" s="27" t="s">
        <v>100</v>
      </c>
      <c r="B185" s="27" t="s">
        <v>96</v>
      </c>
      <c r="C185" s="27">
        <v>20</v>
      </c>
      <c r="D185" s="13" t="s">
        <v>34</v>
      </c>
      <c r="E185" s="14">
        <v>6.59</v>
      </c>
      <c r="F185" s="14">
        <v>45.9</v>
      </c>
      <c r="G185" s="5">
        <f t="shared" si="18"/>
        <v>1565.5732640746892</v>
      </c>
      <c r="H185" s="5">
        <f t="shared" si="17"/>
        <v>119.1109753815102</v>
      </c>
    </row>
    <row r="186" spans="1:8" x14ac:dyDescent="0.35">
      <c r="A186" s="27" t="s">
        <v>100</v>
      </c>
      <c r="B186" s="27" t="s">
        <v>96</v>
      </c>
      <c r="C186" s="27">
        <v>20</v>
      </c>
      <c r="D186" s="13" t="s">
        <v>13</v>
      </c>
      <c r="E186" s="14">
        <v>6.72</v>
      </c>
      <c r="F186" s="14">
        <v>47.28</v>
      </c>
      <c r="G186" s="5">
        <f t="shared" si="18"/>
        <v>1676.8950986706152</v>
      </c>
      <c r="H186" s="5">
        <f t="shared" si="17"/>
        <v>125.49443870823252</v>
      </c>
    </row>
    <row r="187" spans="1:8" x14ac:dyDescent="0.35">
      <c r="A187" s="27" t="s">
        <v>100</v>
      </c>
      <c r="B187" s="27" t="s">
        <v>96</v>
      </c>
      <c r="C187" s="27">
        <v>20</v>
      </c>
      <c r="D187" s="13" t="s">
        <v>14</v>
      </c>
      <c r="E187" s="14">
        <v>6.14</v>
      </c>
      <c r="F187" s="14">
        <v>52.09</v>
      </c>
      <c r="G187" s="5">
        <f t="shared" si="18"/>
        <v>1542.3430509366326</v>
      </c>
      <c r="H187" s="5">
        <f t="shared" si="17"/>
        <v>117.76535501011691</v>
      </c>
    </row>
    <row r="188" spans="1:8" x14ac:dyDescent="0.35">
      <c r="A188" s="27" t="s">
        <v>100</v>
      </c>
      <c r="B188" s="27" t="s">
        <v>96</v>
      </c>
      <c r="C188" s="27">
        <v>20</v>
      </c>
      <c r="D188" s="13" t="s">
        <v>15</v>
      </c>
      <c r="E188" s="14">
        <v>6.78</v>
      </c>
      <c r="F188" s="14">
        <v>68.819999999999993</v>
      </c>
      <c r="G188" s="5">
        <f t="shared" si="18"/>
        <v>2484.6426590198512</v>
      </c>
      <c r="H188" s="5">
        <f t="shared" si="17"/>
        <v>169.20009105273687</v>
      </c>
    </row>
    <row r="189" spans="1:8" x14ac:dyDescent="0.35">
      <c r="A189" s="27" t="s">
        <v>100</v>
      </c>
      <c r="B189" s="27" t="s">
        <v>96</v>
      </c>
      <c r="C189" s="27">
        <v>20</v>
      </c>
      <c r="D189" s="13" t="s">
        <v>16</v>
      </c>
      <c r="E189" s="14">
        <v>6.31</v>
      </c>
      <c r="F189" s="14">
        <v>53.83</v>
      </c>
      <c r="G189" s="5">
        <f t="shared" si="18"/>
        <v>1683.3444043287329</v>
      </c>
      <c r="H189" s="5">
        <f t="shared" ref="H189:H198" si="19">10^(0.76*LOG(G189)-0.352)</f>
        <v>125.86108303975922</v>
      </c>
    </row>
    <row r="190" spans="1:8" x14ac:dyDescent="0.35">
      <c r="A190" s="27" t="s">
        <v>100</v>
      </c>
      <c r="B190" s="27" t="s">
        <v>96</v>
      </c>
      <c r="C190" s="27">
        <v>20</v>
      </c>
      <c r="D190" s="13" t="s">
        <v>17</v>
      </c>
      <c r="E190" s="14">
        <v>6.04</v>
      </c>
      <c r="F190" s="14">
        <v>51.32</v>
      </c>
      <c r="G190" s="5">
        <f t="shared" si="18"/>
        <v>1470.4504896519138</v>
      </c>
      <c r="H190" s="5">
        <f t="shared" si="19"/>
        <v>113.56965560222737</v>
      </c>
    </row>
    <row r="191" spans="1:8" x14ac:dyDescent="0.35">
      <c r="A191" s="27" t="s">
        <v>100</v>
      </c>
      <c r="B191" s="27" t="s">
        <v>96</v>
      </c>
      <c r="C191" s="27">
        <v>20</v>
      </c>
      <c r="D191" s="13" t="s">
        <v>18</v>
      </c>
      <c r="E191" s="14">
        <v>6.21</v>
      </c>
      <c r="F191" s="14">
        <v>43.31</v>
      </c>
      <c r="G191" s="5">
        <f>PI()/4*(E191^2)*F191</f>
        <v>1311.7807861893014</v>
      </c>
      <c r="H191" s="5">
        <f t="shared" si="19"/>
        <v>104.12968670744299</v>
      </c>
    </row>
    <row r="192" spans="1:8" x14ac:dyDescent="0.35">
      <c r="A192" s="27" t="s">
        <v>100</v>
      </c>
      <c r="B192" s="27" t="s">
        <v>96</v>
      </c>
      <c r="C192" s="27">
        <v>20</v>
      </c>
      <c r="D192" s="13" t="s">
        <v>19</v>
      </c>
      <c r="E192" s="14">
        <v>6.9</v>
      </c>
      <c r="F192" s="14">
        <v>45.92</v>
      </c>
      <c r="G192" s="5">
        <f t="shared" si="18"/>
        <v>1717.0776772054676</v>
      </c>
      <c r="H192" s="5">
        <f t="shared" si="19"/>
        <v>127.77337197436583</v>
      </c>
    </row>
    <row r="193" spans="1:8" x14ac:dyDescent="0.35">
      <c r="A193" s="27" t="s">
        <v>100</v>
      </c>
      <c r="B193" s="27" t="s">
        <v>96</v>
      </c>
      <c r="C193" s="27">
        <v>20</v>
      </c>
      <c r="D193" s="13" t="s">
        <v>21</v>
      </c>
      <c r="E193" s="14">
        <v>6.48</v>
      </c>
      <c r="F193" s="14">
        <v>60.98</v>
      </c>
      <c r="G193" s="5">
        <f t="shared" si="18"/>
        <v>2011.0705817989706</v>
      </c>
      <c r="H193" s="5">
        <f t="shared" si="19"/>
        <v>144.08035105596758</v>
      </c>
    </row>
    <row r="194" spans="1:8" x14ac:dyDescent="0.35">
      <c r="A194" s="27" t="s">
        <v>100</v>
      </c>
      <c r="B194" s="27" t="s">
        <v>96</v>
      </c>
      <c r="C194" s="27">
        <v>20</v>
      </c>
      <c r="D194" s="13" t="s">
        <v>23</v>
      </c>
      <c r="E194" s="14">
        <v>5.59</v>
      </c>
      <c r="F194" s="14">
        <v>52.43</v>
      </c>
      <c r="G194" s="5">
        <f t="shared" si="18"/>
        <v>1286.7475643326634</v>
      </c>
      <c r="H194" s="5">
        <f t="shared" si="19"/>
        <v>102.61596880073886</v>
      </c>
    </row>
    <row r="195" spans="1:8" x14ac:dyDescent="0.35">
      <c r="A195" s="27" t="s">
        <v>100</v>
      </c>
      <c r="B195" s="27" t="s">
        <v>96</v>
      </c>
      <c r="C195" s="27">
        <v>20</v>
      </c>
      <c r="D195" s="13" t="s">
        <v>24</v>
      </c>
      <c r="E195" s="14">
        <v>6.55</v>
      </c>
      <c r="F195" s="14">
        <v>44.56</v>
      </c>
      <c r="G195" s="5">
        <f t="shared" si="18"/>
        <v>1501.473472061886</v>
      </c>
      <c r="H195" s="5">
        <f t="shared" si="19"/>
        <v>115.38608130537794</v>
      </c>
    </row>
    <row r="196" spans="1:8" x14ac:dyDescent="0.35">
      <c r="A196" s="27" t="s">
        <v>100</v>
      </c>
      <c r="B196" s="27" t="s">
        <v>96</v>
      </c>
      <c r="C196" s="27">
        <v>20</v>
      </c>
      <c r="D196" s="13" t="s">
        <v>25</v>
      </c>
      <c r="E196" s="14">
        <v>5.97</v>
      </c>
      <c r="F196" s="14">
        <v>71.47</v>
      </c>
      <c r="G196" s="5">
        <f t="shared" si="18"/>
        <v>2000.609495308941</v>
      </c>
      <c r="H196" s="5">
        <f t="shared" si="19"/>
        <v>143.51039756182246</v>
      </c>
    </row>
    <row r="197" spans="1:8" x14ac:dyDescent="0.35">
      <c r="A197" s="27" t="s">
        <v>100</v>
      </c>
      <c r="B197" s="27" t="s">
        <v>96</v>
      </c>
      <c r="C197" s="27">
        <v>20</v>
      </c>
      <c r="D197" s="13" t="s">
        <v>62</v>
      </c>
      <c r="E197" s="14">
        <v>5.68</v>
      </c>
      <c r="F197" s="14">
        <v>59.41</v>
      </c>
      <c r="G197" s="5">
        <f t="shared" si="18"/>
        <v>1505.3798728806216</v>
      </c>
      <c r="H197" s="5">
        <f t="shared" si="19"/>
        <v>115.61416313636751</v>
      </c>
    </row>
    <row r="198" spans="1:8" x14ac:dyDescent="0.35">
      <c r="A198" s="27" t="s">
        <v>100</v>
      </c>
      <c r="B198" s="27" t="s">
        <v>96</v>
      </c>
      <c r="C198" s="27">
        <v>20</v>
      </c>
      <c r="D198" s="13" t="s">
        <v>63</v>
      </c>
      <c r="E198" s="14">
        <v>5.91</v>
      </c>
      <c r="F198" s="14">
        <v>61.48</v>
      </c>
      <c r="G198" s="5">
        <f t="shared" si="18"/>
        <v>1686.5479845323689</v>
      </c>
      <c r="H198" s="5">
        <f t="shared" si="19"/>
        <v>126.04308185637835</v>
      </c>
    </row>
    <row r="199" spans="1:8" x14ac:dyDescent="0.35">
      <c r="A199" s="27" t="s">
        <v>100</v>
      </c>
      <c r="B199" s="27" t="s">
        <v>96</v>
      </c>
      <c r="C199" s="27">
        <v>20</v>
      </c>
      <c r="D199" s="13" t="s">
        <v>27</v>
      </c>
      <c r="E199" s="14">
        <v>6.54</v>
      </c>
      <c r="F199" s="14">
        <v>57.41</v>
      </c>
      <c r="G199" s="5">
        <f t="shared" ref="G199:G207" si="20">PI()/4*(E199^2)*F199</f>
        <v>1928.5589786725909</v>
      </c>
      <c r="H199" s="5">
        <f>10^(0.76*LOG(G199)-0.352)</f>
        <v>139.56516164270252</v>
      </c>
    </row>
    <row r="200" spans="1:8" x14ac:dyDescent="0.35">
      <c r="A200" s="27" t="s">
        <v>100</v>
      </c>
      <c r="B200" s="27" t="s">
        <v>96</v>
      </c>
      <c r="C200" s="27">
        <v>20</v>
      </c>
      <c r="D200" s="13" t="s">
        <v>28</v>
      </c>
      <c r="E200" s="15">
        <v>6.81</v>
      </c>
      <c r="F200" s="15">
        <v>60.26</v>
      </c>
      <c r="G200" s="5">
        <f t="shared" si="20"/>
        <v>2194.892388911223</v>
      </c>
      <c r="H200" s="5">
        <f t="shared" ref="H200:H240" si="21">10^(0.76*LOG(G200)-0.352)</f>
        <v>153.98345388244783</v>
      </c>
    </row>
    <row r="201" spans="1:8" x14ac:dyDescent="0.35">
      <c r="A201" s="27" t="s">
        <v>100</v>
      </c>
      <c r="B201" s="27" t="s">
        <v>96</v>
      </c>
      <c r="C201" s="27">
        <v>20</v>
      </c>
      <c r="D201" s="13" t="s">
        <v>36</v>
      </c>
      <c r="E201" s="15">
        <v>6.74</v>
      </c>
      <c r="F201" s="15">
        <v>53.35</v>
      </c>
      <c r="G201" s="5">
        <f t="shared" si="20"/>
        <v>1903.4615049630017</v>
      </c>
      <c r="H201" s="5">
        <f t="shared" si="21"/>
        <v>138.18264920862194</v>
      </c>
    </row>
    <row r="202" spans="1:8" x14ac:dyDescent="0.35">
      <c r="A202" s="27" t="s">
        <v>100</v>
      </c>
      <c r="B202" s="27" t="s">
        <v>96</v>
      </c>
      <c r="C202" s="27">
        <v>20</v>
      </c>
      <c r="D202" s="13" t="s">
        <v>37</v>
      </c>
      <c r="E202" s="15">
        <v>6.65</v>
      </c>
      <c r="F202" s="15">
        <v>38.46</v>
      </c>
      <c r="G202" s="5">
        <f t="shared" si="20"/>
        <v>1335.8031150012471</v>
      </c>
      <c r="H202" s="5">
        <f t="shared" si="21"/>
        <v>105.57577142430924</v>
      </c>
    </row>
    <row r="203" spans="1:8" x14ac:dyDescent="0.35">
      <c r="A203" s="27" t="s">
        <v>100</v>
      </c>
      <c r="B203" s="27" t="s">
        <v>96</v>
      </c>
      <c r="C203" s="27">
        <v>20</v>
      </c>
      <c r="D203" s="13" t="s">
        <v>38</v>
      </c>
      <c r="E203" s="15">
        <v>5.94</v>
      </c>
      <c r="F203" s="15">
        <v>34.520000000000003</v>
      </c>
      <c r="G203" s="5">
        <f t="shared" si="20"/>
        <v>956.60700850549335</v>
      </c>
      <c r="H203" s="5">
        <f t="shared" si="21"/>
        <v>81.913881281475426</v>
      </c>
    </row>
    <row r="204" spans="1:8" x14ac:dyDescent="0.35">
      <c r="A204" s="27" t="s">
        <v>100</v>
      </c>
      <c r="B204" s="27" t="s">
        <v>96</v>
      </c>
      <c r="C204" s="27">
        <v>20</v>
      </c>
      <c r="D204" s="13" t="s">
        <v>39</v>
      </c>
      <c r="E204" s="15">
        <v>6.79</v>
      </c>
      <c r="F204" s="15">
        <v>52.79</v>
      </c>
      <c r="G204" s="5">
        <f t="shared" si="20"/>
        <v>1911.5298838022222</v>
      </c>
      <c r="H204" s="5">
        <f t="shared" si="21"/>
        <v>138.62757616055848</v>
      </c>
    </row>
    <row r="205" spans="1:8" x14ac:dyDescent="0.35">
      <c r="A205" s="27" t="s">
        <v>100</v>
      </c>
      <c r="B205" s="27" t="s">
        <v>96</v>
      </c>
      <c r="C205" s="27">
        <v>20</v>
      </c>
      <c r="D205" s="13" t="s">
        <v>40</v>
      </c>
      <c r="E205" s="15">
        <v>6.88</v>
      </c>
      <c r="F205" s="15">
        <v>63.62</v>
      </c>
      <c r="G205" s="5">
        <f t="shared" si="20"/>
        <v>2365.1594395195934</v>
      </c>
      <c r="H205" s="5">
        <f t="shared" si="21"/>
        <v>162.97985278499027</v>
      </c>
    </row>
    <row r="206" spans="1:8" x14ac:dyDescent="0.35">
      <c r="A206" s="27" t="s">
        <v>100</v>
      </c>
      <c r="B206" s="27" t="s">
        <v>96</v>
      </c>
      <c r="C206" s="27">
        <v>20</v>
      </c>
      <c r="D206" s="13" t="s">
        <v>41</v>
      </c>
      <c r="E206" s="15">
        <v>5.76</v>
      </c>
      <c r="F206" s="15">
        <v>75.64</v>
      </c>
      <c r="G206" s="5">
        <f t="shared" si="20"/>
        <v>1970.9988386529369</v>
      </c>
      <c r="H206" s="5">
        <f t="shared" si="21"/>
        <v>141.89321858097333</v>
      </c>
    </row>
    <row r="207" spans="1:8" x14ac:dyDescent="0.35">
      <c r="A207" s="27" t="s">
        <v>100</v>
      </c>
      <c r="B207" s="27" t="s">
        <v>96</v>
      </c>
      <c r="C207" s="27">
        <v>20</v>
      </c>
      <c r="D207" s="13" t="s">
        <v>43</v>
      </c>
      <c r="E207" s="15">
        <v>6.01</v>
      </c>
      <c r="F207" s="15">
        <v>55.5</v>
      </c>
      <c r="G207" s="5">
        <f t="shared" si="20"/>
        <v>1574.4606411961356</v>
      </c>
      <c r="H207" s="5">
        <f t="shared" si="21"/>
        <v>119.62451071690715</v>
      </c>
    </row>
    <row r="208" spans="1:8" x14ac:dyDescent="0.35">
      <c r="A208" s="27" t="s">
        <v>100</v>
      </c>
      <c r="B208" s="27" t="s">
        <v>96</v>
      </c>
      <c r="C208" s="27">
        <v>20</v>
      </c>
      <c r="D208" s="13" t="s">
        <v>44</v>
      </c>
      <c r="E208" s="15">
        <v>6.11</v>
      </c>
      <c r="F208" s="15">
        <v>66.81</v>
      </c>
      <c r="G208" s="5">
        <f>PI()/4*(E208^2)*F208</f>
        <v>1958.906799049186</v>
      </c>
      <c r="H208" s="5">
        <f t="shared" si="21"/>
        <v>141.2311410541605</v>
      </c>
    </row>
    <row r="209" spans="1:8" x14ac:dyDescent="0.35">
      <c r="A209" s="27" t="s">
        <v>100</v>
      </c>
      <c r="B209" s="27" t="s">
        <v>96</v>
      </c>
      <c r="C209" s="27">
        <v>20</v>
      </c>
      <c r="D209" s="13" t="s">
        <v>64</v>
      </c>
      <c r="E209" s="15">
        <v>6.47</v>
      </c>
      <c r="F209" s="15">
        <v>45.37</v>
      </c>
      <c r="G209" s="5">
        <f>PI()/4*(E209^2)*F209</f>
        <v>1491.6509943893116</v>
      </c>
      <c r="H209" s="5">
        <f t="shared" si="21"/>
        <v>114.81194881157556</v>
      </c>
    </row>
    <row r="210" spans="1:8" x14ac:dyDescent="0.35">
      <c r="A210" s="27" t="s">
        <v>100</v>
      </c>
      <c r="B210" s="27" t="s">
        <v>96</v>
      </c>
      <c r="C210" s="27">
        <v>20</v>
      </c>
      <c r="D210" s="13" t="s">
        <v>65</v>
      </c>
      <c r="E210" s="15">
        <v>6.82</v>
      </c>
      <c r="F210" s="15">
        <v>41.75</v>
      </c>
      <c r="G210" s="5">
        <f t="shared" ref="G210:G249" si="22">PI()/4*(E210^2)*F210</f>
        <v>1525.1589600949123</v>
      </c>
      <c r="H210" s="5">
        <f t="shared" si="21"/>
        <v>116.76682835719848</v>
      </c>
    </row>
    <row r="211" spans="1:8" x14ac:dyDescent="0.35">
      <c r="A211" s="27" t="s">
        <v>100</v>
      </c>
      <c r="B211" s="27" t="s">
        <v>96</v>
      </c>
      <c r="C211" s="27">
        <v>20</v>
      </c>
      <c r="D211" s="13" t="s">
        <v>66</v>
      </c>
      <c r="E211" s="15">
        <v>6.67</v>
      </c>
      <c r="F211" s="15">
        <v>46.5</v>
      </c>
      <c r="G211" s="5">
        <f t="shared" si="22"/>
        <v>1624.7797663481322</v>
      </c>
      <c r="H211" s="5">
        <f t="shared" si="21"/>
        <v>122.51910668012934</v>
      </c>
    </row>
    <row r="212" spans="1:8" x14ac:dyDescent="0.35">
      <c r="A212" s="27" t="s">
        <v>100</v>
      </c>
      <c r="B212" s="27" t="s">
        <v>96</v>
      </c>
      <c r="C212" s="27">
        <v>20</v>
      </c>
      <c r="D212" s="13" t="s">
        <v>67</v>
      </c>
      <c r="E212" s="15">
        <v>6.82</v>
      </c>
      <c r="F212" s="15">
        <v>49.02</v>
      </c>
      <c r="G212" s="5">
        <f t="shared" si="22"/>
        <v>1790.7375382958708</v>
      </c>
      <c r="H212" s="5">
        <f t="shared" si="21"/>
        <v>131.91806506246175</v>
      </c>
    </row>
    <row r="213" spans="1:8" x14ac:dyDescent="0.35">
      <c r="A213" s="27" t="s">
        <v>100</v>
      </c>
      <c r="B213" s="27" t="s">
        <v>96</v>
      </c>
      <c r="C213" s="27">
        <v>20</v>
      </c>
      <c r="D213" s="13" t="s">
        <v>68</v>
      </c>
      <c r="E213" s="15">
        <v>6.87</v>
      </c>
      <c r="F213" s="15">
        <v>35.54</v>
      </c>
      <c r="G213" s="5">
        <f t="shared" si="22"/>
        <v>1317.4094638640047</v>
      </c>
      <c r="H213" s="5">
        <f t="shared" si="21"/>
        <v>104.46908526043531</v>
      </c>
    </row>
    <row r="214" spans="1:8" x14ac:dyDescent="0.35">
      <c r="A214" s="27" t="s">
        <v>100</v>
      </c>
      <c r="B214" s="27" t="s">
        <v>96</v>
      </c>
      <c r="C214" s="27">
        <v>20</v>
      </c>
      <c r="D214" s="13" t="s">
        <v>69</v>
      </c>
      <c r="E214" s="15">
        <v>6.42</v>
      </c>
      <c r="F214" s="15">
        <v>33.82</v>
      </c>
      <c r="G214" s="5">
        <f t="shared" si="22"/>
        <v>1094.7968540279223</v>
      </c>
      <c r="H214" s="5">
        <f t="shared" si="21"/>
        <v>90.759791805262594</v>
      </c>
    </row>
    <row r="215" spans="1:8" x14ac:dyDescent="0.35">
      <c r="A215" s="27" t="s">
        <v>100</v>
      </c>
      <c r="B215" s="27" t="s">
        <v>96</v>
      </c>
      <c r="C215" s="27">
        <v>20</v>
      </c>
      <c r="D215" s="13" t="s">
        <v>48</v>
      </c>
      <c r="E215" s="15">
        <v>6.32</v>
      </c>
      <c r="F215" s="15">
        <v>51.32</v>
      </c>
      <c r="G215" s="5">
        <f t="shared" si="22"/>
        <v>1609.9436877185381</v>
      </c>
      <c r="H215" s="5">
        <f t="shared" si="21"/>
        <v>121.66793051681891</v>
      </c>
    </row>
    <row r="216" spans="1:8" x14ac:dyDescent="0.35">
      <c r="A216" s="27" t="s">
        <v>100</v>
      </c>
      <c r="B216" s="27" t="s">
        <v>96</v>
      </c>
      <c r="C216" s="27">
        <v>20</v>
      </c>
      <c r="D216" s="13" t="s">
        <v>70</v>
      </c>
      <c r="E216" s="15">
        <v>5.86</v>
      </c>
      <c r="F216" s="15">
        <v>68.760000000000005</v>
      </c>
      <c r="G216" s="5">
        <f t="shared" si="22"/>
        <v>1854.4749931491756</v>
      </c>
      <c r="H216" s="5">
        <f t="shared" si="21"/>
        <v>135.4715019796833</v>
      </c>
    </row>
    <row r="217" spans="1:8" x14ac:dyDescent="0.35">
      <c r="A217" s="27" t="s">
        <v>100</v>
      </c>
      <c r="B217" s="27" t="s">
        <v>96</v>
      </c>
      <c r="C217" s="27">
        <v>20</v>
      </c>
      <c r="D217" s="13" t="s">
        <v>71</v>
      </c>
      <c r="E217" s="15">
        <v>7.09</v>
      </c>
      <c r="F217" s="15">
        <v>54.06</v>
      </c>
      <c r="G217" s="5">
        <f t="shared" si="22"/>
        <v>2134.3143929489293</v>
      </c>
      <c r="H217" s="5">
        <f t="shared" si="21"/>
        <v>150.7427308783378</v>
      </c>
    </row>
    <row r="218" spans="1:8" x14ac:dyDescent="0.35">
      <c r="A218" s="27" t="s">
        <v>100</v>
      </c>
      <c r="B218" s="27" t="s">
        <v>96</v>
      </c>
      <c r="C218" s="27">
        <v>20</v>
      </c>
      <c r="D218" s="13" t="s">
        <v>72</v>
      </c>
      <c r="E218" s="15">
        <v>5.51</v>
      </c>
      <c r="F218" s="15">
        <v>69.36</v>
      </c>
      <c r="G218" s="5">
        <f t="shared" si="22"/>
        <v>1653.8730238998405</v>
      </c>
      <c r="H218" s="5">
        <f t="shared" si="21"/>
        <v>124.18285617449072</v>
      </c>
    </row>
    <row r="219" spans="1:8" x14ac:dyDescent="0.35">
      <c r="A219" s="27" t="s">
        <v>100</v>
      </c>
      <c r="B219" s="27" t="s">
        <v>96</v>
      </c>
      <c r="C219" s="27">
        <v>20</v>
      </c>
      <c r="D219" s="13" t="s">
        <v>73</v>
      </c>
      <c r="E219" s="15">
        <v>6.82</v>
      </c>
      <c r="F219" s="15">
        <v>33.36</v>
      </c>
      <c r="G219" s="5">
        <f t="shared" si="22"/>
        <v>1218.6659379345215</v>
      </c>
      <c r="H219" s="5">
        <f t="shared" si="21"/>
        <v>98.462838430378667</v>
      </c>
    </row>
    <row r="220" spans="1:8" x14ac:dyDescent="0.35">
      <c r="A220" s="27" t="s">
        <v>100</v>
      </c>
      <c r="B220" s="27" t="s">
        <v>96</v>
      </c>
      <c r="C220" s="27">
        <v>20</v>
      </c>
      <c r="D220" s="13" t="s">
        <v>55</v>
      </c>
      <c r="E220" s="15">
        <v>6.1</v>
      </c>
      <c r="F220" s="15">
        <v>52.59</v>
      </c>
      <c r="G220" s="5">
        <f t="shared" si="22"/>
        <v>1536.9251670604017</v>
      </c>
      <c r="H220" s="5">
        <f t="shared" si="21"/>
        <v>117.45082423469785</v>
      </c>
    </row>
    <row r="221" spans="1:8" x14ac:dyDescent="0.35">
      <c r="A221" s="27" t="s">
        <v>100</v>
      </c>
      <c r="B221" s="27" t="s">
        <v>96</v>
      </c>
      <c r="C221" s="27">
        <v>20</v>
      </c>
      <c r="D221" s="13" t="s">
        <v>56</v>
      </c>
      <c r="E221" s="15">
        <v>5.0599999999999996</v>
      </c>
      <c r="F221" s="15">
        <v>64.98</v>
      </c>
      <c r="G221" s="5">
        <f t="shared" si="22"/>
        <v>1306.6841466552614</v>
      </c>
      <c r="H221" s="5">
        <f t="shared" si="21"/>
        <v>103.82206741519762</v>
      </c>
    </row>
    <row r="222" spans="1:8" x14ac:dyDescent="0.35">
      <c r="A222" s="27" t="s">
        <v>100</v>
      </c>
      <c r="B222" s="27" t="s">
        <v>96</v>
      </c>
      <c r="C222" s="27">
        <v>20</v>
      </c>
      <c r="D222" s="13" t="s">
        <v>57</v>
      </c>
      <c r="E222" s="15">
        <v>5.09</v>
      </c>
      <c r="F222" s="15">
        <v>56.46</v>
      </c>
      <c r="G222" s="5">
        <f t="shared" si="22"/>
        <v>1148.85791291085</v>
      </c>
      <c r="H222" s="5">
        <f t="shared" si="21"/>
        <v>94.146114957767878</v>
      </c>
    </row>
    <row r="223" spans="1:8" x14ac:dyDescent="0.35">
      <c r="A223" s="27" t="s">
        <v>101</v>
      </c>
      <c r="B223" s="27" t="s">
        <v>96</v>
      </c>
      <c r="C223" s="27">
        <v>26</v>
      </c>
      <c r="D223" s="13" t="s">
        <v>9</v>
      </c>
      <c r="E223" s="14">
        <v>6.06</v>
      </c>
      <c r="F223" s="14">
        <v>69.84</v>
      </c>
      <c r="G223" s="5">
        <f t="shared" si="22"/>
        <v>2014.3705358550426</v>
      </c>
      <c r="H223" s="5">
        <f t="shared" si="21"/>
        <v>144.25999536525507</v>
      </c>
    </row>
    <row r="224" spans="1:8" x14ac:dyDescent="0.35">
      <c r="A224" s="27" t="s">
        <v>101</v>
      </c>
      <c r="B224" s="27" t="s">
        <v>96</v>
      </c>
      <c r="C224" s="27">
        <v>26</v>
      </c>
      <c r="D224" s="13" t="s">
        <v>10</v>
      </c>
      <c r="E224" s="14">
        <v>7.25</v>
      </c>
      <c r="F224" s="14">
        <v>38.57</v>
      </c>
      <c r="G224" s="5">
        <f t="shared" si="22"/>
        <v>1592.2656764652179</v>
      </c>
      <c r="H224" s="5">
        <f t="shared" si="21"/>
        <v>120.65124433670606</v>
      </c>
    </row>
    <row r="225" spans="1:8" x14ac:dyDescent="0.35">
      <c r="A225" s="27" t="s">
        <v>101</v>
      </c>
      <c r="B225" s="27" t="s">
        <v>96</v>
      </c>
      <c r="C225" s="27">
        <v>26</v>
      </c>
      <c r="D225" s="13" t="s">
        <v>11</v>
      </c>
      <c r="E225" s="14">
        <v>5.91</v>
      </c>
      <c r="F225" s="14">
        <v>67.7</v>
      </c>
      <c r="G225" s="5">
        <f t="shared" si="22"/>
        <v>1857.1779205081555</v>
      </c>
      <c r="H225" s="5">
        <f t="shared" si="21"/>
        <v>135.62153920053629</v>
      </c>
    </row>
    <row r="226" spans="1:8" x14ac:dyDescent="0.35">
      <c r="A226" s="27" t="s">
        <v>101</v>
      </c>
      <c r="B226" s="27" t="s">
        <v>96</v>
      </c>
      <c r="C226" s="27">
        <v>26</v>
      </c>
      <c r="D226" s="13" t="s">
        <v>12</v>
      </c>
      <c r="E226" s="14">
        <v>5.65</v>
      </c>
      <c r="F226" s="14">
        <v>55.53</v>
      </c>
      <c r="G226" s="5">
        <f t="shared" si="22"/>
        <v>1392.2411005296867</v>
      </c>
      <c r="H226" s="5">
        <f t="shared" si="21"/>
        <v>108.94893326523228</v>
      </c>
    </row>
    <row r="227" spans="1:8" x14ac:dyDescent="0.35">
      <c r="A227" s="27" t="s">
        <v>101</v>
      </c>
      <c r="B227" s="27" t="s">
        <v>96</v>
      </c>
      <c r="C227" s="27">
        <v>26</v>
      </c>
      <c r="D227" s="13" t="s">
        <v>14</v>
      </c>
      <c r="E227" s="14">
        <v>6.32</v>
      </c>
      <c r="F227" s="14">
        <v>48.28</v>
      </c>
      <c r="G227" s="5">
        <f t="shared" si="22"/>
        <v>1514.5767974094117</v>
      </c>
      <c r="H227" s="5">
        <f t="shared" si="21"/>
        <v>116.15058126015914</v>
      </c>
    </row>
    <row r="228" spans="1:8" x14ac:dyDescent="0.35">
      <c r="A228" s="27" t="s">
        <v>101</v>
      </c>
      <c r="B228" s="27" t="s">
        <v>96</v>
      </c>
      <c r="C228" s="27">
        <v>26</v>
      </c>
      <c r="D228" s="13" t="s">
        <v>16</v>
      </c>
      <c r="E228" s="14">
        <v>6.68</v>
      </c>
      <c r="F228" s="14">
        <v>40.14</v>
      </c>
      <c r="G228" s="5">
        <f t="shared" si="22"/>
        <v>1406.7605293963459</v>
      </c>
      <c r="H228" s="5">
        <f t="shared" si="21"/>
        <v>109.81137576150432</v>
      </c>
    </row>
    <row r="229" spans="1:8" x14ac:dyDescent="0.35">
      <c r="A229" s="27" t="s">
        <v>101</v>
      </c>
      <c r="B229" s="27" t="s">
        <v>96</v>
      </c>
      <c r="C229" s="27">
        <v>26</v>
      </c>
      <c r="D229" s="13" t="s">
        <v>18</v>
      </c>
      <c r="E229" s="14">
        <v>6.39</v>
      </c>
      <c r="F229" s="14">
        <v>52.48</v>
      </c>
      <c r="G229" s="5">
        <f t="shared" si="22"/>
        <v>1683.0050691252463</v>
      </c>
      <c r="H229" s="5">
        <f t="shared" si="21"/>
        <v>125.84180017744301</v>
      </c>
    </row>
    <row r="230" spans="1:8" x14ac:dyDescent="0.35">
      <c r="A230" s="27" t="s">
        <v>101</v>
      </c>
      <c r="B230" s="27" t="s">
        <v>96</v>
      </c>
      <c r="C230" s="27">
        <v>26</v>
      </c>
      <c r="D230" s="13" t="s">
        <v>77</v>
      </c>
      <c r="E230" s="14">
        <v>6.01</v>
      </c>
      <c r="F230" s="14">
        <v>48.5</v>
      </c>
      <c r="G230" s="5">
        <f t="shared" si="22"/>
        <v>1375.8800197840103</v>
      </c>
      <c r="H230" s="5">
        <f t="shared" si="21"/>
        <v>107.97450671111864</v>
      </c>
    </row>
    <row r="231" spans="1:8" x14ac:dyDescent="0.35">
      <c r="A231" s="27" t="s">
        <v>101</v>
      </c>
      <c r="B231" s="27" t="s">
        <v>96</v>
      </c>
      <c r="C231" s="27">
        <v>26</v>
      </c>
      <c r="D231" s="13" t="s">
        <v>78</v>
      </c>
      <c r="E231" s="14">
        <v>7.26</v>
      </c>
      <c r="F231" s="14">
        <v>62.92</v>
      </c>
      <c r="G231" s="5">
        <f t="shared" si="22"/>
        <v>2604.6647747575357</v>
      </c>
      <c r="H231" s="5">
        <f t="shared" si="21"/>
        <v>175.37649891796687</v>
      </c>
    </row>
    <row r="232" spans="1:8" x14ac:dyDescent="0.35">
      <c r="A232" s="27" t="s">
        <v>101</v>
      </c>
      <c r="B232" s="27" t="s">
        <v>96</v>
      </c>
      <c r="C232" s="27">
        <v>26</v>
      </c>
      <c r="D232" s="13" t="s">
        <v>35</v>
      </c>
      <c r="E232" s="14">
        <v>5.82</v>
      </c>
      <c r="F232" s="14">
        <v>46.25</v>
      </c>
      <c r="G232" s="5">
        <f t="shared" si="22"/>
        <v>1230.4035846811976</v>
      </c>
      <c r="H232" s="5">
        <f t="shared" si="21"/>
        <v>99.182754808165726</v>
      </c>
    </row>
    <row r="233" spans="1:8" x14ac:dyDescent="0.35">
      <c r="A233" s="27" t="s">
        <v>101</v>
      </c>
      <c r="B233" s="27" t="s">
        <v>96</v>
      </c>
      <c r="C233" s="27">
        <v>26</v>
      </c>
      <c r="D233" s="13" t="s">
        <v>20</v>
      </c>
      <c r="E233" s="14">
        <v>7</v>
      </c>
      <c r="F233" s="14">
        <v>37.659999999999997</v>
      </c>
      <c r="G233" s="5">
        <f>PI()/4*(E233^2)*F233</f>
        <v>1449.3266468438469</v>
      </c>
      <c r="H233" s="5">
        <f t="shared" si="21"/>
        <v>112.32757174653138</v>
      </c>
    </row>
    <row r="234" spans="1:8" x14ac:dyDescent="0.35">
      <c r="A234" s="27" t="s">
        <v>101</v>
      </c>
      <c r="B234" s="27" t="s">
        <v>96</v>
      </c>
      <c r="C234" s="27">
        <v>26</v>
      </c>
      <c r="D234" s="13" t="s">
        <v>21</v>
      </c>
      <c r="E234" s="14">
        <v>5.61</v>
      </c>
      <c r="F234" s="14">
        <v>66.739999999999995</v>
      </c>
      <c r="G234" s="5">
        <f t="shared" si="22"/>
        <v>1649.6879653835281</v>
      </c>
      <c r="H234" s="5">
        <f t="shared" si="21"/>
        <v>123.94396142674752</v>
      </c>
    </row>
    <row r="235" spans="1:8" x14ac:dyDescent="0.35">
      <c r="A235" s="27" t="s">
        <v>101</v>
      </c>
      <c r="B235" s="27" t="s">
        <v>96</v>
      </c>
      <c r="C235" s="27">
        <v>26</v>
      </c>
      <c r="D235" s="13" t="s">
        <v>22</v>
      </c>
      <c r="E235" s="14">
        <v>6.23</v>
      </c>
      <c r="F235" s="14">
        <v>47.41</v>
      </c>
      <c r="G235" s="5">
        <f t="shared" si="22"/>
        <v>1445.2265456322675</v>
      </c>
      <c r="H235" s="5">
        <f t="shared" si="21"/>
        <v>112.08598347670177</v>
      </c>
    </row>
    <row r="236" spans="1:8" x14ac:dyDescent="0.35">
      <c r="A236" s="27" t="s">
        <v>101</v>
      </c>
      <c r="B236" s="27" t="s">
        <v>96</v>
      </c>
      <c r="C236" s="27">
        <v>26</v>
      </c>
      <c r="D236" s="13" t="s">
        <v>23</v>
      </c>
      <c r="E236" s="14">
        <v>6.71</v>
      </c>
      <c r="F236" s="14">
        <v>58.39</v>
      </c>
      <c r="G236" s="5">
        <f t="shared" si="22"/>
        <v>2064.7781557450999</v>
      </c>
      <c r="H236" s="5">
        <f t="shared" si="21"/>
        <v>146.99541263102304</v>
      </c>
    </row>
    <row r="237" spans="1:8" x14ac:dyDescent="0.35">
      <c r="A237" s="27" t="s">
        <v>101</v>
      </c>
      <c r="B237" s="27" t="s">
        <v>96</v>
      </c>
      <c r="C237" s="27">
        <v>26</v>
      </c>
      <c r="D237" s="13" t="s">
        <v>24</v>
      </c>
      <c r="E237" s="14">
        <v>6.06</v>
      </c>
      <c r="F237" s="14">
        <v>63.98</v>
      </c>
      <c r="G237" s="5">
        <f t="shared" si="22"/>
        <v>1845.352618614055</v>
      </c>
      <c r="H237" s="5">
        <f t="shared" si="21"/>
        <v>134.96473855341711</v>
      </c>
    </row>
    <row r="238" spans="1:8" x14ac:dyDescent="0.35">
      <c r="A238" s="27" t="s">
        <v>101</v>
      </c>
      <c r="B238" s="27" t="s">
        <v>96</v>
      </c>
      <c r="C238" s="27">
        <v>26</v>
      </c>
      <c r="D238" s="13" t="s">
        <v>25</v>
      </c>
      <c r="E238" s="14">
        <v>5.62</v>
      </c>
      <c r="F238" s="14">
        <v>62.26</v>
      </c>
      <c r="G238" s="5">
        <f t="shared" si="22"/>
        <v>1544.4420903601654</v>
      </c>
      <c r="H238" s="5">
        <f t="shared" si="21"/>
        <v>117.88714170945862</v>
      </c>
    </row>
    <row r="239" spans="1:8" x14ac:dyDescent="0.35">
      <c r="A239" s="27" t="s">
        <v>101</v>
      </c>
      <c r="B239" s="27" t="s">
        <v>96</v>
      </c>
      <c r="C239" s="27">
        <v>26</v>
      </c>
      <c r="D239" s="13" t="s">
        <v>26</v>
      </c>
      <c r="E239" s="14">
        <v>6.65</v>
      </c>
      <c r="F239" s="14">
        <v>51.07</v>
      </c>
      <c r="G239" s="5">
        <f t="shared" si="22"/>
        <v>1773.7770432426855</v>
      </c>
      <c r="H239" s="5">
        <f t="shared" si="21"/>
        <v>130.96741712883411</v>
      </c>
    </row>
    <row r="240" spans="1:8" x14ac:dyDescent="0.35">
      <c r="A240" s="27" t="s">
        <v>101</v>
      </c>
      <c r="B240" s="27" t="s">
        <v>96</v>
      </c>
      <c r="C240" s="27">
        <v>26</v>
      </c>
      <c r="D240" s="13" t="s">
        <v>27</v>
      </c>
      <c r="E240" s="14">
        <v>7.08</v>
      </c>
      <c r="F240" s="14">
        <v>59.58</v>
      </c>
      <c r="G240" s="5">
        <f t="shared" si="22"/>
        <v>2345.6158932145063</v>
      </c>
      <c r="H240" s="5">
        <f t="shared" si="21"/>
        <v>161.95532825762092</v>
      </c>
    </row>
    <row r="241" spans="1:8" x14ac:dyDescent="0.35">
      <c r="A241" s="27" t="s">
        <v>101</v>
      </c>
      <c r="B241" s="27" t="s">
        <v>96</v>
      </c>
      <c r="C241" s="27">
        <v>26</v>
      </c>
      <c r="D241" s="13" t="s">
        <v>28</v>
      </c>
      <c r="E241" s="14">
        <v>6.77</v>
      </c>
      <c r="F241" s="14">
        <v>47.61</v>
      </c>
      <c r="G241" s="5">
        <f t="shared" si="22"/>
        <v>1713.8207637541475</v>
      </c>
      <c r="H241" s="5">
        <f>10^(0.76*LOG(G241)-0.352)</f>
        <v>127.58913824582595</v>
      </c>
    </row>
    <row r="242" spans="1:8" x14ac:dyDescent="0.35">
      <c r="A242" s="27" t="s">
        <v>101</v>
      </c>
      <c r="B242" s="27" t="s">
        <v>96</v>
      </c>
      <c r="C242" s="27">
        <v>26</v>
      </c>
      <c r="D242" s="13" t="s">
        <v>36</v>
      </c>
      <c r="E242" s="15">
        <v>6.4</v>
      </c>
      <c r="F242" s="15">
        <v>62.65</v>
      </c>
      <c r="G242" s="5">
        <f t="shared" si="22"/>
        <v>2015.4447846133817</v>
      </c>
      <c r="H242" s="5">
        <f t="shared" ref="H242:H289" si="23">10^(0.76*LOG(G242)-0.352)</f>
        <v>144.31846053550535</v>
      </c>
    </row>
    <row r="243" spans="1:8" x14ac:dyDescent="0.35">
      <c r="A243" s="27" t="s">
        <v>101</v>
      </c>
      <c r="B243" s="27" t="s">
        <v>96</v>
      </c>
      <c r="C243" s="27">
        <v>26</v>
      </c>
      <c r="D243" s="13" t="s">
        <v>37</v>
      </c>
      <c r="E243" s="15">
        <v>5.48</v>
      </c>
      <c r="F243" s="15">
        <v>62.75</v>
      </c>
      <c r="G243" s="5">
        <f t="shared" si="22"/>
        <v>1480.0102681321935</v>
      </c>
      <c r="H243" s="5">
        <f t="shared" si="23"/>
        <v>114.13036170629263</v>
      </c>
    </row>
    <row r="244" spans="1:8" x14ac:dyDescent="0.35">
      <c r="A244" s="27" t="s">
        <v>101</v>
      </c>
      <c r="B244" s="27" t="s">
        <v>96</v>
      </c>
      <c r="C244" s="27">
        <v>26</v>
      </c>
      <c r="D244" s="13" t="s">
        <v>38</v>
      </c>
      <c r="E244" s="15">
        <v>6.44</v>
      </c>
      <c r="F244" s="15">
        <v>59.76</v>
      </c>
      <c r="G244" s="5">
        <f t="shared" si="22"/>
        <v>1946.5797667441493</v>
      </c>
      <c r="H244" s="5">
        <f t="shared" si="23"/>
        <v>140.5551864906748</v>
      </c>
    </row>
    <row r="245" spans="1:8" x14ac:dyDescent="0.35">
      <c r="A245" s="27" t="s">
        <v>101</v>
      </c>
      <c r="B245" s="27" t="s">
        <v>96</v>
      </c>
      <c r="C245" s="27">
        <v>26</v>
      </c>
      <c r="D245" s="13" t="s">
        <v>39</v>
      </c>
      <c r="E245" s="15">
        <v>6.75</v>
      </c>
      <c r="F245" s="15">
        <v>46.18</v>
      </c>
      <c r="G245" s="5">
        <f t="shared" si="22"/>
        <v>1652.53762239819</v>
      </c>
      <c r="H245" s="5">
        <f t="shared" si="23"/>
        <v>124.10664353107931</v>
      </c>
    </row>
    <row r="246" spans="1:8" x14ac:dyDescent="0.35">
      <c r="A246" s="27" t="s">
        <v>101</v>
      </c>
      <c r="B246" s="27" t="s">
        <v>96</v>
      </c>
      <c r="C246" s="27">
        <v>26</v>
      </c>
      <c r="D246" s="13" t="s">
        <v>41</v>
      </c>
      <c r="E246" s="15">
        <v>6.53</v>
      </c>
      <c r="F246" s="15">
        <v>76.459999999999994</v>
      </c>
      <c r="G246" s="5">
        <f t="shared" si="22"/>
        <v>2560.6518643576655</v>
      </c>
      <c r="H246" s="5">
        <f t="shared" si="23"/>
        <v>173.11966720907202</v>
      </c>
    </row>
    <row r="247" spans="1:8" x14ac:dyDescent="0.35">
      <c r="A247" s="27" t="s">
        <v>101</v>
      </c>
      <c r="B247" s="27" t="s">
        <v>96</v>
      </c>
      <c r="C247" s="27">
        <v>26</v>
      </c>
      <c r="D247" s="13" t="s">
        <v>42</v>
      </c>
      <c r="E247" s="15">
        <v>6.19</v>
      </c>
      <c r="F247" s="15">
        <v>54.3</v>
      </c>
      <c r="G247" s="5">
        <f t="shared" si="22"/>
        <v>1634.0713250724264</v>
      </c>
      <c r="H247" s="5">
        <f t="shared" si="23"/>
        <v>123.05123216444792</v>
      </c>
    </row>
    <row r="248" spans="1:8" x14ac:dyDescent="0.35">
      <c r="A248" s="27" t="s">
        <v>101</v>
      </c>
      <c r="B248" s="27" t="s">
        <v>96</v>
      </c>
      <c r="C248" s="27">
        <v>26</v>
      </c>
      <c r="D248" s="13" t="s">
        <v>43</v>
      </c>
      <c r="E248" s="15">
        <v>5.61</v>
      </c>
      <c r="F248" s="15">
        <v>63.46</v>
      </c>
      <c r="G248" s="5">
        <f t="shared" si="22"/>
        <v>1568.6125004980327</v>
      </c>
      <c r="H248" s="5">
        <f t="shared" si="23"/>
        <v>119.28666874647202</v>
      </c>
    </row>
    <row r="249" spans="1:8" x14ac:dyDescent="0.35">
      <c r="A249" s="27" t="s">
        <v>101</v>
      </c>
      <c r="B249" s="27" t="s">
        <v>96</v>
      </c>
      <c r="C249" s="27">
        <v>26</v>
      </c>
      <c r="D249" s="13" t="s">
        <v>44</v>
      </c>
      <c r="E249" s="15">
        <v>6.61</v>
      </c>
      <c r="F249" s="15">
        <v>62.41</v>
      </c>
      <c r="G249" s="5">
        <f t="shared" si="22"/>
        <v>2141.6425308775556</v>
      </c>
      <c r="H249" s="5">
        <f t="shared" si="23"/>
        <v>151.1359245254821</v>
      </c>
    </row>
    <row r="250" spans="1:8" x14ac:dyDescent="0.35">
      <c r="A250" s="27" t="s">
        <v>101</v>
      </c>
      <c r="B250" s="27" t="s">
        <v>96</v>
      </c>
      <c r="C250" s="27">
        <v>26</v>
      </c>
      <c r="D250" s="13" t="s">
        <v>45</v>
      </c>
      <c r="E250" s="15">
        <v>6.33</v>
      </c>
      <c r="F250" s="15">
        <v>43.93</v>
      </c>
      <c r="G250" s="5">
        <f>PI()/4*(E250^2)*F250</f>
        <v>1382.4788778188097</v>
      </c>
      <c r="H250" s="5">
        <f t="shared" si="23"/>
        <v>108.36785160268197</v>
      </c>
    </row>
    <row r="251" spans="1:8" x14ac:dyDescent="0.35">
      <c r="A251" s="27" t="s">
        <v>101</v>
      </c>
      <c r="B251" s="27" t="s">
        <v>96</v>
      </c>
      <c r="C251" s="27">
        <v>26</v>
      </c>
      <c r="D251" s="13" t="s">
        <v>46</v>
      </c>
      <c r="E251" s="15">
        <v>7</v>
      </c>
      <c r="F251" s="15">
        <v>46.51</v>
      </c>
      <c r="G251" s="5">
        <f>PI()/4*(E251^2)*F251</f>
        <v>1789.9145604011505</v>
      </c>
      <c r="H251" s="5">
        <f t="shared" si="23"/>
        <v>131.87198659225228</v>
      </c>
    </row>
    <row r="252" spans="1:8" x14ac:dyDescent="0.35">
      <c r="A252" s="27" t="s">
        <v>101</v>
      </c>
      <c r="B252" s="27" t="s">
        <v>96</v>
      </c>
      <c r="C252" s="27">
        <v>26</v>
      </c>
      <c r="D252" s="13" t="s">
        <v>47</v>
      </c>
      <c r="E252" s="15">
        <v>5.8</v>
      </c>
      <c r="F252" s="15">
        <v>40.01</v>
      </c>
      <c r="G252" s="5">
        <f t="shared" ref="G252:G273" si="24">PI()/4*(E252^2)*F252</f>
        <v>1057.0959766097733</v>
      </c>
      <c r="H252" s="5">
        <f t="shared" si="23"/>
        <v>88.374497846187708</v>
      </c>
    </row>
    <row r="253" spans="1:8" x14ac:dyDescent="0.35">
      <c r="A253" s="27" t="s">
        <v>101</v>
      </c>
      <c r="B253" s="27" t="s">
        <v>96</v>
      </c>
      <c r="C253" s="27">
        <v>26</v>
      </c>
      <c r="D253" s="13" t="s">
        <v>48</v>
      </c>
      <c r="E253" s="15">
        <v>6.96</v>
      </c>
      <c r="F253" s="15">
        <v>50.46</v>
      </c>
      <c r="G253" s="5">
        <f t="shared" si="24"/>
        <v>1919.7983176908269</v>
      </c>
      <c r="H253" s="5">
        <f t="shared" si="23"/>
        <v>139.08306768927736</v>
      </c>
    </row>
    <row r="254" spans="1:8" x14ac:dyDescent="0.35">
      <c r="A254" s="27" t="s">
        <v>101</v>
      </c>
      <c r="B254" s="27" t="s">
        <v>96</v>
      </c>
      <c r="C254" s="27">
        <v>26</v>
      </c>
      <c r="D254" s="13" t="s">
        <v>49</v>
      </c>
      <c r="E254" s="15">
        <v>6.42</v>
      </c>
      <c r="F254" s="15">
        <v>43.35</v>
      </c>
      <c r="G254" s="5">
        <f>PI()/4*(E254^2)*F254</f>
        <v>1403.2951987613965</v>
      </c>
      <c r="H254" s="5">
        <f t="shared" si="23"/>
        <v>109.60573276758157</v>
      </c>
    </row>
    <row r="255" spans="1:8" x14ac:dyDescent="0.35">
      <c r="A255" s="27" t="s">
        <v>101</v>
      </c>
      <c r="B255" s="27" t="s">
        <v>96</v>
      </c>
      <c r="C255" s="27">
        <v>26</v>
      </c>
      <c r="D255" s="13" t="s">
        <v>50</v>
      </c>
      <c r="E255" s="15">
        <v>6.66</v>
      </c>
      <c r="F255" s="15">
        <v>59.46</v>
      </c>
      <c r="G255" s="5">
        <f t="shared" si="24"/>
        <v>2071.3965309242599</v>
      </c>
      <c r="H255" s="5">
        <f t="shared" si="23"/>
        <v>147.35336768581902</v>
      </c>
    </row>
    <row r="256" spans="1:8" x14ac:dyDescent="0.35">
      <c r="A256" s="27" t="s">
        <v>101</v>
      </c>
      <c r="B256" s="27" t="s">
        <v>96</v>
      </c>
      <c r="C256" s="27">
        <v>26</v>
      </c>
      <c r="D256" s="13" t="s">
        <v>52</v>
      </c>
      <c r="E256" s="15">
        <v>5.47</v>
      </c>
      <c r="F256" s="15">
        <v>59.39</v>
      </c>
      <c r="G256" s="5">
        <f t="shared" si="24"/>
        <v>1395.6543042885312</v>
      </c>
      <c r="H256" s="5">
        <f t="shared" si="23"/>
        <v>109.15186813844996</v>
      </c>
    </row>
    <row r="257" spans="1:8" x14ac:dyDescent="0.35">
      <c r="A257" s="27" t="s">
        <v>101</v>
      </c>
      <c r="B257" s="27" t="s">
        <v>96</v>
      </c>
      <c r="C257" s="27">
        <v>26</v>
      </c>
      <c r="D257" s="13" t="s">
        <v>53</v>
      </c>
      <c r="E257" s="15">
        <v>7.23</v>
      </c>
      <c r="F257" s="15">
        <v>60.93</v>
      </c>
      <c r="G257" s="5">
        <f t="shared" si="24"/>
        <v>2501.483566207085</v>
      </c>
      <c r="H257" s="5">
        <f t="shared" si="23"/>
        <v>170.07098111515134</v>
      </c>
    </row>
    <row r="258" spans="1:8" x14ac:dyDescent="0.35">
      <c r="A258" s="27" t="s">
        <v>101</v>
      </c>
      <c r="B258" s="27" t="s">
        <v>96</v>
      </c>
      <c r="C258" s="27">
        <v>26</v>
      </c>
      <c r="D258" s="13" t="s">
        <v>54</v>
      </c>
      <c r="E258" s="15">
        <v>6.54</v>
      </c>
      <c r="F258" s="15">
        <v>61.26</v>
      </c>
      <c r="G258" s="5">
        <f t="shared" si="24"/>
        <v>2057.8910126020364</v>
      </c>
      <c r="H258" s="5">
        <f t="shared" si="23"/>
        <v>146.62262875091352</v>
      </c>
    </row>
    <row r="259" spans="1:8" x14ac:dyDescent="0.35">
      <c r="A259" s="27" t="s">
        <v>101</v>
      </c>
      <c r="B259" s="27" t="s">
        <v>96</v>
      </c>
      <c r="C259" s="27">
        <v>26</v>
      </c>
      <c r="D259" s="13" t="s">
        <v>55</v>
      </c>
      <c r="E259" s="15">
        <v>6.63</v>
      </c>
      <c r="F259" s="15">
        <v>41.92</v>
      </c>
      <c r="G259" s="5">
        <f t="shared" si="24"/>
        <v>1447.2321847208109</v>
      </c>
      <c r="H259" s="5">
        <f t="shared" si="23"/>
        <v>112.20418129643454</v>
      </c>
    </row>
    <row r="260" spans="1:8" x14ac:dyDescent="0.35">
      <c r="A260" s="27" t="s">
        <v>101</v>
      </c>
      <c r="B260" s="27" t="s">
        <v>96</v>
      </c>
      <c r="C260" s="27">
        <v>26</v>
      </c>
      <c r="D260" s="13" t="s">
        <v>58</v>
      </c>
      <c r="E260" s="15">
        <v>6.53</v>
      </c>
      <c r="F260" s="15">
        <v>56.15</v>
      </c>
      <c r="G260" s="5">
        <f t="shared" si="24"/>
        <v>1880.4682472362401</v>
      </c>
      <c r="H260" s="5">
        <f t="shared" si="23"/>
        <v>136.91220453070105</v>
      </c>
    </row>
    <row r="261" spans="1:8" x14ac:dyDescent="0.35">
      <c r="A261" s="27" t="s">
        <v>101</v>
      </c>
      <c r="B261" s="27" t="s">
        <v>96</v>
      </c>
      <c r="C261" s="27">
        <v>26</v>
      </c>
      <c r="D261" s="13" t="s">
        <v>59</v>
      </c>
      <c r="E261" s="15">
        <v>5.95</v>
      </c>
      <c r="F261" s="15">
        <v>60.33</v>
      </c>
      <c r="G261" s="5">
        <f t="shared" si="24"/>
        <v>1677.4791780789838</v>
      </c>
      <c r="H261" s="5">
        <f t="shared" si="23"/>
        <v>125.52765765990831</v>
      </c>
    </row>
    <row r="262" spans="1:8" x14ac:dyDescent="0.35">
      <c r="A262" s="27" t="s">
        <v>101</v>
      </c>
      <c r="B262" s="27" t="s">
        <v>96</v>
      </c>
      <c r="C262" s="27">
        <v>26</v>
      </c>
      <c r="D262" s="13" t="s">
        <v>60</v>
      </c>
      <c r="E262" s="15">
        <v>5.71</v>
      </c>
      <c r="F262" s="15">
        <v>48.36</v>
      </c>
      <c r="G262" s="5">
        <f t="shared" si="24"/>
        <v>1238.3642045362053</v>
      </c>
      <c r="H262" s="5">
        <f t="shared" si="23"/>
        <v>99.670073020641411</v>
      </c>
    </row>
    <row r="263" spans="1:8" x14ac:dyDescent="0.35">
      <c r="A263" s="27" t="s">
        <v>101</v>
      </c>
      <c r="B263" s="27" t="s">
        <v>96</v>
      </c>
      <c r="C263" s="27">
        <v>26</v>
      </c>
      <c r="D263" s="13" t="s">
        <v>74</v>
      </c>
      <c r="E263" s="15">
        <v>5.98</v>
      </c>
      <c r="F263" s="15">
        <v>60.41</v>
      </c>
      <c r="G263" s="5">
        <f t="shared" si="24"/>
        <v>1696.6844714592535</v>
      </c>
      <c r="H263" s="5">
        <f t="shared" si="23"/>
        <v>126.61840097703053</v>
      </c>
    </row>
    <row r="264" spans="1:8" x14ac:dyDescent="0.35">
      <c r="A264" s="27" t="s">
        <v>101</v>
      </c>
      <c r="B264" s="27" t="s">
        <v>96</v>
      </c>
      <c r="C264" s="27">
        <v>26</v>
      </c>
      <c r="D264" s="13" t="s">
        <v>75</v>
      </c>
      <c r="E264" s="15">
        <v>6.21</v>
      </c>
      <c r="F264" s="15">
        <v>50.85</v>
      </c>
      <c r="G264" s="5">
        <f t="shared" si="24"/>
        <v>1540.1536129698909</v>
      </c>
      <c r="H264" s="5">
        <f t="shared" si="23"/>
        <v>117.63828097542473</v>
      </c>
    </row>
    <row r="265" spans="1:8" x14ac:dyDescent="0.35">
      <c r="A265" s="27" t="s">
        <v>102</v>
      </c>
      <c r="B265" s="27" t="s">
        <v>96</v>
      </c>
      <c r="C265" s="27">
        <v>44</v>
      </c>
      <c r="D265" s="13" t="s">
        <v>12</v>
      </c>
      <c r="E265" s="14">
        <v>6.64</v>
      </c>
      <c r="F265" s="14">
        <v>70.849999999999994</v>
      </c>
      <c r="G265" s="5">
        <f t="shared" si="24"/>
        <v>2453.3860677801581</v>
      </c>
      <c r="H265" s="5">
        <f t="shared" si="23"/>
        <v>167.57995905041574</v>
      </c>
    </row>
    <row r="266" spans="1:8" x14ac:dyDescent="0.35">
      <c r="A266" s="27" t="s">
        <v>102</v>
      </c>
      <c r="B266" s="27" t="s">
        <v>96</v>
      </c>
      <c r="C266" s="27">
        <v>44</v>
      </c>
      <c r="D266" s="13" t="s">
        <v>15</v>
      </c>
      <c r="E266" s="14">
        <v>5.85</v>
      </c>
      <c r="F266" s="14">
        <v>42.22</v>
      </c>
      <c r="G266" s="5">
        <f t="shared" si="24"/>
        <v>1134.8013466708162</v>
      </c>
      <c r="H266" s="5">
        <f t="shared" si="23"/>
        <v>93.269377951949721</v>
      </c>
    </row>
    <row r="267" spans="1:8" x14ac:dyDescent="0.35">
      <c r="A267" s="27" t="s">
        <v>102</v>
      </c>
      <c r="B267" s="27" t="s">
        <v>96</v>
      </c>
      <c r="C267" s="27">
        <v>44</v>
      </c>
      <c r="D267" s="13" t="s">
        <v>17</v>
      </c>
      <c r="E267" s="14">
        <v>6.88</v>
      </c>
      <c r="F267" s="14">
        <v>47.46</v>
      </c>
      <c r="G267" s="5">
        <f t="shared" si="24"/>
        <v>1764.3896101791875</v>
      </c>
      <c r="H267" s="5">
        <f t="shared" si="23"/>
        <v>130.44030742943866</v>
      </c>
    </row>
    <row r="268" spans="1:8" x14ac:dyDescent="0.35">
      <c r="A268" s="27" t="s">
        <v>102</v>
      </c>
      <c r="B268" s="27" t="s">
        <v>96</v>
      </c>
      <c r="C268" s="27">
        <v>44</v>
      </c>
      <c r="D268" s="13" t="s">
        <v>19</v>
      </c>
      <c r="E268" s="14">
        <v>6.05</v>
      </c>
      <c r="F268" s="14">
        <v>67.06</v>
      </c>
      <c r="G268" s="5">
        <f t="shared" si="24"/>
        <v>1927.8097826521371</v>
      </c>
      <c r="H268" s="5">
        <f t="shared" si="23"/>
        <v>139.52395441472277</v>
      </c>
    </row>
    <row r="269" spans="1:8" x14ac:dyDescent="0.35">
      <c r="A269" s="27" t="s">
        <v>102</v>
      </c>
      <c r="B269" s="27" t="s">
        <v>96</v>
      </c>
      <c r="C269" s="27">
        <v>44</v>
      </c>
      <c r="D269" s="13" t="s">
        <v>22</v>
      </c>
      <c r="E269" s="14">
        <v>6.9</v>
      </c>
      <c r="F269" s="14">
        <v>44.05</v>
      </c>
      <c r="G269" s="5">
        <f t="shared" si="24"/>
        <v>1647.1531289394782</v>
      </c>
      <c r="H269" s="5">
        <f t="shared" si="23"/>
        <v>123.7991952106791</v>
      </c>
    </row>
    <row r="270" spans="1:8" x14ac:dyDescent="0.35">
      <c r="A270" s="27" t="s">
        <v>102</v>
      </c>
      <c r="B270" s="27" t="s">
        <v>96</v>
      </c>
      <c r="C270" s="27">
        <v>44</v>
      </c>
      <c r="D270" s="13" t="s">
        <v>23</v>
      </c>
      <c r="E270" s="14">
        <v>6.35</v>
      </c>
      <c r="F270" s="14">
        <v>42.64</v>
      </c>
      <c r="G270" s="5">
        <f t="shared" si="24"/>
        <v>1350.3754317948315</v>
      </c>
      <c r="H270" s="5">
        <f t="shared" si="23"/>
        <v>106.449944968323</v>
      </c>
    </row>
    <row r="271" spans="1:8" x14ac:dyDescent="0.35">
      <c r="A271" s="27" t="s">
        <v>102</v>
      </c>
      <c r="B271" s="27" t="s">
        <v>96</v>
      </c>
      <c r="C271" s="27">
        <v>44</v>
      </c>
      <c r="D271" s="13" t="s">
        <v>24</v>
      </c>
      <c r="E271" s="14">
        <v>6.67</v>
      </c>
      <c r="F271" s="14">
        <v>46.61</v>
      </c>
      <c r="G271" s="5">
        <f t="shared" si="24"/>
        <v>1628.6233313868051</v>
      </c>
      <c r="H271" s="5">
        <f t="shared" si="23"/>
        <v>122.73931512274555</v>
      </c>
    </row>
    <row r="272" spans="1:8" x14ac:dyDescent="0.35">
      <c r="A272" s="27" t="s">
        <v>102</v>
      </c>
      <c r="B272" s="27" t="s">
        <v>96</v>
      </c>
      <c r="C272" s="27">
        <v>44</v>
      </c>
      <c r="D272" s="13" t="s">
        <v>26</v>
      </c>
      <c r="E272" s="15">
        <v>6.1</v>
      </c>
      <c r="F272" s="15">
        <v>47.14</v>
      </c>
      <c r="G272" s="5">
        <f t="shared" si="24"/>
        <v>1377.6507392132978</v>
      </c>
      <c r="H272" s="5">
        <f t="shared" si="23"/>
        <v>108.08010015855328</v>
      </c>
    </row>
    <row r="273" spans="1:8" x14ac:dyDescent="0.35">
      <c r="A273" s="27" t="s">
        <v>102</v>
      </c>
      <c r="B273" s="27" t="s">
        <v>96</v>
      </c>
      <c r="C273" s="27">
        <v>44</v>
      </c>
      <c r="D273" s="13" t="s">
        <v>39</v>
      </c>
      <c r="E273" s="15">
        <v>6.09</v>
      </c>
      <c r="F273" s="15">
        <v>54.36</v>
      </c>
      <c r="G273" s="5">
        <f t="shared" si="24"/>
        <v>1583.4483969152527</v>
      </c>
      <c r="H273" s="5">
        <f t="shared" si="23"/>
        <v>120.1431391443131</v>
      </c>
    </row>
    <row r="274" spans="1:8" x14ac:dyDescent="0.35">
      <c r="A274" s="27" t="s">
        <v>102</v>
      </c>
      <c r="B274" s="27" t="s">
        <v>96</v>
      </c>
      <c r="C274" s="27">
        <v>44</v>
      </c>
      <c r="D274" s="13" t="s">
        <v>41</v>
      </c>
      <c r="E274" s="15">
        <v>6.31</v>
      </c>
      <c r="F274" s="15">
        <v>66.77</v>
      </c>
      <c r="G274" s="5">
        <f>PI()/4*(E274^2)*F274</f>
        <v>2087.9975083973527</v>
      </c>
      <c r="H274" s="5">
        <f t="shared" si="23"/>
        <v>148.25002723715446</v>
      </c>
    </row>
    <row r="275" spans="1:8" x14ac:dyDescent="0.35">
      <c r="A275" s="27" t="s">
        <v>102</v>
      </c>
      <c r="B275" s="27" t="s">
        <v>96</v>
      </c>
      <c r="C275" s="27">
        <v>44</v>
      </c>
      <c r="D275" s="13" t="s">
        <v>46</v>
      </c>
      <c r="E275" s="15">
        <v>6.14</v>
      </c>
      <c r="F275" s="15">
        <v>44</v>
      </c>
      <c r="G275" s="5">
        <f t="shared" ref="G275:G285" si="25">PI()/4*(E275^2)*F275</f>
        <v>1302.8046504360113</v>
      </c>
      <c r="H275" s="5">
        <f t="shared" si="23"/>
        <v>103.58771854344059</v>
      </c>
    </row>
    <row r="276" spans="1:8" x14ac:dyDescent="0.35">
      <c r="A276" s="27" t="s">
        <v>102</v>
      </c>
      <c r="B276" s="27" t="s">
        <v>96</v>
      </c>
      <c r="C276" s="27">
        <v>44</v>
      </c>
      <c r="D276" s="13" t="s">
        <v>54</v>
      </c>
      <c r="E276" s="15">
        <v>6.6</v>
      </c>
      <c r="F276" s="15">
        <v>64.78</v>
      </c>
      <c r="G276" s="5">
        <f t="shared" si="25"/>
        <v>2216.2497321640644</v>
      </c>
      <c r="H276" s="5">
        <f t="shared" si="23"/>
        <v>155.12086186465189</v>
      </c>
    </row>
    <row r="277" spans="1:8" x14ac:dyDescent="0.35">
      <c r="A277" s="27" t="s">
        <v>103</v>
      </c>
      <c r="B277" s="27" t="s">
        <v>96</v>
      </c>
      <c r="C277" s="27">
        <v>50</v>
      </c>
      <c r="D277" s="13" t="s">
        <v>11</v>
      </c>
      <c r="E277" s="14">
        <v>6.26</v>
      </c>
      <c r="F277" s="14">
        <v>44.54</v>
      </c>
      <c r="G277" s="5">
        <f t="shared" si="25"/>
        <v>1370.846288286664</v>
      </c>
      <c r="H277" s="5">
        <f t="shared" si="23"/>
        <v>107.67415146843952</v>
      </c>
    </row>
    <row r="278" spans="1:8" x14ac:dyDescent="0.35">
      <c r="A278" s="27" t="s">
        <v>103</v>
      </c>
      <c r="B278" s="27" t="s">
        <v>96</v>
      </c>
      <c r="C278" s="27">
        <v>50</v>
      </c>
      <c r="D278" s="13" t="s">
        <v>13</v>
      </c>
      <c r="E278" s="14">
        <v>5.7</v>
      </c>
      <c r="F278" s="14">
        <v>60.97</v>
      </c>
      <c r="G278" s="5">
        <f t="shared" si="25"/>
        <v>1555.8072384659054</v>
      </c>
      <c r="H278" s="5">
        <f t="shared" si="23"/>
        <v>118.5458619239168</v>
      </c>
    </row>
    <row r="279" spans="1:8" x14ac:dyDescent="0.35">
      <c r="A279" s="27" t="s">
        <v>103</v>
      </c>
      <c r="B279" s="27" t="s">
        <v>96</v>
      </c>
      <c r="C279" s="27">
        <v>50</v>
      </c>
      <c r="D279" s="13" t="s">
        <v>16</v>
      </c>
      <c r="E279" s="14">
        <v>5.81</v>
      </c>
      <c r="F279" s="14">
        <v>61.07</v>
      </c>
      <c r="G279" s="5">
        <f t="shared" si="25"/>
        <v>1619.086554077139</v>
      </c>
      <c r="H279" s="5">
        <f t="shared" si="23"/>
        <v>122.19269692725291</v>
      </c>
    </row>
    <row r="280" spans="1:8" x14ac:dyDescent="0.35">
      <c r="A280" s="27" t="s">
        <v>103</v>
      </c>
      <c r="B280" s="27" t="s">
        <v>96</v>
      </c>
      <c r="C280" s="27">
        <v>50</v>
      </c>
      <c r="D280" s="13" t="s">
        <v>18</v>
      </c>
      <c r="E280" s="14">
        <v>5.04</v>
      </c>
      <c r="F280" s="14">
        <v>44.87</v>
      </c>
      <c r="G280" s="5">
        <f t="shared" si="25"/>
        <v>895.17310133269166</v>
      </c>
      <c r="H280" s="5">
        <f t="shared" si="23"/>
        <v>77.884195470745837</v>
      </c>
    </row>
    <row r="281" spans="1:8" x14ac:dyDescent="0.35">
      <c r="A281" s="27" t="s">
        <v>103</v>
      </c>
      <c r="B281" s="27" t="s">
        <v>96</v>
      </c>
      <c r="C281" s="27">
        <v>50</v>
      </c>
      <c r="D281" s="13" t="s">
        <v>19</v>
      </c>
      <c r="E281" s="14">
        <v>6.79</v>
      </c>
      <c r="F281" s="14">
        <v>43.21</v>
      </c>
      <c r="G281" s="5">
        <f t="shared" si="25"/>
        <v>1564.6373608466381</v>
      </c>
      <c r="H281" s="5">
        <f t="shared" si="23"/>
        <v>119.05685584311563</v>
      </c>
    </row>
    <row r="282" spans="1:8" x14ac:dyDescent="0.35">
      <c r="A282" s="27" t="s">
        <v>103</v>
      </c>
      <c r="B282" s="27" t="s">
        <v>96</v>
      </c>
      <c r="C282" s="27">
        <v>50</v>
      </c>
      <c r="D282" s="13">
        <v>102</v>
      </c>
      <c r="E282" s="14">
        <v>6.46</v>
      </c>
      <c r="F282" s="14">
        <v>42.65</v>
      </c>
      <c r="G282" s="5">
        <f t="shared" si="25"/>
        <v>1397.8930731139162</v>
      </c>
      <c r="H282" s="5">
        <f t="shared" si="23"/>
        <v>109.2849113151134</v>
      </c>
    </row>
    <row r="283" spans="1:8" x14ac:dyDescent="0.35">
      <c r="A283" s="27" t="s">
        <v>103</v>
      </c>
      <c r="B283" s="27" t="s">
        <v>96</v>
      </c>
      <c r="C283" s="27">
        <v>50</v>
      </c>
      <c r="D283" s="13">
        <v>105</v>
      </c>
      <c r="E283" s="14">
        <v>5.19</v>
      </c>
      <c r="F283" s="14">
        <v>41.21</v>
      </c>
      <c r="G283" s="5">
        <f t="shared" si="25"/>
        <v>871.82077056119931</v>
      </c>
      <c r="H283" s="5">
        <f t="shared" si="23"/>
        <v>76.335170649252817</v>
      </c>
    </row>
    <row r="284" spans="1:8" x14ac:dyDescent="0.35">
      <c r="A284" s="27" t="s">
        <v>103</v>
      </c>
      <c r="B284" s="27" t="s">
        <v>96</v>
      </c>
      <c r="C284" s="27">
        <v>50</v>
      </c>
      <c r="D284" s="13">
        <v>111</v>
      </c>
      <c r="E284" s="15">
        <v>6.86</v>
      </c>
      <c r="F284" s="15">
        <v>44.89</v>
      </c>
      <c r="G284" s="5">
        <f t="shared" si="25"/>
        <v>1659.157895884711</v>
      </c>
      <c r="H284" s="5">
        <f t="shared" si="23"/>
        <v>124.48432416116366</v>
      </c>
    </row>
    <row r="285" spans="1:8" x14ac:dyDescent="0.35">
      <c r="A285" s="27" t="s">
        <v>103</v>
      </c>
      <c r="B285" s="27" t="s">
        <v>96</v>
      </c>
      <c r="C285" s="27">
        <v>50</v>
      </c>
      <c r="D285" s="13">
        <v>117</v>
      </c>
      <c r="E285" s="15">
        <v>6.68</v>
      </c>
      <c r="F285" s="15">
        <v>57.08</v>
      </c>
      <c r="G285" s="5">
        <f t="shared" si="25"/>
        <v>2000.4457154445297</v>
      </c>
      <c r="H285" s="5">
        <f t="shared" si="23"/>
        <v>143.50146863203534</v>
      </c>
    </row>
    <row r="286" spans="1:8" x14ac:dyDescent="0.35">
      <c r="A286" s="27" t="s">
        <v>103</v>
      </c>
      <c r="B286" s="27" t="s">
        <v>96</v>
      </c>
      <c r="C286" s="27">
        <v>50</v>
      </c>
      <c r="D286" s="13">
        <v>141</v>
      </c>
      <c r="E286" s="15">
        <v>5.57</v>
      </c>
      <c r="F286" s="15">
        <v>76.66</v>
      </c>
      <c r="G286" s="5">
        <f>PI()/4*(E286^2)*F286</f>
        <v>1867.9665141053306</v>
      </c>
      <c r="H286" s="5">
        <f t="shared" si="23"/>
        <v>136.21988391319587</v>
      </c>
    </row>
    <row r="287" spans="1:8" x14ac:dyDescent="0.35">
      <c r="A287" s="27" t="s">
        <v>103</v>
      </c>
      <c r="B287" s="27" t="s">
        <v>96</v>
      </c>
      <c r="C287" s="27">
        <v>50</v>
      </c>
      <c r="D287" s="13">
        <v>144</v>
      </c>
      <c r="E287" s="15">
        <v>5.94</v>
      </c>
      <c r="F287" s="15">
        <v>49.65</v>
      </c>
      <c r="G287" s="5">
        <f t="shared" ref="G287:G289" si="26">PI()/4*(E287^2)*F287</f>
        <v>1375.8846457791931</v>
      </c>
      <c r="H287" s="5">
        <f t="shared" si="23"/>
        <v>107.97478261591979</v>
      </c>
    </row>
    <row r="288" spans="1:8" x14ac:dyDescent="0.35">
      <c r="A288" s="27" t="s">
        <v>103</v>
      </c>
      <c r="B288" s="27" t="s">
        <v>96</v>
      </c>
      <c r="C288" s="27">
        <v>50</v>
      </c>
      <c r="D288" s="17">
        <v>147</v>
      </c>
      <c r="E288" s="15">
        <v>5.1100000000000003</v>
      </c>
      <c r="F288" s="15">
        <v>75.739999999999995</v>
      </c>
      <c r="G288" s="5">
        <f t="shared" si="26"/>
        <v>1553.3058662668013</v>
      </c>
      <c r="H288" s="5">
        <f t="shared" si="23"/>
        <v>118.40098261731895</v>
      </c>
    </row>
    <row r="289" spans="1:8" x14ac:dyDescent="0.35">
      <c r="A289" s="27" t="s">
        <v>103</v>
      </c>
      <c r="B289" s="27" t="s">
        <v>96</v>
      </c>
      <c r="C289" s="27">
        <v>50</v>
      </c>
      <c r="D289" s="13">
        <v>153</v>
      </c>
      <c r="E289" s="15">
        <v>5.76</v>
      </c>
      <c r="F289" s="15">
        <v>58.95</v>
      </c>
      <c r="G289" s="5">
        <f t="shared" si="26"/>
        <v>1536.0970589448789</v>
      </c>
      <c r="H289" s="5">
        <f t="shared" si="23"/>
        <v>117.40272567571343</v>
      </c>
    </row>
    <row r="290" spans="1:8" x14ac:dyDescent="0.35">
      <c r="A290" s="27" t="s">
        <v>104</v>
      </c>
      <c r="B290" s="27" t="s">
        <v>96</v>
      </c>
      <c r="C290" s="27">
        <v>68</v>
      </c>
      <c r="D290" s="10" t="s">
        <v>28</v>
      </c>
      <c r="E290" s="133">
        <v>5.91</v>
      </c>
      <c r="F290" s="133">
        <v>51.12</v>
      </c>
      <c r="G290" s="5">
        <f>PI()/4*(E290^2)*F290</f>
        <v>1402.3476410099984</v>
      </c>
      <c r="H290" s="5">
        <f>10^(0.76*LOG(G290)-0.352)</f>
        <v>109.54948067146665</v>
      </c>
    </row>
    <row r="291" spans="1:8" x14ac:dyDescent="0.35">
      <c r="A291" s="27" t="s">
        <v>104</v>
      </c>
      <c r="B291" s="27" t="s">
        <v>96</v>
      </c>
      <c r="C291" s="27">
        <v>68</v>
      </c>
      <c r="D291" s="10" t="s">
        <v>42</v>
      </c>
      <c r="E291" s="133">
        <v>6.53</v>
      </c>
      <c r="F291" s="133">
        <v>42.24</v>
      </c>
      <c r="G291" s="5">
        <f t="shared" ref="G291:G292" si="27">PI()/4*(E291^2)*F291</f>
        <v>1414.6211712067461</v>
      </c>
      <c r="H291" s="5">
        <f t="shared" ref="H291:H292" si="28">10^(0.76*LOG(G291)-0.352)</f>
        <v>110.277399589186</v>
      </c>
    </row>
    <row r="292" spans="1:8" x14ac:dyDescent="0.35">
      <c r="A292" s="27" t="s">
        <v>104</v>
      </c>
      <c r="B292" s="27" t="s">
        <v>96</v>
      </c>
      <c r="C292" s="27">
        <v>68</v>
      </c>
      <c r="D292" s="10">
        <v>138</v>
      </c>
      <c r="E292" s="133">
        <v>5.64</v>
      </c>
      <c r="F292" s="133">
        <v>39.5</v>
      </c>
      <c r="G292" s="5">
        <f t="shared" si="27"/>
        <v>986.83645602709498</v>
      </c>
      <c r="H292" s="5">
        <f t="shared" si="28"/>
        <v>83.873804034331883</v>
      </c>
    </row>
    <row r="293" spans="1:8" x14ac:dyDescent="0.35">
      <c r="A293" s="27" t="s">
        <v>105</v>
      </c>
      <c r="B293" s="27" t="s">
        <v>96</v>
      </c>
      <c r="C293" s="27">
        <v>74</v>
      </c>
      <c r="D293" s="10" t="s">
        <v>10</v>
      </c>
      <c r="E293" s="133">
        <v>6.04</v>
      </c>
      <c r="F293" s="133">
        <v>60.28</v>
      </c>
      <c r="G293" s="5">
        <f>PI()/4*(E293^2)*F293</f>
        <v>1727.1776211266051</v>
      </c>
      <c r="H293" s="5">
        <f>10^(0.76*LOG(G293)-0.352)</f>
        <v>128.34416289778289</v>
      </c>
    </row>
    <row r="294" spans="1:8" x14ac:dyDescent="0.35">
      <c r="A294" s="27" t="s">
        <v>105</v>
      </c>
      <c r="B294" s="27" t="s">
        <v>96</v>
      </c>
      <c r="C294" s="27">
        <v>74</v>
      </c>
      <c r="D294" s="10" t="s">
        <v>18</v>
      </c>
      <c r="E294" s="133">
        <v>6.41</v>
      </c>
      <c r="F294" s="133">
        <v>53.93</v>
      </c>
      <c r="G294" s="5">
        <f t="shared" ref="G294:G300" si="29">PI()/4*(E294^2)*F294</f>
        <v>1740.3490507050731</v>
      </c>
      <c r="H294" s="5">
        <f t="shared" ref="H294:H300" si="30">10^(0.76*LOG(G294)-0.352)</f>
        <v>129.08733476628089</v>
      </c>
    </row>
    <row r="295" spans="1:8" x14ac:dyDescent="0.35">
      <c r="A295" s="27" t="s">
        <v>105</v>
      </c>
      <c r="B295" s="27" t="s">
        <v>96</v>
      </c>
      <c r="C295" s="27">
        <v>74</v>
      </c>
      <c r="D295" s="10" t="s">
        <v>19</v>
      </c>
      <c r="E295" s="133">
        <v>6.37</v>
      </c>
      <c r="F295" s="133">
        <v>55.78</v>
      </c>
      <c r="G295" s="5">
        <f t="shared" si="29"/>
        <v>1777.6540882342679</v>
      </c>
      <c r="H295" s="5">
        <f t="shared" si="30"/>
        <v>131.18491992394036</v>
      </c>
    </row>
    <row r="296" spans="1:8" x14ac:dyDescent="0.35">
      <c r="A296" s="27" t="s">
        <v>105</v>
      </c>
      <c r="B296" s="27" t="s">
        <v>96</v>
      </c>
      <c r="C296" s="27">
        <v>74</v>
      </c>
      <c r="D296" s="10" t="s">
        <v>97</v>
      </c>
      <c r="E296" s="133">
        <v>5.33</v>
      </c>
      <c r="F296" s="133">
        <v>49.01</v>
      </c>
      <c r="G296" s="5">
        <f t="shared" si="29"/>
        <v>1093.5257193017881</v>
      </c>
      <c r="H296" s="5">
        <f t="shared" si="30"/>
        <v>90.679693069728827</v>
      </c>
    </row>
    <row r="297" spans="1:8" x14ac:dyDescent="0.35">
      <c r="A297" s="27" t="s">
        <v>105</v>
      </c>
      <c r="B297" s="27" t="s">
        <v>96</v>
      </c>
      <c r="C297" s="27">
        <v>74</v>
      </c>
      <c r="D297" s="10" t="s">
        <v>98</v>
      </c>
      <c r="E297" s="133">
        <v>5.87</v>
      </c>
      <c r="F297" s="133">
        <v>35.44</v>
      </c>
      <c r="G297" s="5">
        <f t="shared" si="29"/>
        <v>959.09095900253647</v>
      </c>
      <c r="H297" s="5">
        <f t="shared" si="30"/>
        <v>82.075482739460668</v>
      </c>
    </row>
    <row r="298" spans="1:8" x14ac:dyDescent="0.35">
      <c r="A298" s="27" t="s">
        <v>105</v>
      </c>
      <c r="B298" s="27" t="s">
        <v>96</v>
      </c>
      <c r="C298" s="27">
        <v>74</v>
      </c>
      <c r="D298" s="10" t="s">
        <v>28</v>
      </c>
      <c r="E298" s="133">
        <v>6.26</v>
      </c>
      <c r="F298" s="133">
        <v>42.42</v>
      </c>
      <c r="G298" s="5">
        <f t="shared" si="29"/>
        <v>1305.5972058626019</v>
      </c>
      <c r="H298" s="5">
        <f t="shared" si="30"/>
        <v>103.75642540157186</v>
      </c>
    </row>
    <row r="299" spans="1:8" x14ac:dyDescent="0.35">
      <c r="A299" s="27" t="s">
        <v>105</v>
      </c>
      <c r="B299" s="27" t="s">
        <v>96</v>
      </c>
      <c r="C299" s="27">
        <v>74</v>
      </c>
      <c r="D299" s="10">
        <v>177</v>
      </c>
      <c r="E299" s="133">
        <v>6.46</v>
      </c>
      <c r="F299" s="133">
        <v>47.47</v>
      </c>
      <c r="G299" s="5">
        <f t="shared" si="29"/>
        <v>1555.8730171328864</v>
      </c>
      <c r="H299" s="5">
        <f t="shared" si="30"/>
        <v>118.54967106508451</v>
      </c>
    </row>
    <row r="300" spans="1:8" x14ac:dyDescent="0.35">
      <c r="A300" s="27" t="s">
        <v>105</v>
      </c>
      <c r="B300" s="27" t="s">
        <v>96</v>
      </c>
      <c r="C300" s="27">
        <v>74</v>
      </c>
      <c r="D300" s="10">
        <v>180</v>
      </c>
      <c r="E300" s="133">
        <v>6.12</v>
      </c>
      <c r="F300" s="133">
        <v>43.67</v>
      </c>
      <c r="G300" s="5">
        <f t="shared" si="29"/>
        <v>1284.6236631302686</v>
      </c>
      <c r="H300" s="5">
        <f t="shared" si="30"/>
        <v>102.48721633068769</v>
      </c>
    </row>
    <row r="301" spans="1:8" x14ac:dyDescent="0.35">
      <c r="A301" s="27" t="s">
        <v>106</v>
      </c>
      <c r="B301" s="27" t="s">
        <v>96</v>
      </c>
      <c r="C301" s="27">
        <v>92</v>
      </c>
      <c r="D301" s="10" t="s">
        <v>16</v>
      </c>
      <c r="E301" s="133">
        <v>6.21</v>
      </c>
      <c r="F301" s="133">
        <v>70.52</v>
      </c>
      <c r="G301" s="5">
        <f>PI()/4*(E301^2)*F301</f>
        <v>2135.9219820380863</v>
      </c>
      <c r="H301" s="5">
        <f>10^(0.76*LOG(G301)-0.352)</f>
        <v>150.82901430502304</v>
      </c>
    </row>
    <row r="302" spans="1:8" x14ac:dyDescent="0.35">
      <c r="A302" s="27" t="s">
        <v>106</v>
      </c>
      <c r="B302" s="27" t="s">
        <v>96</v>
      </c>
      <c r="C302" s="27">
        <v>92</v>
      </c>
      <c r="D302" s="10" t="s">
        <v>26</v>
      </c>
      <c r="E302" s="133">
        <v>5.88</v>
      </c>
      <c r="F302" s="133">
        <v>40.24</v>
      </c>
      <c r="G302" s="5">
        <f t="shared" ref="G302:G304" si="31">PI()/4*(E302^2)*F302</f>
        <v>1092.7039312852858</v>
      </c>
      <c r="H302" s="5">
        <f t="shared" ref="H302:H304" si="32">10^(0.76*LOG(G302)-0.352)</f>
        <v>90.627897381145146</v>
      </c>
    </row>
    <row r="303" spans="1:8" x14ac:dyDescent="0.35">
      <c r="A303" s="27" t="s">
        <v>106</v>
      </c>
      <c r="B303" s="27" t="s">
        <v>96</v>
      </c>
      <c r="C303" s="27">
        <v>92</v>
      </c>
      <c r="D303" s="10" t="s">
        <v>28</v>
      </c>
      <c r="E303" s="133">
        <v>5.88</v>
      </c>
      <c r="F303" s="133">
        <v>54.93</v>
      </c>
      <c r="G303" s="5">
        <f t="shared" si="31"/>
        <v>1491.6060374130404</v>
      </c>
      <c r="H303" s="5">
        <f t="shared" si="32"/>
        <v>114.80931895464064</v>
      </c>
    </row>
    <row r="304" spans="1:8" x14ac:dyDescent="0.35">
      <c r="A304" s="27" t="s">
        <v>106</v>
      </c>
      <c r="B304" s="27" t="s">
        <v>96</v>
      </c>
      <c r="C304" s="27">
        <v>92</v>
      </c>
      <c r="D304" s="10" t="s">
        <v>37</v>
      </c>
      <c r="E304" s="133">
        <v>5.35</v>
      </c>
      <c r="F304" s="133">
        <v>56.46</v>
      </c>
      <c r="G304" s="5">
        <f t="shared" si="31"/>
        <v>1269.2241272918818</v>
      </c>
      <c r="H304" s="5">
        <f t="shared" si="32"/>
        <v>101.55215003544258</v>
      </c>
    </row>
  </sheetData>
  <phoneticPr fontId="8" type="noConversion"/>
  <pageMargins left="0.7" right="0.7" top="0.75" bottom="0.75" header="0.3" footer="0.3"/>
  <ignoredErrors>
    <ignoredError sqref="D12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pane ySplit="1" topLeftCell="A2" activePane="bottomLeft" state="frozen"/>
      <selection pane="bottomLeft" activeCell="F1" sqref="F1"/>
    </sheetView>
  </sheetViews>
  <sheetFormatPr baseColWidth="10" defaultColWidth="11.453125" defaultRowHeight="14.5" x14ac:dyDescent="0.35"/>
  <cols>
    <col min="1" max="1" width="8" style="5" customWidth="1"/>
    <col min="2" max="4" width="11.54296875" style="3"/>
  </cols>
  <sheetData>
    <row r="1" spans="1:6" ht="32.5" customHeight="1" x14ac:dyDescent="0.35">
      <c r="A1" s="6" t="s">
        <v>0</v>
      </c>
      <c r="B1" s="7" t="s">
        <v>3</v>
      </c>
      <c r="C1" s="7" t="s">
        <v>2</v>
      </c>
      <c r="D1" s="7" t="s">
        <v>1</v>
      </c>
      <c r="E1" s="7" t="s">
        <v>30</v>
      </c>
      <c r="F1" s="7"/>
    </row>
    <row r="2" spans="1:6" x14ac:dyDescent="0.35">
      <c r="A2" s="5">
        <v>156</v>
      </c>
      <c r="B2" s="3">
        <v>7.07</v>
      </c>
      <c r="C2" s="3">
        <v>48.81</v>
      </c>
      <c r="D2" s="3">
        <f>PI()/4*(B2^2)*C2</f>
        <v>1916.1853549777059</v>
      </c>
      <c r="E2" s="5">
        <f>10^(0.76*LOG(D2)-0.352)</f>
        <v>138.88409481670934</v>
      </c>
    </row>
    <row r="3" spans="1:6" x14ac:dyDescent="0.35">
      <c r="A3" s="5">
        <v>162</v>
      </c>
      <c r="B3" s="3">
        <v>7.43</v>
      </c>
      <c r="C3" s="3">
        <v>62.17</v>
      </c>
      <c r="D3" s="3">
        <f t="shared" ref="D3:D15" si="0">PI()/4*(B3^2)*C3</f>
        <v>2695.5561089754588</v>
      </c>
      <c r="E3" s="5">
        <f t="shared" ref="E3:E15" si="1">10^(0.76*LOG(D3)-0.352)</f>
        <v>180.0083976158507</v>
      </c>
    </row>
    <row r="4" spans="1:6" x14ac:dyDescent="0.35">
      <c r="A4" s="5">
        <v>168</v>
      </c>
      <c r="B4" s="3">
        <v>5.31</v>
      </c>
      <c r="C4" s="3">
        <v>46.53</v>
      </c>
      <c r="D4" s="3">
        <f t="shared" si="0"/>
        <v>1030.4145346607907</v>
      </c>
      <c r="E4" s="5">
        <f t="shared" si="1"/>
        <v>86.674052311675297</v>
      </c>
    </row>
    <row r="5" spans="1:6" x14ac:dyDescent="0.35">
      <c r="A5" s="5">
        <v>171</v>
      </c>
      <c r="B5" s="3">
        <v>6.03</v>
      </c>
      <c r="C5" s="3">
        <v>54.17</v>
      </c>
      <c r="D5" s="3">
        <f t="shared" si="0"/>
        <v>1546.9751635853384</v>
      </c>
      <c r="E5" s="5">
        <f t="shared" si="1"/>
        <v>118.034058258906</v>
      </c>
    </row>
    <row r="6" spans="1:6" x14ac:dyDescent="0.35">
      <c r="A6" s="5">
        <v>174</v>
      </c>
      <c r="B6" s="3">
        <v>5.48</v>
      </c>
      <c r="C6" s="3">
        <v>31.89</v>
      </c>
      <c r="D6" s="3">
        <f t="shared" si="0"/>
        <v>752.1518318842335</v>
      </c>
      <c r="E6" s="5">
        <f t="shared" si="1"/>
        <v>68.232642890356757</v>
      </c>
    </row>
    <row r="7" spans="1:6" x14ac:dyDescent="0.35">
      <c r="A7" s="5">
        <v>177</v>
      </c>
      <c r="B7" s="3">
        <v>5.15</v>
      </c>
      <c r="C7" s="3">
        <v>43.31</v>
      </c>
      <c r="D7" s="3">
        <f t="shared" si="0"/>
        <v>902.17860397897925</v>
      </c>
      <c r="E7" s="5">
        <f t="shared" si="1"/>
        <v>78.346990284682846</v>
      </c>
    </row>
    <row r="8" spans="1:6" x14ac:dyDescent="0.35">
      <c r="A8" s="5">
        <v>180</v>
      </c>
      <c r="B8" s="3">
        <v>5.21</v>
      </c>
      <c r="C8" s="3">
        <v>51.38</v>
      </c>
      <c r="D8" s="3">
        <f t="shared" si="0"/>
        <v>1095.3664326299995</v>
      </c>
      <c r="E8" s="5">
        <f t="shared" si="1"/>
        <v>90.795675743403493</v>
      </c>
    </row>
    <row r="9" spans="1:6" x14ac:dyDescent="0.35">
      <c r="A9" s="5">
        <v>183</v>
      </c>
      <c r="B9" s="3">
        <v>6.05</v>
      </c>
      <c r="C9" s="3">
        <v>55.08</v>
      </c>
      <c r="D9" s="3">
        <f t="shared" si="0"/>
        <v>1583.4142980685908</v>
      </c>
      <c r="E9" s="5">
        <f t="shared" si="1"/>
        <v>120.14117284573574</v>
      </c>
    </row>
    <row r="10" spans="1:6" x14ac:dyDescent="0.35">
      <c r="A10" s="5">
        <v>186</v>
      </c>
      <c r="B10" s="3">
        <v>5.77</v>
      </c>
      <c r="C10" s="3">
        <v>59.58</v>
      </c>
      <c r="D10" s="3">
        <f>PI()/4*(B10^2)*C10</f>
        <v>1557.9087141945406</v>
      </c>
      <c r="E10" s="5">
        <f t="shared" si="1"/>
        <v>118.66753604602604</v>
      </c>
    </row>
    <row r="11" spans="1:6" x14ac:dyDescent="0.35">
      <c r="A11" s="5">
        <v>189</v>
      </c>
      <c r="B11" s="3">
        <v>5.21</v>
      </c>
      <c r="C11" s="3">
        <v>60.47</v>
      </c>
      <c r="D11" s="3">
        <f>PI()/4*(B11^2)*C11</f>
        <v>1289.1554725795265</v>
      </c>
      <c r="E11" s="5">
        <f t="shared" si="1"/>
        <v>102.76187631595201</v>
      </c>
    </row>
    <row r="12" spans="1:6" x14ac:dyDescent="0.35">
      <c r="A12" s="5">
        <v>195</v>
      </c>
      <c r="B12" s="3">
        <v>6.09</v>
      </c>
      <c r="C12" s="3">
        <v>58.34</v>
      </c>
      <c r="D12" s="3">
        <f t="shared" si="0"/>
        <v>1699.3815208983785</v>
      </c>
      <c r="E12" s="5">
        <f t="shared" si="1"/>
        <v>126.77133898998306</v>
      </c>
    </row>
    <row r="13" spans="1:6" x14ac:dyDescent="0.35">
      <c r="A13" s="5">
        <v>198</v>
      </c>
      <c r="B13" s="3">
        <v>6.47</v>
      </c>
      <c r="C13" s="3">
        <v>67.430000000000007</v>
      </c>
      <c r="D13" s="3">
        <f t="shared" si="0"/>
        <v>2216.9280703476147</v>
      </c>
      <c r="E13" s="5">
        <f t="shared" si="1"/>
        <v>155.15694426491669</v>
      </c>
    </row>
    <row r="14" spans="1:6" x14ac:dyDescent="0.35">
      <c r="A14" s="5">
        <v>201</v>
      </c>
      <c r="B14" s="3">
        <v>7.16</v>
      </c>
      <c r="C14" s="3">
        <v>52.24</v>
      </c>
      <c r="D14" s="3">
        <f t="shared" si="0"/>
        <v>2103.3865583848601</v>
      </c>
      <c r="E14" s="5">
        <f t="shared" si="1"/>
        <v>149.07970051401983</v>
      </c>
    </row>
    <row r="15" spans="1:6" x14ac:dyDescent="0.35">
      <c r="A15" s="5">
        <v>210</v>
      </c>
      <c r="B15" s="3">
        <v>7.06</v>
      </c>
      <c r="C15" s="3">
        <v>41.27</v>
      </c>
      <c r="D15" s="3">
        <f t="shared" si="0"/>
        <v>1615.5996571940209</v>
      </c>
      <c r="E15" s="5">
        <f t="shared" si="1"/>
        <v>121.99264616852885</v>
      </c>
    </row>
    <row r="17" spans="1:5" x14ac:dyDescent="0.35">
      <c r="A17" s="4" t="s">
        <v>4</v>
      </c>
      <c r="B17" s="11">
        <f>MEDIAN(B2:B15)</f>
        <v>6.04</v>
      </c>
      <c r="C17" s="4">
        <f>MEDIAN(C2:C15)</f>
        <v>53.204999999999998</v>
      </c>
      <c r="D17" s="4">
        <f>MEDIAN(D2:D15)</f>
        <v>1570.6615061315656</v>
      </c>
      <c r="E17" s="4">
        <f>MEDIAN(E2:E15)</f>
        <v>119.4043544458809</v>
      </c>
    </row>
    <row r="18" spans="1:5" x14ac:dyDescent="0.35">
      <c r="A18" s="4" t="s">
        <v>79</v>
      </c>
      <c r="B18" s="11">
        <f>STDEVA(B2:B15)</f>
        <v>0.80874648631130863</v>
      </c>
      <c r="C18" s="4">
        <f t="shared" ref="C18:E18" si="2">STDEVA(C2:C15)</f>
        <v>9.4427193012499089</v>
      </c>
      <c r="D18" s="4">
        <f t="shared" si="2"/>
        <v>542.04272831470098</v>
      </c>
      <c r="E18" s="4">
        <f t="shared" si="2"/>
        <v>31.289621086001084</v>
      </c>
    </row>
    <row r="19" spans="1:5" x14ac:dyDescent="0.35">
      <c r="A19" s="4" t="s">
        <v>29</v>
      </c>
      <c r="B19" s="2"/>
      <c r="C19" s="4">
        <v>14782</v>
      </c>
      <c r="D19" s="3" t="s">
        <v>31</v>
      </c>
    </row>
    <row r="20" spans="1:5" x14ac:dyDescent="0.35">
      <c r="A20" s="1" t="s">
        <v>32</v>
      </c>
      <c r="B20" s="1"/>
      <c r="C20" s="4">
        <f>(C19/1000)*E17</f>
        <v>1765.0351674190115</v>
      </c>
      <c r="D20" s="9" t="s">
        <v>33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8"/>
  <sheetViews>
    <sheetView workbookViewId="0">
      <selection activeCell="F1" sqref="F1"/>
    </sheetView>
  </sheetViews>
  <sheetFormatPr baseColWidth="10" defaultColWidth="11.453125" defaultRowHeight="14.5" x14ac:dyDescent="0.35"/>
  <cols>
    <col min="1" max="1" width="8.1796875" customWidth="1"/>
  </cols>
  <sheetData>
    <row r="1" spans="1:6" ht="31" x14ac:dyDescent="0.35">
      <c r="A1" s="6" t="s">
        <v>0</v>
      </c>
      <c r="B1" s="7" t="s">
        <v>3</v>
      </c>
      <c r="C1" s="7" t="s">
        <v>2</v>
      </c>
      <c r="D1" s="7" t="s">
        <v>1</v>
      </c>
      <c r="E1" s="7" t="s">
        <v>30</v>
      </c>
      <c r="F1" s="7"/>
    </row>
    <row r="2" spans="1:6" x14ac:dyDescent="0.35">
      <c r="A2" s="5">
        <v>183</v>
      </c>
      <c r="B2" s="3">
        <v>5.79</v>
      </c>
      <c r="C2" s="3">
        <v>45.73</v>
      </c>
      <c r="D2" s="3">
        <f>PI()/4*(B2^2)*C2</f>
        <v>1204.0602252256308</v>
      </c>
      <c r="E2" s="5">
        <f>10^(0.76*LOG(D2)-0.352)</f>
        <v>97.564683436410874</v>
      </c>
    </row>
    <row r="3" spans="1:6" x14ac:dyDescent="0.35">
      <c r="A3" s="5">
        <v>186</v>
      </c>
      <c r="B3" s="3">
        <v>7.17</v>
      </c>
      <c r="C3" s="3">
        <v>64.709999999999994</v>
      </c>
      <c r="D3" s="3">
        <f t="shared" ref="D3:D11" si="0">PI()/4*(B3^2)*C3</f>
        <v>2612.7604446121377</v>
      </c>
      <c r="E3" s="5">
        <f t="shared" ref="E3:E23" si="1">10^(0.76*LOG(D3)-0.352)</f>
        <v>175.79061694502141</v>
      </c>
    </row>
    <row r="4" spans="1:6" x14ac:dyDescent="0.35">
      <c r="A4" s="5">
        <v>189</v>
      </c>
      <c r="B4" s="3">
        <v>6.47</v>
      </c>
      <c r="C4" s="3">
        <v>66.89</v>
      </c>
      <c r="D4" s="3">
        <f t="shared" si="0"/>
        <v>2199.174234399406</v>
      </c>
      <c r="E4" s="5">
        <f t="shared" si="1"/>
        <v>154.21170021617766</v>
      </c>
    </row>
    <row r="5" spans="1:6" x14ac:dyDescent="0.35">
      <c r="A5" s="5">
        <v>192</v>
      </c>
      <c r="B5" s="3">
        <v>6.29</v>
      </c>
      <c r="C5" s="3">
        <v>62.36</v>
      </c>
      <c r="D5" s="3">
        <f t="shared" si="0"/>
        <v>1937.7479172728554</v>
      </c>
      <c r="E5" s="5">
        <f t="shared" si="1"/>
        <v>140.07025905640117</v>
      </c>
    </row>
    <row r="6" spans="1:6" x14ac:dyDescent="0.35">
      <c r="A6" s="5">
        <v>198</v>
      </c>
      <c r="B6" s="3">
        <v>5.93</v>
      </c>
      <c r="C6" s="3">
        <v>58.05</v>
      </c>
      <c r="D6" s="3">
        <f t="shared" si="0"/>
        <v>1603.2508992049884</v>
      </c>
      <c r="E6" s="5">
        <f t="shared" si="1"/>
        <v>121.28333598938329</v>
      </c>
    </row>
    <row r="7" spans="1:6" x14ac:dyDescent="0.35">
      <c r="A7" s="5">
        <v>201</v>
      </c>
      <c r="B7" s="3">
        <v>5.79</v>
      </c>
      <c r="C7" s="3">
        <v>76.849999999999994</v>
      </c>
      <c r="D7" s="3">
        <f t="shared" si="0"/>
        <v>2023.4425608701013</v>
      </c>
      <c r="E7" s="5">
        <f t="shared" si="1"/>
        <v>144.7534986504719</v>
      </c>
    </row>
    <row r="8" spans="1:6" x14ac:dyDescent="0.35">
      <c r="A8" s="5">
        <v>207</v>
      </c>
      <c r="B8" s="3">
        <v>5.76</v>
      </c>
      <c r="C8" s="3">
        <v>48.89</v>
      </c>
      <c r="D8" s="3">
        <f t="shared" si="0"/>
        <v>1273.957340319171</v>
      </c>
      <c r="E8" s="5">
        <f t="shared" si="1"/>
        <v>101.83984108654884</v>
      </c>
    </row>
    <row r="9" spans="1:6" x14ac:dyDescent="0.35">
      <c r="A9" s="5">
        <v>210</v>
      </c>
      <c r="B9" s="3">
        <v>6.28</v>
      </c>
      <c r="C9" s="3">
        <v>58.62</v>
      </c>
      <c r="D9" s="3">
        <f t="shared" si="0"/>
        <v>1815.7455268803146</v>
      </c>
      <c r="E9" s="5">
        <f t="shared" si="1"/>
        <v>133.31585031501675</v>
      </c>
    </row>
    <row r="10" spans="1:6" x14ac:dyDescent="0.35">
      <c r="A10" s="5">
        <v>213</v>
      </c>
      <c r="B10" s="3">
        <v>5.33</v>
      </c>
      <c r="C10" s="3">
        <v>71.36</v>
      </c>
      <c r="D10" s="3">
        <f t="shared" si="0"/>
        <v>1592.2055770123566</v>
      </c>
      <c r="E10" s="5">
        <f t="shared" si="1"/>
        <v>120.64778333072654</v>
      </c>
    </row>
    <row r="11" spans="1:6" x14ac:dyDescent="0.35">
      <c r="A11" s="5">
        <v>216</v>
      </c>
      <c r="B11" s="3">
        <v>6.97</v>
      </c>
      <c r="C11" s="3">
        <v>62.97</v>
      </c>
      <c r="D11" s="3">
        <f t="shared" si="0"/>
        <v>2402.6423665912052</v>
      </c>
      <c r="E11" s="5">
        <f t="shared" si="1"/>
        <v>164.93914518580522</v>
      </c>
    </row>
    <row r="12" spans="1:6" x14ac:dyDescent="0.35">
      <c r="A12" s="5">
        <v>219</v>
      </c>
      <c r="B12" s="3">
        <v>6.07</v>
      </c>
      <c r="C12" s="3">
        <v>52.35</v>
      </c>
      <c r="D12" s="3">
        <f>PI()/4*(B12^2)*C12</f>
        <v>1514.8999439859545</v>
      </c>
      <c r="E12" s="5">
        <f t="shared" si="1"/>
        <v>116.16941480721006</v>
      </c>
    </row>
    <row r="13" spans="1:6" x14ac:dyDescent="0.35">
      <c r="A13" s="5">
        <v>222</v>
      </c>
      <c r="B13" s="3">
        <v>6.09</v>
      </c>
      <c r="C13" s="3">
        <v>41.14</v>
      </c>
      <c r="D13" s="3">
        <f t="shared" ref="D13:D23" si="2">PI()/4*(B13^2)*C13</f>
        <v>1198.3640001672829</v>
      </c>
      <c r="E13" s="5">
        <f t="shared" si="1"/>
        <v>97.213695552677351</v>
      </c>
    </row>
    <row r="14" spans="1:6" x14ac:dyDescent="0.35">
      <c r="A14" s="5">
        <v>225</v>
      </c>
      <c r="B14" s="3">
        <v>5.8</v>
      </c>
      <c r="C14" s="3">
        <v>66.48</v>
      </c>
      <c r="D14" s="3">
        <f t="shared" si="2"/>
        <v>1756.4543995255622</v>
      </c>
      <c r="E14" s="5">
        <f t="shared" si="1"/>
        <v>129.99421573974138</v>
      </c>
    </row>
    <row r="15" spans="1:6" x14ac:dyDescent="0.35">
      <c r="A15" s="5">
        <v>228</v>
      </c>
      <c r="B15" s="3">
        <v>6.15</v>
      </c>
      <c r="C15" s="3">
        <v>62.24</v>
      </c>
      <c r="D15" s="3">
        <f t="shared" si="2"/>
        <v>1848.8841394646236</v>
      </c>
      <c r="E15" s="5">
        <f t="shared" si="1"/>
        <v>135.16099171036868</v>
      </c>
    </row>
    <row r="16" spans="1:6" x14ac:dyDescent="0.35">
      <c r="A16" s="5">
        <v>234</v>
      </c>
      <c r="B16" s="3">
        <v>5.64</v>
      </c>
      <c r="C16" s="3">
        <v>54.94</v>
      </c>
      <c r="D16" s="3">
        <f t="shared" si="2"/>
        <v>1372.5770859273061</v>
      </c>
      <c r="E16" s="5">
        <f t="shared" si="1"/>
        <v>107.77745539137536</v>
      </c>
    </row>
    <row r="17" spans="1:5" x14ac:dyDescent="0.35">
      <c r="A17" s="5">
        <v>240</v>
      </c>
      <c r="B17" s="3">
        <v>6.33</v>
      </c>
      <c r="C17" s="3">
        <v>53</v>
      </c>
      <c r="D17" s="3">
        <f t="shared" si="2"/>
        <v>1667.9121448758688</v>
      </c>
      <c r="E17" s="5">
        <f t="shared" si="1"/>
        <v>124.98319138210545</v>
      </c>
    </row>
    <row r="18" spans="1:5" x14ac:dyDescent="0.35">
      <c r="A18" s="5">
        <v>243</v>
      </c>
      <c r="B18" s="3">
        <v>6.19</v>
      </c>
      <c r="C18" s="3">
        <v>49.69</v>
      </c>
      <c r="D18" s="3">
        <f t="shared" si="2"/>
        <v>1495.3407761113972</v>
      </c>
      <c r="E18" s="5">
        <f t="shared" si="1"/>
        <v>115.02772590216753</v>
      </c>
    </row>
    <row r="19" spans="1:5" x14ac:dyDescent="0.35">
      <c r="A19" s="5">
        <v>246</v>
      </c>
      <c r="B19" s="3">
        <v>5.89</v>
      </c>
      <c r="C19" s="3">
        <v>58.89</v>
      </c>
      <c r="D19" s="3">
        <f t="shared" si="2"/>
        <v>1604.5824035609521</v>
      </c>
      <c r="E19" s="5">
        <f t="shared" si="1"/>
        <v>121.35988023663299</v>
      </c>
    </row>
    <row r="20" spans="1:5" x14ac:dyDescent="0.35">
      <c r="A20" s="5">
        <v>249</v>
      </c>
      <c r="B20" s="3">
        <v>6.4</v>
      </c>
      <c r="C20" s="3">
        <v>69.180000000000007</v>
      </c>
      <c r="D20" s="3">
        <f t="shared" si="2"/>
        <v>2225.5142888995015</v>
      </c>
      <c r="E20" s="5">
        <f t="shared" si="1"/>
        <v>155.61343669284702</v>
      </c>
    </row>
    <row r="21" spans="1:5" x14ac:dyDescent="0.35">
      <c r="A21" s="5">
        <v>252</v>
      </c>
      <c r="B21" s="3">
        <v>5.4</v>
      </c>
      <c r="C21" s="3">
        <v>71.75</v>
      </c>
      <c r="D21" s="3">
        <f t="shared" si="2"/>
        <v>1643.2335994050434</v>
      </c>
      <c r="E21" s="5">
        <f t="shared" si="1"/>
        <v>123.57524292650004</v>
      </c>
    </row>
    <row r="22" spans="1:5" x14ac:dyDescent="0.35">
      <c r="A22" s="5">
        <v>255</v>
      </c>
      <c r="B22" s="3">
        <v>7.04</v>
      </c>
      <c r="C22" s="3">
        <v>57.13</v>
      </c>
      <c r="D22" s="3">
        <f t="shared" si="2"/>
        <v>2223.8189347071766</v>
      </c>
      <c r="E22" s="5">
        <f t="shared" si="1"/>
        <v>155.5233355177439</v>
      </c>
    </row>
    <row r="23" spans="1:5" x14ac:dyDescent="0.35">
      <c r="A23" s="5">
        <v>258</v>
      </c>
      <c r="B23" s="3">
        <v>6.8</v>
      </c>
      <c r="C23" s="3">
        <v>41.66</v>
      </c>
      <c r="D23" s="3">
        <f t="shared" si="2"/>
        <v>1512.9583494052467</v>
      </c>
      <c r="E23" s="5">
        <f t="shared" si="1"/>
        <v>116.05624076696391</v>
      </c>
    </row>
    <row r="24" spans="1:5" x14ac:dyDescent="0.35">
      <c r="A24" s="5"/>
      <c r="B24" s="3"/>
      <c r="C24" s="3"/>
      <c r="D24" s="3"/>
    </row>
    <row r="25" spans="1:5" x14ac:dyDescent="0.35">
      <c r="A25" s="4" t="s">
        <v>4</v>
      </c>
      <c r="B25" s="11">
        <f>MEDIAN(B2:B23)</f>
        <v>6.12</v>
      </c>
      <c r="C25" s="4">
        <f>MEDIAN(C2:C23)</f>
        <v>58.754999999999995</v>
      </c>
      <c r="D25" s="4">
        <f>MEDIAN(D2:D23)</f>
        <v>1655.5728721404562</v>
      </c>
      <c r="E25" s="4">
        <f>MEDIAN(E2:E23)</f>
        <v>124.27921715430274</v>
      </c>
    </row>
    <row r="26" spans="1:5" x14ac:dyDescent="0.35">
      <c r="A26" s="4" t="s">
        <v>79</v>
      </c>
      <c r="B26" s="11">
        <f>STDEVA(B2:B23)</f>
        <v>0.50304010839032565</v>
      </c>
      <c r="C26" s="4">
        <f t="shared" ref="C26:E26" si="3">STDEVA(C2:C23)</f>
        <v>9.7867683446595937</v>
      </c>
      <c r="D26" s="4">
        <f t="shared" si="3"/>
        <v>389.00902371354562</v>
      </c>
      <c r="E26" s="4">
        <f t="shared" si="3"/>
        <v>21.705680933120366</v>
      </c>
    </row>
    <row r="27" spans="1:5" x14ac:dyDescent="0.35">
      <c r="A27" s="4" t="s">
        <v>29</v>
      </c>
      <c r="B27" s="2"/>
      <c r="C27" s="4">
        <v>11302</v>
      </c>
      <c r="D27" s="3" t="s">
        <v>31</v>
      </c>
    </row>
    <row r="28" spans="1:5" x14ac:dyDescent="0.35">
      <c r="A28" s="1" t="s">
        <v>32</v>
      </c>
      <c r="B28" s="1"/>
      <c r="C28" s="4">
        <f>(C27/1000)*E25</f>
        <v>1404.6037122779296</v>
      </c>
      <c r="D28" s="9" t="s">
        <v>33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2"/>
  <sheetViews>
    <sheetView workbookViewId="0">
      <selection activeCell="F1" sqref="F1"/>
    </sheetView>
  </sheetViews>
  <sheetFormatPr baseColWidth="10" defaultColWidth="11.453125" defaultRowHeight="14.5" x14ac:dyDescent="0.35"/>
  <cols>
    <col min="1" max="1" width="8.1796875" customWidth="1"/>
  </cols>
  <sheetData>
    <row r="1" spans="1:6" ht="31" x14ac:dyDescent="0.35">
      <c r="A1" s="6" t="s">
        <v>0</v>
      </c>
      <c r="B1" s="7" t="s">
        <v>3</v>
      </c>
      <c r="C1" s="7" t="s">
        <v>2</v>
      </c>
      <c r="D1" s="7" t="s">
        <v>1</v>
      </c>
      <c r="E1" s="7" t="s">
        <v>30</v>
      </c>
      <c r="F1" s="7"/>
    </row>
    <row r="2" spans="1:6" x14ac:dyDescent="0.35">
      <c r="A2" s="5">
        <v>153</v>
      </c>
      <c r="B2" s="3">
        <v>6.41</v>
      </c>
      <c r="C2" s="3">
        <v>49.06</v>
      </c>
      <c r="D2" s="3">
        <f>PI()/4*(B2^2)*C2</f>
        <v>1583.1916266936935</v>
      </c>
      <c r="E2" s="5">
        <f>10^(0.76*LOG(D2)-0.352)</f>
        <v>120.12833232556942</v>
      </c>
    </row>
    <row r="3" spans="1:6" x14ac:dyDescent="0.35">
      <c r="A3" s="5">
        <v>156</v>
      </c>
      <c r="B3" s="3">
        <v>6.11</v>
      </c>
      <c r="C3" s="3">
        <v>55.25</v>
      </c>
      <c r="D3" s="3">
        <f t="shared" ref="D3:D17" si="0">PI()/4*(B3^2)*C3</f>
        <v>1619.961093361286</v>
      </c>
      <c r="E3" s="5">
        <f t="shared" ref="E3:E17" si="1">10^(0.76*LOG(D3)-0.352)</f>
        <v>122.2428548976384</v>
      </c>
    </row>
    <row r="4" spans="1:6" x14ac:dyDescent="0.35">
      <c r="A4" s="5">
        <v>159</v>
      </c>
      <c r="B4" s="3">
        <v>5.72</v>
      </c>
      <c r="C4" s="3">
        <v>53.51</v>
      </c>
      <c r="D4" s="3">
        <f t="shared" si="0"/>
        <v>1375.0449326204071</v>
      </c>
      <c r="E4" s="5">
        <f t="shared" si="1"/>
        <v>107.92469657792503</v>
      </c>
    </row>
    <row r="5" spans="1:6" x14ac:dyDescent="0.35">
      <c r="A5" s="5">
        <v>162</v>
      </c>
      <c r="B5" s="3">
        <v>5.1100000000000003</v>
      </c>
      <c r="C5" s="3">
        <v>51.41</v>
      </c>
      <c r="D5" s="3">
        <f t="shared" si="0"/>
        <v>1054.3366066117806</v>
      </c>
      <c r="E5" s="5">
        <f t="shared" si="1"/>
        <v>88.199121009066843</v>
      </c>
    </row>
    <row r="6" spans="1:6" x14ac:dyDescent="0.35">
      <c r="A6" s="5">
        <v>165</v>
      </c>
      <c r="B6" s="3">
        <v>5.58</v>
      </c>
      <c r="C6" s="3">
        <v>41.72</v>
      </c>
      <c r="D6" s="3">
        <f t="shared" si="0"/>
        <v>1020.2405457570027</v>
      </c>
      <c r="E6" s="5">
        <f t="shared" si="1"/>
        <v>86.022876361054614</v>
      </c>
    </row>
    <row r="7" spans="1:6" x14ac:dyDescent="0.35">
      <c r="A7" s="5">
        <v>168</v>
      </c>
      <c r="B7" s="3">
        <v>7.42</v>
      </c>
      <c r="C7" s="3">
        <v>33.479999999999997</v>
      </c>
      <c r="D7" s="3">
        <f t="shared" si="0"/>
        <v>1447.7152234408559</v>
      </c>
      <c r="E7" s="5">
        <f t="shared" si="1"/>
        <v>112.23264221901346</v>
      </c>
    </row>
    <row r="8" spans="1:6" x14ac:dyDescent="0.35">
      <c r="A8" s="5">
        <v>174</v>
      </c>
      <c r="B8" s="3">
        <v>5.8</v>
      </c>
      <c r="C8" s="3">
        <v>50.78</v>
      </c>
      <c r="D8" s="3">
        <f t="shared" si="0"/>
        <v>1341.6479303235265</v>
      </c>
      <c r="E8" s="5">
        <f t="shared" si="1"/>
        <v>105.92666750541358</v>
      </c>
    </row>
    <row r="9" spans="1:6" x14ac:dyDescent="0.35">
      <c r="A9" s="5">
        <v>177</v>
      </c>
      <c r="B9" s="3">
        <v>6.67</v>
      </c>
      <c r="C9" s="3">
        <v>60.36</v>
      </c>
      <c r="D9" s="3">
        <f t="shared" si="0"/>
        <v>2109.0689612209303</v>
      </c>
      <c r="E9" s="5">
        <f t="shared" si="1"/>
        <v>149.38568849649525</v>
      </c>
    </row>
    <row r="10" spans="1:6" x14ac:dyDescent="0.35">
      <c r="A10" s="5">
        <v>186</v>
      </c>
      <c r="B10" s="3">
        <v>5.73</v>
      </c>
      <c r="C10" s="3">
        <v>53.88</v>
      </c>
      <c r="D10" s="3">
        <f t="shared" si="0"/>
        <v>1389.3981374635709</v>
      </c>
      <c r="E10" s="5">
        <f t="shared" si="1"/>
        <v>108.77981136936246</v>
      </c>
    </row>
    <row r="11" spans="1:6" x14ac:dyDescent="0.35">
      <c r="A11" s="5">
        <v>189</v>
      </c>
      <c r="B11" s="3">
        <v>6.11</v>
      </c>
      <c r="C11" s="3">
        <v>37.340000000000003</v>
      </c>
      <c r="D11" s="3">
        <f t="shared" si="0"/>
        <v>1094.8298140472475</v>
      </c>
      <c r="E11" s="5">
        <f t="shared" si="1"/>
        <v>90.761868436732684</v>
      </c>
    </row>
    <row r="12" spans="1:6" x14ac:dyDescent="0.35">
      <c r="A12" s="5">
        <v>195</v>
      </c>
      <c r="B12" s="3">
        <v>5.82</v>
      </c>
      <c r="C12" s="3">
        <v>60.95</v>
      </c>
      <c r="D12" s="3">
        <f t="shared" si="0"/>
        <v>1621.4723997041945</v>
      </c>
      <c r="E12" s="5">
        <f t="shared" si="1"/>
        <v>122.32951843132642</v>
      </c>
    </row>
    <row r="13" spans="1:6" x14ac:dyDescent="0.35">
      <c r="A13" s="5">
        <v>198</v>
      </c>
      <c r="B13" s="3">
        <v>5.48</v>
      </c>
      <c r="C13" s="3">
        <v>61.58</v>
      </c>
      <c r="D13" s="3">
        <f t="shared" si="0"/>
        <v>1452.4148575550673</v>
      </c>
      <c r="E13" s="5">
        <f t="shared" si="1"/>
        <v>112.50942858947238</v>
      </c>
    </row>
    <row r="14" spans="1:6" x14ac:dyDescent="0.35">
      <c r="A14" s="5">
        <v>201</v>
      </c>
      <c r="B14" s="3">
        <v>6.3</v>
      </c>
      <c r="C14" s="3">
        <v>48.86</v>
      </c>
      <c r="D14" s="3">
        <f t="shared" si="0"/>
        <v>1523.0860587222571</v>
      </c>
      <c r="E14" s="5">
        <f t="shared" si="1"/>
        <v>116.6461949842913</v>
      </c>
    </row>
    <row r="15" spans="1:6" x14ac:dyDescent="0.35">
      <c r="A15" s="5">
        <v>204</v>
      </c>
      <c r="B15" s="3">
        <v>5.65</v>
      </c>
      <c r="C15" s="3">
        <v>53.41</v>
      </c>
      <c r="D15" s="3">
        <f t="shared" si="0"/>
        <v>1339.08873004305</v>
      </c>
      <c r="E15" s="5">
        <f t="shared" si="1"/>
        <v>105.77307002605205</v>
      </c>
    </row>
    <row r="16" spans="1:6" x14ac:dyDescent="0.35">
      <c r="A16" s="5">
        <v>210</v>
      </c>
      <c r="B16" s="3">
        <v>6.89</v>
      </c>
      <c r="C16" s="3">
        <v>40.659999999999997</v>
      </c>
      <c r="D16" s="3">
        <f t="shared" si="0"/>
        <v>1515.9877762055294</v>
      </c>
      <c r="E16" s="5">
        <f t="shared" si="1"/>
        <v>116.23280848499873</v>
      </c>
    </row>
    <row r="17" spans="1:5" x14ac:dyDescent="0.35">
      <c r="A17" s="5">
        <v>213</v>
      </c>
      <c r="B17" s="3">
        <v>5.48</v>
      </c>
      <c r="C17" s="3">
        <v>59.07</v>
      </c>
      <c r="D17" s="3">
        <f t="shared" si="0"/>
        <v>1393.2144468297795</v>
      </c>
      <c r="E17" s="5">
        <f t="shared" si="1"/>
        <v>109.00681653827282</v>
      </c>
    </row>
    <row r="18" spans="1:5" x14ac:dyDescent="0.35">
      <c r="A18" s="5"/>
      <c r="B18" s="3"/>
      <c r="C18" s="3"/>
      <c r="D18" s="3"/>
    </row>
    <row r="19" spans="1:5" x14ac:dyDescent="0.35">
      <c r="A19" s="4" t="s">
        <v>4</v>
      </c>
      <c r="B19" s="11">
        <f>MEDIAN(B2:B17)</f>
        <v>5.8100000000000005</v>
      </c>
      <c r="C19" s="4">
        <f>MEDIAN(C2:C17)</f>
        <v>52.41</v>
      </c>
      <c r="D19" s="4">
        <f>MEDIAN(D2:D17)</f>
        <v>1420.4648351353176</v>
      </c>
      <c r="E19" s="4">
        <f>MEDIAN(E2:E17)</f>
        <v>110.61972937864314</v>
      </c>
    </row>
    <row r="20" spans="1:5" x14ac:dyDescent="0.35">
      <c r="A20" s="4" t="s">
        <v>79</v>
      </c>
      <c r="B20" s="11">
        <f>STDEVA(B2:B17)</f>
        <v>0.59946086889248507</v>
      </c>
      <c r="C20" s="4">
        <f t="shared" ref="C20:E20" si="2">STDEVA(C2:C17)</f>
        <v>8.5475505263203608</v>
      </c>
      <c r="D20" s="4">
        <f t="shared" si="2"/>
        <v>260.4716114638872</v>
      </c>
      <c r="E20" s="4">
        <f t="shared" si="2"/>
        <v>15.273331005373501</v>
      </c>
    </row>
    <row r="21" spans="1:5" x14ac:dyDescent="0.35">
      <c r="A21" s="4" t="s">
        <v>29</v>
      </c>
      <c r="B21" s="2"/>
      <c r="C21" s="4">
        <v>16589</v>
      </c>
      <c r="D21" s="3" t="s">
        <v>31</v>
      </c>
    </row>
    <row r="22" spans="1:5" x14ac:dyDescent="0.35">
      <c r="A22" s="1" t="s">
        <v>32</v>
      </c>
      <c r="B22" s="1"/>
      <c r="C22" s="4">
        <f>(C21/1000)*E19</f>
        <v>1835.0706906623109</v>
      </c>
      <c r="D22" s="9" t="s">
        <v>33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0"/>
  <sheetViews>
    <sheetView workbookViewId="0">
      <selection activeCell="F1" sqref="F1"/>
    </sheetView>
  </sheetViews>
  <sheetFormatPr baseColWidth="10" defaultColWidth="11.453125" defaultRowHeight="14.5" x14ac:dyDescent="0.35"/>
  <cols>
    <col min="1" max="1" width="7.7265625" customWidth="1"/>
  </cols>
  <sheetData>
    <row r="1" spans="1:6" ht="31" x14ac:dyDescent="0.35">
      <c r="A1" s="6" t="s">
        <v>0</v>
      </c>
      <c r="B1" s="7" t="s">
        <v>3</v>
      </c>
      <c r="C1" s="7" t="s">
        <v>2</v>
      </c>
      <c r="D1" s="7" t="s">
        <v>1</v>
      </c>
      <c r="E1" s="7" t="s">
        <v>30</v>
      </c>
      <c r="F1" s="7"/>
    </row>
    <row r="2" spans="1:6" x14ac:dyDescent="0.35">
      <c r="A2" s="8" t="s">
        <v>5</v>
      </c>
      <c r="B2" s="3">
        <v>6.44</v>
      </c>
      <c r="C2" s="3">
        <v>33.200000000000003</v>
      </c>
      <c r="D2" s="3">
        <f>PI()/4*(B2^2)*C2</f>
        <v>1081.4332037467498</v>
      </c>
      <c r="E2" s="5">
        <f>10^(0.76*LOG(D2)-0.352)</f>
        <v>89.916578302739239</v>
      </c>
    </row>
    <row r="3" spans="1:6" x14ac:dyDescent="0.35">
      <c r="A3" s="8" t="s">
        <v>6</v>
      </c>
      <c r="B3" s="3">
        <v>5.82</v>
      </c>
      <c r="C3" s="3">
        <v>26.19</v>
      </c>
      <c r="D3" s="3">
        <f t="shared" ref="D3:D15" si="0">PI()/4*(B3^2)*C3</f>
        <v>696.74097043893119</v>
      </c>
      <c r="E3" s="5">
        <f t="shared" ref="E3:E15" si="1">10^(0.76*LOG(D3)-0.352)</f>
        <v>64.377517459439346</v>
      </c>
    </row>
    <row r="4" spans="1:6" x14ac:dyDescent="0.35">
      <c r="A4" s="5">
        <v>240</v>
      </c>
      <c r="B4" s="3">
        <v>6.31</v>
      </c>
      <c r="C4" s="3">
        <v>51.26</v>
      </c>
      <c r="D4" s="3">
        <f t="shared" si="0"/>
        <v>1602.9766703676546</v>
      </c>
      <c r="E4" s="5">
        <f t="shared" si="1"/>
        <v>121.26756949025427</v>
      </c>
    </row>
    <row r="5" spans="1:6" x14ac:dyDescent="0.35">
      <c r="A5" s="5">
        <v>243</v>
      </c>
      <c r="B5" s="3">
        <v>5.34</v>
      </c>
      <c r="C5" s="3">
        <v>52.9</v>
      </c>
      <c r="D5" s="3">
        <f t="shared" si="0"/>
        <v>1184.7536830265249</v>
      </c>
      <c r="E5" s="5">
        <f t="shared" si="1"/>
        <v>96.373433363040448</v>
      </c>
    </row>
    <row r="6" spans="1:6" x14ac:dyDescent="0.35">
      <c r="A6" s="5">
        <v>246</v>
      </c>
      <c r="B6" s="3">
        <v>6.19</v>
      </c>
      <c r="C6" s="3">
        <v>60.59</v>
      </c>
      <c r="D6" s="3">
        <f t="shared" si="0"/>
        <v>1823.3587769086248</v>
      </c>
      <c r="E6" s="5">
        <f t="shared" si="1"/>
        <v>133.74046234808677</v>
      </c>
    </row>
    <row r="7" spans="1:6" x14ac:dyDescent="0.35">
      <c r="A7" s="5">
        <v>249</v>
      </c>
      <c r="B7" s="3">
        <v>6.32</v>
      </c>
      <c r="C7" s="3">
        <v>59.56</v>
      </c>
      <c r="D7" s="3">
        <f t="shared" si="0"/>
        <v>1868.4381535564328</v>
      </c>
      <c r="E7" s="5">
        <f t="shared" si="1"/>
        <v>136.24602249253022</v>
      </c>
    </row>
    <row r="8" spans="1:6" x14ac:dyDescent="0.35">
      <c r="A8" s="5">
        <v>252</v>
      </c>
      <c r="B8" s="3">
        <v>6.14</v>
      </c>
      <c r="C8" s="3">
        <v>52.35</v>
      </c>
      <c r="D8" s="3">
        <f t="shared" si="0"/>
        <v>1550.0414420528452</v>
      </c>
      <c r="E8" s="5">
        <f t="shared" si="1"/>
        <v>118.21182313622164</v>
      </c>
    </row>
    <row r="9" spans="1:6" x14ac:dyDescent="0.35">
      <c r="A9" s="5">
        <v>255</v>
      </c>
      <c r="B9" s="3">
        <v>6.39</v>
      </c>
      <c r="C9" s="3">
        <v>48.19</v>
      </c>
      <c r="D9" s="3">
        <f t="shared" si="0"/>
        <v>1545.427101393781</v>
      </c>
      <c r="E9" s="5">
        <f t="shared" si="1"/>
        <v>117.94427855582857</v>
      </c>
    </row>
    <row r="10" spans="1:6" x14ac:dyDescent="0.35">
      <c r="A10" s="5">
        <v>258</v>
      </c>
      <c r="B10" s="3">
        <v>5.7</v>
      </c>
      <c r="C10" s="3">
        <v>43.97</v>
      </c>
      <c r="D10" s="3">
        <f t="shared" si="0"/>
        <v>1122.0082708765926</v>
      </c>
      <c r="E10" s="5">
        <f t="shared" si="1"/>
        <v>92.469179559404424</v>
      </c>
    </row>
    <row r="11" spans="1:6" x14ac:dyDescent="0.35">
      <c r="A11" s="5">
        <v>261</v>
      </c>
      <c r="B11" s="3">
        <v>6.85</v>
      </c>
      <c r="C11" s="3">
        <v>35.89</v>
      </c>
      <c r="D11" s="3">
        <f t="shared" si="0"/>
        <v>1322.6486186071816</v>
      </c>
      <c r="E11" s="5">
        <f t="shared" si="1"/>
        <v>104.7846837139265</v>
      </c>
    </row>
    <row r="12" spans="1:6" x14ac:dyDescent="0.35">
      <c r="A12" s="5">
        <v>264</v>
      </c>
      <c r="B12" s="3">
        <v>6.28</v>
      </c>
      <c r="C12" s="3">
        <v>63.04</v>
      </c>
      <c r="D12" s="3">
        <f t="shared" si="0"/>
        <v>1952.6543502991306</v>
      </c>
      <c r="E12" s="5">
        <f t="shared" si="1"/>
        <v>140.88841512924736</v>
      </c>
    </row>
    <row r="13" spans="1:6" x14ac:dyDescent="0.35">
      <c r="A13" s="5">
        <v>279</v>
      </c>
      <c r="B13" s="3">
        <v>6.34</v>
      </c>
      <c r="C13" s="3">
        <v>63.94</v>
      </c>
      <c r="D13" s="3">
        <f t="shared" si="0"/>
        <v>2018.5570536411426</v>
      </c>
      <c r="E13" s="5">
        <f t="shared" si="1"/>
        <v>144.48780120515664</v>
      </c>
    </row>
    <row r="14" spans="1:6" x14ac:dyDescent="0.35">
      <c r="A14" s="5">
        <v>285</v>
      </c>
      <c r="B14" s="3">
        <v>6.39</v>
      </c>
      <c r="C14" s="3">
        <v>63.48</v>
      </c>
      <c r="D14" s="3">
        <f t="shared" si="0"/>
        <v>2035.7690889495168</v>
      </c>
      <c r="E14" s="5">
        <f t="shared" si="1"/>
        <v>145.42319163913717</v>
      </c>
    </row>
    <row r="15" spans="1:6" x14ac:dyDescent="0.35">
      <c r="A15" s="5">
        <v>288</v>
      </c>
      <c r="B15" s="3">
        <v>6.82</v>
      </c>
      <c r="C15" s="3">
        <v>35.93</v>
      </c>
      <c r="D15" s="3">
        <f t="shared" si="0"/>
        <v>1312.5499745200048</v>
      </c>
      <c r="E15" s="5">
        <f t="shared" si="1"/>
        <v>104.17608788723454</v>
      </c>
    </row>
    <row r="16" spans="1:6" x14ac:dyDescent="0.35">
      <c r="A16" s="5"/>
      <c r="B16" s="3"/>
      <c r="C16" s="3"/>
      <c r="D16" s="3"/>
    </row>
    <row r="17" spans="1:5" x14ac:dyDescent="0.35">
      <c r="A17" s="4" t="s">
        <v>4</v>
      </c>
      <c r="B17" s="11">
        <f>MEDIAN(B2:B15)</f>
        <v>6.3149999999999995</v>
      </c>
      <c r="C17" s="4">
        <f>MEDIAN(C2:C15)</f>
        <v>51.805</v>
      </c>
      <c r="D17" s="4">
        <f>MEDIAN(D2:D15)</f>
        <v>1547.7342717233132</v>
      </c>
      <c r="E17" s="4">
        <f>MEDIAN(E2:E15)</f>
        <v>118.07805084602511</v>
      </c>
    </row>
    <row r="18" spans="1:5" x14ac:dyDescent="0.35">
      <c r="A18" s="4" t="s">
        <v>79</v>
      </c>
      <c r="B18" s="11">
        <f>STDEVA(B2:B15)</f>
        <v>0.40257208759958224</v>
      </c>
      <c r="C18" s="4">
        <f t="shared" ref="C18:E18" si="2">STDEVA(C2:C15)</f>
        <v>12.540787280087178</v>
      </c>
      <c r="D18" s="4">
        <f t="shared" si="2"/>
        <v>406.16536088334971</v>
      </c>
      <c r="E18" s="4">
        <f t="shared" si="2"/>
        <v>24.169402339364279</v>
      </c>
    </row>
    <row r="19" spans="1:5" x14ac:dyDescent="0.35">
      <c r="A19" s="4" t="s">
        <v>29</v>
      </c>
      <c r="B19" s="2"/>
      <c r="C19" s="1">
        <v>19439</v>
      </c>
      <c r="D19" s="3" t="s">
        <v>31</v>
      </c>
    </row>
    <row r="20" spans="1:5" x14ac:dyDescent="0.35">
      <c r="A20" s="1" t="s">
        <v>32</v>
      </c>
      <c r="B20" s="1"/>
      <c r="C20" s="4">
        <f>(C19/1000)*E17</f>
        <v>2295.3192303958822</v>
      </c>
      <c r="D20" s="9" t="s">
        <v>33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5"/>
  <sheetViews>
    <sheetView workbookViewId="0">
      <selection activeCell="F22" sqref="F22"/>
    </sheetView>
  </sheetViews>
  <sheetFormatPr baseColWidth="10" defaultColWidth="11.453125" defaultRowHeight="14.5" x14ac:dyDescent="0.35"/>
  <cols>
    <col min="1" max="1" width="8.453125" customWidth="1"/>
  </cols>
  <sheetData>
    <row r="1" spans="1:6" ht="31" x14ac:dyDescent="0.35">
      <c r="A1" s="6" t="s">
        <v>0</v>
      </c>
      <c r="B1" s="7" t="s">
        <v>3</v>
      </c>
      <c r="C1" s="7" t="s">
        <v>2</v>
      </c>
      <c r="D1" s="7" t="s">
        <v>1</v>
      </c>
      <c r="E1" s="7" t="s">
        <v>30</v>
      </c>
      <c r="F1" s="7"/>
    </row>
    <row r="2" spans="1:6" x14ac:dyDescent="0.35">
      <c r="A2" s="5">
        <v>165</v>
      </c>
      <c r="B2" s="3">
        <v>5.68</v>
      </c>
      <c r="C2" s="3">
        <v>82.6</v>
      </c>
      <c r="D2" s="3">
        <f>PI()/4*(B2^2)*C2</f>
        <v>2092.9873337811705</v>
      </c>
      <c r="E2" s="5">
        <f>10^(0.76*LOG(D2)-0.352)</f>
        <v>148.51920507947648</v>
      </c>
    </row>
    <row r="3" spans="1:6" x14ac:dyDescent="0.35">
      <c r="A3" s="5">
        <v>168</v>
      </c>
      <c r="B3" s="3">
        <v>5.5</v>
      </c>
      <c r="C3" s="3">
        <v>66.47</v>
      </c>
      <c r="D3" s="3">
        <f t="shared" ref="D3:D20" si="0">PI()/4*(B3^2)*C3</f>
        <v>1579.2138316111088</v>
      </c>
      <c r="E3" s="5">
        <f t="shared" ref="E3:E20" si="1">10^(0.76*LOG(D3)-0.352)</f>
        <v>119.89887653628217</v>
      </c>
    </row>
    <row r="4" spans="1:6" x14ac:dyDescent="0.35">
      <c r="A4" s="5">
        <v>171</v>
      </c>
      <c r="B4" s="3">
        <v>5.81</v>
      </c>
      <c r="C4" s="3">
        <v>72.78</v>
      </c>
      <c r="D4" s="3">
        <f t="shared" si="0"/>
        <v>1929.5418275050627</v>
      </c>
      <c r="E4" s="5">
        <f t="shared" si="1"/>
        <v>139.61921440111712</v>
      </c>
    </row>
    <row r="5" spans="1:6" x14ac:dyDescent="0.35">
      <c r="A5" s="5">
        <v>174</v>
      </c>
      <c r="B5" s="3">
        <v>7.45</v>
      </c>
      <c r="C5" s="3">
        <v>38.5</v>
      </c>
      <c r="D5" s="3">
        <f t="shared" si="0"/>
        <v>1678.2751202127247</v>
      </c>
      <c r="E5" s="5">
        <f t="shared" si="1"/>
        <v>125.57292163073519</v>
      </c>
    </row>
    <row r="6" spans="1:6" x14ac:dyDescent="0.35">
      <c r="A6" s="5">
        <v>180</v>
      </c>
      <c r="B6" s="3">
        <v>7.18</v>
      </c>
      <c r="C6" s="3">
        <v>53.25</v>
      </c>
      <c r="D6" s="3">
        <f t="shared" si="0"/>
        <v>2156.0477848424048</v>
      </c>
      <c r="E6" s="5">
        <f t="shared" si="1"/>
        <v>151.90790359272438</v>
      </c>
    </row>
    <row r="7" spans="1:6" x14ac:dyDescent="0.35">
      <c r="A7" s="5">
        <v>183</v>
      </c>
      <c r="B7" s="3">
        <v>6.19</v>
      </c>
      <c r="C7" s="3">
        <v>48.58</v>
      </c>
      <c r="D7" s="3">
        <f t="shared" si="0"/>
        <v>1461.9371081403035</v>
      </c>
      <c r="E7" s="5">
        <f t="shared" si="1"/>
        <v>113.06958659516211</v>
      </c>
    </row>
    <row r="8" spans="1:6" x14ac:dyDescent="0.35">
      <c r="A8" s="5">
        <v>186</v>
      </c>
      <c r="B8" s="3">
        <v>6.86</v>
      </c>
      <c r="C8" s="3">
        <v>52.98</v>
      </c>
      <c r="D8" s="3">
        <f t="shared" si="0"/>
        <v>1958.168530273379</v>
      </c>
      <c r="E8" s="5">
        <f t="shared" si="1"/>
        <v>141.19068677833937</v>
      </c>
    </row>
    <row r="9" spans="1:6" x14ac:dyDescent="0.35">
      <c r="A9" s="5">
        <v>189</v>
      </c>
      <c r="B9" s="3">
        <v>6.31</v>
      </c>
      <c r="C9" s="3">
        <v>64.27</v>
      </c>
      <c r="D9" s="3">
        <f t="shared" si="0"/>
        <v>2009.8187788632297</v>
      </c>
      <c r="E9" s="5">
        <f t="shared" si="1"/>
        <v>144.01218636823771</v>
      </c>
    </row>
    <row r="10" spans="1:6" x14ac:dyDescent="0.35">
      <c r="A10" s="5">
        <v>192</v>
      </c>
      <c r="B10" s="3">
        <v>6.6</v>
      </c>
      <c r="C10" s="3">
        <v>45.88</v>
      </c>
      <c r="D10" s="3">
        <f t="shared" si="0"/>
        <v>1569.6439906095595</v>
      </c>
      <c r="E10" s="5">
        <f t="shared" si="1"/>
        <v>119.3462789545646</v>
      </c>
    </row>
    <row r="11" spans="1:6" x14ac:dyDescent="0.35">
      <c r="A11" s="5">
        <v>195</v>
      </c>
      <c r="B11" s="3">
        <v>5.85</v>
      </c>
      <c r="C11" s="3">
        <v>53.92</v>
      </c>
      <c r="D11" s="3">
        <f>PI()/4*(B11^2)*C11</f>
        <v>1449.2773238391856</v>
      </c>
      <c r="E11" s="5">
        <f t="shared" si="1"/>
        <v>112.32466648666664</v>
      </c>
    </row>
    <row r="12" spans="1:6" x14ac:dyDescent="0.35">
      <c r="A12" s="5">
        <v>198</v>
      </c>
      <c r="B12" s="3">
        <v>5.84</v>
      </c>
      <c r="C12" s="3">
        <v>72.92</v>
      </c>
      <c r="D12" s="3">
        <f t="shared" si="0"/>
        <v>1953.2698008663392</v>
      </c>
      <c r="E12" s="5">
        <f t="shared" si="1"/>
        <v>140.9221625242441</v>
      </c>
    </row>
    <row r="13" spans="1:6" x14ac:dyDescent="0.35">
      <c r="A13" s="5">
        <v>201</v>
      </c>
      <c r="B13" s="3">
        <v>6.4</v>
      </c>
      <c r="C13" s="3">
        <v>64.56</v>
      </c>
      <c r="D13" s="3">
        <f t="shared" si="0"/>
        <v>2076.8893103693522</v>
      </c>
      <c r="E13" s="5">
        <f t="shared" si="1"/>
        <v>147.65023645239648</v>
      </c>
    </row>
    <row r="14" spans="1:6" x14ac:dyDescent="0.35">
      <c r="A14" s="5">
        <v>204</v>
      </c>
      <c r="B14" s="3">
        <v>6.23</v>
      </c>
      <c r="C14" s="3">
        <v>73.37</v>
      </c>
      <c r="D14" s="3">
        <f t="shared" si="0"/>
        <v>2236.5802921965719</v>
      </c>
      <c r="E14" s="5">
        <f t="shared" si="1"/>
        <v>156.20114579081678</v>
      </c>
    </row>
    <row r="15" spans="1:6" x14ac:dyDescent="0.35">
      <c r="A15" s="5">
        <v>207</v>
      </c>
      <c r="B15" s="3">
        <v>6.29</v>
      </c>
      <c r="C15" s="3">
        <v>73.78</v>
      </c>
      <c r="D15" s="3">
        <f t="shared" si="0"/>
        <v>2292.6081035341767</v>
      </c>
      <c r="E15" s="5">
        <f t="shared" si="1"/>
        <v>159.16613319480408</v>
      </c>
    </row>
    <row r="16" spans="1:6" x14ac:dyDescent="0.35">
      <c r="A16" s="5">
        <v>210</v>
      </c>
      <c r="B16" s="3">
        <v>6.97</v>
      </c>
      <c r="C16" s="3">
        <v>65.87</v>
      </c>
      <c r="D16" s="3">
        <f>PI()/4*(B16^2)*C16</f>
        <v>2513.2928805361712</v>
      </c>
      <c r="E16" s="5">
        <f t="shared" si="1"/>
        <v>170.68083418531367</v>
      </c>
    </row>
    <row r="17" spans="1:6" x14ac:dyDescent="0.35">
      <c r="A17" s="5">
        <v>213</v>
      </c>
      <c r="B17" s="3">
        <v>5.13</v>
      </c>
      <c r="C17" s="3">
        <v>63.98</v>
      </c>
      <c r="D17" s="3">
        <f t="shared" si="0"/>
        <v>1322.4182903855892</v>
      </c>
      <c r="E17" s="5">
        <f t="shared" si="1"/>
        <v>104.77081541651269</v>
      </c>
    </row>
    <row r="18" spans="1:6" x14ac:dyDescent="0.35">
      <c r="A18" s="5">
        <v>216</v>
      </c>
      <c r="B18" s="3">
        <v>5.77</v>
      </c>
      <c r="C18" s="3">
        <v>52.37</v>
      </c>
      <c r="D18" s="3">
        <f>PI()/4*(B18^2)*C18</f>
        <v>1369.3803182673396</v>
      </c>
      <c r="E18" s="5">
        <f t="shared" si="1"/>
        <v>107.58662948904626</v>
      </c>
    </row>
    <row r="19" spans="1:6" x14ac:dyDescent="0.35">
      <c r="A19" s="5">
        <v>219</v>
      </c>
      <c r="B19" s="3">
        <v>6.83</v>
      </c>
      <c r="C19" s="3">
        <v>46.15</v>
      </c>
      <c r="D19" s="3">
        <f>PI()/4*(B19^2)*C19</f>
        <v>1690.841871745193</v>
      </c>
      <c r="E19" s="5">
        <f t="shared" si="1"/>
        <v>126.28689211323639</v>
      </c>
    </row>
    <row r="20" spans="1:6" x14ac:dyDescent="0.35">
      <c r="A20" s="5">
        <v>225</v>
      </c>
      <c r="B20" s="3">
        <v>6.51</v>
      </c>
      <c r="C20" s="3">
        <v>38.369999999999997</v>
      </c>
      <c r="D20" s="3">
        <f t="shared" si="0"/>
        <v>1277.1551462755094</v>
      </c>
      <c r="E20" s="5">
        <f t="shared" si="1"/>
        <v>102.03406282010771</v>
      </c>
    </row>
    <row r="21" spans="1:6" x14ac:dyDescent="0.35">
      <c r="A21" s="5"/>
      <c r="B21" s="3"/>
      <c r="C21" s="3"/>
      <c r="D21" s="3"/>
    </row>
    <row r="22" spans="1:6" x14ac:dyDescent="0.35">
      <c r="A22" s="4" t="s">
        <v>4</v>
      </c>
      <c r="B22" s="11">
        <f>MEDIAN(B2:B20)</f>
        <v>6.29</v>
      </c>
      <c r="C22" s="4">
        <f t="shared" ref="C22:E22" si="2">MEDIAN(C2:C20)</f>
        <v>63.98</v>
      </c>
      <c r="D22" s="4">
        <f t="shared" si="2"/>
        <v>1929.5418275050627</v>
      </c>
      <c r="E22" s="4">
        <f t="shared" si="2"/>
        <v>139.61921440111712</v>
      </c>
      <c r="F22" s="4">
        <f>10^(0.76*LOG(D22)-0.352)</f>
        <v>139.61921440111712</v>
      </c>
    </row>
    <row r="23" spans="1:6" x14ac:dyDescent="0.35">
      <c r="A23" s="4" t="s">
        <v>79</v>
      </c>
      <c r="B23" s="11">
        <f>STDEVA(B2:B20)</f>
        <v>0.60668787315933426</v>
      </c>
      <c r="C23" s="4">
        <f t="shared" ref="C23:E23" si="3">STDEVA(C2:C20)</f>
        <v>12.862392799864677</v>
      </c>
      <c r="D23" s="4">
        <f t="shared" si="3"/>
        <v>363.94427576275882</v>
      </c>
      <c r="E23" s="4">
        <f t="shared" si="3"/>
        <v>20.323183391358278</v>
      </c>
    </row>
    <row r="24" spans="1:6" x14ac:dyDescent="0.35">
      <c r="A24" s="4" t="s">
        <v>29</v>
      </c>
      <c r="B24" s="2"/>
      <c r="C24" s="1">
        <v>18097</v>
      </c>
      <c r="D24" s="3" t="s">
        <v>31</v>
      </c>
    </row>
    <row r="25" spans="1:6" x14ac:dyDescent="0.35">
      <c r="A25" s="1" t="s">
        <v>32</v>
      </c>
      <c r="B25" s="1"/>
      <c r="C25" s="4">
        <f>(C24/1000)*E22</f>
        <v>2526.6889230170168</v>
      </c>
      <c r="D25" s="9" t="s">
        <v>33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4"/>
  <sheetViews>
    <sheetView workbookViewId="0">
      <selection activeCell="E19" sqref="E19"/>
    </sheetView>
  </sheetViews>
  <sheetFormatPr baseColWidth="10" defaultColWidth="11.453125" defaultRowHeight="14.5" x14ac:dyDescent="0.35"/>
  <cols>
    <col min="1" max="1" width="11.54296875" customWidth="1"/>
  </cols>
  <sheetData>
    <row r="1" spans="1:6" ht="31" x14ac:dyDescent="0.35">
      <c r="A1" s="6" t="s">
        <v>0</v>
      </c>
      <c r="B1" s="7" t="s">
        <v>3</v>
      </c>
      <c r="C1" s="7" t="s">
        <v>2</v>
      </c>
      <c r="D1" s="7" t="s">
        <v>1</v>
      </c>
      <c r="E1" s="7" t="s">
        <v>30</v>
      </c>
      <c r="F1" s="7"/>
    </row>
    <row r="2" spans="1:6" x14ac:dyDescent="0.35">
      <c r="A2" s="5">
        <v>261</v>
      </c>
      <c r="B2" s="3">
        <v>6.48</v>
      </c>
      <c r="C2" s="3">
        <v>65.17</v>
      </c>
      <c r="D2" s="3">
        <f>PI()/4*(B2^2)*C2</f>
        <v>2149.2533587379294</v>
      </c>
      <c r="E2" s="5">
        <f>10^(0.76*LOG(D2)-0.352)</f>
        <v>151.54394433028617</v>
      </c>
    </row>
    <row r="3" spans="1:6" x14ac:dyDescent="0.35">
      <c r="A3" s="5">
        <v>264</v>
      </c>
      <c r="B3" s="3">
        <v>6.44</v>
      </c>
      <c r="C3" s="3">
        <v>64.61</v>
      </c>
      <c r="D3" s="3">
        <f t="shared" ref="D3:D19" si="0">PI()/4*(B3^2)*C3</f>
        <v>2104.5602197011294</v>
      </c>
      <c r="E3" s="5">
        <f t="shared" ref="E3:E19" si="1">10^(0.76*LOG(D3)-0.352)</f>
        <v>149.14291647237894</v>
      </c>
    </row>
    <row r="4" spans="1:6" x14ac:dyDescent="0.35">
      <c r="A4" s="5">
        <v>267</v>
      </c>
      <c r="B4" s="3">
        <v>6.31</v>
      </c>
      <c r="C4" s="3">
        <v>52.33</v>
      </c>
      <c r="D4" s="3">
        <f t="shared" si="0"/>
        <v>1636.4371666082591</v>
      </c>
      <c r="E4" s="5">
        <f t="shared" si="1"/>
        <v>123.18660726345421</v>
      </c>
    </row>
    <row r="5" spans="1:6" x14ac:dyDescent="0.35">
      <c r="A5" s="5">
        <v>270</v>
      </c>
      <c r="B5" s="3">
        <v>6.17</v>
      </c>
      <c r="C5" s="3">
        <v>49.77</v>
      </c>
      <c r="D5" s="3">
        <f t="shared" si="0"/>
        <v>1488.0853809752671</v>
      </c>
      <c r="E5" s="5">
        <f t="shared" si="1"/>
        <v>114.60331129974841</v>
      </c>
    </row>
    <row r="6" spans="1:6" x14ac:dyDescent="0.35">
      <c r="A6" s="5">
        <v>273</v>
      </c>
      <c r="B6" s="3">
        <v>5.94</v>
      </c>
      <c r="C6" s="3">
        <v>69.56</v>
      </c>
      <c r="D6" s="3">
        <f t="shared" si="0"/>
        <v>1927.6240878227727</v>
      </c>
      <c r="E6" s="5">
        <f t="shared" si="1"/>
        <v>139.51374024616766</v>
      </c>
    </row>
    <row r="7" spans="1:6" x14ac:dyDescent="0.35">
      <c r="A7" s="5">
        <v>276</v>
      </c>
      <c r="B7" s="3">
        <v>6.63</v>
      </c>
      <c r="C7" s="3">
        <v>46.44</v>
      </c>
      <c r="D7" s="3">
        <f t="shared" si="0"/>
        <v>1603.2791664702875</v>
      </c>
      <c r="E7" s="5">
        <f t="shared" si="1"/>
        <v>121.2849611493301</v>
      </c>
    </row>
    <row r="8" spans="1:6" x14ac:dyDescent="0.35">
      <c r="A8" s="5">
        <v>279</v>
      </c>
      <c r="B8" s="3">
        <v>5.6</v>
      </c>
      <c r="C8" s="3">
        <v>61.76</v>
      </c>
      <c r="D8" s="3">
        <f t="shared" si="0"/>
        <v>1521.1541363199317</v>
      </c>
      <c r="E8" s="5">
        <f t="shared" si="1"/>
        <v>116.53373046309568</v>
      </c>
    </row>
    <row r="9" spans="1:6" x14ac:dyDescent="0.35">
      <c r="A9" s="5">
        <v>282</v>
      </c>
      <c r="B9" s="3">
        <v>5.18</v>
      </c>
      <c r="C9" s="3">
        <v>55.14</v>
      </c>
      <c r="D9" s="3">
        <f t="shared" si="0"/>
        <v>1162.0268488501492</v>
      </c>
      <c r="E9" s="5">
        <f t="shared" si="1"/>
        <v>94.965155475071683</v>
      </c>
    </row>
    <row r="10" spans="1:6" x14ac:dyDescent="0.35">
      <c r="A10" s="5">
        <v>285</v>
      </c>
      <c r="B10" s="3">
        <v>4.54</v>
      </c>
      <c r="C10" s="3">
        <v>65.12</v>
      </c>
      <c r="D10" s="3">
        <f t="shared" si="0"/>
        <v>1054.1829285385468</v>
      </c>
      <c r="E10" s="5">
        <f t="shared" si="1"/>
        <v>88.189350480311631</v>
      </c>
    </row>
    <row r="11" spans="1:6" x14ac:dyDescent="0.35">
      <c r="A11" s="5">
        <v>288</v>
      </c>
      <c r="B11" s="3">
        <v>7.55</v>
      </c>
      <c r="C11" s="3">
        <v>52.21</v>
      </c>
      <c r="D11" s="3">
        <f t="shared" si="0"/>
        <v>2337.4238864211816</v>
      </c>
      <c r="E11" s="5">
        <f t="shared" si="1"/>
        <v>161.5252727859091</v>
      </c>
    </row>
    <row r="12" spans="1:6" x14ac:dyDescent="0.35">
      <c r="A12" s="5">
        <v>291</v>
      </c>
      <c r="B12" s="3">
        <v>6.97</v>
      </c>
      <c r="C12" s="3">
        <v>66.010000000000005</v>
      </c>
      <c r="D12" s="3">
        <f t="shared" si="0"/>
        <v>2518.6346294852387</v>
      </c>
      <c r="E12" s="5">
        <f t="shared" si="1"/>
        <v>170.95646517120471</v>
      </c>
    </row>
    <row r="13" spans="1:6" x14ac:dyDescent="0.35">
      <c r="A13" s="5">
        <v>294</v>
      </c>
      <c r="B13" s="3">
        <v>6.2</v>
      </c>
      <c r="C13" s="3">
        <v>72.239999999999995</v>
      </c>
      <c r="D13" s="3">
        <f t="shared" si="0"/>
        <v>2180.9765581680895</v>
      </c>
      <c r="E13" s="5">
        <f t="shared" si="1"/>
        <v>153.24092267128404</v>
      </c>
    </row>
    <row r="14" spans="1:6" x14ac:dyDescent="0.35">
      <c r="A14" s="5">
        <v>297</v>
      </c>
      <c r="B14" s="3">
        <v>6.04</v>
      </c>
      <c r="C14" s="3">
        <v>49.26</v>
      </c>
      <c r="D14" s="3">
        <f t="shared" si="0"/>
        <v>1411.426171478045</v>
      </c>
      <c r="E14" s="5">
        <f t="shared" si="1"/>
        <v>110.08805688279047</v>
      </c>
    </row>
    <row r="15" spans="1:6" x14ac:dyDescent="0.35">
      <c r="A15" s="5">
        <v>300</v>
      </c>
      <c r="B15" s="3">
        <v>6.16</v>
      </c>
      <c r="C15" s="3">
        <v>76.849999999999994</v>
      </c>
      <c r="D15" s="3">
        <f t="shared" si="0"/>
        <v>2290.3147895917423</v>
      </c>
      <c r="E15" s="5">
        <f t="shared" si="1"/>
        <v>159.04511516007358</v>
      </c>
    </row>
    <row r="16" spans="1:6" x14ac:dyDescent="0.35">
      <c r="A16" s="5">
        <v>306</v>
      </c>
      <c r="B16" s="3">
        <v>7.25</v>
      </c>
      <c r="C16" s="3">
        <v>45.71</v>
      </c>
      <c r="D16" s="3">
        <f t="shared" si="0"/>
        <v>1887.0226619451676</v>
      </c>
      <c r="E16" s="5">
        <f t="shared" si="1"/>
        <v>137.27473310388575</v>
      </c>
    </row>
    <row r="17" spans="1:5" x14ac:dyDescent="0.35">
      <c r="A17" s="5">
        <v>309</v>
      </c>
      <c r="B17" s="3">
        <v>6.22</v>
      </c>
      <c r="C17" s="3">
        <v>75.709999999999994</v>
      </c>
      <c r="D17" s="3">
        <f t="shared" si="0"/>
        <v>2300.5087896553355</v>
      </c>
      <c r="E17" s="5">
        <f t="shared" si="1"/>
        <v>159.58282970556434</v>
      </c>
    </row>
    <row r="18" spans="1:5" x14ac:dyDescent="0.35">
      <c r="A18" s="5">
        <v>312</v>
      </c>
      <c r="B18" s="3">
        <v>6.27</v>
      </c>
      <c r="C18" s="3">
        <v>57.07</v>
      </c>
      <c r="D18" s="3">
        <f>PI()/4*(B18^2)*C18</f>
        <v>1762.1092686582176</v>
      </c>
      <c r="E18" s="5">
        <f t="shared" si="1"/>
        <v>130.31216345335116</v>
      </c>
    </row>
    <row r="19" spans="1:5" x14ac:dyDescent="0.35">
      <c r="A19" s="5">
        <v>315</v>
      </c>
      <c r="B19" s="3">
        <v>6.49</v>
      </c>
      <c r="C19" s="3">
        <v>87.72</v>
      </c>
      <c r="D19" s="3">
        <f t="shared" si="0"/>
        <v>2901.8696342552912</v>
      </c>
      <c r="E19" s="5">
        <f t="shared" si="1"/>
        <v>190.38608460841857</v>
      </c>
    </row>
    <row r="20" spans="1:5" x14ac:dyDescent="0.35">
      <c r="A20" s="5"/>
      <c r="B20" s="3"/>
      <c r="C20" s="3"/>
      <c r="D20" s="3"/>
    </row>
    <row r="21" spans="1:5" x14ac:dyDescent="0.35">
      <c r="A21" s="4" t="s">
        <v>4</v>
      </c>
      <c r="B21" s="11">
        <f>MEDIAN(B2:B19)</f>
        <v>6.2449999999999992</v>
      </c>
      <c r="C21" s="4">
        <f t="shared" ref="C21:E21" si="2">MEDIAN(C2:C19)</f>
        <v>63.185000000000002</v>
      </c>
      <c r="D21" s="4">
        <f t="shared" si="2"/>
        <v>1907.3233748839702</v>
      </c>
      <c r="E21" s="4">
        <f t="shared" si="2"/>
        <v>138.39423667502672</v>
      </c>
    </row>
    <row r="22" spans="1:5" x14ac:dyDescent="0.35">
      <c r="A22" s="4" t="s">
        <v>79</v>
      </c>
      <c r="B22" s="11">
        <f>STDEVA(B2:B19)</f>
        <v>0.69251459954880334</v>
      </c>
      <c r="C22" s="4">
        <f>STDEVA(C2:C19)</f>
        <v>11.767884122985896</v>
      </c>
      <c r="D22" s="4">
        <f>STDEVA(D2:D19)</f>
        <v>488.86155793763754</v>
      </c>
      <c r="E22" s="4">
        <f>STDEVA(E2:E19)</f>
        <v>27.121457649577273</v>
      </c>
    </row>
    <row r="23" spans="1:5" x14ac:dyDescent="0.35">
      <c r="A23" s="4" t="s">
        <v>29</v>
      </c>
      <c r="B23" s="2"/>
      <c r="C23" s="1">
        <v>29564</v>
      </c>
      <c r="D23" s="3" t="s">
        <v>31</v>
      </c>
    </row>
    <row r="24" spans="1:5" x14ac:dyDescent="0.35">
      <c r="A24" s="1" t="s">
        <v>32</v>
      </c>
      <c r="B24" s="1"/>
      <c r="C24" s="4">
        <f>(C23/1000)*E21</f>
        <v>4091.4872130604899</v>
      </c>
      <c r="D24" s="9" t="s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19</vt:i4>
      </vt:variant>
    </vt:vector>
  </HeadingPairs>
  <TitlesOfParts>
    <vt:vector size="19" baseType="lpstr">
      <vt:lpstr>Summary</vt:lpstr>
      <vt:lpstr>Summary_Tidy</vt:lpstr>
      <vt:lpstr>All_tidy</vt:lpstr>
      <vt:lpstr>t0_control</vt:lpstr>
      <vt:lpstr>t1_control</vt:lpstr>
      <vt:lpstr>t2_control</vt:lpstr>
      <vt:lpstr>t3_control</vt:lpstr>
      <vt:lpstr>t4_control</vt:lpstr>
      <vt:lpstr>t5_control</vt:lpstr>
      <vt:lpstr>t6_control</vt:lpstr>
      <vt:lpstr>t7_control</vt:lpstr>
      <vt:lpstr>t0_infected</vt:lpstr>
      <vt:lpstr>t1_infected</vt:lpstr>
      <vt:lpstr>t2_infected</vt:lpstr>
      <vt:lpstr>t3_infected</vt:lpstr>
      <vt:lpstr>t4_infected</vt:lpstr>
      <vt:lpstr>t5_infected</vt:lpstr>
      <vt:lpstr>t6_infected</vt:lpstr>
      <vt:lpstr>t7_infected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mwalde</dc:creator>
  <cp:lastModifiedBy>marie</cp:lastModifiedBy>
  <dcterms:created xsi:type="dcterms:W3CDTF">2022-06-21T08:21:39Z</dcterms:created>
  <dcterms:modified xsi:type="dcterms:W3CDTF">2022-07-17T09:45:09Z</dcterms:modified>
</cp:coreProperties>
</file>