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OneDrive\Documents\NIST-NIH\Abstracts and Papers\Data in Brief - Biomat\Figure 1\"/>
    </mc:Choice>
  </mc:AlternateContent>
  <bookViews>
    <workbookView xWindow="480" yWindow="120" windowWidth="22995" windowHeight="1437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N45" i="1" l="1"/>
  <c r="M45" i="1"/>
  <c r="L45" i="1"/>
  <c r="K45" i="1"/>
  <c r="J45" i="1"/>
  <c r="I45" i="1"/>
  <c r="H45" i="1"/>
  <c r="G45" i="1"/>
  <c r="F45" i="1"/>
  <c r="E45" i="1"/>
  <c r="D45" i="1"/>
  <c r="C45" i="1"/>
  <c r="K44" i="1"/>
  <c r="N42" i="1"/>
  <c r="B44" i="1"/>
  <c r="B45" i="1"/>
  <c r="A45" i="1"/>
  <c r="A43" i="1"/>
  <c r="A44" i="1"/>
  <c r="A42" i="1"/>
  <c r="B42" i="1"/>
  <c r="M38" i="1"/>
  <c r="M36" i="1"/>
  <c r="M44" i="1" s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B38" i="1"/>
  <c r="B34" i="1"/>
  <c r="AM30" i="1"/>
  <c r="AM29" i="1" s="1"/>
  <c r="AL30" i="1"/>
  <c r="AL29" i="1"/>
  <c r="AN29" i="1" s="1"/>
  <c r="N38" i="1" s="1"/>
  <c r="AM28" i="1"/>
  <c r="AL28" i="1"/>
  <c r="AM27" i="1"/>
  <c r="AL27" i="1"/>
  <c r="AM26" i="1"/>
  <c r="AL26" i="1"/>
  <c r="AM25" i="1"/>
  <c r="AL25" i="1"/>
  <c r="AM24" i="1"/>
  <c r="AL24" i="1"/>
  <c r="AN24" i="1" s="1"/>
  <c r="N37" i="1" s="1"/>
  <c r="AM23" i="1"/>
  <c r="AL23" i="1"/>
  <c r="AN23" i="1" s="1"/>
  <c r="N36" i="1" s="1"/>
  <c r="N44" i="1" s="1"/>
  <c r="AM22" i="1"/>
  <c r="AM21" i="1" s="1"/>
  <c r="AL22" i="1"/>
  <c r="AL21" i="1"/>
  <c r="AN21" i="1" s="1"/>
  <c r="N35" i="1" s="1"/>
  <c r="N43" i="1" s="1"/>
  <c r="AM20" i="1"/>
  <c r="AL20" i="1"/>
  <c r="AN20" i="1" s="1"/>
  <c r="N34" i="1" s="1"/>
  <c r="AJ30" i="1"/>
  <c r="AJ29" i="1" s="1"/>
  <c r="AI30" i="1"/>
  <c r="AI29" i="1"/>
  <c r="AK29" i="1" s="1"/>
  <c r="AJ28" i="1"/>
  <c r="AI28" i="1"/>
  <c r="AJ27" i="1"/>
  <c r="AI27" i="1"/>
  <c r="AJ26" i="1"/>
  <c r="AI26" i="1"/>
  <c r="AJ25" i="1"/>
  <c r="AI25" i="1"/>
  <c r="AJ24" i="1"/>
  <c r="AI24" i="1"/>
  <c r="AK24" i="1" s="1"/>
  <c r="M37" i="1" s="1"/>
  <c r="AJ23" i="1"/>
  <c r="AI23" i="1"/>
  <c r="AK23" i="1" s="1"/>
  <c r="AJ22" i="1"/>
  <c r="AJ21" i="1" s="1"/>
  <c r="AI22" i="1"/>
  <c r="AI21" i="1"/>
  <c r="AK21" i="1" s="1"/>
  <c r="M35" i="1" s="1"/>
  <c r="M43" i="1" s="1"/>
  <c r="AJ20" i="1"/>
  <c r="AI20" i="1"/>
  <c r="AK20" i="1" s="1"/>
  <c r="M34" i="1" s="1"/>
  <c r="M42" i="1" s="1"/>
  <c r="AG30" i="1"/>
  <c r="AG29" i="1" s="1"/>
  <c r="AF30" i="1"/>
  <c r="AF29" i="1"/>
  <c r="AH29" i="1" s="1"/>
  <c r="L38" i="1" s="1"/>
  <c r="AG28" i="1"/>
  <c r="AF28" i="1"/>
  <c r="AG27" i="1"/>
  <c r="AF27" i="1"/>
  <c r="AG26" i="1"/>
  <c r="AF26" i="1"/>
  <c r="AG25" i="1"/>
  <c r="AF25" i="1"/>
  <c r="AG24" i="1"/>
  <c r="AF24" i="1"/>
  <c r="AH24" i="1" s="1"/>
  <c r="L37" i="1" s="1"/>
  <c r="AG23" i="1"/>
  <c r="AF23" i="1"/>
  <c r="AH23" i="1" s="1"/>
  <c r="L36" i="1" s="1"/>
  <c r="L44" i="1" s="1"/>
  <c r="AG22" i="1"/>
  <c r="AG21" i="1" s="1"/>
  <c r="AF22" i="1"/>
  <c r="AF21" i="1"/>
  <c r="AH21" i="1" s="1"/>
  <c r="L35" i="1" s="1"/>
  <c r="L43" i="1" s="1"/>
  <c r="AG20" i="1"/>
  <c r="AF20" i="1"/>
  <c r="AH20" i="1" s="1"/>
  <c r="L34" i="1" s="1"/>
  <c r="L42" i="1" s="1"/>
  <c r="AD30" i="1"/>
  <c r="AD29" i="1" s="1"/>
  <c r="AC30" i="1"/>
  <c r="AC29" i="1"/>
  <c r="AE29" i="1" s="1"/>
  <c r="K38" i="1" s="1"/>
  <c r="AD28" i="1"/>
  <c r="AC28" i="1"/>
  <c r="AD27" i="1"/>
  <c r="AC27" i="1"/>
  <c r="AD26" i="1"/>
  <c r="AC26" i="1"/>
  <c r="AD25" i="1"/>
  <c r="AC25" i="1"/>
  <c r="AD24" i="1"/>
  <c r="AC24" i="1"/>
  <c r="AE24" i="1" s="1"/>
  <c r="K37" i="1" s="1"/>
  <c r="AD23" i="1"/>
  <c r="AC23" i="1"/>
  <c r="AE23" i="1" s="1"/>
  <c r="K36" i="1" s="1"/>
  <c r="AD22" i="1"/>
  <c r="AD21" i="1" s="1"/>
  <c r="AC22" i="1"/>
  <c r="AC21" i="1"/>
  <c r="AE21" i="1" s="1"/>
  <c r="K35" i="1" s="1"/>
  <c r="K43" i="1" s="1"/>
  <c r="AD20" i="1"/>
  <c r="AC20" i="1"/>
  <c r="AE20" i="1" s="1"/>
  <c r="K34" i="1" s="1"/>
  <c r="K42" i="1" s="1"/>
  <c r="AA30" i="1"/>
  <c r="AA29" i="1" s="1"/>
  <c r="Z30" i="1"/>
  <c r="Z29" i="1"/>
  <c r="AB29" i="1" s="1"/>
  <c r="J38" i="1" s="1"/>
  <c r="AA28" i="1"/>
  <c r="Z28" i="1"/>
  <c r="AA27" i="1"/>
  <c r="Z27" i="1"/>
  <c r="AA26" i="1"/>
  <c r="Z26" i="1"/>
  <c r="AA25" i="1"/>
  <c r="Z25" i="1"/>
  <c r="AA24" i="1"/>
  <c r="Z24" i="1"/>
  <c r="AB24" i="1" s="1"/>
  <c r="J37" i="1" s="1"/>
  <c r="AA23" i="1"/>
  <c r="Z23" i="1"/>
  <c r="AB23" i="1" s="1"/>
  <c r="J36" i="1" s="1"/>
  <c r="J44" i="1" s="1"/>
  <c r="AA22" i="1"/>
  <c r="AA21" i="1" s="1"/>
  <c r="Z22" i="1"/>
  <c r="Z21" i="1"/>
  <c r="AB21" i="1" s="1"/>
  <c r="J35" i="1" s="1"/>
  <c r="J43" i="1" s="1"/>
  <c r="AA20" i="1"/>
  <c r="Z20" i="1"/>
  <c r="AB20" i="1" s="1"/>
  <c r="J34" i="1" s="1"/>
  <c r="J42" i="1" s="1"/>
  <c r="X30" i="1"/>
  <c r="X29" i="1" s="1"/>
  <c r="W30" i="1"/>
  <c r="W29" i="1"/>
  <c r="Y29" i="1" s="1"/>
  <c r="I38" i="1" s="1"/>
  <c r="X28" i="1"/>
  <c r="W28" i="1"/>
  <c r="X27" i="1"/>
  <c r="W27" i="1"/>
  <c r="X26" i="1"/>
  <c r="W26" i="1"/>
  <c r="X25" i="1"/>
  <c r="W25" i="1"/>
  <c r="X24" i="1"/>
  <c r="W24" i="1"/>
  <c r="Y24" i="1" s="1"/>
  <c r="I37" i="1" s="1"/>
  <c r="X23" i="1"/>
  <c r="W23" i="1"/>
  <c r="Y23" i="1" s="1"/>
  <c r="I36" i="1" s="1"/>
  <c r="I44" i="1" s="1"/>
  <c r="X22" i="1"/>
  <c r="X21" i="1" s="1"/>
  <c r="W22" i="1"/>
  <c r="W21" i="1"/>
  <c r="Y21" i="1" s="1"/>
  <c r="I35" i="1" s="1"/>
  <c r="I43" i="1" s="1"/>
  <c r="X20" i="1"/>
  <c r="W20" i="1"/>
  <c r="Y20" i="1" s="1"/>
  <c r="I34" i="1" s="1"/>
  <c r="I42" i="1" s="1"/>
  <c r="U30" i="1"/>
  <c r="U29" i="1" s="1"/>
  <c r="T30" i="1"/>
  <c r="T29" i="1"/>
  <c r="V29" i="1" s="1"/>
  <c r="H38" i="1" s="1"/>
  <c r="U28" i="1"/>
  <c r="T28" i="1"/>
  <c r="U27" i="1"/>
  <c r="T27" i="1"/>
  <c r="U26" i="1"/>
  <c r="T26" i="1"/>
  <c r="U25" i="1"/>
  <c r="T25" i="1"/>
  <c r="U24" i="1"/>
  <c r="T24" i="1"/>
  <c r="V24" i="1" s="1"/>
  <c r="H37" i="1" s="1"/>
  <c r="U23" i="1"/>
  <c r="T23" i="1"/>
  <c r="V23" i="1" s="1"/>
  <c r="H36" i="1" s="1"/>
  <c r="H44" i="1" s="1"/>
  <c r="U22" i="1"/>
  <c r="U21" i="1" s="1"/>
  <c r="T22" i="1"/>
  <c r="T21" i="1"/>
  <c r="V21" i="1" s="1"/>
  <c r="H35" i="1" s="1"/>
  <c r="H43" i="1" s="1"/>
  <c r="U20" i="1"/>
  <c r="T20" i="1"/>
  <c r="V20" i="1" s="1"/>
  <c r="H34" i="1" s="1"/>
  <c r="H42" i="1" s="1"/>
  <c r="R30" i="1"/>
  <c r="R29" i="1" s="1"/>
  <c r="Q30" i="1"/>
  <c r="Q29" i="1"/>
  <c r="S29" i="1" s="1"/>
  <c r="G38" i="1" s="1"/>
  <c r="R28" i="1"/>
  <c r="Q28" i="1"/>
  <c r="R27" i="1"/>
  <c r="Q27" i="1"/>
  <c r="R26" i="1"/>
  <c r="Q26" i="1"/>
  <c r="R25" i="1"/>
  <c r="Q25" i="1"/>
  <c r="R24" i="1"/>
  <c r="Q24" i="1"/>
  <c r="S24" i="1" s="1"/>
  <c r="G37" i="1" s="1"/>
  <c r="R23" i="1"/>
  <c r="Q23" i="1"/>
  <c r="S23" i="1" s="1"/>
  <c r="G36" i="1" s="1"/>
  <c r="G44" i="1" s="1"/>
  <c r="R22" i="1"/>
  <c r="R21" i="1" s="1"/>
  <c r="Q22" i="1"/>
  <c r="Q21" i="1"/>
  <c r="S21" i="1" s="1"/>
  <c r="G35" i="1" s="1"/>
  <c r="G43" i="1" s="1"/>
  <c r="R20" i="1"/>
  <c r="Q20" i="1"/>
  <c r="S20" i="1" s="1"/>
  <c r="G34" i="1" s="1"/>
  <c r="G42" i="1" s="1"/>
  <c r="O30" i="1"/>
  <c r="N30" i="1"/>
  <c r="O29" i="1"/>
  <c r="N29" i="1"/>
  <c r="P29" i="1" s="1"/>
  <c r="F38" i="1" s="1"/>
  <c r="O28" i="1"/>
  <c r="N28" i="1"/>
  <c r="O27" i="1"/>
  <c r="N27" i="1"/>
  <c r="O26" i="1"/>
  <c r="N26" i="1"/>
  <c r="O25" i="1"/>
  <c r="N25" i="1"/>
  <c r="O24" i="1"/>
  <c r="N24" i="1"/>
  <c r="P24" i="1" s="1"/>
  <c r="F37" i="1" s="1"/>
  <c r="O23" i="1"/>
  <c r="N23" i="1"/>
  <c r="P23" i="1" s="1"/>
  <c r="F36" i="1" s="1"/>
  <c r="F44" i="1" s="1"/>
  <c r="O22" i="1"/>
  <c r="O21" i="1" s="1"/>
  <c r="N22" i="1"/>
  <c r="N21" i="1"/>
  <c r="P21" i="1" s="1"/>
  <c r="F35" i="1" s="1"/>
  <c r="F43" i="1" s="1"/>
  <c r="O20" i="1"/>
  <c r="N20" i="1"/>
  <c r="P20" i="1" s="1"/>
  <c r="F34" i="1" s="1"/>
  <c r="F42" i="1" s="1"/>
  <c r="L30" i="1"/>
  <c r="L29" i="1" s="1"/>
  <c r="K30" i="1"/>
  <c r="K29" i="1"/>
  <c r="M29" i="1" s="1"/>
  <c r="E38" i="1" s="1"/>
  <c r="L28" i="1"/>
  <c r="K28" i="1"/>
  <c r="L27" i="1"/>
  <c r="K27" i="1"/>
  <c r="L26" i="1"/>
  <c r="K26" i="1"/>
  <c r="L25" i="1"/>
  <c r="K25" i="1"/>
  <c r="L24" i="1"/>
  <c r="K24" i="1"/>
  <c r="M24" i="1" s="1"/>
  <c r="E37" i="1" s="1"/>
  <c r="L23" i="1"/>
  <c r="K23" i="1"/>
  <c r="M23" i="1" s="1"/>
  <c r="E36" i="1" s="1"/>
  <c r="E44" i="1" s="1"/>
  <c r="L22" i="1"/>
  <c r="L21" i="1" s="1"/>
  <c r="K22" i="1"/>
  <c r="K21" i="1"/>
  <c r="M21" i="1" s="1"/>
  <c r="E35" i="1" s="1"/>
  <c r="E43" i="1" s="1"/>
  <c r="L20" i="1"/>
  <c r="K20" i="1"/>
  <c r="M20" i="1" s="1"/>
  <c r="E34" i="1" s="1"/>
  <c r="E42" i="1" s="1"/>
  <c r="I30" i="1"/>
  <c r="I29" i="1" s="1"/>
  <c r="H30" i="1"/>
  <c r="H29" i="1"/>
  <c r="J29" i="1" s="1"/>
  <c r="D38" i="1" s="1"/>
  <c r="I28" i="1"/>
  <c r="H28" i="1"/>
  <c r="I27" i="1"/>
  <c r="H27" i="1"/>
  <c r="I26" i="1"/>
  <c r="H26" i="1"/>
  <c r="I25" i="1"/>
  <c r="H25" i="1"/>
  <c r="I24" i="1"/>
  <c r="H24" i="1"/>
  <c r="J24" i="1" s="1"/>
  <c r="D37" i="1" s="1"/>
  <c r="I23" i="1"/>
  <c r="H23" i="1"/>
  <c r="J23" i="1" s="1"/>
  <c r="D36" i="1" s="1"/>
  <c r="D44" i="1" s="1"/>
  <c r="I22" i="1"/>
  <c r="I21" i="1" s="1"/>
  <c r="H22" i="1"/>
  <c r="H21" i="1"/>
  <c r="J21" i="1" s="1"/>
  <c r="D35" i="1" s="1"/>
  <c r="D43" i="1" s="1"/>
  <c r="I20" i="1"/>
  <c r="H20" i="1"/>
  <c r="J20" i="1" s="1"/>
  <c r="D34" i="1" s="1"/>
  <c r="D42" i="1" s="1"/>
  <c r="F30" i="1"/>
  <c r="E30" i="1"/>
  <c r="F29" i="1"/>
  <c r="E29" i="1"/>
  <c r="G29" i="1" s="1"/>
  <c r="C38" i="1" s="1"/>
  <c r="F28" i="1"/>
  <c r="E28" i="1"/>
  <c r="F27" i="1"/>
  <c r="E27" i="1"/>
  <c r="F26" i="1"/>
  <c r="E26" i="1"/>
  <c r="F25" i="1"/>
  <c r="E25" i="1"/>
  <c r="F24" i="1"/>
  <c r="E24" i="1"/>
  <c r="G24" i="1" s="1"/>
  <c r="C37" i="1" s="1"/>
  <c r="F23" i="1"/>
  <c r="E23" i="1"/>
  <c r="G23" i="1" s="1"/>
  <c r="C36" i="1" s="1"/>
  <c r="C44" i="1" s="1"/>
  <c r="F22" i="1"/>
  <c r="F21" i="1" s="1"/>
  <c r="E22" i="1"/>
  <c r="E21" i="1"/>
  <c r="G21" i="1" s="1"/>
  <c r="C35" i="1" s="1"/>
  <c r="C43" i="1" s="1"/>
  <c r="F20" i="1"/>
  <c r="E20" i="1"/>
  <c r="G20" i="1" s="1"/>
  <c r="C34" i="1" s="1"/>
  <c r="C42" i="1" s="1"/>
  <c r="C30" i="1"/>
  <c r="C29" i="1" s="1"/>
  <c r="C22" i="1"/>
  <c r="C21" i="1" s="1"/>
  <c r="C23" i="1" l="1"/>
  <c r="C24" i="1"/>
  <c r="C25" i="1"/>
  <c r="C26" i="1"/>
  <c r="C27" i="1"/>
  <c r="C28" i="1"/>
  <c r="B21" i="1"/>
  <c r="D21" i="1" s="1"/>
  <c r="B35" i="1" s="1"/>
  <c r="B43" i="1" s="1"/>
  <c r="B22" i="1"/>
  <c r="B23" i="1"/>
  <c r="D23" i="1" s="1"/>
  <c r="B36" i="1" s="1"/>
  <c r="B24" i="1"/>
  <c r="B25" i="1"/>
  <c r="B26" i="1"/>
  <c r="B27" i="1"/>
  <c r="B28" i="1"/>
  <c r="B29" i="1"/>
  <c r="D29" i="1" s="1"/>
  <c r="B30" i="1"/>
  <c r="A21" i="1"/>
  <c r="A35" i="1" s="1"/>
  <c r="A22" i="1"/>
  <c r="A23" i="1"/>
  <c r="A36" i="1" s="1"/>
  <c r="A24" i="1"/>
  <c r="A37" i="1" s="1"/>
  <c r="A25" i="1"/>
  <c r="A26" i="1"/>
  <c r="A27" i="1"/>
  <c r="A28" i="1"/>
  <c r="A29" i="1"/>
  <c r="A38" i="1" s="1"/>
  <c r="A30" i="1"/>
  <c r="D24" i="1"/>
  <c r="B37" i="1" s="1"/>
  <c r="AE3" i="1"/>
  <c r="AD3" i="1"/>
  <c r="AC3" i="1"/>
  <c r="AN3" i="1"/>
  <c r="AM3" i="1"/>
  <c r="AL3" i="1"/>
  <c r="AK3" i="1"/>
  <c r="AJ3" i="1"/>
  <c r="AI3" i="1"/>
  <c r="AH3" i="1"/>
  <c r="AG3" i="1"/>
  <c r="AF3" i="1"/>
  <c r="C20" i="1"/>
  <c r="A20" i="1" l="1"/>
  <c r="A34" i="1" s="1"/>
  <c r="E41" i="1" l="1"/>
  <c r="F41" i="1"/>
  <c r="G41" i="1"/>
  <c r="H41" i="1"/>
  <c r="I41" i="1"/>
  <c r="J41" i="1"/>
  <c r="K41" i="1"/>
  <c r="L41" i="1"/>
  <c r="M41" i="1"/>
  <c r="N41" i="1"/>
  <c r="D41" i="1"/>
  <c r="C41" i="1"/>
  <c r="B41" i="1"/>
  <c r="F19" i="1"/>
  <c r="I19" i="1" s="1"/>
  <c r="G19" i="1"/>
  <c r="J19" i="1" s="1"/>
  <c r="E19" i="1"/>
  <c r="H19" i="1" s="1"/>
  <c r="B20" i="1"/>
  <c r="D20" i="1" s="1"/>
  <c r="L19" i="1"/>
  <c r="O19" i="1" s="1"/>
  <c r="R19" i="1" s="1"/>
  <c r="U19" i="1" s="1"/>
  <c r="X19" i="1" s="1"/>
  <c r="AA19" i="1" s="1"/>
  <c r="AD19" i="1" s="1"/>
  <c r="AG19" i="1" s="1"/>
  <c r="AJ19" i="1" s="1"/>
  <c r="AM19" i="1" s="1"/>
  <c r="M19" i="1"/>
  <c r="P19" i="1" s="1"/>
  <c r="S19" i="1" s="1"/>
  <c r="V19" i="1" s="1"/>
  <c r="Y19" i="1" s="1"/>
  <c r="AB19" i="1" s="1"/>
  <c r="AE19" i="1" s="1"/>
  <c r="AH19" i="1" s="1"/>
  <c r="AK19" i="1" s="1"/>
  <c r="AN19" i="1" s="1"/>
  <c r="K19" i="1"/>
  <c r="N19" i="1" s="1"/>
  <c r="Q19" i="1" s="1"/>
  <c r="T19" i="1" s="1"/>
  <c r="W19" i="1" s="1"/>
  <c r="Z19" i="1" s="1"/>
  <c r="AC19" i="1" s="1"/>
  <c r="AF19" i="1" s="1"/>
  <c r="AI19" i="1" s="1"/>
  <c r="AL19" i="1" s="1"/>
</calcChain>
</file>

<file path=xl/sharedStrings.xml><?xml version="1.0" encoding="utf-8"?>
<sst xmlns="http://schemas.openxmlformats.org/spreadsheetml/2006/main" count="88" uniqueCount="49">
  <si>
    <t>Var</t>
  </si>
  <si>
    <t>Value_Pixels</t>
  </si>
  <si>
    <t>Mean Pore Size</t>
  </si>
  <si>
    <t>Percent Porosity</t>
  </si>
  <si>
    <t>Characteristic Length</t>
  </si>
  <si>
    <t>BoneJ Mean</t>
  </si>
  <si>
    <t>BoneJ SD</t>
  </si>
  <si>
    <t>Mean</t>
  </si>
  <si>
    <t>SD</t>
  </si>
  <si>
    <t>% Error</t>
  </si>
  <si>
    <t>Super Pixel</t>
  </si>
  <si>
    <t>Raw Data</t>
  </si>
  <si>
    <t>Summary of Raw Data (Mean, SD, % Error)</t>
  </si>
  <si>
    <t>Summary of Percent Error</t>
  </si>
  <si>
    <t>Graphed Data (From Summary Percent Error)</t>
  </si>
  <si>
    <t>Histogram_Mean</t>
  </si>
  <si>
    <t>Histogram_SD</t>
  </si>
  <si>
    <t>Histogram_Mode</t>
  </si>
  <si>
    <t>Histogram Median</t>
  </si>
  <si>
    <t>250-3</t>
  </si>
  <si>
    <t>250-2</t>
  </si>
  <si>
    <t>250-1</t>
  </si>
  <si>
    <t>200-3</t>
  </si>
  <si>
    <t>200-2</t>
  </si>
  <si>
    <t>200-1</t>
  </si>
  <si>
    <t>150-3</t>
  </si>
  <si>
    <t>150-2</t>
  </si>
  <si>
    <t>150-1</t>
  </si>
  <si>
    <t>100-3</t>
  </si>
  <si>
    <t>100-2</t>
  </si>
  <si>
    <t>100-1</t>
  </si>
  <si>
    <t>75-3</t>
  </si>
  <si>
    <t>75-2</t>
  </si>
  <si>
    <t>75-1</t>
  </si>
  <si>
    <t>50-3</t>
  </si>
  <si>
    <t>50-2</t>
  </si>
  <si>
    <t>50-1</t>
  </si>
  <si>
    <t>25-3</t>
  </si>
  <si>
    <t>25-2</t>
  </si>
  <si>
    <t>25-1</t>
  </si>
  <si>
    <t>20-3</t>
  </si>
  <si>
    <t>20-2</t>
  </si>
  <si>
    <t>20-1</t>
  </si>
  <si>
    <t>15-3</t>
  </si>
  <si>
    <t>15-2</t>
  </si>
  <si>
    <t>15-1</t>
  </si>
  <si>
    <t>Intersection Density (2500x2500px)</t>
  </si>
  <si>
    <t>Real Fiber Diameter</t>
  </si>
  <si>
    <t>Image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</si>
</sst>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3"/>
      <name val="Cambria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61">
    <xf numFmtId="0" fontId="0" fillId="0" borderId="0" xfId="0"/>
    <xf numFmtId="164" fontId="0" fillId="0" borderId="0" xfId="0" applyNumberFormat="1"/>
    <xf numFmtId="164" fontId="0" fillId="0" borderId="0" xfId="1" applyNumberFormat="1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8" fillId="0" borderId="0" xfId="0" applyFont="1"/>
    <xf numFmtId="0" fontId="0" fillId="0" borderId="0" xfId="0" applyAlignment="1">
      <alignment horizontal="righ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9" fillId="0" borderId="0" xfId="0" applyFont="1" applyAlignment="1">
      <alignment horizontal="center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itle 2" xfId="43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Sheet1!$A$42</c:f>
              <c:strCache>
                <c:ptCount val="1"/>
                <c:pt idx="0">
                  <c:v>Super Pixel</c:v>
                </c:pt>
              </c:strCache>
            </c:strRef>
          </c:tx>
          <c:spPr>
            <a:ln w="57150">
              <a:solidFill>
                <a:schemeClr val="tx1"/>
              </a:solidFill>
            </a:ln>
          </c:spPr>
          <c:marker>
            <c:symbol val="triangle"/>
            <c:size val="22"/>
            <c:spPr>
              <a:solidFill>
                <a:schemeClr val="tx1"/>
              </a:solidFill>
              <a:ln>
                <a:noFill/>
              </a:ln>
            </c:spPr>
          </c:marker>
          <c:xVal>
            <c:numRef>
              <c:f>Sheet1!$B$41:$N$41</c:f>
              <c:numCache>
                <c:formatCode>General</c:formatCode>
                <c:ptCount val="13"/>
                <c:pt idx="0">
                  <c:v>250</c:v>
                </c:pt>
                <c:pt idx="1">
                  <c:v>200</c:v>
                </c:pt>
                <c:pt idx="2">
                  <c:v>150</c:v>
                </c:pt>
                <c:pt idx="3">
                  <c:v>100</c:v>
                </c:pt>
                <c:pt idx="4">
                  <c:v>75</c:v>
                </c:pt>
                <c:pt idx="5">
                  <c:v>50</c:v>
                </c:pt>
                <c:pt idx="6">
                  <c:v>25</c:v>
                </c:pt>
                <c:pt idx="7">
                  <c:v>20</c:v>
                </c:pt>
                <c:pt idx="8">
                  <c:v>15</c:v>
                </c:pt>
                <c:pt idx="9">
                  <c:v>10</c:v>
                </c:pt>
                <c:pt idx="10">
                  <c:v>7</c:v>
                </c:pt>
                <c:pt idx="11">
                  <c:v>5</c:v>
                </c:pt>
                <c:pt idx="12">
                  <c:v>3</c:v>
                </c:pt>
              </c:numCache>
            </c:numRef>
          </c:xVal>
          <c:yVal>
            <c:numRef>
              <c:f>Sheet1!$B$42:$N$42</c:f>
              <c:numCache>
                <c:formatCode>0.0%</c:formatCode>
                <c:ptCount val="13"/>
                <c:pt idx="0">
                  <c:v>0.14766488400000014</c:v>
                </c:pt>
                <c:pt idx="1">
                  <c:v>0.16130177000000004</c:v>
                </c:pt>
                <c:pt idx="2">
                  <c:v>0.15937184000000001</c:v>
                </c:pt>
                <c:pt idx="3">
                  <c:v>5.1214216666666632E-2</c:v>
                </c:pt>
                <c:pt idx="4">
                  <c:v>5.1507751111111208E-2</c:v>
                </c:pt>
                <c:pt idx="5">
                  <c:v>8.6341046666666588E-2</c:v>
                </c:pt>
                <c:pt idx="6">
                  <c:v>3.2153159999999875E-2</c:v>
                </c:pt>
                <c:pt idx="7">
                  <c:v>1.6807350000000019E-2</c:v>
                </c:pt>
                <c:pt idx="8">
                  <c:v>2.0228622222222253E-2</c:v>
                </c:pt>
                <c:pt idx="9">
                  <c:v>6.784860000000012E-2</c:v>
                </c:pt>
                <c:pt idx="10">
                  <c:v>1.1710000000000015E-3</c:v>
                </c:pt>
                <c:pt idx="11">
                  <c:v>2.9336666666667454E-3</c:v>
                </c:pt>
                <c:pt idx="12">
                  <c:v>3.145244444444447E-2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Sheet1!$A$43</c:f>
              <c:strCache>
                <c:ptCount val="1"/>
                <c:pt idx="0">
                  <c:v>Histogram_Mean</c:v>
                </c:pt>
              </c:strCache>
            </c:strRef>
          </c:tx>
          <c:spPr>
            <a:ln w="57150">
              <a:solidFill>
                <a:schemeClr val="tx1"/>
              </a:solidFill>
            </a:ln>
          </c:spPr>
          <c:marker>
            <c:symbol val="circle"/>
            <c:size val="21"/>
            <c:spPr>
              <a:solidFill>
                <a:schemeClr val="tx1"/>
              </a:solidFill>
              <a:ln w="50800">
                <a:solidFill>
                  <a:schemeClr val="tx1"/>
                </a:solidFill>
              </a:ln>
            </c:spPr>
          </c:marker>
          <c:xVal>
            <c:numRef>
              <c:f>Sheet1!$B$41:$N$41</c:f>
              <c:numCache>
                <c:formatCode>General</c:formatCode>
                <c:ptCount val="13"/>
                <c:pt idx="0">
                  <c:v>250</c:v>
                </c:pt>
                <c:pt idx="1">
                  <c:v>200</c:v>
                </c:pt>
                <c:pt idx="2">
                  <c:v>150</c:v>
                </c:pt>
                <c:pt idx="3">
                  <c:v>100</c:v>
                </c:pt>
                <c:pt idx="4">
                  <c:v>75</c:v>
                </c:pt>
                <c:pt idx="5">
                  <c:v>50</c:v>
                </c:pt>
                <c:pt idx="6">
                  <c:v>25</c:v>
                </c:pt>
                <c:pt idx="7">
                  <c:v>20</c:v>
                </c:pt>
                <c:pt idx="8">
                  <c:v>15</c:v>
                </c:pt>
                <c:pt idx="9">
                  <c:v>10</c:v>
                </c:pt>
                <c:pt idx="10">
                  <c:v>7</c:v>
                </c:pt>
                <c:pt idx="11">
                  <c:v>5</c:v>
                </c:pt>
                <c:pt idx="12">
                  <c:v>3</c:v>
                </c:pt>
              </c:numCache>
            </c:numRef>
          </c:xVal>
          <c:yVal>
            <c:numRef>
              <c:f>Sheet1!$B$43:$N$43</c:f>
              <c:numCache>
                <c:formatCode>0.0%</c:formatCode>
                <c:ptCount val="13"/>
                <c:pt idx="0">
                  <c:v>0.24726039866666669</c:v>
                </c:pt>
                <c:pt idx="1">
                  <c:v>0.16614282500000002</c:v>
                </c:pt>
                <c:pt idx="2">
                  <c:v>0.13235932444444434</c:v>
                </c:pt>
                <c:pt idx="3">
                  <c:v>6.1949616666666568E-2</c:v>
                </c:pt>
                <c:pt idx="4">
                  <c:v>3.2097160000000145E-2</c:v>
                </c:pt>
                <c:pt idx="5">
                  <c:v>2.0228673333333377E-2</c:v>
                </c:pt>
                <c:pt idx="6">
                  <c:v>7.3058800000001152E-3</c:v>
                </c:pt>
                <c:pt idx="7">
                  <c:v>5.0964166666666701E-3</c:v>
                </c:pt>
                <c:pt idx="8">
                  <c:v>3.8492866666666715E-2</c:v>
                </c:pt>
                <c:pt idx="9">
                  <c:v>1.6396466666666675E-2</c:v>
                </c:pt>
                <c:pt idx="10">
                  <c:v>0.12253985714285712</c:v>
                </c:pt>
                <c:pt idx="11">
                  <c:v>0.16882586666666644</c:v>
                </c:pt>
                <c:pt idx="12">
                  <c:v>8.585866666666675E-2</c:v>
                </c:pt>
              </c:numCache>
            </c:numRef>
          </c:yVal>
          <c:smooth val="0"/>
        </c:ser>
        <c:ser>
          <c:idx val="1"/>
          <c:order val="3"/>
          <c:tx>
            <c:strRef>
              <c:f>Sheet1!$A$45</c:f>
              <c:strCache>
                <c:ptCount val="1"/>
                <c:pt idx="0">
                  <c:v>BoneJ Mean</c:v>
                </c:pt>
              </c:strCache>
            </c:strRef>
          </c:tx>
          <c:spPr>
            <a:ln w="57150">
              <a:solidFill>
                <a:schemeClr val="tx1"/>
              </a:solidFill>
            </a:ln>
          </c:spPr>
          <c:marker>
            <c:symbol val="square"/>
            <c:size val="18"/>
            <c:spPr>
              <a:solidFill>
                <a:schemeClr val="tx1"/>
              </a:solidFill>
              <a:ln w="19050">
                <a:solidFill>
                  <a:schemeClr val="tx1"/>
                </a:solidFill>
              </a:ln>
            </c:spPr>
          </c:marker>
          <c:xVal>
            <c:numRef>
              <c:f>Sheet1!$B$41:$N$41</c:f>
              <c:numCache>
                <c:formatCode>General</c:formatCode>
                <c:ptCount val="13"/>
                <c:pt idx="0">
                  <c:v>250</c:v>
                </c:pt>
                <c:pt idx="1">
                  <c:v>200</c:v>
                </c:pt>
                <c:pt idx="2">
                  <c:v>150</c:v>
                </c:pt>
                <c:pt idx="3">
                  <c:v>100</c:v>
                </c:pt>
                <c:pt idx="4">
                  <c:v>75</c:v>
                </c:pt>
                <c:pt idx="5">
                  <c:v>50</c:v>
                </c:pt>
                <c:pt idx="6">
                  <c:v>25</c:v>
                </c:pt>
                <c:pt idx="7">
                  <c:v>20</c:v>
                </c:pt>
                <c:pt idx="8">
                  <c:v>15</c:v>
                </c:pt>
                <c:pt idx="9">
                  <c:v>10</c:v>
                </c:pt>
                <c:pt idx="10">
                  <c:v>7</c:v>
                </c:pt>
                <c:pt idx="11">
                  <c:v>5</c:v>
                </c:pt>
                <c:pt idx="12">
                  <c:v>3</c:v>
                </c:pt>
              </c:numCache>
            </c:numRef>
          </c:xVal>
          <c:yVal>
            <c:numRef>
              <c:f>Sheet1!$B$45:$N$45</c:f>
              <c:numCache>
                <c:formatCode>0.0%</c:formatCode>
                <c:ptCount val="13"/>
                <c:pt idx="0">
                  <c:v>0.41212031066666643</c:v>
                </c:pt>
                <c:pt idx="1">
                  <c:v>0.26529889333333317</c:v>
                </c:pt>
                <c:pt idx="2">
                  <c:v>0.28178311555555563</c:v>
                </c:pt>
                <c:pt idx="3">
                  <c:v>0.19310944666666671</c:v>
                </c:pt>
                <c:pt idx="4">
                  <c:v>0.1126955555555556</c:v>
                </c:pt>
                <c:pt idx="5">
                  <c:v>0.16153989333333343</c:v>
                </c:pt>
                <c:pt idx="6">
                  <c:v>0.12761406666666672</c:v>
                </c:pt>
                <c:pt idx="7">
                  <c:v>0.10614396666666667</c:v>
                </c:pt>
                <c:pt idx="8">
                  <c:v>9.9792088888888963E-2</c:v>
                </c:pt>
                <c:pt idx="9">
                  <c:v>0.1536374333333333</c:v>
                </c:pt>
                <c:pt idx="10">
                  <c:v>0.10053228571428578</c:v>
                </c:pt>
                <c:pt idx="11">
                  <c:v>0.19339133333333347</c:v>
                </c:pt>
                <c:pt idx="12">
                  <c:v>0.37112700000000015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8831728"/>
        <c:axId val="31883564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2"/>
                <c:tx>
                  <c:strRef>
                    <c:extLst>
                      <c:ext uri="{02D57815-91ED-43cb-92C2-25804820EDAC}">
                        <c15:formulaRef>
                          <c15:sqref>Sheet1!$A$44</c15:sqref>
                        </c15:formulaRef>
                      </c:ext>
                    </c:extLst>
                    <c:strCache>
                      <c:ptCount val="1"/>
                      <c:pt idx="0">
                        <c:v>Histogram_Mode</c:v>
                      </c:pt>
                    </c:strCache>
                  </c:strRef>
                </c:tx>
                <c:spPr>
                  <a:ln w="57150">
                    <a:solidFill>
                      <a:schemeClr val="tx1"/>
                    </a:solidFill>
                  </a:ln>
                </c:spPr>
                <c:marker>
                  <c:symbol val="diamond"/>
                  <c:size val="19"/>
                  <c:spPr>
                    <a:solidFill>
                      <a:schemeClr val="tx1"/>
                    </a:solidFill>
                    <a:ln w="12700">
                      <a:solidFill>
                        <a:schemeClr val="tx1"/>
                      </a:solidFill>
                    </a:ln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Sheet1!$B$41:$N$41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250</c:v>
                      </c:pt>
                      <c:pt idx="1">
                        <c:v>200</c:v>
                      </c:pt>
                      <c:pt idx="2">
                        <c:v>150</c:v>
                      </c:pt>
                      <c:pt idx="3">
                        <c:v>100</c:v>
                      </c:pt>
                      <c:pt idx="4">
                        <c:v>75</c:v>
                      </c:pt>
                      <c:pt idx="5">
                        <c:v>50</c:v>
                      </c:pt>
                      <c:pt idx="6">
                        <c:v>25</c:v>
                      </c:pt>
                      <c:pt idx="7">
                        <c:v>20</c:v>
                      </c:pt>
                      <c:pt idx="8">
                        <c:v>15</c:v>
                      </c:pt>
                      <c:pt idx="9">
                        <c:v>10</c:v>
                      </c:pt>
                      <c:pt idx="10">
                        <c:v>7</c:v>
                      </c:pt>
                      <c:pt idx="11">
                        <c:v>5</c:v>
                      </c:pt>
                      <c:pt idx="12">
                        <c:v>3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Sheet1!$B$44:$N$44</c15:sqref>
                        </c15:formulaRef>
                      </c:ext>
                    </c:extLst>
                    <c:numCache>
                      <c:formatCode>0.0%</c:formatCode>
                      <c:ptCount val="1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4.4444444444443811E-3</c:v>
                      </c:pt>
                      <c:pt idx="5">
                        <c:v>0</c:v>
                      </c:pt>
                      <c:pt idx="6">
                        <c:v>0.04</c:v>
                      </c:pt>
                      <c:pt idx="7">
                        <c:v>0</c:v>
                      </c:pt>
                      <c:pt idx="8">
                        <c:v>6.6666666666666666E-2</c:v>
                      </c:pt>
                      <c:pt idx="9">
                        <c:v>0</c:v>
                      </c:pt>
                      <c:pt idx="10">
                        <c:v>0.14285714285714285</c:v>
                      </c:pt>
                      <c:pt idx="11">
                        <c:v>0.2</c:v>
                      </c:pt>
                      <c:pt idx="12">
                        <c:v>0.11111111111111116</c:v>
                      </c:pt>
                    </c:numCache>
                  </c:numRef>
                </c:yVal>
                <c:smooth val="0"/>
              </c15:ser>
            </c15:filteredScatterSeries>
          </c:ext>
        </c:extLst>
      </c:scatterChart>
      <c:valAx>
        <c:axId val="318831728"/>
        <c:scaling>
          <c:logBase val="10"/>
          <c:orientation val="minMax"/>
          <c:max val="275"/>
        </c:scaling>
        <c:delete val="0"/>
        <c:axPos val="b"/>
        <c:title>
          <c:tx>
            <c:rich>
              <a:bodyPr/>
              <a:lstStyle/>
              <a:p>
                <a:pPr>
                  <a:defRPr sz="4800">
                    <a:latin typeface="Cambria Math" panose="02040503050406030204" pitchFamily="18" charset="0"/>
                    <a:ea typeface="Cambria Math" panose="02040503050406030204" pitchFamily="18" charset="0"/>
                  </a:defRPr>
                </a:pPr>
                <a:r>
                  <a:rPr lang="en-US" sz="4800">
                    <a:latin typeface="Cambria Math" panose="02040503050406030204" pitchFamily="18" charset="0"/>
                    <a:ea typeface="Cambria Math" panose="02040503050406030204" pitchFamily="18" charset="0"/>
                  </a:rPr>
                  <a:t>Line Diameter (Pixels)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out"/>
        <c:tickLblPos val="nextTo"/>
        <c:spPr>
          <a:ln w="38100">
            <a:solidFill>
              <a:schemeClr val="tx1"/>
            </a:solidFill>
          </a:ln>
        </c:spPr>
        <c:txPr>
          <a:bodyPr/>
          <a:lstStyle/>
          <a:p>
            <a:pPr>
              <a:defRPr sz="3600">
                <a:latin typeface="Cambria Math" panose="02040503050406030204" pitchFamily="18" charset="0"/>
                <a:ea typeface="Cambria Math" panose="02040503050406030204" pitchFamily="18" charset="0"/>
              </a:defRPr>
            </a:pPr>
            <a:endParaRPr lang="en-US"/>
          </a:p>
        </c:txPr>
        <c:crossAx val="318835648"/>
        <c:crosses val="autoZero"/>
        <c:crossBetween val="midCat"/>
      </c:valAx>
      <c:valAx>
        <c:axId val="31883564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4800">
                    <a:latin typeface="Cambria Math" panose="02040503050406030204" pitchFamily="18" charset="0"/>
                    <a:ea typeface="Cambria Math" panose="02040503050406030204" pitchFamily="18" charset="0"/>
                  </a:defRPr>
                </a:pPr>
                <a:r>
                  <a:rPr lang="en-US" sz="4800">
                    <a:latin typeface="Cambria Math" panose="02040503050406030204" pitchFamily="18" charset="0"/>
                    <a:ea typeface="Cambria Math" panose="02040503050406030204" pitchFamily="18" charset="0"/>
                  </a:rPr>
                  <a:t>Percent Error</a:t>
                </a:r>
              </a:p>
            </c:rich>
          </c:tx>
          <c:layout/>
          <c:overlay val="0"/>
        </c:title>
        <c:numFmt formatCode="0%" sourceLinked="0"/>
        <c:majorTickMark val="out"/>
        <c:minorTickMark val="none"/>
        <c:tickLblPos val="nextTo"/>
        <c:spPr>
          <a:ln w="38100">
            <a:solidFill>
              <a:schemeClr val="tx1"/>
            </a:solidFill>
          </a:ln>
        </c:spPr>
        <c:txPr>
          <a:bodyPr/>
          <a:lstStyle/>
          <a:p>
            <a:pPr>
              <a:defRPr sz="3600">
                <a:latin typeface="Cambria Math" panose="02040503050406030204" pitchFamily="18" charset="0"/>
                <a:ea typeface="Cambria Math" panose="02040503050406030204" pitchFamily="18" charset="0"/>
              </a:defRPr>
            </a:pPr>
            <a:endParaRPr lang="en-US"/>
          </a:p>
        </c:txPr>
        <c:crossAx val="318831728"/>
        <c:crosses val="autoZero"/>
        <c:crossBetween val="midCat"/>
      </c:valAx>
    </c:plotArea>
    <c:plotVisOnly val="1"/>
    <c:dispBlanksAs val="gap"/>
    <c:showDLblsOverMax val="0"/>
  </c:chart>
  <c:spPr>
    <a:solidFill>
      <a:schemeClr val="bg1"/>
    </a:solidFill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46</xdr:row>
      <xdr:rowOff>0</xdr:rowOff>
    </xdr:from>
    <xdr:to>
      <xdr:col>16</xdr:col>
      <xdr:colOff>525236</xdr:colOff>
      <xdr:row>89</xdr:row>
      <xdr:rowOff>38100</xdr:rowOff>
    </xdr:to>
    <xdr:grpSp>
      <xdr:nvGrpSpPr>
        <xdr:cNvPr id="6" name="Group 5"/>
        <xdr:cNvGrpSpPr/>
      </xdr:nvGrpSpPr>
      <xdr:grpSpPr>
        <a:xfrm>
          <a:off x="0" y="9661071"/>
          <a:ext cx="11887200" cy="8229600"/>
          <a:chOff x="14270182" y="7239000"/>
          <a:chExt cx="11541084" cy="8229600"/>
        </a:xfrm>
      </xdr:grpSpPr>
      <xdr:graphicFrame macro="">
        <xdr:nvGraphicFramePr>
          <xdr:cNvPr id="7" name="Chart 6"/>
          <xdr:cNvGraphicFramePr>
            <a:graphicFrameLocks/>
          </xdr:cNvGraphicFramePr>
        </xdr:nvGraphicFramePr>
        <xdr:xfrm>
          <a:off x="14270182" y="7239000"/>
          <a:ext cx="11541084" cy="82296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cxnSp macro="">
        <xdr:nvCxnSpPr>
          <xdr:cNvPr id="9" name="Straight Connector 8"/>
          <xdr:cNvCxnSpPr/>
        </xdr:nvCxnSpPr>
        <xdr:spPr>
          <a:xfrm>
            <a:off x="16300719" y="12358288"/>
            <a:ext cx="8996795" cy="0"/>
          </a:xfrm>
          <a:prstGeom prst="line">
            <a:avLst/>
          </a:prstGeom>
          <a:ln w="41275">
            <a:solidFill>
              <a:srgbClr val="C00000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50"/>
  <sheetViews>
    <sheetView tabSelected="1" zoomScale="70" zoomScaleNormal="70" workbookViewId="0">
      <selection activeCell="A4" sqref="A4"/>
    </sheetView>
  </sheetViews>
  <sheetFormatPr defaultRowHeight="15" x14ac:dyDescent="0.25"/>
  <cols>
    <col min="1" max="1" width="32.5703125" bestFit="1" customWidth="1"/>
    <col min="3" max="4" width="9.140625" style="38"/>
    <col min="7" max="7" width="9.140625" style="38"/>
  </cols>
  <sheetData>
    <row r="1" spans="1:40" s="38" customFormat="1" x14ac:dyDescent="0.25"/>
    <row r="2" spans="1:40" s="38" customFormat="1" ht="31.5" x14ac:dyDescent="0.5">
      <c r="B2" s="39" t="s">
        <v>11</v>
      </c>
    </row>
    <row r="3" spans="1:40" s="3" customFormat="1" x14ac:dyDescent="0.25">
      <c r="A3" s="3" t="s">
        <v>48</v>
      </c>
      <c r="B3" s="40" t="s">
        <v>19</v>
      </c>
      <c r="C3" s="40" t="s">
        <v>20</v>
      </c>
      <c r="D3" s="40" t="s">
        <v>21</v>
      </c>
      <c r="E3" s="40" t="s">
        <v>22</v>
      </c>
      <c r="F3" s="40" t="s">
        <v>23</v>
      </c>
      <c r="G3" s="40" t="s">
        <v>24</v>
      </c>
      <c r="H3" s="40" t="s">
        <v>25</v>
      </c>
      <c r="I3" s="40" t="s">
        <v>26</v>
      </c>
      <c r="J3" s="40" t="s">
        <v>27</v>
      </c>
      <c r="K3" s="40" t="s">
        <v>28</v>
      </c>
      <c r="L3" s="40" t="s">
        <v>29</v>
      </c>
      <c r="M3" s="40" t="s">
        <v>30</v>
      </c>
      <c r="N3" s="40" t="s">
        <v>31</v>
      </c>
      <c r="O3" s="40" t="s">
        <v>32</v>
      </c>
      <c r="P3" s="40" t="s">
        <v>33</v>
      </c>
      <c r="Q3" s="40" t="s">
        <v>34</v>
      </c>
      <c r="R3" s="40" t="s">
        <v>35</v>
      </c>
      <c r="S3" s="40" t="s">
        <v>36</v>
      </c>
      <c r="T3" s="40" t="s">
        <v>37</v>
      </c>
      <c r="U3" s="40" t="s">
        <v>38</v>
      </c>
      <c r="V3" s="40" t="s">
        <v>39</v>
      </c>
      <c r="W3" s="40" t="s">
        <v>40</v>
      </c>
      <c r="X3" s="40" t="s">
        <v>41</v>
      </c>
      <c r="Y3" s="40" t="s">
        <v>42</v>
      </c>
      <c r="Z3" s="40" t="s">
        <v>43</v>
      </c>
      <c r="AA3" s="40" t="s">
        <v>44</v>
      </c>
      <c r="AB3" s="40" t="s">
        <v>45</v>
      </c>
      <c r="AC3" s="40" t="str">
        <f>"10-3"</f>
        <v>10-3</v>
      </c>
      <c r="AD3" s="40" t="str">
        <f>"10-2"</f>
        <v>10-2</v>
      </c>
      <c r="AE3" s="40" t="str">
        <f>"10-1"</f>
        <v>10-1</v>
      </c>
      <c r="AF3" s="40" t="str">
        <f>"7-3"</f>
        <v>7-3</v>
      </c>
      <c r="AG3" s="40" t="str">
        <f>"7-2"</f>
        <v>7-2</v>
      </c>
      <c r="AH3" s="40" t="str">
        <f>"7-1"</f>
        <v>7-1</v>
      </c>
      <c r="AI3" s="40" t="str">
        <f>"5-3"</f>
        <v>5-3</v>
      </c>
      <c r="AJ3" s="40" t="str">
        <f>"5-2"</f>
        <v>5-2</v>
      </c>
      <c r="AK3" s="40" t="str">
        <f>"5-1"</f>
        <v>5-1</v>
      </c>
      <c r="AL3" s="40" t="str">
        <f>"3-3"</f>
        <v>3-3</v>
      </c>
      <c r="AM3" s="40" t="str">
        <f>"3-2"</f>
        <v>3-2</v>
      </c>
      <c r="AN3" s="40" t="str">
        <f>"3-1"</f>
        <v>3-1</v>
      </c>
    </row>
    <row r="4" spans="1:40" x14ac:dyDescent="0.25">
      <c r="A4" s="3" t="s">
        <v>0</v>
      </c>
      <c r="B4" s="3" t="s">
        <v>1</v>
      </c>
      <c r="C4" s="38" t="s">
        <v>1</v>
      </c>
      <c r="D4" s="38" t="s">
        <v>1</v>
      </c>
      <c r="E4" s="38" t="s">
        <v>1</v>
      </c>
      <c r="F4" s="38" t="s">
        <v>1</v>
      </c>
      <c r="G4" s="38" t="s">
        <v>1</v>
      </c>
      <c r="H4" s="38" t="s">
        <v>1</v>
      </c>
      <c r="I4" s="41" t="s">
        <v>1</v>
      </c>
      <c r="J4" s="42" t="s">
        <v>1</v>
      </c>
      <c r="K4" s="43" t="s">
        <v>1</v>
      </c>
      <c r="L4" s="44" t="s">
        <v>1</v>
      </c>
      <c r="M4" s="45" t="s">
        <v>1</v>
      </c>
      <c r="N4" s="46" t="s">
        <v>1</v>
      </c>
      <c r="O4" s="47" t="s">
        <v>1</v>
      </c>
      <c r="P4" s="48" t="s">
        <v>1</v>
      </c>
      <c r="Q4" s="49" t="s">
        <v>1</v>
      </c>
      <c r="R4" s="50" t="s">
        <v>1</v>
      </c>
      <c r="S4" s="51" t="s">
        <v>1</v>
      </c>
      <c r="T4" s="52" t="s">
        <v>1</v>
      </c>
      <c r="U4" s="53" t="s">
        <v>1</v>
      </c>
      <c r="V4" s="54" t="s">
        <v>1</v>
      </c>
      <c r="W4" s="55" t="s">
        <v>1</v>
      </c>
      <c r="X4" s="56" t="s">
        <v>1</v>
      </c>
      <c r="Y4" s="57" t="s">
        <v>1</v>
      </c>
      <c r="Z4" s="58" t="s">
        <v>1</v>
      </c>
      <c r="AA4" s="59" t="s">
        <v>1</v>
      </c>
      <c r="AB4" s="59" t="s">
        <v>1</v>
      </c>
      <c r="AC4" s="59" t="s">
        <v>1</v>
      </c>
      <c r="AD4" s="59" t="s">
        <v>1</v>
      </c>
      <c r="AE4" s="59" t="s">
        <v>1</v>
      </c>
      <c r="AF4" s="59" t="s">
        <v>1</v>
      </c>
      <c r="AG4" s="59" t="s">
        <v>1</v>
      </c>
      <c r="AH4" s="59" t="s">
        <v>1</v>
      </c>
      <c r="AI4" s="59" t="s">
        <v>1</v>
      </c>
      <c r="AJ4" s="59" t="s">
        <v>1</v>
      </c>
      <c r="AK4" s="59" t="s">
        <v>1</v>
      </c>
      <c r="AL4" s="59" t="s">
        <v>1</v>
      </c>
      <c r="AM4" s="59" t="s">
        <v>1</v>
      </c>
      <c r="AN4" s="59" t="s">
        <v>1</v>
      </c>
    </row>
    <row r="5" spans="1:40" x14ac:dyDescent="0.25">
      <c r="A5" s="38" t="s">
        <v>10</v>
      </c>
      <c r="B5" s="38">
        <v>199.72915699999999</v>
      </c>
      <c r="C5" s="38">
        <v>207.370418</v>
      </c>
      <c r="D5" s="38">
        <v>232.15176199999999</v>
      </c>
      <c r="E5" s="38">
        <v>153.61309600000001</v>
      </c>
      <c r="F5" s="38">
        <v>161.374042</v>
      </c>
      <c r="G5" s="38">
        <v>188.23179999999999</v>
      </c>
      <c r="H5" s="38">
        <v>107.893193</v>
      </c>
      <c r="I5" s="41">
        <v>135.89062899999999</v>
      </c>
      <c r="J5" s="42">
        <v>134.49885</v>
      </c>
      <c r="K5" s="43">
        <v>84.011225999999994</v>
      </c>
      <c r="L5" s="44">
        <v>106.845956</v>
      </c>
      <c r="M5" s="45">
        <v>93.778553000000002</v>
      </c>
      <c r="N5" s="46">
        <v>67.033068999999998</v>
      </c>
      <c r="O5" s="47">
        <v>74.934763000000004</v>
      </c>
      <c r="P5" s="48">
        <v>71.442924000000005</v>
      </c>
      <c r="Q5" s="49">
        <v>42.660938000000002</v>
      </c>
      <c r="R5" s="50">
        <v>48.810037000000001</v>
      </c>
      <c r="S5" s="51">
        <v>45.577868000000002</v>
      </c>
      <c r="T5" s="52">
        <v>23.724596999999999</v>
      </c>
      <c r="U5" s="53">
        <v>24.998163000000002</v>
      </c>
      <c r="V5" s="54">
        <v>23.865753000000002</v>
      </c>
      <c r="W5" s="55">
        <v>19.247893000000001</v>
      </c>
      <c r="X5" s="56">
        <v>20.125796999999999</v>
      </c>
      <c r="Y5" s="57">
        <v>19.617868999999999</v>
      </c>
      <c r="Z5" s="58">
        <v>13.707772</v>
      </c>
      <c r="AA5" s="59">
        <v>15.684481</v>
      </c>
      <c r="AB5" s="59">
        <v>14.697459</v>
      </c>
      <c r="AC5" s="59">
        <v>8.8835719999999991</v>
      </c>
      <c r="AD5" s="59">
        <v>9.0395310000000002</v>
      </c>
      <c r="AE5" s="59">
        <v>10.041439</v>
      </c>
      <c r="AF5" s="59">
        <v>6.8927969999999998</v>
      </c>
      <c r="AG5" s="59">
        <v>6.871461</v>
      </c>
      <c r="AH5" s="59">
        <v>7.2603330000000001</v>
      </c>
      <c r="AI5" s="59">
        <v>4.7757480000000001</v>
      </c>
      <c r="AJ5" s="59">
        <v>5.12059</v>
      </c>
      <c r="AK5" s="59">
        <v>5.0596569999999996</v>
      </c>
      <c r="AL5" s="59">
        <v>3.0997729999999999</v>
      </c>
      <c r="AM5" s="59">
        <v>3.1183990000000001</v>
      </c>
      <c r="AN5" s="59">
        <v>3.0649000000000002</v>
      </c>
    </row>
    <row r="6" spans="1:40" x14ac:dyDescent="0.25">
      <c r="A6" s="38" t="s">
        <v>15</v>
      </c>
      <c r="B6" s="38">
        <v>140.349614</v>
      </c>
      <c r="C6" s="38">
        <v>173.589933</v>
      </c>
      <c r="D6" s="38">
        <v>250.61515399999999</v>
      </c>
      <c r="E6" s="38">
        <v>148.162162</v>
      </c>
      <c r="F6" s="38">
        <v>153.380404</v>
      </c>
      <c r="G6" s="38">
        <v>198.771739</v>
      </c>
      <c r="H6" s="38">
        <v>116.316076</v>
      </c>
      <c r="I6" s="41">
        <v>127.791267</v>
      </c>
      <c r="J6" s="42">
        <v>146.330961</v>
      </c>
      <c r="K6" s="43">
        <v>83.370031999999995</v>
      </c>
      <c r="L6" s="44">
        <v>98.040816000000007</v>
      </c>
      <c r="M6" s="45">
        <v>100.004267</v>
      </c>
      <c r="N6" s="46">
        <v>66.284026999999995</v>
      </c>
      <c r="O6" s="47">
        <v>75.980368999999996</v>
      </c>
      <c r="P6" s="48">
        <v>75.513743000000005</v>
      </c>
      <c r="Q6" s="49">
        <v>45.581159</v>
      </c>
      <c r="R6" s="50">
        <v>50.636217000000002</v>
      </c>
      <c r="S6" s="51">
        <v>50.748322999999999</v>
      </c>
      <c r="T6" s="52">
        <v>24.767320000000002</v>
      </c>
      <c r="U6" s="53">
        <v>23.689554999999999</v>
      </c>
      <c r="V6" s="54">
        <v>25.995183999999998</v>
      </c>
      <c r="W6" s="55">
        <v>19.55639</v>
      </c>
      <c r="X6" s="56">
        <v>19.902035000000001</v>
      </c>
      <c r="Y6" s="57">
        <v>20.847359999999998</v>
      </c>
      <c r="Z6" s="58">
        <v>15.22678</v>
      </c>
      <c r="AA6" s="59">
        <v>15.509760999999999</v>
      </c>
      <c r="AB6" s="59">
        <v>15.995638</v>
      </c>
      <c r="AC6" s="59">
        <v>9.8147680000000008</v>
      </c>
      <c r="AD6" s="59">
        <v>9.8231789999999997</v>
      </c>
      <c r="AE6" s="59">
        <v>10.853947</v>
      </c>
      <c r="AF6" s="59">
        <v>7.8888150000000001</v>
      </c>
      <c r="AG6" s="59">
        <v>7.8918629999999999</v>
      </c>
      <c r="AH6" s="59">
        <v>7.7926589999999996</v>
      </c>
      <c r="AI6" s="59">
        <v>5.5946400000000001</v>
      </c>
      <c r="AJ6" s="59">
        <v>5.9429480000000003</v>
      </c>
      <c r="AK6" s="59">
        <v>5.9947999999999997</v>
      </c>
      <c r="AL6" s="59">
        <v>2.9158309999999998</v>
      </c>
      <c r="AM6" s="59">
        <v>3.9996849999999999</v>
      </c>
      <c r="AN6" s="59">
        <v>2.8572120000000001</v>
      </c>
    </row>
    <row r="7" spans="1:40" x14ac:dyDescent="0.25">
      <c r="A7" s="38" t="s">
        <v>16</v>
      </c>
      <c r="B7" s="38">
        <v>95.082436999999999</v>
      </c>
      <c r="C7" s="38">
        <v>78.556057999999993</v>
      </c>
      <c r="D7" s="38">
        <v>0.92332700000000001</v>
      </c>
      <c r="E7" s="38">
        <v>63.150159000000002</v>
      </c>
      <c r="F7" s="38">
        <v>56.099204</v>
      </c>
      <c r="G7" s="38">
        <v>11.902583</v>
      </c>
      <c r="H7" s="38">
        <v>47.233334999999997</v>
      </c>
      <c r="I7" s="41">
        <v>44.697355999999999</v>
      </c>
      <c r="J7" s="42">
        <v>17.162389000000001</v>
      </c>
      <c r="K7" s="43">
        <v>28.309504</v>
      </c>
      <c r="L7" s="44">
        <v>5.3946209999999999</v>
      </c>
      <c r="M7" s="45">
        <v>5.2036680000000004</v>
      </c>
      <c r="N7" s="46">
        <v>18.482765000000001</v>
      </c>
      <c r="O7" s="47">
        <v>0.44699699999999998</v>
      </c>
      <c r="P7" s="48">
        <v>4.1453059999999997</v>
      </c>
      <c r="Q7" s="49">
        <v>11.063082</v>
      </c>
      <c r="R7" s="50">
        <v>0.97630499999999998</v>
      </c>
      <c r="S7" s="51">
        <v>1.035353</v>
      </c>
      <c r="T7" s="52">
        <v>4.1744469999999998</v>
      </c>
      <c r="U7" s="53">
        <v>6.826111</v>
      </c>
      <c r="V7" s="54">
        <v>0.10659100000000001</v>
      </c>
      <c r="W7" s="55">
        <v>2.6235469999999999</v>
      </c>
      <c r="X7" s="56">
        <v>2.4182839999999999</v>
      </c>
      <c r="Y7" s="57">
        <v>0.99100100000000002</v>
      </c>
      <c r="Z7" s="58">
        <v>1.863726</v>
      </c>
      <c r="AA7" s="59">
        <v>2.0272169999999998</v>
      </c>
      <c r="AB7" s="59">
        <v>9.3302999999999997E-2</v>
      </c>
      <c r="AC7" s="59">
        <v>0.86846999999999996</v>
      </c>
      <c r="AD7" s="59">
        <v>0.89606399999999997</v>
      </c>
      <c r="AE7" s="59">
        <v>0.99194700000000002</v>
      </c>
      <c r="AF7" s="59">
        <v>0.65128299999999995</v>
      </c>
      <c r="AG7" s="59">
        <v>0.66203400000000001</v>
      </c>
      <c r="AH7" s="59">
        <v>0.96027899999999999</v>
      </c>
      <c r="AI7" s="59">
        <v>0.83667999999999998</v>
      </c>
      <c r="AJ7" s="59">
        <v>0.420101</v>
      </c>
      <c r="AK7" s="59">
        <v>0.101845</v>
      </c>
      <c r="AL7" s="59">
        <v>1.0679160000000001</v>
      </c>
      <c r="AM7" s="59">
        <v>5.2780000000000001E-2</v>
      </c>
      <c r="AN7" s="59">
        <v>0.99287199999999998</v>
      </c>
    </row>
    <row r="8" spans="1:40" x14ac:dyDescent="0.25">
      <c r="A8" s="38" t="s">
        <v>17</v>
      </c>
      <c r="B8" s="38">
        <v>250</v>
      </c>
      <c r="C8" s="38">
        <v>250</v>
      </c>
      <c r="D8" s="38">
        <v>250</v>
      </c>
      <c r="E8" s="38">
        <v>200</v>
      </c>
      <c r="F8" s="38">
        <v>200</v>
      </c>
      <c r="G8" s="38">
        <v>200</v>
      </c>
      <c r="H8" s="38">
        <v>150</v>
      </c>
      <c r="I8" s="41">
        <v>150</v>
      </c>
      <c r="J8" s="42">
        <v>150</v>
      </c>
      <c r="K8" s="43">
        <v>100</v>
      </c>
      <c r="L8" s="44">
        <v>100</v>
      </c>
      <c r="M8" s="45">
        <v>100</v>
      </c>
      <c r="N8" s="46">
        <v>74</v>
      </c>
      <c r="O8" s="47">
        <v>76</v>
      </c>
      <c r="P8" s="48">
        <v>76</v>
      </c>
      <c r="Q8" s="49">
        <v>50</v>
      </c>
      <c r="R8" s="50">
        <v>50</v>
      </c>
      <c r="S8" s="51">
        <v>50</v>
      </c>
      <c r="T8" s="52">
        <v>26</v>
      </c>
      <c r="U8" s="53">
        <v>26</v>
      </c>
      <c r="V8" s="54">
        <v>26</v>
      </c>
      <c r="W8" s="55">
        <v>20</v>
      </c>
      <c r="X8" s="56">
        <v>20</v>
      </c>
      <c r="Y8" s="57">
        <v>20</v>
      </c>
      <c r="Z8" s="58">
        <v>16</v>
      </c>
      <c r="AA8" s="59">
        <v>16</v>
      </c>
      <c r="AB8" s="59">
        <v>16</v>
      </c>
      <c r="AC8" s="59">
        <v>10</v>
      </c>
      <c r="AD8" s="59">
        <v>10</v>
      </c>
      <c r="AE8" s="59">
        <v>10</v>
      </c>
      <c r="AF8" s="59">
        <v>8</v>
      </c>
      <c r="AG8" s="59">
        <v>8</v>
      </c>
      <c r="AH8" s="59">
        <v>8</v>
      </c>
      <c r="AI8" s="59">
        <v>6</v>
      </c>
      <c r="AJ8" s="59">
        <v>6</v>
      </c>
      <c r="AK8" s="59">
        <v>6</v>
      </c>
      <c r="AL8" s="59">
        <v>2</v>
      </c>
      <c r="AM8" s="59">
        <v>4</v>
      </c>
      <c r="AN8" s="59">
        <v>2</v>
      </c>
    </row>
    <row r="9" spans="1:40" x14ac:dyDescent="0.25">
      <c r="A9" s="38" t="s">
        <v>18</v>
      </c>
      <c r="B9" s="38">
        <v>152</v>
      </c>
      <c r="C9" s="38">
        <v>194</v>
      </c>
      <c r="D9" s="38">
        <v>250</v>
      </c>
      <c r="E9" s="38">
        <v>186</v>
      </c>
      <c r="F9" s="38">
        <v>178</v>
      </c>
      <c r="G9" s="38">
        <v>200</v>
      </c>
      <c r="H9" s="38">
        <v>150</v>
      </c>
      <c r="I9" s="41">
        <v>150</v>
      </c>
      <c r="J9" s="42">
        <v>150</v>
      </c>
      <c r="K9" s="43">
        <v>100</v>
      </c>
      <c r="L9" s="44">
        <v>100</v>
      </c>
      <c r="M9" s="45">
        <v>100</v>
      </c>
      <c r="N9" s="46">
        <v>74</v>
      </c>
      <c r="O9" s="47">
        <v>76</v>
      </c>
      <c r="P9" s="48">
        <v>76</v>
      </c>
      <c r="Q9" s="49">
        <v>50</v>
      </c>
      <c r="R9" s="50">
        <v>50</v>
      </c>
      <c r="S9" s="51">
        <v>50</v>
      </c>
      <c r="T9" s="52">
        <v>26</v>
      </c>
      <c r="U9" s="53">
        <v>26</v>
      </c>
      <c r="V9" s="54">
        <v>26</v>
      </c>
      <c r="W9" s="55">
        <v>20</v>
      </c>
      <c r="X9" s="56">
        <v>20</v>
      </c>
      <c r="Y9" s="57">
        <v>20</v>
      </c>
      <c r="Z9" s="58">
        <v>16</v>
      </c>
      <c r="AA9" s="59">
        <v>16</v>
      </c>
      <c r="AB9" s="59">
        <v>16</v>
      </c>
      <c r="AC9" s="59">
        <v>10</v>
      </c>
      <c r="AD9" s="59">
        <v>10</v>
      </c>
      <c r="AE9" s="59">
        <v>10</v>
      </c>
      <c r="AF9" s="59">
        <v>8</v>
      </c>
      <c r="AG9" s="59">
        <v>8</v>
      </c>
      <c r="AH9" s="59">
        <v>8</v>
      </c>
      <c r="AI9" s="59">
        <v>6</v>
      </c>
      <c r="AJ9" s="59">
        <v>6</v>
      </c>
      <c r="AK9" s="59">
        <v>6</v>
      </c>
      <c r="AL9" s="59">
        <v>2</v>
      </c>
      <c r="AM9" s="59">
        <v>4</v>
      </c>
      <c r="AN9" s="59">
        <v>2</v>
      </c>
    </row>
    <row r="10" spans="1:40" x14ac:dyDescent="0.25">
      <c r="A10" s="38" t="s">
        <v>2</v>
      </c>
      <c r="B10" s="38">
        <v>37054</v>
      </c>
      <c r="C10" s="38">
        <v>31942.333332999999</v>
      </c>
      <c r="D10" s="38">
        <v>8466</v>
      </c>
      <c r="E10" s="38">
        <v>124474</v>
      </c>
      <c r="F10" s="38">
        <v>53230</v>
      </c>
      <c r="G10" s="38">
        <v>21991</v>
      </c>
      <c r="H10" s="38">
        <v>25762.857143000001</v>
      </c>
      <c r="I10" s="41">
        <v>25689.75</v>
      </c>
      <c r="J10" s="42">
        <v>3455.416667</v>
      </c>
      <c r="K10" s="43">
        <v>100061</v>
      </c>
      <c r="L10" s="44">
        <v>99905.75</v>
      </c>
      <c r="M10" s="45">
        <v>11907.333333</v>
      </c>
      <c r="N10" s="46">
        <v>128926.5</v>
      </c>
      <c r="O10" s="47">
        <v>137892.5</v>
      </c>
      <c r="P10" s="48">
        <v>18089.333332999999</v>
      </c>
      <c r="Q10" s="49">
        <v>34265</v>
      </c>
      <c r="R10" s="50">
        <v>34179.666666999998</v>
      </c>
      <c r="S10" s="51">
        <v>3546.6125000000002</v>
      </c>
      <c r="T10" s="52">
        <v>29189.473684000001</v>
      </c>
      <c r="U10" s="53">
        <v>29141.391304000001</v>
      </c>
      <c r="V10" s="54">
        <v>5601.9629629999999</v>
      </c>
      <c r="W10" s="55">
        <v>34714.066666999999</v>
      </c>
      <c r="X10" s="56">
        <v>34661.916666999998</v>
      </c>
      <c r="Y10" s="57">
        <v>6327.0185190000002</v>
      </c>
      <c r="Z10" s="58">
        <v>26149.703704</v>
      </c>
      <c r="AA10" s="59">
        <v>26156.25</v>
      </c>
      <c r="AB10" s="59">
        <v>7199.4074069999997</v>
      </c>
      <c r="AC10" s="59">
        <v>4663.9585800000004</v>
      </c>
      <c r="AD10" s="59">
        <v>4666.7951810000004</v>
      </c>
      <c r="AE10" s="59">
        <v>1563.9722220000001</v>
      </c>
      <c r="AF10" s="59">
        <v>13271.966667000001</v>
      </c>
      <c r="AG10" s="59">
        <v>13271.474576000001</v>
      </c>
      <c r="AH10" s="59">
        <v>13224.134328</v>
      </c>
      <c r="AI10" s="59">
        <v>7851.7962960000004</v>
      </c>
      <c r="AJ10" s="59">
        <v>7858.5192310000002</v>
      </c>
      <c r="AK10" s="59">
        <v>2011.851852</v>
      </c>
      <c r="AL10" s="59">
        <v>5275.6228570000003</v>
      </c>
      <c r="AM10" s="59">
        <v>2195.3217589999999</v>
      </c>
      <c r="AN10" s="59">
        <v>5444.8606060000002</v>
      </c>
    </row>
    <row r="11" spans="1:40" x14ac:dyDescent="0.25">
      <c r="A11" s="38" t="s">
        <v>3</v>
      </c>
      <c r="B11" s="38">
        <v>0.190163</v>
      </c>
      <c r="C11" s="38">
        <v>0.153812</v>
      </c>
      <c r="D11" s="38">
        <v>8.9941999999999994E-2</v>
      </c>
      <c r="E11" s="38">
        <v>0.38557399999999997</v>
      </c>
      <c r="F11" s="38">
        <v>0.262212</v>
      </c>
      <c r="G11" s="38">
        <v>0.198403</v>
      </c>
      <c r="H11" s="38">
        <v>0.28689500000000001</v>
      </c>
      <c r="I11" s="41">
        <v>0.26700099999999999</v>
      </c>
      <c r="J11" s="42">
        <v>0.153782</v>
      </c>
      <c r="K11" s="43">
        <v>0.56345400000000001</v>
      </c>
      <c r="L11" s="44">
        <v>0.53600899999999996</v>
      </c>
      <c r="M11" s="45">
        <v>0.35322300000000001</v>
      </c>
      <c r="N11" s="46">
        <v>0.68329899999999999</v>
      </c>
      <c r="O11" s="47">
        <v>0.69307799999999997</v>
      </c>
      <c r="P11" s="48">
        <v>0.48527100000000001</v>
      </c>
      <c r="Q11" s="49">
        <v>0.61588900000000002</v>
      </c>
      <c r="R11" s="50">
        <v>0.603491</v>
      </c>
      <c r="S11" s="51">
        <v>0.298406</v>
      </c>
      <c r="T11" s="52">
        <v>0.759135</v>
      </c>
      <c r="U11" s="53">
        <v>0.76894200000000001</v>
      </c>
      <c r="V11" s="54">
        <v>0.54969299999999999</v>
      </c>
      <c r="W11" s="55">
        <v>0.81343299999999996</v>
      </c>
      <c r="X11" s="56">
        <v>0.80087200000000003</v>
      </c>
      <c r="Y11" s="57">
        <v>0.62356999999999996</v>
      </c>
      <c r="Z11" s="58">
        <v>0.83502100000000001</v>
      </c>
      <c r="AA11" s="59">
        <v>0.83650000000000002</v>
      </c>
      <c r="AB11" s="59">
        <v>0.71286899999999997</v>
      </c>
      <c r="AC11" s="59">
        <v>0.75714000000000004</v>
      </c>
      <c r="AD11" s="59">
        <v>0.75738300000000003</v>
      </c>
      <c r="AE11" s="59">
        <v>0.63139100000000004</v>
      </c>
      <c r="AF11" s="59">
        <v>0.88615200000000005</v>
      </c>
      <c r="AG11" s="59">
        <v>0.88599499999999998</v>
      </c>
      <c r="AH11" s="59">
        <v>0.88433300000000004</v>
      </c>
      <c r="AI11" s="59">
        <v>0.89220100000000002</v>
      </c>
      <c r="AJ11" s="59">
        <v>0.89274600000000004</v>
      </c>
      <c r="AK11" s="59">
        <v>0.80825999999999998</v>
      </c>
      <c r="AL11" s="59">
        <v>0.91735199999999995</v>
      </c>
      <c r="AM11" s="59">
        <v>0.88052600000000003</v>
      </c>
      <c r="AN11" s="59">
        <v>0.91941899999999999</v>
      </c>
    </row>
    <row r="12" spans="1:40" x14ac:dyDescent="0.25">
      <c r="A12" s="38" t="s">
        <v>46</v>
      </c>
      <c r="B12" s="38">
        <v>0.11393200000000001</v>
      </c>
      <c r="C12" s="38">
        <v>8.1379999999999994E-2</v>
      </c>
      <c r="D12" s="38">
        <v>7.3242000000000002E-2</v>
      </c>
      <c r="E12" s="38">
        <v>4.8828000000000003E-2</v>
      </c>
      <c r="F12" s="38">
        <v>8.9518E-2</v>
      </c>
      <c r="G12" s="38">
        <v>7.3242000000000002E-2</v>
      </c>
      <c r="H12" s="38">
        <v>0.146484</v>
      </c>
      <c r="I12" s="41">
        <v>0.12207</v>
      </c>
      <c r="J12" s="42">
        <v>0.16275999999999999</v>
      </c>
      <c r="K12" s="43">
        <v>4.8828000000000003E-2</v>
      </c>
      <c r="L12" s="44">
        <v>7.3242000000000002E-2</v>
      </c>
      <c r="M12" s="45">
        <v>0.16275999999999999</v>
      </c>
      <c r="N12" s="46">
        <v>7.3242000000000002E-2</v>
      </c>
      <c r="O12" s="47">
        <v>4.8828000000000003E-2</v>
      </c>
      <c r="P12" s="48">
        <v>0.16275999999999999</v>
      </c>
      <c r="Q12" s="49">
        <v>0.19531200000000001</v>
      </c>
      <c r="R12" s="50">
        <v>0.19531200000000001</v>
      </c>
      <c r="S12" s="51">
        <v>0.80566400000000005</v>
      </c>
      <c r="T12" s="52">
        <v>0.26855499999999999</v>
      </c>
      <c r="U12" s="53">
        <v>0.27669300000000002</v>
      </c>
      <c r="V12" s="54">
        <v>1.0579430000000001</v>
      </c>
      <c r="W12" s="55">
        <v>0.22786500000000001</v>
      </c>
      <c r="X12" s="56">
        <v>0.284831</v>
      </c>
      <c r="Y12" s="57">
        <v>1.0579430000000001</v>
      </c>
      <c r="Z12" s="58">
        <v>0.31738300000000003</v>
      </c>
      <c r="AA12" s="59">
        <v>0.325521</v>
      </c>
      <c r="AB12" s="59">
        <v>1.0579430000000001</v>
      </c>
      <c r="AC12" s="59">
        <v>1.652018</v>
      </c>
      <c r="AD12" s="59">
        <v>1.64388</v>
      </c>
      <c r="AE12" s="59">
        <v>3.8655599999999999</v>
      </c>
      <c r="AF12" s="59">
        <v>0.69173200000000001</v>
      </c>
      <c r="AG12" s="59">
        <v>0.69986999999999999</v>
      </c>
      <c r="AH12" s="59">
        <v>0.69173200000000001</v>
      </c>
      <c r="AI12" s="59">
        <v>1.5869139999999999</v>
      </c>
      <c r="AJ12" s="59">
        <v>1.163737</v>
      </c>
      <c r="AK12" s="59">
        <v>3.8655599999999999</v>
      </c>
      <c r="AL12" s="59">
        <v>2.0914709999999999</v>
      </c>
      <c r="AM12" s="59">
        <v>3.8655599999999999</v>
      </c>
      <c r="AN12" s="59">
        <v>1.953125</v>
      </c>
    </row>
    <row r="13" spans="1:40" x14ac:dyDescent="0.25">
      <c r="A13" s="38" t="s">
        <v>4</v>
      </c>
      <c r="B13" s="38">
        <v>395.71428600000002</v>
      </c>
      <c r="C13" s="38">
        <v>573.5</v>
      </c>
      <c r="D13" s="38">
        <v>663.61111100000005</v>
      </c>
      <c r="E13" s="38">
        <v>837.5</v>
      </c>
      <c r="F13" s="38">
        <v>558.72727299999997</v>
      </c>
      <c r="G13" s="38">
        <v>683.88888899999995</v>
      </c>
      <c r="H13" s="38">
        <v>465.69444399999998</v>
      </c>
      <c r="I13" s="41">
        <v>512.16666699999996</v>
      </c>
      <c r="J13" s="42">
        <v>467.6</v>
      </c>
      <c r="K13" s="43">
        <v>1121.75</v>
      </c>
      <c r="L13" s="44">
        <v>643.5</v>
      </c>
      <c r="M13" s="45">
        <v>476.3</v>
      </c>
      <c r="N13" s="46">
        <v>692.44444399999998</v>
      </c>
      <c r="O13" s="47">
        <v>876.66666699999996</v>
      </c>
      <c r="P13" s="48">
        <v>481.57499999999999</v>
      </c>
      <c r="Q13" s="49">
        <v>487.89583299999998</v>
      </c>
      <c r="R13" s="50">
        <v>442.95833299999998</v>
      </c>
      <c r="S13" s="51">
        <v>217.57575800000001</v>
      </c>
      <c r="T13" s="52">
        <v>411.40909099999999</v>
      </c>
      <c r="U13" s="53">
        <v>348.14705900000001</v>
      </c>
      <c r="V13" s="54">
        <v>191.603846</v>
      </c>
      <c r="W13" s="55">
        <v>462.42857099999998</v>
      </c>
      <c r="X13" s="56">
        <v>357.557143</v>
      </c>
      <c r="Y13" s="57">
        <v>192.046154</v>
      </c>
      <c r="Z13" s="58">
        <v>398.5</v>
      </c>
      <c r="AA13" s="59">
        <v>2753.5625</v>
      </c>
      <c r="AB13" s="59">
        <v>192.48076900000001</v>
      </c>
      <c r="AC13" s="59">
        <v>171.31034500000001</v>
      </c>
      <c r="AD13" s="59">
        <v>171.47277199999999</v>
      </c>
      <c r="AE13" s="59">
        <v>100.481053</v>
      </c>
      <c r="AF13" s="59">
        <v>257.96470599999998</v>
      </c>
      <c r="AG13" s="59">
        <v>255.72093000000001</v>
      </c>
      <c r="AH13" s="59">
        <v>234.011765</v>
      </c>
      <c r="AI13" s="59">
        <v>148.68974399999999</v>
      </c>
      <c r="AJ13" s="59">
        <v>197.25874099999999</v>
      </c>
      <c r="AK13" s="59">
        <v>100.68</v>
      </c>
      <c r="AL13" s="59">
        <v>136.68482499999999</v>
      </c>
      <c r="AM13" s="59">
        <v>100.715789</v>
      </c>
      <c r="AN13" s="59">
        <v>145.15</v>
      </c>
    </row>
    <row r="14" spans="1:40" x14ac:dyDescent="0.25">
      <c r="A14" s="3" t="s">
        <v>5</v>
      </c>
      <c r="B14" s="3">
        <v>336.383015</v>
      </c>
      <c r="C14" s="38">
        <v>354.28970500000003</v>
      </c>
      <c r="D14" s="38">
        <v>368.41751299999999</v>
      </c>
      <c r="E14" s="4">
        <v>249.49932699999999</v>
      </c>
      <c r="F14" s="5">
        <v>254.562153</v>
      </c>
      <c r="G14" s="38">
        <v>255.11785599999999</v>
      </c>
      <c r="H14" s="6">
        <v>195.97920500000001</v>
      </c>
      <c r="I14" s="7">
        <v>184.04307600000001</v>
      </c>
      <c r="J14" s="8">
        <v>196.78012100000001</v>
      </c>
      <c r="K14" s="9">
        <v>111.92160800000001</v>
      </c>
      <c r="L14" s="10">
        <v>125.809623</v>
      </c>
      <c r="M14" s="11">
        <v>120.20160300000001</v>
      </c>
      <c r="N14" s="12">
        <v>83.074346000000006</v>
      </c>
      <c r="O14" s="13">
        <v>81.152144000000007</v>
      </c>
      <c r="P14" s="14">
        <v>86.130009999999999</v>
      </c>
      <c r="Q14" s="15">
        <v>56.372990999999999</v>
      </c>
      <c r="R14" s="16">
        <v>55.654879000000001</v>
      </c>
      <c r="S14" s="17">
        <v>62.203113999999999</v>
      </c>
      <c r="T14" s="18">
        <v>26.991278000000001</v>
      </c>
      <c r="U14" s="19">
        <v>28.666039000000001</v>
      </c>
      <c r="V14" s="20">
        <v>28.913737999999999</v>
      </c>
      <c r="W14" s="21">
        <v>21.842065999999999</v>
      </c>
      <c r="X14" s="22">
        <v>21.6904</v>
      </c>
      <c r="Y14" s="23">
        <v>22.836172000000001</v>
      </c>
      <c r="Z14" s="24">
        <v>16.218154999999999</v>
      </c>
      <c r="AA14" s="25">
        <v>16.248588999999999</v>
      </c>
      <c r="AB14" s="26">
        <v>17.023900000000001</v>
      </c>
      <c r="AC14" s="27">
        <v>11.292458999999999</v>
      </c>
      <c r="AD14" s="28">
        <v>11.351266000000001</v>
      </c>
      <c r="AE14" s="29">
        <v>11.965398</v>
      </c>
      <c r="AF14" s="30">
        <v>7.4888909999999997</v>
      </c>
      <c r="AG14" s="31">
        <v>7.4787710000000001</v>
      </c>
      <c r="AH14" s="32">
        <v>8.143516</v>
      </c>
      <c r="AI14" s="33">
        <v>5.8221910000000001</v>
      </c>
      <c r="AJ14" s="34">
        <v>5.8080949999999998</v>
      </c>
      <c r="AK14" s="35">
        <v>6.2705840000000004</v>
      </c>
      <c r="AL14" s="36">
        <v>4.2502956000000003</v>
      </c>
      <c r="AM14" s="37">
        <v>4.1250384000000002</v>
      </c>
      <c r="AN14" s="38">
        <v>3.9648089999999998</v>
      </c>
    </row>
    <row r="15" spans="1:40" x14ac:dyDescent="0.25">
      <c r="A15" s="3" t="s">
        <v>6</v>
      </c>
      <c r="B15" s="3">
        <v>35.444605000000003</v>
      </c>
      <c r="C15" s="38">
        <v>56.941842999999999</v>
      </c>
      <c r="D15" s="38">
        <v>32.504302000000003</v>
      </c>
      <c r="E15" s="4">
        <v>53.162064999999998</v>
      </c>
      <c r="F15" s="5">
        <v>36.941355999999999</v>
      </c>
      <c r="G15" s="38">
        <v>26.806415000000001</v>
      </c>
      <c r="H15" s="6">
        <v>41.582337000000003</v>
      </c>
      <c r="I15" s="7">
        <v>32.046287</v>
      </c>
      <c r="J15" s="8">
        <v>26.082608</v>
      </c>
      <c r="K15" s="9">
        <v>16.347723999999999</v>
      </c>
      <c r="L15" s="10">
        <v>33.430732999999996</v>
      </c>
      <c r="M15" s="11">
        <v>19.543216000000001</v>
      </c>
      <c r="N15" s="12">
        <v>13.204275000000001</v>
      </c>
      <c r="O15" s="13">
        <v>11.224648999999999</v>
      </c>
      <c r="P15" s="14">
        <v>14.043856</v>
      </c>
      <c r="Q15" s="15">
        <v>9.995082</v>
      </c>
      <c r="R15" s="16">
        <v>8.5644659999999995</v>
      </c>
      <c r="S15" s="17">
        <v>9.8824480000000001</v>
      </c>
      <c r="T15" s="18">
        <v>3.695802</v>
      </c>
      <c r="U15" s="19">
        <v>7.2815649999999996</v>
      </c>
      <c r="V15" s="20">
        <v>4.5814459999999997</v>
      </c>
      <c r="W15" s="21">
        <v>2.5730089999999999</v>
      </c>
      <c r="X15" s="22">
        <v>2.8111120000000001</v>
      </c>
      <c r="Y15" s="23">
        <v>3.6250437</v>
      </c>
      <c r="Z15" s="24">
        <v>1.881273</v>
      </c>
      <c r="AA15" s="25">
        <v>1.797712</v>
      </c>
      <c r="AB15" s="26">
        <v>2.3032089999999998</v>
      </c>
      <c r="AC15" s="27">
        <v>1.493708</v>
      </c>
      <c r="AD15" s="28">
        <v>1.437929</v>
      </c>
      <c r="AE15" s="29">
        <v>2.0976599999999999</v>
      </c>
      <c r="AF15" s="30">
        <v>0.994421</v>
      </c>
      <c r="AG15" s="31">
        <v>0.93474199999999996</v>
      </c>
      <c r="AH15" s="32">
        <v>0.85467099999999996</v>
      </c>
      <c r="AI15" s="33">
        <v>0.60929699999999998</v>
      </c>
      <c r="AJ15" s="34">
        <v>0.55185200000000001</v>
      </c>
      <c r="AK15" s="35">
        <v>0.73054799999999998</v>
      </c>
      <c r="AL15" s="36">
        <v>0.98981300000000005</v>
      </c>
      <c r="AM15" s="37">
        <v>0.37062699999999998</v>
      </c>
      <c r="AN15" s="38">
        <v>0.452129</v>
      </c>
    </row>
    <row r="16" spans="1:40" s="38" customFormat="1" x14ac:dyDescent="0.25"/>
    <row r="17" spans="1:40" s="38" customFormat="1" ht="31.5" x14ac:dyDescent="0.5">
      <c r="B17" s="39" t="s">
        <v>12</v>
      </c>
    </row>
    <row r="18" spans="1:40" s="38" customFormat="1" ht="21" x14ac:dyDescent="0.35">
      <c r="B18" s="60">
        <v>250</v>
      </c>
      <c r="C18" s="60"/>
      <c r="D18" s="60"/>
      <c r="E18" s="60">
        <v>200</v>
      </c>
      <c r="F18" s="60"/>
      <c r="G18" s="60"/>
      <c r="H18" s="60">
        <v>150</v>
      </c>
      <c r="I18" s="60"/>
      <c r="J18" s="60"/>
      <c r="K18" s="60">
        <v>100</v>
      </c>
      <c r="L18" s="60"/>
      <c r="M18" s="60"/>
      <c r="N18" s="60">
        <v>75</v>
      </c>
      <c r="O18" s="60"/>
      <c r="P18" s="60"/>
      <c r="Q18" s="60">
        <v>50</v>
      </c>
      <c r="R18" s="60"/>
      <c r="S18" s="60"/>
      <c r="T18" s="60">
        <v>25</v>
      </c>
      <c r="U18" s="60"/>
      <c r="V18" s="60"/>
      <c r="W18" s="60">
        <v>20</v>
      </c>
      <c r="X18" s="60"/>
      <c r="Y18" s="60"/>
      <c r="Z18" s="60">
        <v>15</v>
      </c>
      <c r="AA18" s="60"/>
      <c r="AB18" s="60"/>
      <c r="AC18" s="60">
        <v>10</v>
      </c>
      <c r="AD18" s="60"/>
      <c r="AE18" s="60"/>
      <c r="AF18" s="60">
        <v>7</v>
      </c>
      <c r="AG18" s="60"/>
      <c r="AH18" s="60"/>
      <c r="AI18" s="60">
        <v>5</v>
      </c>
      <c r="AJ18" s="60"/>
      <c r="AK18" s="60"/>
      <c r="AL18" s="60">
        <v>3</v>
      </c>
      <c r="AM18" s="60"/>
      <c r="AN18" s="60"/>
    </row>
    <row r="19" spans="1:40" x14ac:dyDescent="0.25">
      <c r="B19" t="s">
        <v>7</v>
      </c>
      <c r="C19" t="s">
        <v>8</v>
      </c>
      <c r="D19" t="s">
        <v>9</v>
      </c>
      <c r="E19" t="str">
        <f>B19</f>
        <v>Mean</v>
      </c>
      <c r="F19" s="38" t="str">
        <f t="shared" ref="F19:J19" si="0">C19</f>
        <v>SD</v>
      </c>
      <c r="G19" s="38" t="str">
        <f t="shared" si="0"/>
        <v>% Error</v>
      </c>
      <c r="H19" s="38" t="str">
        <f t="shared" si="0"/>
        <v>Mean</v>
      </c>
      <c r="I19" s="38" t="str">
        <f t="shared" si="0"/>
        <v>SD</v>
      </c>
      <c r="J19" s="38" t="str">
        <f t="shared" si="0"/>
        <v>% Error</v>
      </c>
      <c r="K19" t="str">
        <f>B19</f>
        <v>Mean</v>
      </c>
      <c r="L19" s="38" t="str">
        <f>C19</f>
        <v>SD</v>
      </c>
      <c r="M19" s="38" t="str">
        <f>D19</f>
        <v>% Error</v>
      </c>
      <c r="N19" s="38" t="str">
        <f t="shared" ref="N19:AM19" si="1">K19</f>
        <v>Mean</v>
      </c>
      <c r="O19" s="38" t="str">
        <f t="shared" si="1"/>
        <v>SD</v>
      </c>
      <c r="P19" s="38" t="str">
        <f t="shared" si="1"/>
        <v>% Error</v>
      </c>
      <c r="Q19" s="38" t="str">
        <f t="shared" si="1"/>
        <v>Mean</v>
      </c>
      <c r="R19" s="38" t="str">
        <f t="shared" si="1"/>
        <v>SD</v>
      </c>
      <c r="S19" s="38" t="str">
        <f t="shared" si="1"/>
        <v>% Error</v>
      </c>
      <c r="T19" s="38" t="str">
        <f t="shared" si="1"/>
        <v>Mean</v>
      </c>
      <c r="U19" s="38" t="str">
        <f t="shared" si="1"/>
        <v>SD</v>
      </c>
      <c r="V19" s="38" t="str">
        <f t="shared" si="1"/>
        <v>% Error</v>
      </c>
      <c r="W19" s="38" t="str">
        <f t="shared" si="1"/>
        <v>Mean</v>
      </c>
      <c r="X19" s="38" t="str">
        <f t="shared" si="1"/>
        <v>SD</v>
      </c>
      <c r="Y19" s="38" t="str">
        <f t="shared" si="1"/>
        <v>% Error</v>
      </c>
      <c r="Z19" s="38" t="str">
        <f t="shared" si="1"/>
        <v>Mean</v>
      </c>
      <c r="AA19" s="38" t="str">
        <f t="shared" si="1"/>
        <v>SD</v>
      </c>
      <c r="AB19" s="38" t="str">
        <f t="shared" si="1"/>
        <v>% Error</v>
      </c>
      <c r="AC19" s="38" t="str">
        <f t="shared" si="1"/>
        <v>Mean</v>
      </c>
      <c r="AD19" s="38" t="str">
        <f t="shared" si="1"/>
        <v>SD</v>
      </c>
      <c r="AE19" s="38" t="str">
        <f t="shared" si="1"/>
        <v>% Error</v>
      </c>
      <c r="AF19" s="38" t="str">
        <f t="shared" si="1"/>
        <v>Mean</v>
      </c>
      <c r="AG19" s="38" t="str">
        <f t="shared" si="1"/>
        <v>SD</v>
      </c>
      <c r="AH19" s="38" t="str">
        <f t="shared" si="1"/>
        <v>% Error</v>
      </c>
      <c r="AI19" s="38" t="str">
        <f t="shared" si="1"/>
        <v>Mean</v>
      </c>
      <c r="AJ19" s="38" t="str">
        <f t="shared" si="1"/>
        <v>SD</v>
      </c>
      <c r="AK19" s="38" t="str">
        <f t="shared" si="1"/>
        <v>% Error</v>
      </c>
      <c r="AL19" s="38" t="str">
        <f t="shared" si="1"/>
        <v>Mean</v>
      </c>
      <c r="AM19" s="38" t="str">
        <f t="shared" si="1"/>
        <v>SD</v>
      </c>
      <c r="AN19" s="38" t="str">
        <f>AK19</f>
        <v>% Error</v>
      </c>
    </row>
    <row r="20" spans="1:40" x14ac:dyDescent="0.25">
      <c r="A20" s="38" t="str">
        <f>A5</f>
        <v>Super Pixel</v>
      </c>
      <c r="B20" s="38">
        <f>AVERAGE(B5:D5)</f>
        <v>213.08377899999996</v>
      </c>
      <c r="C20" s="38">
        <f>STDEV(B5:D5)</f>
        <v>16.949578141763499</v>
      </c>
      <c r="D20" s="2">
        <f>ABS(B20-B$18)/B$18</f>
        <v>0.14766488400000014</v>
      </c>
      <c r="E20" s="38">
        <f>AVERAGE(E5:G5)</f>
        <v>167.73964599999999</v>
      </c>
      <c r="F20" s="38">
        <f>STDEV(E5:G5)</f>
        <v>18.166021919328283</v>
      </c>
      <c r="G20" s="2">
        <f>ABS(E20-E$18)/E$18</f>
        <v>0.16130177000000004</v>
      </c>
      <c r="H20" s="38">
        <f>AVERAGE(H5:J5)</f>
        <v>126.094224</v>
      </c>
      <c r="I20" s="38">
        <f>STDEV(H5:J5)</f>
        <v>15.777908901164039</v>
      </c>
      <c r="J20" s="2">
        <f>ABS(H20-H$18)/H$18</f>
        <v>0.15937184000000001</v>
      </c>
      <c r="K20" s="38">
        <f>AVERAGE(K5:M5)</f>
        <v>94.878578333333337</v>
      </c>
      <c r="L20" s="38">
        <f>STDEV(K5:M5)</f>
        <v>11.457039990490843</v>
      </c>
      <c r="M20" s="2">
        <f>ABS(K20-K$18)/K$18</f>
        <v>5.1214216666666632E-2</v>
      </c>
      <c r="N20" s="38">
        <f>AVERAGE(N5:P5)</f>
        <v>71.136918666666659</v>
      </c>
      <c r="O20" s="38">
        <f>STDEV(N5:P5)</f>
        <v>3.9597249229498703</v>
      </c>
      <c r="P20" s="2">
        <f>ABS(N20-N$18)/N$18</f>
        <v>5.1507751111111208E-2</v>
      </c>
      <c r="Q20" s="38">
        <f>AVERAGE(Q5:S5)</f>
        <v>45.682947666666671</v>
      </c>
      <c r="R20" s="38">
        <f>STDEV(Q5:S5)</f>
        <v>3.0758959556867871</v>
      </c>
      <c r="S20" s="2">
        <f>ABS(Q20-Q$18)/Q$18</f>
        <v>8.6341046666666588E-2</v>
      </c>
      <c r="T20" s="38">
        <f>AVERAGE(T5:V5)</f>
        <v>24.196171000000003</v>
      </c>
      <c r="U20" s="38">
        <f>STDEV(T5:V5)</f>
        <v>0.69812221718836676</v>
      </c>
      <c r="V20" s="2">
        <f>ABS(T20-T$18)/T$18</f>
        <v>3.2153159999999875E-2</v>
      </c>
      <c r="W20" s="38">
        <f>AVERAGE(W5:Y5)</f>
        <v>19.663853</v>
      </c>
      <c r="X20" s="38">
        <f>STDEV(W5:Y5)</f>
        <v>0.44075475550015214</v>
      </c>
      <c r="Y20" s="2">
        <f>ABS(W20-W$18)/W$18</f>
        <v>1.6807350000000019E-2</v>
      </c>
      <c r="Z20" s="38">
        <f>AVERAGE(Z5:AB5)</f>
        <v>14.696570666666666</v>
      </c>
      <c r="AA20" s="38">
        <f>STDEV(Z5:AB5)</f>
        <v>0.98835479941280857</v>
      </c>
      <c r="AB20" s="2">
        <f>ABS(Z20-Z$18)/Z$18</f>
        <v>2.0228622222222253E-2</v>
      </c>
      <c r="AC20" s="38">
        <f>AVERAGE(AC5:AE5)</f>
        <v>9.3215139999999987</v>
      </c>
      <c r="AD20" s="38">
        <f>STDEV(AC5:AE5)</f>
        <v>0.62833096902747088</v>
      </c>
      <c r="AE20" s="2">
        <f>ABS(AC20-AC$18)/AC$18</f>
        <v>6.784860000000012E-2</v>
      </c>
      <c r="AF20" s="38">
        <f>AVERAGE(AF5:AH5)</f>
        <v>7.008197</v>
      </c>
      <c r="AG20" s="38">
        <f>STDEV(AF5:AH5)</f>
        <v>0.21861662355822817</v>
      </c>
      <c r="AH20" s="2">
        <f>ABS(AF20-AF$18)/AF$18</f>
        <v>1.1710000000000015E-3</v>
      </c>
      <c r="AI20" s="38">
        <f>AVERAGE(AI5:AK5)</f>
        <v>4.9853316666666663</v>
      </c>
      <c r="AJ20" s="38">
        <f>STDEV(AI5:AK5)</f>
        <v>0.18404399643110689</v>
      </c>
      <c r="AK20" s="2">
        <f>ABS(AI20-AI$18)/AI$18</f>
        <v>2.9336666666667454E-3</v>
      </c>
      <c r="AL20" s="38">
        <f>AVERAGE(AL5:AN5)</f>
        <v>3.0943573333333334</v>
      </c>
      <c r="AM20" s="38">
        <f>STDEV(AL5:AN5)</f>
        <v>2.715755575034931E-2</v>
      </c>
      <c r="AN20" s="2">
        <f>ABS(AL20-AL$18)/AL$18</f>
        <v>3.145244444444447E-2</v>
      </c>
    </row>
    <row r="21" spans="1:40" x14ac:dyDescent="0.25">
      <c r="A21" s="38" t="str">
        <f t="shared" ref="A21:A30" si="2">A6</f>
        <v>Histogram_Mean</v>
      </c>
      <c r="B21" s="38">
        <f t="shared" ref="B21:B30" si="3">AVERAGE(B6:D6)</f>
        <v>188.18490033333333</v>
      </c>
      <c r="C21" s="38">
        <f>C22</f>
        <v>71.209963270849627</v>
      </c>
      <c r="D21" s="2">
        <f t="shared" ref="D21:D24" si="4">ABS(B21-B$18)/B$18</f>
        <v>0.24726039866666669</v>
      </c>
      <c r="E21" s="38">
        <f t="shared" ref="E21:E30" si="5">AVERAGE(E6:G6)</f>
        <v>166.771435</v>
      </c>
      <c r="F21" s="38">
        <f>F22</f>
        <v>49.250159909150838</v>
      </c>
      <c r="G21" s="2">
        <f t="shared" ref="G21" si="6">ABS(E21-E$18)/E$18</f>
        <v>0.16614282500000002</v>
      </c>
      <c r="H21" s="38">
        <f t="shared" ref="H21:H30" si="7">AVERAGE(H6:J6)</f>
        <v>130.14610133333335</v>
      </c>
      <c r="I21" s="38">
        <f>I22</f>
        <v>38.830353954950766</v>
      </c>
      <c r="J21" s="2">
        <f t="shared" ref="J21" si="8">ABS(H21-H$18)/H$18</f>
        <v>0.13235932444444434</v>
      </c>
      <c r="K21" s="38">
        <f t="shared" ref="K21:K30" si="9">AVERAGE(K6:M6)</f>
        <v>93.805038333333343</v>
      </c>
      <c r="L21" s="38">
        <f>L22</f>
        <v>16.907671957959213</v>
      </c>
      <c r="M21" s="2">
        <f t="shared" ref="M21" si="10">ABS(K21-K$18)/K$18</f>
        <v>6.1949616666666568E-2</v>
      </c>
      <c r="N21" s="38">
        <f t="shared" ref="N21:N30" si="11">AVERAGE(N6:P6)</f>
        <v>72.592712999999989</v>
      </c>
      <c r="O21" s="38">
        <f>O22</f>
        <v>10.939164657274187</v>
      </c>
      <c r="P21" s="2">
        <f t="shared" ref="P21" si="12">ABS(N21-N$18)/N$18</f>
        <v>3.2097160000000145E-2</v>
      </c>
      <c r="Q21" s="38">
        <f t="shared" ref="Q21:Q30" si="13">AVERAGE(Q6:S6)</f>
        <v>48.988566333333331</v>
      </c>
      <c r="R21" s="38">
        <f>R22</f>
        <v>6.4398993425456057</v>
      </c>
      <c r="S21" s="2">
        <f t="shared" ref="S21" si="14">ABS(Q21-Q$18)/Q$18</f>
        <v>2.0228673333333377E-2</v>
      </c>
      <c r="T21" s="38">
        <f t="shared" ref="T21:T30" si="15">AVERAGE(T6:V6)</f>
        <v>24.817352999999997</v>
      </c>
      <c r="U21" s="38">
        <f>U22</f>
        <v>4.6199985851877701</v>
      </c>
      <c r="V21" s="2">
        <f t="shared" ref="V21" si="16">ABS(T21-T$18)/T$18</f>
        <v>7.3058800000001152E-3</v>
      </c>
      <c r="W21" s="38">
        <f t="shared" ref="W21:W30" si="17">AVERAGE(W6:Y6)</f>
        <v>20.101928333333333</v>
      </c>
      <c r="X21" s="38">
        <f>X22</f>
        <v>2.138003690974831</v>
      </c>
      <c r="Y21" s="2">
        <f t="shared" ref="Y21" si="18">ABS(W21-W$18)/W$18</f>
        <v>5.0964166666666701E-3</v>
      </c>
      <c r="Z21" s="38">
        <f t="shared" ref="Z21:Z30" si="19">AVERAGE(Z6:AB6)</f>
        <v>15.577393000000001</v>
      </c>
      <c r="AA21" s="38">
        <f>AA22</f>
        <v>1.5907847977202949</v>
      </c>
      <c r="AB21" s="2">
        <f t="shared" ref="AB21" si="20">ABS(Z21-Z$18)/Z$18</f>
        <v>3.8492866666666715E-2</v>
      </c>
      <c r="AC21" s="38">
        <f t="shared" ref="AC21:AC30" si="21">AVERAGE(AC6:AE6)</f>
        <v>10.163964666666667</v>
      </c>
      <c r="AD21" s="38">
        <f>AD22</f>
        <v>0.92034951400812937</v>
      </c>
      <c r="AE21" s="2">
        <f t="shared" ref="AE21" si="22">ABS(AC21-AC$18)/AC$18</f>
        <v>1.6396466666666675E-2</v>
      </c>
      <c r="AF21" s="38">
        <f t="shared" ref="AF21:AF30" si="23">AVERAGE(AF6:AH6)</f>
        <v>7.8577789999999998</v>
      </c>
      <c r="AG21" s="38">
        <f>AG22</f>
        <v>0.77127477185198612</v>
      </c>
      <c r="AH21" s="2">
        <f t="shared" ref="AH21" si="24">ABS(AF21-AF$18)/AF$18</f>
        <v>0.12253985714285712</v>
      </c>
      <c r="AI21" s="38">
        <f t="shared" ref="AI21:AI30" si="25">AVERAGE(AI6:AK6)</f>
        <v>5.8441293333333322</v>
      </c>
      <c r="AJ21" s="38">
        <f>AJ22</f>
        <v>0.54371888466559626</v>
      </c>
      <c r="AK21" s="2">
        <f t="shared" ref="AK21" si="26">ABS(AI21-AI$18)/AI$18</f>
        <v>0.16882586666666644</v>
      </c>
      <c r="AL21" s="38">
        <f t="shared" ref="AL21:AL30" si="27">AVERAGE(AL6:AN6)</f>
        <v>3.2575760000000002</v>
      </c>
      <c r="AM21" s="38">
        <f>AM22</f>
        <v>0.84242212693320606</v>
      </c>
      <c r="AN21" s="2">
        <f t="shared" ref="AN21" si="28">ABS(AL21-AL$18)/AL$18</f>
        <v>8.585866666666675E-2</v>
      </c>
    </row>
    <row r="22" spans="1:40" x14ac:dyDescent="0.25">
      <c r="A22" s="38" t="str">
        <f t="shared" si="2"/>
        <v>Histogram_SD</v>
      </c>
      <c r="B22" s="38">
        <f t="shared" si="3"/>
        <v>58.187273999999995</v>
      </c>
      <c r="C22" s="38">
        <f>SQRT((B7^2+C7^2+D7^2)/3)</f>
        <v>71.209963270849627</v>
      </c>
      <c r="D22" s="2"/>
      <c r="E22" s="38">
        <f t="shared" si="5"/>
        <v>43.717315333333339</v>
      </c>
      <c r="F22" s="38">
        <f>SQRT((E7^2+F7^2+G7^2)/3)</f>
        <v>49.250159909150838</v>
      </c>
      <c r="G22" s="2"/>
      <c r="H22" s="38">
        <f t="shared" si="7"/>
        <v>36.364359999999998</v>
      </c>
      <c r="I22" s="38">
        <f>SQRT((H7^2+I7^2+J7^2)/3)</f>
        <v>38.830353954950766</v>
      </c>
      <c r="J22" s="2"/>
      <c r="K22" s="38">
        <f t="shared" si="9"/>
        <v>12.969264333333333</v>
      </c>
      <c r="L22" s="38">
        <f>SQRT((K7^2+L7^2+M7^2)/3)</f>
        <v>16.907671957959213</v>
      </c>
      <c r="M22" s="2"/>
      <c r="N22" s="38">
        <f t="shared" si="11"/>
        <v>7.6916893333333336</v>
      </c>
      <c r="O22" s="38">
        <f>SQRT((N7^2+O7^2+P7^2)/3)</f>
        <v>10.939164657274187</v>
      </c>
      <c r="P22" s="2"/>
      <c r="Q22" s="38">
        <f t="shared" si="13"/>
        <v>4.358246666666667</v>
      </c>
      <c r="R22" s="38">
        <f>SQRT((Q7^2+R7^2+S7^2)/3)</f>
        <v>6.4398993425456057</v>
      </c>
      <c r="S22" s="2"/>
      <c r="T22" s="38">
        <f t="shared" si="15"/>
        <v>3.7023829999999998</v>
      </c>
      <c r="U22" s="38">
        <f>SQRT((T7^2+U7^2+V7^2)/3)</f>
        <v>4.6199985851877701</v>
      </c>
      <c r="V22" s="2"/>
      <c r="W22" s="38">
        <f t="shared" si="17"/>
        <v>2.0109439999999998</v>
      </c>
      <c r="X22" s="38">
        <f>SQRT((W7^2+X7^2+Y7^2)/3)</f>
        <v>2.138003690974831</v>
      </c>
      <c r="Y22" s="2"/>
      <c r="Z22" s="38">
        <f t="shared" si="19"/>
        <v>1.328082</v>
      </c>
      <c r="AA22" s="38">
        <f>SQRT((Z7^2+AA7^2+AB7^2)/3)</f>
        <v>1.5907847977202949</v>
      </c>
      <c r="AB22" s="2"/>
      <c r="AC22" s="38">
        <f t="shared" si="21"/>
        <v>0.91882699999999995</v>
      </c>
      <c r="AD22" s="38">
        <f>SQRT((AC7^2+AD7^2+AE7^2)/3)</f>
        <v>0.92034951400812937</v>
      </c>
      <c r="AE22" s="2"/>
      <c r="AF22" s="38">
        <f t="shared" si="23"/>
        <v>0.75786533333333328</v>
      </c>
      <c r="AG22" s="38">
        <f>SQRT((AF7^2+AG7^2+AH7^2)/3)</f>
        <v>0.77127477185198612</v>
      </c>
      <c r="AH22" s="2"/>
      <c r="AI22" s="38">
        <f t="shared" si="25"/>
        <v>0.4528753333333333</v>
      </c>
      <c r="AJ22" s="38">
        <f>SQRT((AI7^2+AJ7^2+AK7^2)/3)</f>
        <v>0.54371888466559626</v>
      </c>
      <c r="AK22" s="2"/>
      <c r="AL22" s="38">
        <f t="shared" si="27"/>
        <v>0.70452266666666663</v>
      </c>
      <c r="AM22" s="38">
        <f>SQRT((AL7^2+AM7^2+AN7^2)/3)</f>
        <v>0.84242212693320606</v>
      </c>
      <c r="AN22" s="2"/>
    </row>
    <row r="23" spans="1:40" x14ac:dyDescent="0.25">
      <c r="A23" s="38" t="str">
        <f t="shared" si="2"/>
        <v>Histogram_Mode</v>
      </c>
      <c r="B23" s="38">
        <f t="shared" si="3"/>
        <v>250</v>
      </c>
      <c r="C23" s="38">
        <f t="shared" ref="C23:C28" si="29">STDEV(B8:D8)</f>
        <v>0</v>
      </c>
      <c r="D23" s="2">
        <f t="shared" si="4"/>
        <v>0</v>
      </c>
      <c r="E23" s="38">
        <f t="shared" si="5"/>
        <v>200</v>
      </c>
      <c r="F23" s="38">
        <f t="shared" ref="F23:F28" si="30">STDEV(E8:G8)</f>
        <v>0</v>
      </c>
      <c r="G23" s="2">
        <f t="shared" ref="G23:G24" si="31">ABS(E23-E$18)/E$18</f>
        <v>0</v>
      </c>
      <c r="H23" s="38">
        <f t="shared" si="7"/>
        <v>150</v>
      </c>
      <c r="I23" s="38">
        <f t="shared" ref="I23:I28" si="32">STDEV(H8:J8)</f>
        <v>0</v>
      </c>
      <c r="J23" s="2">
        <f t="shared" ref="J23:J24" si="33">ABS(H23-H$18)/H$18</f>
        <v>0</v>
      </c>
      <c r="K23" s="38">
        <f t="shared" si="9"/>
        <v>100</v>
      </c>
      <c r="L23" s="38">
        <f t="shared" ref="L23:L28" si="34">STDEV(K8:M8)</f>
        <v>0</v>
      </c>
      <c r="M23" s="2">
        <f t="shared" ref="M23:M24" si="35">ABS(K23-K$18)/K$18</f>
        <v>0</v>
      </c>
      <c r="N23" s="38">
        <f t="shared" si="11"/>
        <v>75.333333333333329</v>
      </c>
      <c r="O23" s="38">
        <f t="shared" ref="O23:O28" si="36">STDEV(N8:P8)</f>
        <v>1.1547005383792517</v>
      </c>
      <c r="P23" s="2">
        <f t="shared" ref="P23:P24" si="37">ABS(N23-N$18)/N$18</f>
        <v>4.4444444444443811E-3</v>
      </c>
      <c r="Q23" s="38">
        <f t="shared" si="13"/>
        <v>50</v>
      </c>
      <c r="R23" s="38">
        <f t="shared" ref="R23:R28" si="38">STDEV(Q8:S8)</f>
        <v>0</v>
      </c>
      <c r="S23" s="2">
        <f t="shared" ref="S23:S24" si="39">ABS(Q23-Q$18)/Q$18</f>
        <v>0</v>
      </c>
      <c r="T23" s="38">
        <f t="shared" si="15"/>
        <v>26</v>
      </c>
      <c r="U23" s="38">
        <f t="shared" ref="U23:U28" si="40">STDEV(T8:V8)</f>
        <v>0</v>
      </c>
      <c r="V23" s="2">
        <f t="shared" ref="V23:V24" si="41">ABS(T23-T$18)/T$18</f>
        <v>0.04</v>
      </c>
      <c r="W23" s="38">
        <f t="shared" si="17"/>
        <v>20</v>
      </c>
      <c r="X23" s="38">
        <f t="shared" ref="X23:X28" si="42">STDEV(W8:Y8)</f>
        <v>0</v>
      </c>
      <c r="Y23" s="2">
        <f t="shared" ref="Y23:Y24" si="43">ABS(W23-W$18)/W$18</f>
        <v>0</v>
      </c>
      <c r="Z23" s="38">
        <f t="shared" si="19"/>
        <v>16</v>
      </c>
      <c r="AA23" s="38">
        <f t="shared" ref="AA23:AA28" si="44">STDEV(Z8:AB8)</f>
        <v>0</v>
      </c>
      <c r="AB23" s="2">
        <f t="shared" ref="AB23:AB24" si="45">ABS(Z23-Z$18)/Z$18</f>
        <v>6.6666666666666666E-2</v>
      </c>
      <c r="AC23" s="38">
        <f t="shared" si="21"/>
        <v>10</v>
      </c>
      <c r="AD23" s="38">
        <f t="shared" ref="AD23:AD28" si="46">STDEV(AC8:AE8)</f>
        <v>0</v>
      </c>
      <c r="AE23" s="2">
        <f t="shared" ref="AE23:AE24" si="47">ABS(AC23-AC$18)/AC$18</f>
        <v>0</v>
      </c>
      <c r="AF23" s="38">
        <f t="shared" si="23"/>
        <v>8</v>
      </c>
      <c r="AG23" s="38">
        <f t="shared" ref="AG23:AG28" si="48">STDEV(AF8:AH8)</f>
        <v>0</v>
      </c>
      <c r="AH23" s="2">
        <f t="shared" ref="AH23:AH24" si="49">ABS(AF23-AF$18)/AF$18</f>
        <v>0.14285714285714285</v>
      </c>
      <c r="AI23" s="38">
        <f t="shared" si="25"/>
        <v>6</v>
      </c>
      <c r="AJ23" s="38">
        <f t="shared" ref="AJ23:AJ28" si="50">STDEV(AI8:AK8)</f>
        <v>0</v>
      </c>
      <c r="AK23" s="2">
        <f t="shared" ref="AK23:AK24" si="51">ABS(AI23-AI$18)/AI$18</f>
        <v>0.2</v>
      </c>
      <c r="AL23" s="38">
        <f t="shared" si="27"/>
        <v>2.6666666666666665</v>
      </c>
      <c r="AM23" s="38">
        <f t="shared" ref="AM23:AM28" si="52">STDEV(AL8:AN8)</f>
        <v>1.1547005383792517</v>
      </c>
      <c r="AN23" s="2">
        <f t="shared" ref="AN23:AN24" si="53">ABS(AL23-AL$18)/AL$18</f>
        <v>0.11111111111111116</v>
      </c>
    </row>
    <row r="24" spans="1:40" x14ac:dyDescent="0.25">
      <c r="A24" s="38" t="str">
        <f t="shared" si="2"/>
        <v>Histogram Median</v>
      </c>
      <c r="B24" s="38">
        <f t="shared" si="3"/>
        <v>198.66666666666666</v>
      </c>
      <c r="C24" s="38">
        <f t="shared" si="29"/>
        <v>49.166384179979474</v>
      </c>
      <c r="D24" s="2">
        <f t="shared" si="4"/>
        <v>0.20533333333333337</v>
      </c>
      <c r="E24" s="38">
        <f t="shared" si="5"/>
        <v>188</v>
      </c>
      <c r="F24" s="38">
        <f t="shared" si="30"/>
        <v>11.135528725660043</v>
      </c>
      <c r="G24" s="2">
        <f t="shared" si="31"/>
        <v>0.06</v>
      </c>
      <c r="H24" s="38">
        <f t="shared" si="7"/>
        <v>150</v>
      </c>
      <c r="I24" s="38">
        <f t="shared" si="32"/>
        <v>0</v>
      </c>
      <c r="J24" s="2">
        <f t="shared" si="33"/>
        <v>0</v>
      </c>
      <c r="K24" s="38">
        <f t="shared" si="9"/>
        <v>100</v>
      </c>
      <c r="L24" s="38">
        <f t="shared" si="34"/>
        <v>0</v>
      </c>
      <c r="M24" s="2">
        <f t="shared" si="35"/>
        <v>0</v>
      </c>
      <c r="N24" s="38">
        <f t="shared" si="11"/>
        <v>75.333333333333329</v>
      </c>
      <c r="O24" s="38">
        <f t="shared" si="36"/>
        <v>1.1547005383792517</v>
      </c>
      <c r="P24" s="2">
        <f t="shared" si="37"/>
        <v>4.4444444444443811E-3</v>
      </c>
      <c r="Q24" s="38">
        <f t="shared" si="13"/>
        <v>50</v>
      </c>
      <c r="R24" s="38">
        <f t="shared" si="38"/>
        <v>0</v>
      </c>
      <c r="S24" s="2">
        <f t="shared" si="39"/>
        <v>0</v>
      </c>
      <c r="T24" s="38">
        <f t="shared" si="15"/>
        <v>26</v>
      </c>
      <c r="U24" s="38">
        <f t="shared" si="40"/>
        <v>0</v>
      </c>
      <c r="V24" s="2">
        <f t="shared" si="41"/>
        <v>0.04</v>
      </c>
      <c r="W24" s="38">
        <f t="shared" si="17"/>
        <v>20</v>
      </c>
      <c r="X24" s="38">
        <f t="shared" si="42"/>
        <v>0</v>
      </c>
      <c r="Y24" s="2">
        <f t="shared" si="43"/>
        <v>0</v>
      </c>
      <c r="Z24" s="38">
        <f t="shared" si="19"/>
        <v>16</v>
      </c>
      <c r="AA24" s="38">
        <f t="shared" si="44"/>
        <v>0</v>
      </c>
      <c r="AB24" s="2">
        <f t="shared" si="45"/>
        <v>6.6666666666666666E-2</v>
      </c>
      <c r="AC24" s="38">
        <f t="shared" si="21"/>
        <v>10</v>
      </c>
      <c r="AD24" s="38">
        <f t="shared" si="46"/>
        <v>0</v>
      </c>
      <c r="AE24" s="2">
        <f t="shared" si="47"/>
        <v>0</v>
      </c>
      <c r="AF24" s="38">
        <f t="shared" si="23"/>
        <v>8</v>
      </c>
      <c r="AG24" s="38">
        <f t="shared" si="48"/>
        <v>0</v>
      </c>
      <c r="AH24" s="2">
        <f t="shared" si="49"/>
        <v>0.14285714285714285</v>
      </c>
      <c r="AI24" s="38">
        <f t="shared" si="25"/>
        <v>6</v>
      </c>
      <c r="AJ24" s="38">
        <f t="shared" si="50"/>
        <v>0</v>
      </c>
      <c r="AK24" s="2">
        <f t="shared" si="51"/>
        <v>0.2</v>
      </c>
      <c r="AL24" s="38">
        <f t="shared" si="27"/>
        <v>2.6666666666666665</v>
      </c>
      <c r="AM24" s="38">
        <f t="shared" si="52"/>
        <v>1.1547005383792517</v>
      </c>
      <c r="AN24" s="2">
        <f t="shared" si="53"/>
        <v>0.11111111111111116</v>
      </c>
    </row>
    <row r="25" spans="1:40" x14ac:dyDescent="0.25">
      <c r="A25" s="38" t="str">
        <f t="shared" si="2"/>
        <v>Mean Pore Size</v>
      </c>
      <c r="B25" s="38">
        <f t="shared" si="3"/>
        <v>25820.777777666666</v>
      </c>
      <c r="C25" s="38">
        <f t="shared" si="29"/>
        <v>15245.442525973927</v>
      </c>
      <c r="D25" s="2"/>
      <c r="E25" s="38">
        <f t="shared" si="5"/>
        <v>66565</v>
      </c>
      <c r="F25" s="38">
        <f t="shared" si="30"/>
        <v>52526.735963697574</v>
      </c>
      <c r="G25" s="2"/>
      <c r="H25" s="38">
        <f t="shared" si="7"/>
        <v>18302.674603333333</v>
      </c>
      <c r="I25" s="38">
        <f t="shared" si="32"/>
        <v>12858.154507338884</v>
      </c>
      <c r="J25" s="2"/>
      <c r="K25" s="38">
        <f t="shared" si="9"/>
        <v>70624.694444333334</v>
      </c>
      <c r="L25" s="38">
        <f t="shared" si="34"/>
        <v>50850.785613888664</v>
      </c>
      <c r="M25" s="2"/>
      <c r="N25" s="38">
        <f t="shared" si="11"/>
        <v>94969.444444333334</v>
      </c>
      <c r="O25" s="38">
        <f t="shared" si="36"/>
        <v>66730.884171935104</v>
      </c>
      <c r="P25" s="2"/>
      <c r="Q25" s="38">
        <f t="shared" si="13"/>
        <v>23997.093055666668</v>
      </c>
      <c r="R25" s="38">
        <f t="shared" si="38"/>
        <v>17710.687074834379</v>
      </c>
      <c r="S25" s="2"/>
      <c r="T25" s="38">
        <f t="shared" si="15"/>
        <v>21310.942650333334</v>
      </c>
      <c r="U25" s="38">
        <f t="shared" si="40"/>
        <v>13604.39671913478</v>
      </c>
      <c r="V25" s="2"/>
      <c r="W25" s="38">
        <f t="shared" si="17"/>
        <v>25234.333950999997</v>
      </c>
      <c r="X25" s="38">
        <f t="shared" si="42"/>
        <v>16374.236242936162</v>
      </c>
      <c r="Y25" s="2"/>
      <c r="Z25" s="38">
        <f t="shared" si="19"/>
        <v>19835.120370333334</v>
      </c>
      <c r="AA25" s="38">
        <f t="shared" si="44"/>
        <v>10942.848910695531</v>
      </c>
      <c r="AB25" s="2"/>
      <c r="AC25" s="38">
        <f t="shared" si="21"/>
        <v>3631.5753276666669</v>
      </c>
      <c r="AD25" s="38">
        <f t="shared" si="46"/>
        <v>1790.597376156388</v>
      </c>
      <c r="AE25" s="2"/>
      <c r="AF25" s="38">
        <f t="shared" si="23"/>
        <v>13255.858523666668</v>
      </c>
      <c r="AG25" s="38">
        <f t="shared" si="48"/>
        <v>27.475061081111342</v>
      </c>
      <c r="AH25" s="2"/>
      <c r="AI25" s="38">
        <f t="shared" si="25"/>
        <v>5907.3891263333344</v>
      </c>
      <c r="AJ25" s="38">
        <f t="shared" si="50"/>
        <v>3373.6359156337585</v>
      </c>
      <c r="AK25" s="2"/>
      <c r="AL25" s="38">
        <f t="shared" si="27"/>
        <v>4305.2684073333339</v>
      </c>
      <c r="AM25" s="38">
        <f t="shared" si="52"/>
        <v>1829.2256553064874</v>
      </c>
      <c r="AN25" s="2"/>
    </row>
    <row r="26" spans="1:40" x14ac:dyDescent="0.25">
      <c r="A26" s="38" t="str">
        <f t="shared" si="2"/>
        <v>Percent Porosity</v>
      </c>
      <c r="B26" s="38">
        <f t="shared" si="3"/>
        <v>0.14463899999999999</v>
      </c>
      <c r="C26" s="38">
        <f t="shared" si="29"/>
        <v>5.0736280480539797E-2</v>
      </c>
      <c r="D26" s="2"/>
      <c r="E26" s="38">
        <f t="shared" si="5"/>
        <v>0.28206300000000001</v>
      </c>
      <c r="F26" s="38">
        <f t="shared" si="30"/>
        <v>9.5151418596886819E-2</v>
      </c>
      <c r="G26" s="2"/>
      <c r="H26" s="38">
        <f t="shared" si="7"/>
        <v>0.23589266666666664</v>
      </c>
      <c r="I26" s="38">
        <f t="shared" si="32"/>
        <v>7.180225619249965E-2</v>
      </c>
      <c r="J26" s="2"/>
      <c r="K26" s="38">
        <f t="shared" si="9"/>
        <v>0.4842286666666667</v>
      </c>
      <c r="L26" s="38">
        <f t="shared" si="34"/>
        <v>0.11428110312004019</v>
      </c>
      <c r="M26" s="2"/>
      <c r="N26" s="38">
        <f t="shared" si="11"/>
        <v>0.62054933333333329</v>
      </c>
      <c r="O26" s="38">
        <f t="shared" si="36"/>
        <v>0.11725646170822897</v>
      </c>
      <c r="P26" s="2"/>
      <c r="Q26" s="38">
        <f t="shared" si="13"/>
        <v>0.50592866666666669</v>
      </c>
      <c r="R26" s="38">
        <f t="shared" si="38"/>
        <v>0.17982677911349382</v>
      </c>
      <c r="S26" s="2"/>
      <c r="T26" s="38">
        <f t="shared" si="15"/>
        <v>0.69259000000000004</v>
      </c>
      <c r="U26" s="38">
        <f t="shared" si="40"/>
        <v>0.12384954085098539</v>
      </c>
      <c r="V26" s="2"/>
      <c r="W26" s="38">
        <f t="shared" si="17"/>
        <v>0.74595833333333328</v>
      </c>
      <c r="X26" s="38">
        <f t="shared" si="42"/>
        <v>0.10617731764521771</v>
      </c>
      <c r="Y26" s="2"/>
      <c r="Z26" s="38">
        <f t="shared" si="19"/>
        <v>0.7947966666666666</v>
      </c>
      <c r="AA26" s="38">
        <f t="shared" si="44"/>
        <v>7.095529426570886E-2</v>
      </c>
      <c r="AB26" s="2"/>
      <c r="AC26" s="38">
        <f t="shared" si="21"/>
        <v>0.71530466666666681</v>
      </c>
      <c r="AD26" s="38">
        <f t="shared" si="46"/>
        <v>7.26714686265066E-2</v>
      </c>
      <c r="AE26" s="2"/>
      <c r="AF26" s="38">
        <f t="shared" si="23"/>
        <v>0.88549333333333335</v>
      </c>
      <c r="AG26" s="38">
        <f t="shared" si="48"/>
        <v>1.0079396476641415E-3</v>
      </c>
      <c r="AH26" s="2"/>
      <c r="AI26" s="38">
        <f t="shared" si="25"/>
        <v>0.86440233333333338</v>
      </c>
      <c r="AJ26" s="38">
        <f t="shared" si="50"/>
        <v>4.862145051655016E-2</v>
      </c>
      <c r="AK26" s="2"/>
      <c r="AL26" s="38">
        <f t="shared" si="27"/>
        <v>0.90576566666666658</v>
      </c>
      <c r="AM26" s="38">
        <f t="shared" si="52"/>
        <v>2.1882611871834032E-2</v>
      </c>
      <c r="AN26" s="2"/>
    </row>
    <row r="27" spans="1:40" x14ac:dyDescent="0.25">
      <c r="A27" s="38" t="str">
        <f t="shared" si="2"/>
        <v>Intersection Density (2500x2500px)</v>
      </c>
      <c r="B27" s="38">
        <f t="shared" si="3"/>
        <v>8.9517999999999986E-2</v>
      </c>
      <c r="C27" s="38">
        <f t="shared" si="29"/>
        <v>2.1531124169443739E-2</v>
      </c>
      <c r="D27" s="2"/>
      <c r="E27" s="38">
        <f t="shared" si="5"/>
        <v>7.0529333333333333E-2</v>
      </c>
      <c r="F27" s="38">
        <f t="shared" si="30"/>
        <v>2.0480184211411095E-2</v>
      </c>
      <c r="G27" s="2"/>
      <c r="H27" s="38">
        <f t="shared" si="7"/>
        <v>0.14377133333333333</v>
      </c>
      <c r="I27" s="38">
        <f t="shared" si="32"/>
        <v>2.0480184211411054E-2</v>
      </c>
      <c r="J27" s="2"/>
      <c r="K27" s="38">
        <f t="shared" si="9"/>
        <v>9.4943333333333338E-2</v>
      </c>
      <c r="L27" s="38">
        <f t="shared" si="34"/>
        <v>5.9986132208480716E-2</v>
      </c>
      <c r="M27" s="2"/>
      <c r="N27" s="38">
        <f t="shared" si="11"/>
        <v>9.4943333333333338E-2</v>
      </c>
      <c r="O27" s="38">
        <f t="shared" si="36"/>
        <v>5.9986132208480716E-2</v>
      </c>
      <c r="P27" s="2"/>
      <c r="Q27" s="38">
        <f t="shared" si="13"/>
        <v>0.39876266666666665</v>
      </c>
      <c r="R27" s="38">
        <f t="shared" si="38"/>
        <v>0.35238689150042651</v>
      </c>
      <c r="S27" s="2"/>
      <c r="T27" s="38">
        <f t="shared" si="15"/>
        <v>0.53439700000000001</v>
      </c>
      <c r="U27" s="38">
        <f t="shared" si="40"/>
        <v>0.45342239396395057</v>
      </c>
      <c r="V27" s="2"/>
      <c r="W27" s="38">
        <f t="shared" si="17"/>
        <v>0.52354633333333334</v>
      </c>
      <c r="X27" s="38">
        <f t="shared" si="42"/>
        <v>0.46367675086997118</v>
      </c>
      <c r="Y27" s="2"/>
      <c r="Z27" s="38">
        <f t="shared" si="19"/>
        <v>0.56694900000000004</v>
      </c>
      <c r="AA27" s="38">
        <f t="shared" si="44"/>
        <v>0.42523274543242789</v>
      </c>
      <c r="AB27" s="2"/>
      <c r="AC27" s="38">
        <f t="shared" si="21"/>
        <v>2.3871526666666667</v>
      </c>
      <c r="AD27" s="38">
        <f t="shared" si="46"/>
        <v>1.2803447735673905</v>
      </c>
      <c r="AE27" s="2"/>
      <c r="AF27" s="38">
        <f t="shared" si="23"/>
        <v>0.6944446666666666</v>
      </c>
      <c r="AG27" s="38">
        <f t="shared" si="48"/>
        <v>4.6984764906651622E-3</v>
      </c>
      <c r="AH27" s="2"/>
      <c r="AI27" s="38">
        <f t="shared" si="25"/>
        <v>2.2054036666666668</v>
      </c>
      <c r="AJ27" s="38">
        <f t="shared" si="50"/>
        <v>1.453223651631893</v>
      </c>
      <c r="AK27" s="2"/>
      <c r="AL27" s="38">
        <f t="shared" si="27"/>
        <v>2.6367186666666664</v>
      </c>
      <c r="AM27" s="38">
        <f t="shared" si="52"/>
        <v>1.0664535483603275</v>
      </c>
      <c r="AN27" s="2"/>
    </row>
    <row r="28" spans="1:40" x14ac:dyDescent="0.25">
      <c r="A28" s="38" t="str">
        <f t="shared" si="2"/>
        <v>Characteristic Length</v>
      </c>
      <c r="B28" s="38">
        <f t="shared" si="3"/>
        <v>544.27513233333332</v>
      </c>
      <c r="C28" s="38">
        <f t="shared" si="29"/>
        <v>136.31854928391374</v>
      </c>
      <c r="D28" s="2"/>
      <c r="E28" s="38">
        <f t="shared" si="5"/>
        <v>693.37205399999993</v>
      </c>
      <c r="F28" s="38">
        <f t="shared" si="30"/>
        <v>139.62809940541035</v>
      </c>
      <c r="G28" s="2"/>
      <c r="H28" s="38">
        <f t="shared" si="7"/>
        <v>481.82037033333336</v>
      </c>
      <c r="I28" s="38">
        <f t="shared" si="32"/>
        <v>26.297929138114494</v>
      </c>
      <c r="J28" s="2"/>
      <c r="K28" s="38">
        <f t="shared" si="9"/>
        <v>747.18333333333339</v>
      </c>
      <c r="L28" s="38">
        <f t="shared" si="34"/>
        <v>334.98373219207707</v>
      </c>
      <c r="M28" s="2"/>
      <c r="N28" s="38">
        <f t="shared" si="11"/>
        <v>683.56203700000003</v>
      </c>
      <c r="O28" s="38">
        <f t="shared" si="36"/>
        <v>197.69554673485939</v>
      </c>
      <c r="P28" s="2"/>
      <c r="Q28" s="38">
        <f t="shared" si="13"/>
        <v>382.80997466666668</v>
      </c>
      <c r="R28" s="38">
        <f t="shared" si="38"/>
        <v>144.85028303268049</v>
      </c>
      <c r="S28" s="2"/>
      <c r="T28" s="38">
        <f t="shared" si="15"/>
        <v>317.05333200000001</v>
      </c>
      <c r="U28" s="38">
        <f t="shared" si="40"/>
        <v>113.15344151390363</v>
      </c>
      <c r="V28" s="2"/>
      <c r="W28" s="38">
        <f t="shared" si="17"/>
        <v>337.34395599999999</v>
      </c>
      <c r="X28" s="38">
        <f t="shared" si="42"/>
        <v>136.31981716615235</v>
      </c>
      <c r="Y28" s="2"/>
      <c r="Z28" s="38">
        <f t="shared" si="19"/>
        <v>1114.8477563333333</v>
      </c>
      <c r="AA28" s="38">
        <f t="shared" si="44"/>
        <v>1422.9021362055578</v>
      </c>
      <c r="AB28" s="2"/>
      <c r="AC28" s="38">
        <f t="shared" si="21"/>
        <v>147.75472333333335</v>
      </c>
      <c r="AD28" s="38">
        <f t="shared" si="46"/>
        <v>40.940279990751044</v>
      </c>
      <c r="AE28" s="2"/>
      <c r="AF28" s="38">
        <f t="shared" si="23"/>
        <v>249.23246699999996</v>
      </c>
      <c r="AG28" s="38">
        <f t="shared" si="48"/>
        <v>13.229170787095724</v>
      </c>
      <c r="AH28" s="2"/>
      <c r="AI28" s="38">
        <f t="shared" si="25"/>
        <v>148.87616166666666</v>
      </c>
      <c r="AJ28" s="38">
        <f t="shared" si="50"/>
        <v>48.289640368779956</v>
      </c>
      <c r="AK28" s="2"/>
      <c r="AL28" s="38">
        <f t="shared" si="27"/>
        <v>127.51687133333333</v>
      </c>
      <c r="AM28" s="38">
        <f t="shared" si="52"/>
        <v>23.593183499132461</v>
      </c>
      <c r="AN28" s="2"/>
    </row>
    <row r="29" spans="1:40" x14ac:dyDescent="0.25">
      <c r="A29" s="38" t="str">
        <f t="shared" si="2"/>
        <v>BoneJ Mean</v>
      </c>
      <c r="B29" s="38">
        <f t="shared" si="3"/>
        <v>353.03007766666661</v>
      </c>
      <c r="C29" s="38">
        <f>C30</f>
        <v>43.03186089534853</v>
      </c>
      <c r="D29" s="2">
        <f t="shared" ref="D29" si="54">ABS(B29-B$18)/B$18</f>
        <v>0.41212031066666643</v>
      </c>
      <c r="E29" s="38">
        <f t="shared" si="5"/>
        <v>253.05977866666663</v>
      </c>
      <c r="F29" s="38">
        <f>F30</f>
        <v>40.453482846907775</v>
      </c>
      <c r="G29" s="2">
        <f t="shared" ref="G29" si="55">ABS(E29-E$18)/E$18</f>
        <v>0.26529889333333317</v>
      </c>
      <c r="H29" s="38">
        <f t="shared" si="7"/>
        <v>192.26746733333334</v>
      </c>
      <c r="I29" s="38">
        <f>I30</f>
        <v>33.844535260263228</v>
      </c>
      <c r="J29" s="2">
        <f t="shared" ref="J29" si="56">ABS(H29-H$18)/H$18</f>
        <v>0.28178311555555563</v>
      </c>
      <c r="K29" s="38">
        <f t="shared" si="9"/>
        <v>119.31094466666667</v>
      </c>
      <c r="L29" s="38">
        <f>L30</f>
        <v>24.267943742861835</v>
      </c>
      <c r="M29" s="2">
        <f t="shared" ref="M29" si="57">ABS(K29-K$18)/K$18</f>
        <v>0.19310944666666671</v>
      </c>
      <c r="N29" s="38">
        <f t="shared" si="11"/>
        <v>83.45216666666667</v>
      </c>
      <c r="O29" s="38">
        <f>O30</f>
        <v>12.878606482555504</v>
      </c>
      <c r="P29" s="2">
        <f t="shared" ref="P29" si="58">ABS(N29-N$18)/N$18</f>
        <v>0.1126955555555556</v>
      </c>
      <c r="Q29" s="38">
        <f t="shared" si="13"/>
        <v>58.076994666666671</v>
      </c>
      <c r="R29" s="38">
        <f>R30</f>
        <v>9.5028858866589232</v>
      </c>
      <c r="S29" s="2">
        <f t="shared" ref="S29" si="59">ABS(Q29-Q$18)/Q$18</f>
        <v>0.16153989333333343</v>
      </c>
      <c r="T29" s="38">
        <f t="shared" si="15"/>
        <v>28.190351666666668</v>
      </c>
      <c r="U29" s="38">
        <f>U30</f>
        <v>5.4058545030163048</v>
      </c>
      <c r="V29" s="2">
        <f t="shared" ref="V29" si="60">ABS(T29-T$18)/T$18</f>
        <v>0.12761406666666672</v>
      </c>
      <c r="W29" s="38">
        <f t="shared" si="17"/>
        <v>22.122879333333334</v>
      </c>
      <c r="X29" s="38">
        <f>X30</f>
        <v>3.03664660536008</v>
      </c>
      <c r="Y29" s="2">
        <f t="shared" ref="Y29" si="61">ABS(W29-W$18)/W$18</f>
        <v>0.10614396666666667</v>
      </c>
      <c r="Z29" s="38">
        <f t="shared" si="19"/>
        <v>16.496881333333334</v>
      </c>
      <c r="AA29" s="38">
        <f>AA30</f>
        <v>2.0063007611982471</v>
      </c>
      <c r="AB29" s="2">
        <f t="shared" ref="AB29" si="62">ABS(Z29-Z$18)/Z$18</f>
        <v>9.9792088888888963E-2</v>
      </c>
      <c r="AC29" s="38">
        <f t="shared" si="21"/>
        <v>11.536374333333333</v>
      </c>
      <c r="AD29" s="38">
        <f>AD30</f>
        <v>1.7028388917633008</v>
      </c>
      <c r="AE29" s="2">
        <f t="shared" ref="AE29" si="63">ABS(AC29-AC$18)/AC$18</f>
        <v>0.1536374333333333</v>
      </c>
      <c r="AF29" s="38">
        <f t="shared" si="23"/>
        <v>7.7037260000000005</v>
      </c>
      <c r="AG29" s="38">
        <f>AG30</f>
        <v>0.92970931837967508</v>
      </c>
      <c r="AH29" s="2">
        <f t="shared" ref="AH29" si="64">ABS(AF29-AF$18)/AF$18</f>
        <v>0.10053228571428578</v>
      </c>
      <c r="AI29" s="38">
        <f t="shared" si="25"/>
        <v>5.9669566666666674</v>
      </c>
      <c r="AJ29" s="38">
        <f>AJ30</f>
        <v>0.6349498259487385</v>
      </c>
      <c r="AK29" s="2">
        <f t="shared" ref="AK29" si="65">ABS(AI29-AI$18)/AI$18</f>
        <v>0.19339133333333347</v>
      </c>
      <c r="AL29" s="38">
        <f t="shared" si="27"/>
        <v>4.1133810000000004</v>
      </c>
      <c r="AM29" s="38">
        <f>AM30</f>
        <v>0.66370545192351715</v>
      </c>
      <c r="AN29" s="2">
        <f t="shared" ref="AN29" si="66">ABS(AL29-AL$18)/AL$18</f>
        <v>0.37112700000000015</v>
      </c>
    </row>
    <row r="30" spans="1:40" x14ac:dyDescent="0.25">
      <c r="A30" s="38" t="str">
        <f t="shared" si="2"/>
        <v>BoneJ SD</v>
      </c>
      <c r="B30" s="38">
        <f t="shared" si="3"/>
        <v>41.630249999999997</v>
      </c>
      <c r="C30" s="38">
        <f>SQRT((B15^2+C15^2+D15^2)/3)</f>
        <v>43.03186089534853</v>
      </c>
      <c r="D30" s="2"/>
      <c r="E30" s="38">
        <f t="shared" si="5"/>
        <v>38.969945333333335</v>
      </c>
      <c r="F30" s="38">
        <f>SQRT((E15^2+F15^2+G15^2)/3)</f>
        <v>40.453482846907775</v>
      </c>
      <c r="G30" s="2"/>
      <c r="H30" s="38">
        <f t="shared" si="7"/>
        <v>33.237077333333332</v>
      </c>
      <c r="I30" s="38">
        <f>SQRT((H15^2+I15^2+J15^2)/3)</f>
        <v>33.844535260263228</v>
      </c>
      <c r="J30" s="2"/>
      <c r="K30" s="38">
        <f t="shared" si="9"/>
        <v>23.107224333333335</v>
      </c>
      <c r="L30" s="38">
        <f>SQRT((K15^2+L15^2+M15^2)/3)</f>
        <v>24.267943742861835</v>
      </c>
      <c r="M30" s="2"/>
      <c r="N30" s="38">
        <f t="shared" si="11"/>
        <v>12.824260000000001</v>
      </c>
      <c r="O30" s="38">
        <f>SQRT((N15^2+O15^2+P15^2)/3)</f>
        <v>12.878606482555504</v>
      </c>
      <c r="P30" s="2"/>
      <c r="Q30" s="38">
        <f t="shared" si="13"/>
        <v>9.4806653333333326</v>
      </c>
      <c r="R30" s="38">
        <f>SQRT((Q15^2+R15^2+S15^2)/3)</f>
        <v>9.5028858866589232</v>
      </c>
      <c r="S30" s="2"/>
      <c r="T30" s="38">
        <f t="shared" si="15"/>
        <v>5.1862709999999996</v>
      </c>
      <c r="U30" s="38">
        <f>SQRT((T15^2+U15^2+V15^2)/3)</f>
        <v>5.4058545030163048</v>
      </c>
      <c r="V30" s="2"/>
      <c r="W30" s="38">
        <f t="shared" si="17"/>
        <v>3.0030549</v>
      </c>
      <c r="X30" s="38">
        <f>SQRT((W15^2+X15^2+Y15^2)/3)</f>
        <v>3.03664660536008</v>
      </c>
      <c r="Y30" s="2"/>
      <c r="Z30" s="38">
        <f t="shared" si="19"/>
        <v>1.9940646666666666</v>
      </c>
      <c r="AA30" s="38">
        <f>SQRT((Z15^2+AA15^2+AB15^2)/3)</f>
        <v>2.0063007611982471</v>
      </c>
      <c r="AB30" s="2"/>
      <c r="AC30" s="38">
        <f t="shared" si="21"/>
        <v>1.6764323333333333</v>
      </c>
      <c r="AD30" s="38">
        <f>SQRT((AC15^2+AD15^2+AE15^2)/3)</f>
        <v>1.7028388917633008</v>
      </c>
      <c r="AE30" s="2"/>
      <c r="AF30" s="38">
        <f t="shared" si="23"/>
        <v>0.92794466666666653</v>
      </c>
      <c r="AG30" s="38">
        <f>SQRT((AF15^2+AG15^2+AH15^2)/3)</f>
        <v>0.92970931837967508</v>
      </c>
      <c r="AH30" s="2"/>
      <c r="AI30" s="38">
        <f t="shared" si="25"/>
        <v>0.63056566666666669</v>
      </c>
      <c r="AJ30" s="38">
        <f>SQRT((AI15^2+AJ15^2+AK15^2)/3)</f>
        <v>0.6349498259487385</v>
      </c>
      <c r="AK30" s="2"/>
      <c r="AL30" s="38">
        <f t="shared" si="27"/>
        <v>0.60418966666666674</v>
      </c>
      <c r="AM30" s="38">
        <f>SQRT((AL15^2+AM15^2+AN15^2)/3)</f>
        <v>0.66370545192351715</v>
      </c>
      <c r="AN30" s="2"/>
    </row>
    <row r="31" spans="1:40" s="38" customFormat="1" x14ac:dyDescent="0.25">
      <c r="D31" s="2"/>
      <c r="G31" s="2"/>
      <c r="J31" s="2"/>
    </row>
    <row r="32" spans="1:40" s="38" customFormat="1" ht="31.5" x14ac:dyDescent="0.5">
      <c r="B32" s="39" t="s">
        <v>13</v>
      </c>
      <c r="D32" s="2"/>
      <c r="G32" s="2"/>
      <c r="J32" s="2"/>
    </row>
    <row r="33" spans="1:20" x14ac:dyDescent="0.25">
      <c r="A33" t="s">
        <v>47</v>
      </c>
      <c r="B33">
        <f>B18</f>
        <v>250</v>
      </c>
      <c r="C33" s="38">
        <f>E18</f>
        <v>200</v>
      </c>
      <c r="D33" s="38">
        <f>H18</f>
        <v>150</v>
      </c>
      <c r="E33" s="38">
        <f>K18</f>
        <v>100</v>
      </c>
      <c r="F33" s="38">
        <f>N18</f>
        <v>75</v>
      </c>
      <c r="G33" s="38">
        <f>Q18</f>
        <v>50</v>
      </c>
      <c r="H33" s="38">
        <f>T18</f>
        <v>25</v>
      </c>
      <c r="I33" s="38">
        <f>W18</f>
        <v>20</v>
      </c>
      <c r="J33" s="38">
        <f>Z18</f>
        <v>15</v>
      </c>
      <c r="K33" s="38">
        <f>AC18</f>
        <v>10</v>
      </c>
      <c r="L33" s="38">
        <f>AF18</f>
        <v>7</v>
      </c>
      <c r="M33" s="38">
        <f>AI18</f>
        <v>5</v>
      </c>
      <c r="N33" s="38">
        <f>AL18</f>
        <v>3</v>
      </c>
    </row>
    <row r="34" spans="1:20" x14ac:dyDescent="0.25">
      <c r="A34" s="38" t="str">
        <f>A20</f>
        <v>Super Pixel</v>
      </c>
      <c r="B34" s="1">
        <f>D20</f>
        <v>0.14766488400000014</v>
      </c>
      <c r="C34" s="1">
        <f>G20</f>
        <v>0.16130177000000004</v>
      </c>
      <c r="D34" s="1">
        <f>J20</f>
        <v>0.15937184000000001</v>
      </c>
      <c r="E34" s="1">
        <f>M20</f>
        <v>5.1214216666666632E-2</v>
      </c>
      <c r="F34" s="1">
        <f>P20</f>
        <v>5.1507751111111208E-2</v>
      </c>
      <c r="G34" s="1">
        <f>S20</f>
        <v>8.6341046666666588E-2</v>
      </c>
      <c r="H34" s="1">
        <f>V20</f>
        <v>3.2153159999999875E-2</v>
      </c>
      <c r="I34" s="1">
        <f>Y20</f>
        <v>1.6807350000000019E-2</v>
      </c>
      <c r="J34" s="1">
        <f>AB20</f>
        <v>2.0228622222222253E-2</v>
      </c>
      <c r="K34" s="1">
        <f>AE20</f>
        <v>6.784860000000012E-2</v>
      </c>
      <c r="L34" s="1">
        <f>AH20</f>
        <v>1.1710000000000015E-3</v>
      </c>
      <c r="M34" s="1">
        <f>AK20</f>
        <v>2.9336666666667454E-3</v>
      </c>
      <c r="N34" s="1">
        <f>AN20</f>
        <v>3.145244444444447E-2</v>
      </c>
      <c r="O34" s="38"/>
    </row>
    <row r="35" spans="1:20" x14ac:dyDescent="0.25">
      <c r="A35" s="38" t="str">
        <f t="shared" ref="A35" si="67">A21</f>
        <v>Histogram_Mean</v>
      </c>
      <c r="B35" s="1">
        <f>D21</f>
        <v>0.24726039866666669</v>
      </c>
      <c r="C35" s="1">
        <f>G21</f>
        <v>0.16614282500000002</v>
      </c>
      <c r="D35" s="1">
        <f>J21</f>
        <v>0.13235932444444434</v>
      </c>
      <c r="E35" s="1">
        <f>M21</f>
        <v>6.1949616666666568E-2</v>
      </c>
      <c r="F35" s="1">
        <f>P21</f>
        <v>3.2097160000000145E-2</v>
      </c>
      <c r="G35" s="1">
        <f>S21</f>
        <v>2.0228673333333377E-2</v>
      </c>
      <c r="H35" s="1">
        <f>V21</f>
        <v>7.3058800000001152E-3</v>
      </c>
      <c r="I35" s="1">
        <f>Y21</f>
        <v>5.0964166666666701E-3</v>
      </c>
      <c r="J35" s="1">
        <f>AB21</f>
        <v>3.8492866666666715E-2</v>
      </c>
      <c r="K35" s="1">
        <f>AE21</f>
        <v>1.6396466666666675E-2</v>
      </c>
      <c r="L35" s="1">
        <f>AH21</f>
        <v>0.12253985714285712</v>
      </c>
      <c r="M35" s="1">
        <f>AK21</f>
        <v>0.16882586666666644</v>
      </c>
      <c r="N35" s="1">
        <f>AN21</f>
        <v>8.585866666666675E-2</v>
      </c>
      <c r="O35" s="38"/>
    </row>
    <row r="36" spans="1:20" x14ac:dyDescent="0.25">
      <c r="A36" s="38" t="str">
        <f>A23</f>
        <v>Histogram_Mode</v>
      </c>
      <c r="B36" s="1">
        <f>D23</f>
        <v>0</v>
      </c>
      <c r="C36" s="1">
        <f>G23</f>
        <v>0</v>
      </c>
      <c r="D36" s="1">
        <f>J23</f>
        <v>0</v>
      </c>
      <c r="E36" s="1">
        <f>M23</f>
        <v>0</v>
      </c>
      <c r="F36" s="1">
        <f>P23</f>
        <v>4.4444444444443811E-3</v>
      </c>
      <c r="G36" s="1">
        <f>S23</f>
        <v>0</v>
      </c>
      <c r="H36" s="1">
        <f>V23</f>
        <v>0.04</v>
      </c>
      <c r="I36" s="1">
        <f>Y23</f>
        <v>0</v>
      </c>
      <c r="J36" s="1">
        <f>AB23</f>
        <v>6.6666666666666666E-2</v>
      </c>
      <c r="K36" s="1">
        <f>AE23</f>
        <v>0</v>
      </c>
      <c r="L36" s="1">
        <f>AH23</f>
        <v>0.14285714285714285</v>
      </c>
      <c r="M36" s="1">
        <f>AK23</f>
        <v>0.2</v>
      </c>
      <c r="N36" s="1">
        <f>AN23</f>
        <v>0.11111111111111116</v>
      </c>
      <c r="O36" s="38"/>
    </row>
    <row r="37" spans="1:20" x14ac:dyDescent="0.25">
      <c r="A37" s="38" t="str">
        <f>A24</f>
        <v>Histogram Median</v>
      </c>
      <c r="B37" s="1">
        <f>D24</f>
        <v>0.20533333333333337</v>
      </c>
      <c r="C37" s="1">
        <f>G24</f>
        <v>0.06</v>
      </c>
      <c r="D37" s="1">
        <f>J24</f>
        <v>0</v>
      </c>
      <c r="E37" s="1">
        <f>M24</f>
        <v>0</v>
      </c>
      <c r="F37" s="1">
        <f>P24</f>
        <v>4.4444444444443811E-3</v>
      </c>
      <c r="G37" s="1">
        <f>S24</f>
        <v>0</v>
      </c>
      <c r="H37" s="1">
        <f>V24</f>
        <v>0.04</v>
      </c>
      <c r="I37" s="1">
        <f>Y24</f>
        <v>0</v>
      </c>
      <c r="J37" s="1">
        <f>AB24</f>
        <v>6.6666666666666666E-2</v>
      </c>
      <c r="K37" s="1">
        <f>AE24</f>
        <v>0</v>
      </c>
      <c r="L37" s="1">
        <f>AH24</f>
        <v>0.14285714285714285</v>
      </c>
      <c r="M37" s="1">
        <f>AK24</f>
        <v>0.2</v>
      </c>
      <c r="N37" s="1">
        <f>AN24</f>
        <v>0.11111111111111116</v>
      </c>
      <c r="O37" s="38"/>
    </row>
    <row r="38" spans="1:20" x14ac:dyDescent="0.25">
      <c r="A38" s="38" t="str">
        <f>A29</f>
        <v>BoneJ Mean</v>
      </c>
      <c r="B38" s="1">
        <f>D29</f>
        <v>0.41212031066666643</v>
      </c>
      <c r="C38" s="1">
        <f>G29</f>
        <v>0.26529889333333317</v>
      </c>
      <c r="D38" s="1">
        <f>J29</f>
        <v>0.28178311555555563</v>
      </c>
      <c r="E38" s="1">
        <f>M29</f>
        <v>0.19310944666666671</v>
      </c>
      <c r="F38" s="1">
        <f>P29</f>
        <v>0.1126955555555556</v>
      </c>
      <c r="G38" s="1">
        <f>S29</f>
        <v>0.16153989333333343</v>
      </c>
      <c r="H38" s="1">
        <f>V29</f>
        <v>0.12761406666666672</v>
      </c>
      <c r="I38" s="1">
        <f>Y29</f>
        <v>0.10614396666666667</v>
      </c>
      <c r="J38" s="1">
        <f>AB29</f>
        <v>9.9792088888888963E-2</v>
      </c>
      <c r="K38" s="1">
        <f>AE29</f>
        <v>0.1536374333333333</v>
      </c>
      <c r="L38" s="1">
        <f>AH29</f>
        <v>0.10053228571428578</v>
      </c>
      <c r="M38" s="1">
        <f>AK29</f>
        <v>0.19339133333333347</v>
      </c>
      <c r="N38" s="1">
        <f>AN29</f>
        <v>0.37112700000000015</v>
      </c>
      <c r="O38" s="38"/>
    </row>
    <row r="39" spans="1:20" x14ac:dyDescent="0.25">
      <c r="A39" s="38"/>
      <c r="H39" s="38"/>
      <c r="I39" s="38"/>
    </row>
    <row r="40" spans="1:20" ht="31.5" x14ac:dyDescent="0.5">
      <c r="A40" s="38"/>
      <c r="B40" s="39" t="s">
        <v>14</v>
      </c>
      <c r="H40" s="38"/>
      <c r="I40" s="38"/>
    </row>
    <row r="41" spans="1:20" x14ac:dyDescent="0.25">
      <c r="A41" s="59" t="s">
        <v>47</v>
      </c>
      <c r="B41" s="38">
        <f t="shared" ref="B41:N41" si="68">B33</f>
        <v>250</v>
      </c>
      <c r="C41" s="38">
        <f t="shared" si="68"/>
        <v>200</v>
      </c>
      <c r="D41" s="38">
        <f t="shared" si="68"/>
        <v>150</v>
      </c>
      <c r="E41" s="38">
        <f t="shared" si="68"/>
        <v>100</v>
      </c>
      <c r="F41" s="38">
        <f t="shared" si="68"/>
        <v>75</v>
      </c>
      <c r="G41" s="38">
        <f t="shared" si="68"/>
        <v>50</v>
      </c>
      <c r="H41" s="38">
        <f t="shared" si="68"/>
        <v>25</v>
      </c>
      <c r="I41" s="38">
        <f t="shared" si="68"/>
        <v>20</v>
      </c>
      <c r="J41" s="38">
        <f t="shared" si="68"/>
        <v>15</v>
      </c>
      <c r="K41" s="38">
        <f t="shared" si="68"/>
        <v>10</v>
      </c>
      <c r="L41" s="38">
        <f t="shared" si="68"/>
        <v>7</v>
      </c>
      <c r="M41" s="38">
        <f t="shared" si="68"/>
        <v>5</v>
      </c>
      <c r="N41" s="38">
        <f t="shared" si="68"/>
        <v>3</v>
      </c>
    </row>
    <row r="42" spans="1:20" x14ac:dyDescent="0.25">
      <c r="A42" s="38" t="str">
        <f>A34</f>
        <v>Super Pixel</v>
      </c>
      <c r="B42" s="1">
        <f>B34</f>
        <v>0.14766488400000014</v>
      </c>
      <c r="C42" s="1">
        <f t="shared" ref="C42:N42" si="69">C34</f>
        <v>0.16130177000000004</v>
      </c>
      <c r="D42" s="1">
        <f t="shared" si="69"/>
        <v>0.15937184000000001</v>
      </c>
      <c r="E42" s="1">
        <f t="shared" si="69"/>
        <v>5.1214216666666632E-2</v>
      </c>
      <c r="F42" s="1">
        <f t="shared" si="69"/>
        <v>5.1507751111111208E-2</v>
      </c>
      <c r="G42" s="1">
        <f t="shared" si="69"/>
        <v>8.6341046666666588E-2</v>
      </c>
      <c r="H42" s="1">
        <f t="shared" si="69"/>
        <v>3.2153159999999875E-2</v>
      </c>
      <c r="I42" s="1">
        <f t="shared" si="69"/>
        <v>1.6807350000000019E-2</v>
      </c>
      <c r="J42" s="1">
        <f t="shared" si="69"/>
        <v>2.0228622222222253E-2</v>
      </c>
      <c r="K42" s="1">
        <f t="shared" si="69"/>
        <v>6.784860000000012E-2</v>
      </c>
      <c r="L42" s="1">
        <f t="shared" si="69"/>
        <v>1.1710000000000015E-3</v>
      </c>
      <c r="M42" s="1">
        <f t="shared" si="69"/>
        <v>2.9336666666667454E-3</v>
      </c>
      <c r="N42" s="1">
        <f t="shared" si="69"/>
        <v>3.145244444444447E-2</v>
      </c>
      <c r="O42" s="38"/>
      <c r="Q42" s="38"/>
      <c r="R42" s="38"/>
      <c r="S42" s="38"/>
      <c r="T42" s="38"/>
    </row>
    <row r="43" spans="1:20" x14ac:dyDescent="0.25">
      <c r="A43" s="38" t="str">
        <f t="shared" ref="A43:A44" si="70">A35</f>
        <v>Histogram_Mean</v>
      </c>
      <c r="B43" s="1">
        <f>B35</f>
        <v>0.24726039866666669</v>
      </c>
      <c r="C43" s="1">
        <f t="shared" ref="C43:N43" si="71">C35</f>
        <v>0.16614282500000002</v>
      </c>
      <c r="D43" s="1">
        <f t="shared" si="71"/>
        <v>0.13235932444444434</v>
      </c>
      <c r="E43" s="1">
        <f t="shared" si="71"/>
        <v>6.1949616666666568E-2</v>
      </c>
      <c r="F43" s="1">
        <f t="shared" si="71"/>
        <v>3.2097160000000145E-2</v>
      </c>
      <c r="G43" s="1">
        <f t="shared" si="71"/>
        <v>2.0228673333333377E-2</v>
      </c>
      <c r="H43" s="1">
        <f t="shared" si="71"/>
        <v>7.3058800000001152E-3</v>
      </c>
      <c r="I43" s="1">
        <f t="shared" si="71"/>
        <v>5.0964166666666701E-3</v>
      </c>
      <c r="J43" s="1">
        <f t="shared" si="71"/>
        <v>3.8492866666666715E-2</v>
      </c>
      <c r="K43" s="1">
        <f t="shared" si="71"/>
        <v>1.6396466666666675E-2</v>
      </c>
      <c r="L43" s="1">
        <f t="shared" si="71"/>
        <v>0.12253985714285712</v>
      </c>
      <c r="M43" s="1">
        <f t="shared" si="71"/>
        <v>0.16882586666666644</v>
      </c>
      <c r="N43" s="1">
        <f t="shared" si="71"/>
        <v>8.585866666666675E-2</v>
      </c>
      <c r="O43" s="38"/>
      <c r="Q43" s="38"/>
      <c r="R43" s="38"/>
      <c r="S43" s="38"/>
      <c r="T43" s="38"/>
    </row>
    <row r="44" spans="1:20" s="38" customFormat="1" x14ac:dyDescent="0.25">
      <c r="A44" s="38" t="str">
        <f t="shared" si="70"/>
        <v>Histogram_Mode</v>
      </c>
      <c r="B44" s="1">
        <f>B36</f>
        <v>0</v>
      </c>
      <c r="C44" s="1">
        <f t="shared" ref="C44:N44" si="72">C36</f>
        <v>0</v>
      </c>
      <c r="D44" s="1">
        <f t="shared" si="72"/>
        <v>0</v>
      </c>
      <c r="E44" s="1">
        <f t="shared" si="72"/>
        <v>0</v>
      </c>
      <c r="F44" s="1">
        <f t="shared" si="72"/>
        <v>4.4444444444443811E-3</v>
      </c>
      <c r="G44" s="1">
        <f t="shared" si="72"/>
        <v>0</v>
      </c>
      <c r="H44" s="1">
        <f t="shared" si="72"/>
        <v>0.04</v>
      </c>
      <c r="I44" s="1">
        <f t="shared" si="72"/>
        <v>0</v>
      </c>
      <c r="J44" s="1">
        <f t="shared" si="72"/>
        <v>6.6666666666666666E-2</v>
      </c>
      <c r="K44" s="1">
        <f t="shared" si="72"/>
        <v>0</v>
      </c>
      <c r="L44" s="1">
        <f t="shared" si="72"/>
        <v>0.14285714285714285</v>
      </c>
      <c r="M44" s="1">
        <f t="shared" si="72"/>
        <v>0.2</v>
      </c>
      <c r="N44" s="1">
        <f t="shared" si="72"/>
        <v>0.11111111111111116</v>
      </c>
    </row>
    <row r="45" spans="1:20" x14ac:dyDescent="0.25">
      <c r="A45" s="38" t="str">
        <f>A38</f>
        <v>BoneJ Mean</v>
      </c>
      <c r="B45" s="1">
        <f>B38</f>
        <v>0.41212031066666643</v>
      </c>
      <c r="C45" s="1">
        <f t="shared" ref="C45:N45" si="73">C38</f>
        <v>0.26529889333333317</v>
      </c>
      <c r="D45" s="1">
        <f t="shared" si="73"/>
        <v>0.28178311555555563</v>
      </c>
      <c r="E45" s="1">
        <f t="shared" si="73"/>
        <v>0.19310944666666671</v>
      </c>
      <c r="F45" s="1">
        <f t="shared" si="73"/>
        <v>0.1126955555555556</v>
      </c>
      <c r="G45" s="1">
        <f t="shared" si="73"/>
        <v>0.16153989333333343</v>
      </c>
      <c r="H45" s="1">
        <f t="shared" si="73"/>
        <v>0.12761406666666672</v>
      </c>
      <c r="I45" s="1">
        <f t="shared" si="73"/>
        <v>0.10614396666666667</v>
      </c>
      <c r="J45" s="1">
        <f t="shared" si="73"/>
        <v>9.9792088888888963E-2</v>
      </c>
      <c r="K45" s="1">
        <f t="shared" si="73"/>
        <v>0.1536374333333333</v>
      </c>
      <c r="L45" s="1">
        <f t="shared" si="73"/>
        <v>0.10053228571428578</v>
      </c>
      <c r="M45" s="1">
        <f t="shared" si="73"/>
        <v>0.19339133333333347</v>
      </c>
      <c r="N45" s="1">
        <f t="shared" si="73"/>
        <v>0.37112700000000015</v>
      </c>
      <c r="O45" s="38"/>
      <c r="Q45" s="38"/>
      <c r="R45" s="38"/>
      <c r="S45" s="38"/>
      <c r="T45" s="38"/>
    </row>
    <row r="46" spans="1:20" x14ac:dyDescent="0.25">
      <c r="A46" s="38"/>
      <c r="B46" s="38"/>
      <c r="E46" s="38"/>
      <c r="F46" s="38"/>
      <c r="H46" s="38"/>
      <c r="I46" s="38"/>
      <c r="J46" s="38"/>
      <c r="K46" s="38"/>
      <c r="L46" s="38"/>
      <c r="M46" s="38"/>
      <c r="N46" s="38"/>
      <c r="O46" s="38"/>
      <c r="Q46" s="38"/>
      <c r="R46" s="38"/>
      <c r="S46" s="38"/>
      <c r="T46" s="38"/>
    </row>
    <row r="47" spans="1:20" x14ac:dyDescent="0.25">
      <c r="A47" s="38"/>
      <c r="B47" s="38"/>
      <c r="E47" s="38"/>
      <c r="F47" s="38"/>
      <c r="H47" s="38"/>
      <c r="I47" s="38"/>
      <c r="J47" s="38"/>
      <c r="K47" s="38"/>
      <c r="L47" s="38"/>
      <c r="M47" s="38"/>
      <c r="N47" s="38"/>
      <c r="Q47" s="38"/>
      <c r="R47" s="38"/>
    </row>
    <row r="48" spans="1:20" x14ac:dyDescent="0.25">
      <c r="A48" s="38"/>
      <c r="B48" s="38"/>
      <c r="E48" s="38"/>
      <c r="F48" s="38"/>
      <c r="H48" s="38"/>
      <c r="I48" s="38"/>
      <c r="J48" s="38"/>
      <c r="K48" s="38"/>
      <c r="L48" s="38"/>
      <c r="M48" s="38"/>
      <c r="N48" s="38"/>
    </row>
    <row r="49" spans="1:14" x14ac:dyDescent="0.25">
      <c r="A49" s="38"/>
      <c r="B49" s="38"/>
      <c r="E49" s="38"/>
      <c r="F49" s="38"/>
      <c r="H49" s="38"/>
      <c r="I49" s="38"/>
      <c r="J49" s="38"/>
      <c r="K49" s="38"/>
      <c r="L49" s="38"/>
      <c r="M49" s="38"/>
      <c r="N49" s="38"/>
    </row>
    <row r="50" spans="1:14" x14ac:dyDescent="0.25">
      <c r="A50" s="38"/>
      <c r="B50" s="38"/>
      <c r="E50" s="38"/>
      <c r="F50" s="38"/>
      <c r="H50" s="38"/>
      <c r="I50" s="38"/>
      <c r="J50" s="38"/>
      <c r="K50" s="38"/>
      <c r="L50" s="38"/>
      <c r="M50" s="38"/>
      <c r="N50" s="38"/>
    </row>
  </sheetData>
  <mergeCells count="13">
    <mergeCell ref="Q18:S18"/>
    <mergeCell ref="B18:D18"/>
    <mergeCell ref="E18:G18"/>
    <mergeCell ref="H18:J18"/>
    <mergeCell ref="K18:M18"/>
    <mergeCell ref="N18:P18"/>
    <mergeCell ref="AL18:AN18"/>
    <mergeCell ref="T18:V18"/>
    <mergeCell ref="W18:Y18"/>
    <mergeCell ref="Z18:AB18"/>
    <mergeCell ref="AC18:AE18"/>
    <mergeCell ref="AF18:AH18"/>
    <mergeCell ref="AI18:AK1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Hotaling, Nathan A.</dc:creator>
  <cp:lastModifiedBy>N A H</cp:lastModifiedBy>
  <dcterms:created xsi:type="dcterms:W3CDTF">2014-04-08T16:36:29Z</dcterms:created>
  <dcterms:modified xsi:type="dcterms:W3CDTF">2015-04-19T20:23:05Z</dcterms:modified>
</cp:coreProperties>
</file>