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NIST-NIH\Abstracts and Papers\Data in Brief - Biomat\Figure 3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10" i="1"/>
  <c r="P15" i="1"/>
  <c r="P16" i="1"/>
  <c r="P11" i="1"/>
  <c r="P12" i="1"/>
  <c r="P14" i="1"/>
  <c r="Q15" i="1" s="1"/>
  <c r="P2" i="1"/>
  <c r="P10" i="1" s="1"/>
  <c r="Q11" i="1" s="1"/>
  <c r="K33" i="1" l="1"/>
  <c r="L33" i="1"/>
  <c r="M33" i="1"/>
  <c r="K34" i="1"/>
  <c r="L34" i="1"/>
  <c r="M34" i="1"/>
  <c r="K31" i="1"/>
  <c r="L31" i="1"/>
  <c r="M31" i="1"/>
  <c r="K32" i="1"/>
  <c r="L32" i="1"/>
  <c r="M32" i="1"/>
  <c r="H31" i="1"/>
  <c r="I31" i="1"/>
  <c r="J31" i="1"/>
  <c r="H32" i="1"/>
  <c r="I32" i="1"/>
  <c r="J32" i="1"/>
  <c r="H30" i="1"/>
  <c r="I30" i="1"/>
  <c r="J30" i="1"/>
  <c r="K30" i="1"/>
  <c r="L30" i="1"/>
  <c r="M30" i="1"/>
  <c r="E30" i="1"/>
  <c r="F30" i="1"/>
  <c r="G30" i="1"/>
  <c r="M29" i="1"/>
  <c r="E29" i="1"/>
  <c r="F29" i="1"/>
  <c r="G29" i="1"/>
  <c r="H29" i="1"/>
  <c r="I29" i="1"/>
  <c r="J29" i="1"/>
  <c r="K29" i="1"/>
  <c r="L29" i="1"/>
  <c r="C29" i="1"/>
  <c r="D29" i="1"/>
  <c r="B29" i="1"/>
  <c r="C40" i="1" s="1"/>
  <c r="C54" i="1" s="1"/>
  <c r="D54" i="1" s="1"/>
  <c r="F37" i="1" l="1"/>
  <c r="E40" i="1" s="1"/>
  <c r="B55" i="1" s="1"/>
  <c r="L40" i="1"/>
  <c r="C57" i="1" s="1"/>
  <c r="D57" i="1" s="1"/>
  <c r="I40" i="1"/>
  <c r="C56" i="1" s="1"/>
  <c r="D56" i="1" s="1"/>
  <c r="I37" i="1"/>
  <c r="H40" i="1" s="1"/>
  <c r="B56" i="1" s="1"/>
  <c r="L37" i="1"/>
  <c r="K40" i="1" s="1"/>
  <c r="B57" i="1" s="1"/>
  <c r="F40" i="1"/>
  <c r="C55" i="1" s="1"/>
  <c r="D55" i="1" s="1"/>
  <c r="C37" i="1"/>
  <c r="B40" i="1" s="1"/>
  <c r="B54" i="1" s="1"/>
  <c r="A54" i="1"/>
  <c r="A55" i="1"/>
  <c r="A56" i="1"/>
  <c r="A53" i="1"/>
  <c r="B15" i="1"/>
  <c r="M20" i="1"/>
  <c r="M19" i="1"/>
  <c r="M18" i="1"/>
  <c r="M17" i="1"/>
  <c r="M16" i="1"/>
  <c r="M15" i="1"/>
  <c r="L20" i="1"/>
  <c r="L19" i="1"/>
  <c r="L18" i="1"/>
  <c r="L17" i="1"/>
  <c r="L16" i="1"/>
  <c r="L15" i="1"/>
  <c r="K20" i="1"/>
  <c r="K19" i="1"/>
  <c r="K18" i="1"/>
  <c r="K17" i="1"/>
  <c r="K16" i="1"/>
  <c r="K15" i="1"/>
  <c r="J18" i="1"/>
  <c r="J17" i="1"/>
  <c r="J16" i="1"/>
  <c r="J15" i="1"/>
  <c r="I18" i="1"/>
  <c r="I17" i="1"/>
  <c r="I16" i="1"/>
  <c r="I15" i="1"/>
  <c r="H18" i="1"/>
  <c r="H17" i="1"/>
  <c r="H16" i="1"/>
  <c r="H15" i="1"/>
  <c r="G16" i="1"/>
  <c r="G15" i="1"/>
  <c r="F16" i="1"/>
  <c r="F15" i="1"/>
  <c r="E16" i="1"/>
  <c r="E15" i="1"/>
  <c r="E22" i="1" s="1"/>
  <c r="D15" i="1"/>
  <c r="D22" i="1" s="1"/>
  <c r="C15" i="1"/>
  <c r="C22" i="1" s="1"/>
  <c r="H23" i="1" l="1"/>
  <c r="E23" i="1"/>
  <c r="J23" i="1"/>
  <c r="J22" i="1"/>
  <c r="I23" i="1"/>
  <c r="K22" i="1"/>
  <c r="I22" i="1"/>
  <c r="M23" i="1"/>
  <c r="M22" i="1"/>
  <c r="L22" i="1"/>
  <c r="L23" i="1"/>
  <c r="K23" i="1"/>
  <c r="H22" i="1"/>
  <c r="G23" i="1"/>
  <c r="G22" i="1"/>
  <c r="F23" i="1"/>
  <c r="F22" i="1"/>
  <c r="B22" i="1"/>
  <c r="B26" i="1" s="1"/>
  <c r="F26" i="1" l="1"/>
  <c r="C48" i="1" s="1"/>
  <c r="D48" i="1" s="1"/>
  <c r="L26" i="1"/>
  <c r="C50" i="1" s="1"/>
  <c r="D50" i="1" s="1"/>
  <c r="I26" i="1"/>
  <c r="C49" i="1" s="1"/>
  <c r="D49" i="1" s="1"/>
  <c r="K26" i="1"/>
  <c r="B50" i="1" s="1"/>
  <c r="H26" i="1"/>
  <c r="B49" i="1" s="1"/>
  <c r="E26" i="1"/>
  <c r="B48" i="1" s="1"/>
  <c r="C26" i="1"/>
  <c r="C47" i="1" s="1"/>
  <c r="D47" i="1" s="1"/>
  <c r="B47" i="1"/>
</calcChain>
</file>

<file path=xl/sharedStrings.xml><?xml version="1.0" encoding="utf-8"?>
<sst xmlns="http://schemas.openxmlformats.org/spreadsheetml/2006/main" count="53" uniqueCount="50">
  <si>
    <t>Mean</t>
  </si>
  <si>
    <t>1 Diam.</t>
  </si>
  <si>
    <t>2 Diam.</t>
  </si>
  <si>
    <t>4 Diam.</t>
  </si>
  <si>
    <t>6 Diam.</t>
  </si>
  <si>
    <t>Sum of 1D</t>
  </si>
  <si>
    <t>Sum of 2D</t>
  </si>
  <si>
    <t>Sum of 4D</t>
  </si>
  <si>
    <t>Sum of 6D</t>
  </si>
  <si>
    <t>Real Fiber Diameters</t>
  </si>
  <si>
    <t>% Error Between Real and Gaussian</t>
  </si>
  <si>
    <t>Mean Peak % Error Across All Peaks</t>
  </si>
  <si>
    <t>SD Peak % Error Across All Peaks</t>
  </si>
  <si>
    <t>Mean 1D % Error</t>
  </si>
  <si>
    <t>SD 1D % Error</t>
  </si>
  <si>
    <t>Mean 2D % Error</t>
  </si>
  <si>
    <t>SD 2D  % Error</t>
  </si>
  <si>
    <t>Mean 4D % Error</t>
  </si>
  <si>
    <t>SD 4D % Error</t>
  </si>
  <si>
    <t>Mean 6D % Error</t>
  </si>
  <si>
    <t>SD 6D % Error</t>
  </si>
  <si>
    <t>Mean Absolute Error - 1D</t>
  </si>
  <si>
    <t>SD Absolute Error - 1D</t>
  </si>
  <si>
    <t>Mean Absolute Error - 2D</t>
  </si>
  <si>
    <t>SD Absolute Error - 2D</t>
  </si>
  <si>
    <t>Mean Absolute Error - 4D</t>
  </si>
  <si>
    <t>SD Absolute Error - 4D</t>
  </si>
  <si>
    <t>Mean Absolute Error - 6D</t>
  </si>
  <si>
    <t>SD Absolute Error - 6D</t>
  </si>
  <si>
    <t>Summary Data % Error For Graphs</t>
  </si>
  <si>
    <t>Summary Data Absolute Error For Graphs</t>
  </si>
  <si>
    <t>(as calculated by IGOR Pro)</t>
  </si>
  <si>
    <t>Mean of Gausian Peak Fit for each Fiber Diameter</t>
  </si>
  <si>
    <t>(See Peak Fitting Folder for Raw Data)</t>
  </si>
  <si>
    <t>File Name</t>
  </si>
  <si>
    <t>M01D_1</t>
  </si>
  <si>
    <t>M01D_2</t>
  </si>
  <si>
    <t>M01D_3</t>
  </si>
  <si>
    <t>M02D_1</t>
  </si>
  <si>
    <t>M02D_2</t>
  </si>
  <si>
    <t>M02D_3</t>
  </si>
  <si>
    <t>M04D_1</t>
  </si>
  <si>
    <t>M04D_2</t>
  </si>
  <si>
    <t>M04D_3</t>
  </si>
  <si>
    <t>M06D_1</t>
  </si>
  <si>
    <t>M06D_2</t>
  </si>
  <si>
    <t>M06D_3</t>
  </si>
  <si>
    <t>Absolute Error Across each peak (pixels)</t>
  </si>
  <si>
    <t>Standard Error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</si>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</sst>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/>
    <xf numFmtId="1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0" xfId="1" applyNumberFormat="1" applyFont="1" applyBorder="1"/>
    <xf numFmtId="10" fontId="0" fillId="0" borderId="5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Sheet1!$D$47:$D$50</c:f>
                <c:numCache>
                  <c:formatCode>General</c:formatCode>
                  <c:ptCount val="4"/>
                  <c:pt idx="0">
                    <c:v>3.7340296969598282E-3</c:v>
                  </c:pt>
                  <c:pt idx="1">
                    <c:v>5.228356080561691E-3</c:v>
                  </c:pt>
                  <c:pt idx="2">
                    <c:v>2.5316090188353426E-2</c:v>
                  </c:pt>
                  <c:pt idx="3">
                    <c:v>4.7086027676215281E-3</c:v>
                  </c:pt>
                </c:numCache>
              </c:numRef>
            </c:plus>
            <c:minus>
              <c:numRef>
                <c:f>Sheet1!$D$47:$D$50</c:f>
                <c:numCache>
                  <c:formatCode>General</c:formatCode>
                  <c:ptCount val="4"/>
                  <c:pt idx="0">
                    <c:v>3.7340296969598282E-3</c:v>
                  </c:pt>
                  <c:pt idx="1">
                    <c:v>5.228356080561691E-3</c:v>
                  </c:pt>
                  <c:pt idx="2">
                    <c:v>2.5316090188353426E-2</c:v>
                  </c:pt>
                  <c:pt idx="3">
                    <c:v>4.7086027676215281E-3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Sheet1!$A$46:$A$49</c:f>
              <c:strCache>
                <c:ptCount val="4"/>
                <c:pt idx="0">
                  <c:v>1 Diam.</c:v>
                </c:pt>
                <c:pt idx="1">
                  <c:v>2 Diam.</c:v>
                </c:pt>
                <c:pt idx="2">
                  <c:v>4 Diam.</c:v>
                </c:pt>
                <c:pt idx="3">
                  <c:v>6 Diam.</c:v>
                </c:pt>
              </c:strCache>
            </c:strRef>
          </c:cat>
          <c:val>
            <c:numRef>
              <c:f>Sheet1!$B$47:$B$50</c:f>
              <c:numCache>
                <c:formatCode>0.00%</c:formatCode>
                <c:ptCount val="4"/>
                <c:pt idx="0">
                  <c:v>9.4733333333333527E-3</c:v>
                </c:pt>
                <c:pt idx="1">
                  <c:v>1.3098835120702581E-2</c:v>
                </c:pt>
                <c:pt idx="2">
                  <c:v>2.754367808117808E-2</c:v>
                </c:pt>
                <c:pt idx="3">
                  <c:v>8.0999026500286342E-3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27"/>
        <c:axId val="313400392"/>
        <c:axId val="313404312"/>
      </c:barChart>
      <c:catAx>
        <c:axId val="31340039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404312"/>
        <c:crosses val="autoZero"/>
        <c:auto val="1"/>
        <c:lblAlgn val="ctr"/>
        <c:lblOffset val="100"/>
        <c:noMultiLvlLbl val="0"/>
      </c:catAx>
      <c:valAx>
        <c:axId val="313404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Mean Percent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40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Sheet1!$D$54:$D$57</c:f>
                <c:numCache>
                  <c:formatCode>General</c:formatCode>
                  <c:ptCount val="4"/>
                  <c:pt idx="0">
                    <c:v>9.8015304927341368E-2</c:v>
                  </c:pt>
                  <c:pt idx="1">
                    <c:v>0.35585204868815207</c:v>
                  </c:pt>
                  <c:pt idx="2">
                    <c:v>0.18187583149173006</c:v>
                  </c:pt>
                  <c:pt idx="3">
                    <c:v>0.37043975152486436</c:v>
                  </c:pt>
                </c:numCache>
              </c:numRef>
            </c:plus>
            <c:minus>
              <c:numRef>
                <c:f>Sheet1!$D$54:$D$57</c:f>
                <c:numCache>
                  <c:formatCode>General</c:formatCode>
                  <c:ptCount val="4"/>
                  <c:pt idx="0">
                    <c:v>9.8015304927341368E-2</c:v>
                  </c:pt>
                  <c:pt idx="1">
                    <c:v>0.35585204868815207</c:v>
                  </c:pt>
                  <c:pt idx="2">
                    <c:v>0.18187583149173006</c:v>
                  </c:pt>
                  <c:pt idx="3">
                    <c:v>0.37043975152486436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Sheet1!$A$53:$A$56</c:f>
              <c:strCache>
                <c:ptCount val="4"/>
                <c:pt idx="0">
                  <c:v>1 Diam.</c:v>
                </c:pt>
                <c:pt idx="1">
                  <c:v>2 Diam.</c:v>
                </c:pt>
                <c:pt idx="2">
                  <c:v>4 Diam.</c:v>
                </c:pt>
                <c:pt idx="3">
                  <c:v>6 Diam.</c:v>
                </c:pt>
              </c:strCache>
            </c:strRef>
          </c:cat>
          <c:val>
            <c:numRef>
              <c:f>Sheet1!$B$54:$B$57</c:f>
              <c:numCache>
                <c:formatCode>0.00</c:formatCode>
                <c:ptCount val="4"/>
                <c:pt idx="0">
                  <c:v>0.33299999999999957</c:v>
                </c:pt>
                <c:pt idx="1">
                  <c:v>0.65081666666666604</c:v>
                </c:pt>
                <c:pt idx="2">
                  <c:v>0.4741166666666668</c:v>
                </c:pt>
                <c:pt idx="3">
                  <c:v>0.46568333333333428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27"/>
        <c:axId val="313401960"/>
        <c:axId val="313402352"/>
      </c:barChart>
      <c:catAx>
        <c:axId val="31340196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402352"/>
        <c:crosses val="autoZero"/>
        <c:auto val="1"/>
        <c:lblAlgn val="ctr"/>
        <c:lblOffset val="100"/>
        <c:noMultiLvlLbl val="0"/>
      </c:catAx>
      <c:valAx>
        <c:axId val="31340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Mean Absolute Error</a:t>
                </a:r>
                <a:r>
                  <a:rPr lang="en-US" sz="24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 (pixels)</a:t>
                </a:r>
                <a:endParaRPr lang="en-US" sz="240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40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65669</xdr:colOff>
      <xdr:row>59</xdr:row>
      <xdr:rowOff>67797</xdr:rowOff>
    </xdr:from>
    <xdr:to>
      <xdr:col>12</xdr:col>
      <xdr:colOff>95061</xdr:colOff>
      <xdr:row>84</xdr:row>
      <xdr:rowOff>151617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6</xdr:col>
      <xdr:colOff>29391</xdr:colOff>
      <xdr:row>83</xdr:row>
      <xdr:rowOff>83820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abSelected="1" topLeftCell="A37" zoomScaleNormal="100" workbookViewId="0">
      <selection activeCell="G45" sqref="G45"/>
    </sheetView>
  </sheetViews>
  <sheetFormatPr defaultRowHeight="15" x14ac:dyDescent="0.25"/>
  <cols>
    <col min="1" max="1" width="32" bestFit="1" customWidth="1"/>
    <col min="2" max="13" width="12" customWidth="1"/>
  </cols>
  <sheetData>
    <row r="1" spans="1:17" x14ac:dyDescent="0.25">
      <c r="A1" s="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17" x14ac:dyDescent="0.25">
      <c r="A2" s="4" t="s">
        <v>32</v>
      </c>
      <c r="B2" s="12">
        <v>9.8309999999999995</v>
      </c>
      <c r="C2" s="12">
        <v>49.677999999999997</v>
      </c>
      <c r="D2" s="12">
        <v>99.492000000000004</v>
      </c>
      <c r="E2" s="5">
        <v>81.947000000000003</v>
      </c>
      <c r="F2" s="5">
        <v>78.34</v>
      </c>
      <c r="G2" s="12">
        <v>49.643999999999998</v>
      </c>
      <c r="H2" s="12">
        <v>49.808</v>
      </c>
      <c r="I2" s="12">
        <v>89.037999999999997</v>
      </c>
      <c r="J2" s="12">
        <v>139.06</v>
      </c>
      <c r="K2" s="12">
        <v>15.538</v>
      </c>
      <c r="L2" s="12">
        <v>31.93</v>
      </c>
      <c r="M2" s="6">
        <v>9.9807000000000006</v>
      </c>
      <c r="P2">
        <f>1</f>
        <v>1</v>
      </c>
      <c r="Q2">
        <v>96</v>
      </c>
    </row>
    <row r="3" spans="1:17" x14ac:dyDescent="0.25">
      <c r="A3" s="4" t="s">
        <v>31</v>
      </c>
      <c r="B3" s="5"/>
      <c r="C3" s="5"/>
      <c r="D3" s="5"/>
      <c r="E3" s="12">
        <v>8.8460999999999999</v>
      </c>
      <c r="F3" s="12">
        <v>13.03</v>
      </c>
      <c r="G3" s="5">
        <v>34.347999999999999</v>
      </c>
      <c r="H3" s="12">
        <v>34.322000000000003</v>
      </c>
      <c r="I3" s="12">
        <v>13.074999999999999</v>
      </c>
      <c r="J3" s="12">
        <v>74.254999999999995</v>
      </c>
      <c r="K3" s="12">
        <v>30.303000000000001</v>
      </c>
      <c r="L3" s="12">
        <v>37.402000000000001</v>
      </c>
      <c r="M3" s="6">
        <v>30.962</v>
      </c>
      <c r="P3">
        <v>12</v>
      </c>
      <c r="Q3">
        <v>59</v>
      </c>
    </row>
    <row r="4" spans="1:17" x14ac:dyDescent="0.25">
      <c r="A4" s="4" t="s">
        <v>33</v>
      </c>
      <c r="B4" s="5"/>
      <c r="C4" s="5"/>
      <c r="D4" s="5"/>
      <c r="E4" s="12"/>
      <c r="F4" s="12"/>
      <c r="G4" s="5"/>
      <c r="H4" s="5">
        <v>19.777000000000001</v>
      </c>
      <c r="I4" s="5">
        <v>21.815999999999999</v>
      </c>
      <c r="J4" s="5">
        <v>25.341999999999999</v>
      </c>
      <c r="K4" s="12">
        <v>45.255000000000003</v>
      </c>
      <c r="L4" s="12">
        <v>49.335999999999999</v>
      </c>
      <c r="M4" s="6">
        <v>61.784999999999997</v>
      </c>
      <c r="P4">
        <v>11</v>
      </c>
      <c r="Q4">
        <v>36</v>
      </c>
    </row>
    <row r="5" spans="1:17" x14ac:dyDescent="0.25">
      <c r="A5" s="4"/>
      <c r="B5" s="5"/>
      <c r="C5" s="5"/>
      <c r="D5" s="5"/>
      <c r="E5" s="5"/>
      <c r="F5" s="5"/>
      <c r="G5" s="5"/>
      <c r="H5" s="12">
        <v>5.6070000000000002</v>
      </c>
      <c r="I5" s="12">
        <v>29.827999999999999</v>
      </c>
      <c r="J5" s="12">
        <v>5.5693999999999999</v>
      </c>
      <c r="K5" s="12">
        <v>82.495999999999995</v>
      </c>
      <c r="L5" s="12">
        <v>55.024999999999999</v>
      </c>
      <c r="M5" s="6">
        <v>78.010000000000005</v>
      </c>
    </row>
    <row r="6" spans="1:17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12">
        <v>92.822999999999993</v>
      </c>
      <c r="L6" s="12">
        <v>59.783000000000001</v>
      </c>
      <c r="M6" s="6">
        <v>103.85</v>
      </c>
      <c r="P6">
        <v>1</v>
      </c>
      <c r="Q6">
        <v>34</v>
      </c>
    </row>
    <row r="7" spans="1:17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>
        <v>110.53</v>
      </c>
      <c r="L7" s="8">
        <v>65.724999999999994</v>
      </c>
      <c r="M7" s="9">
        <v>109.81</v>
      </c>
      <c r="P7">
        <v>10</v>
      </c>
      <c r="Q7">
        <v>45</v>
      </c>
    </row>
    <row r="8" spans="1:17" x14ac:dyDescent="0.25">
      <c r="A8" s="1" t="s">
        <v>9</v>
      </c>
      <c r="B8" s="2">
        <v>10</v>
      </c>
      <c r="C8" s="2">
        <v>50</v>
      </c>
      <c r="D8" s="2">
        <v>100</v>
      </c>
      <c r="E8" s="2">
        <v>83</v>
      </c>
      <c r="F8" s="2">
        <v>80</v>
      </c>
      <c r="G8" s="2">
        <v>50</v>
      </c>
      <c r="H8" s="2">
        <v>50</v>
      </c>
      <c r="I8" s="2">
        <v>90</v>
      </c>
      <c r="J8" s="2">
        <v>140</v>
      </c>
      <c r="K8" s="2">
        <v>15</v>
      </c>
      <c r="L8" s="2">
        <v>32</v>
      </c>
      <c r="M8" s="3">
        <v>10</v>
      </c>
      <c r="P8">
        <v>11</v>
      </c>
      <c r="Q8">
        <v>56</v>
      </c>
    </row>
    <row r="9" spans="1:17" x14ac:dyDescent="0.25">
      <c r="A9" s="4"/>
      <c r="B9" s="5"/>
      <c r="C9" s="5"/>
      <c r="D9" s="5"/>
      <c r="E9" s="5">
        <v>9</v>
      </c>
      <c r="F9" s="5">
        <v>13</v>
      </c>
      <c r="G9" s="5">
        <v>35</v>
      </c>
      <c r="H9" s="5">
        <v>35</v>
      </c>
      <c r="I9" s="5">
        <v>13</v>
      </c>
      <c r="J9" s="5">
        <v>75</v>
      </c>
      <c r="K9" s="5">
        <v>30</v>
      </c>
      <c r="L9" s="5">
        <v>38</v>
      </c>
      <c r="M9" s="6">
        <v>31</v>
      </c>
    </row>
    <row r="10" spans="1:17" x14ac:dyDescent="0.25">
      <c r="A10" s="4"/>
      <c r="B10" s="5"/>
      <c r="C10" s="5"/>
      <c r="D10" s="5"/>
      <c r="E10" s="5"/>
      <c r="F10" s="5"/>
      <c r="G10" s="5"/>
      <c r="H10" s="5">
        <v>20</v>
      </c>
      <c r="I10" s="5">
        <v>22</v>
      </c>
      <c r="J10" s="5">
        <v>25</v>
      </c>
      <c r="K10" s="5">
        <v>45</v>
      </c>
      <c r="L10" s="5">
        <v>49</v>
      </c>
      <c r="M10" s="6">
        <v>62</v>
      </c>
      <c r="P10">
        <f>P2*Q2</f>
        <v>96</v>
      </c>
      <c r="Q10">
        <f>SUM(P2:P4)</f>
        <v>24</v>
      </c>
    </row>
    <row r="11" spans="1:17" x14ac:dyDescent="0.25">
      <c r="A11" s="4"/>
      <c r="B11" s="5"/>
      <c r="C11" s="5"/>
      <c r="D11" s="5"/>
      <c r="E11" s="5"/>
      <c r="F11" s="5"/>
      <c r="G11" s="5"/>
      <c r="H11" s="5">
        <v>5</v>
      </c>
      <c r="I11" s="5">
        <v>30</v>
      </c>
      <c r="J11" s="5">
        <v>5</v>
      </c>
      <c r="K11" s="5">
        <v>81</v>
      </c>
      <c r="L11" s="5">
        <v>55</v>
      </c>
      <c r="M11" s="6">
        <v>78</v>
      </c>
      <c r="P11">
        <f t="shared" ref="P11:P16" si="0">P3*Q3</f>
        <v>708</v>
      </c>
      <c r="Q11">
        <f>SUM(P10:P12)</f>
        <v>1200</v>
      </c>
    </row>
    <row r="12" spans="1:17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>
        <v>93</v>
      </c>
      <c r="L12" s="5">
        <v>60</v>
      </c>
      <c r="M12" s="6">
        <v>104</v>
      </c>
      <c r="P12">
        <f t="shared" si="0"/>
        <v>396</v>
      </c>
    </row>
    <row r="13" spans="1:17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>
        <v>113</v>
      </c>
      <c r="L13" s="5">
        <v>66</v>
      </c>
      <c r="M13" s="6">
        <v>111</v>
      </c>
    </row>
    <row r="14" spans="1:17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  <c r="P14">
        <f t="shared" si="0"/>
        <v>34</v>
      </c>
      <c r="Q14">
        <f>SUM(P6:P8)</f>
        <v>22</v>
      </c>
    </row>
    <row r="15" spans="1:17" x14ac:dyDescent="0.25">
      <c r="A15" s="1" t="s">
        <v>10</v>
      </c>
      <c r="B15" s="16">
        <f t="shared" ref="B15:M15" si="1">ABS(B2-B8)/B8</f>
        <v>1.6900000000000047E-2</v>
      </c>
      <c r="C15" s="16">
        <f t="shared" si="1"/>
        <v>6.4400000000000542E-3</v>
      </c>
      <c r="D15" s="16">
        <f t="shared" si="1"/>
        <v>5.0799999999999561E-3</v>
      </c>
      <c r="E15" s="16">
        <f t="shared" si="1"/>
        <v>1.2686746987951775E-2</v>
      </c>
      <c r="F15" s="16">
        <f t="shared" si="1"/>
        <v>2.0749999999999956E-2</v>
      </c>
      <c r="G15" s="16">
        <f t="shared" si="1"/>
        <v>7.1200000000000326E-3</v>
      </c>
      <c r="H15" s="16">
        <f t="shared" si="1"/>
        <v>3.8400000000000036E-3</v>
      </c>
      <c r="I15" s="16">
        <f t="shared" si="1"/>
        <v>1.0688888888888925E-2</v>
      </c>
      <c r="J15" s="16">
        <f t="shared" si="1"/>
        <v>6.7142857142856978E-3</v>
      </c>
      <c r="K15" s="16">
        <f t="shared" si="1"/>
        <v>3.5866666666666686E-2</v>
      </c>
      <c r="L15" s="16">
        <f t="shared" si="1"/>
        <v>2.1875000000000089E-3</v>
      </c>
      <c r="M15" s="17">
        <f t="shared" si="1"/>
        <v>1.9299999999999428E-3</v>
      </c>
      <c r="P15">
        <f>P7*Q7</f>
        <v>450</v>
      </c>
      <c r="Q15">
        <f>SUM(P14:P16)</f>
        <v>1100</v>
      </c>
    </row>
    <row r="16" spans="1:17" x14ac:dyDescent="0.25">
      <c r="A16" s="4"/>
      <c r="B16" s="18"/>
      <c r="C16" s="18"/>
      <c r="D16" s="18"/>
      <c r="E16" s="18">
        <f t="shared" ref="E16:M16" si="2">ABS(E3-E9)/E9</f>
        <v>1.7100000000000018E-2</v>
      </c>
      <c r="F16" s="18">
        <f t="shared" si="2"/>
        <v>2.3076923076922585E-3</v>
      </c>
      <c r="G16" s="18">
        <f t="shared" si="2"/>
        <v>1.8628571428571456E-2</v>
      </c>
      <c r="H16" s="18">
        <f t="shared" si="2"/>
        <v>1.9371428571428494E-2</v>
      </c>
      <c r="I16" s="18">
        <f t="shared" si="2"/>
        <v>5.7692307692307149E-3</v>
      </c>
      <c r="J16" s="18">
        <f t="shared" si="2"/>
        <v>9.9333333333333947E-3</v>
      </c>
      <c r="K16" s="18">
        <f t="shared" si="2"/>
        <v>1.0100000000000027E-2</v>
      </c>
      <c r="L16" s="18">
        <f t="shared" si="2"/>
        <v>1.5736842105263132E-2</v>
      </c>
      <c r="M16" s="19">
        <f t="shared" si="2"/>
        <v>1.2258064516129114E-3</v>
      </c>
      <c r="P16">
        <f t="shared" si="0"/>
        <v>616</v>
      </c>
    </row>
    <row r="17" spans="1:13" x14ac:dyDescent="0.25">
      <c r="A17" s="4"/>
      <c r="B17" s="18"/>
      <c r="C17" s="18"/>
      <c r="D17" s="18"/>
      <c r="E17" s="18"/>
      <c r="F17" s="18"/>
      <c r="G17" s="18"/>
      <c r="H17" s="18">
        <f t="shared" ref="H17:M17" si="3">ABS(H4-H10)/H10</f>
        <v>1.1149999999999948E-2</v>
      </c>
      <c r="I17" s="18">
        <f t="shared" si="3"/>
        <v>8.3636363636364116E-3</v>
      </c>
      <c r="J17" s="18">
        <f t="shared" si="3"/>
        <v>1.3679999999999949E-2</v>
      </c>
      <c r="K17" s="18">
        <f t="shared" si="3"/>
        <v>5.6666666666667235E-3</v>
      </c>
      <c r="L17" s="18">
        <f t="shared" si="3"/>
        <v>6.8571428571428273E-3</v>
      </c>
      <c r="M17" s="19">
        <f t="shared" si="3"/>
        <v>3.4677419354839259E-3</v>
      </c>
    </row>
    <row r="18" spans="1:13" x14ac:dyDescent="0.25">
      <c r="A18" s="4"/>
      <c r="B18" s="18"/>
      <c r="C18" s="18"/>
      <c r="D18" s="18"/>
      <c r="E18" s="18"/>
      <c r="F18" s="18"/>
      <c r="G18" s="18"/>
      <c r="H18" s="18">
        <f t="shared" ref="H18:M18" si="4">ABS(H5-H11)/H11</f>
        <v>0.12140000000000004</v>
      </c>
      <c r="I18" s="18">
        <f t="shared" si="4"/>
        <v>5.7333333333333533E-3</v>
      </c>
      <c r="J18" s="18">
        <f t="shared" si="4"/>
        <v>0.11387999999999998</v>
      </c>
      <c r="K18" s="18">
        <f t="shared" si="4"/>
        <v>1.8469135802469075E-2</v>
      </c>
      <c r="L18" s="18">
        <f t="shared" si="4"/>
        <v>4.5454545454542869E-4</v>
      </c>
      <c r="M18" s="19">
        <f t="shared" si="4"/>
        <v>1.282051282051938E-4</v>
      </c>
    </row>
    <row r="19" spans="1:13" x14ac:dyDescent="0.25">
      <c r="A19" s="4"/>
      <c r="B19" s="18"/>
      <c r="C19" s="18"/>
      <c r="D19" s="18"/>
      <c r="E19" s="18"/>
      <c r="F19" s="18"/>
      <c r="G19" s="18"/>
      <c r="H19" s="18"/>
      <c r="I19" s="18"/>
      <c r="J19" s="18"/>
      <c r="K19" s="18">
        <f t="shared" ref="K19:M19" si="5">ABS(K6-K12)/K12</f>
        <v>1.9032258064516851E-3</v>
      </c>
      <c r="L19" s="18">
        <f t="shared" si="5"/>
        <v>3.6166666666666457E-3</v>
      </c>
      <c r="M19" s="19">
        <f t="shared" si="5"/>
        <v>1.442307692307747E-3</v>
      </c>
    </row>
    <row r="20" spans="1:13" x14ac:dyDescent="0.25">
      <c r="A20" s="4"/>
      <c r="B20" s="18"/>
      <c r="C20" s="18"/>
      <c r="D20" s="18"/>
      <c r="E20" s="18"/>
      <c r="F20" s="18"/>
      <c r="G20" s="18"/>
      <c r="H20" s="18"/>
      <c r="I20" s="18"/>
      <c r="J20" s="18"/>
      <c r="K20" s="18">
        <f t="shared" ref="K20:M20" si="6">ABS(K7-K13)/K13</f>
        <v>2.1858407079646008E-2</v>
      </c>
      <c r="L20" s="18">
        <f t="shared" si="6"/>
        <v>4.1666666666667525E-3</v>
      </c>
      <c r="M20" s="19">
        <f t="shared" si="6"/>
        <v>1.07207207207207E-2</v>
      </c>
    </row>
    <row r="21" spans="1:13" x14ac:dyDescent="0.25">
      <c r="A21" s="7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</row>
    <row r="22" spans="1:13" x14ac:dyDescent="0.25">
      <c r="A22" t="s">
        <v>11</v>
      </c>
      <c r="B22" s="13">
        <f>AVERAGE(B15:B20)</f>
        <v>1.6900000000000047E-2</v>
      </c>
      <c r="C22" s="13">
        <f t="shared" ref="C22:M22" si="7">AVERAGE(C15:C20)</f>
        <v>6.4400000000000542E-3</v>
      </c>
      <c r="D22" s="13">
        <f t="shared" si="7"/>
        <v>5.0799999999999561E-3</v>
      </c>
      <c r="E22" s="13">
        <f>AVERAGE(E15:E20)</f>
        <v>1.4893373493975896E-2</v>
      </c>
      <c r="F22" s="13">
        <f t="shared" si="7"/>
        <v>1.1528846153846107E-2</v>
      </c>
      <c r="G22" s="13">
        <f t="shared" si="7"/>
        <v>1.2874285714285744E-2</v>
      </c>
      <c r="H22" s="13">
        <f t="shared" si="7"/>
        <v>3.8940357142857124E-2</v>
      </c>
      <c r="I22" s="13">
        <f t="shared" si="7"/>
        <v>7.6387723387723507E-3</v>
      </c>
      <c r="J22" s="13">
        <f>AVERAGE(J15:J20)</f>
        <v>3.6051904761904757E-2</v>
      </c>
      <c r="K22" s="13">
        <f>AVERAGE(K15:K20)</f>
        <v>1.5644017003650035E-2</v>
      </c>
      <c r="L22" s="13">
        <f t="shared" si="7"/>
        <v>5.5032272917141323E-3</v>
      </c>
      <c r="M22" s="13">
        <f t="shared" si="7"/>
        <v>3.1524636547217363E-3</v>
      </c>
    </row>
    <row r="23" spans="1:13" x14ac:dyDescent="0.25">
      <c r="A23" t="s">
        <v>12</v>
      </c>
      <c r="B23" s="13"/>
      <c r="C23" s="13"/>
      <c r="D23" s="13"/>
      <c r="E23" s="13">
        <f t="shared" ref="E23:M23" si="8">STDEV(E15:E21)</f>
        <v>3.1206411319112692E-3</v>
      </c>
      <c r="F23" s="13">
        <f t="shared" si="8"/>
        <v>1.3040680829959603E-2</v>
      </c>
      <c r="G23" s="13">
        <f t="shared" si="8"/>
        <v>8.1377888989126075E-3</v>
      </c>
      <c r="H23" s="13">
        <f t="shared" si="8"/>
        <v>5.5337975770848077E-2</v>
      </c>
      <c r="I23" s="13">
        <f t="shared" si="8"/>
        <v>2.3772899351663522E-3</v>
      </c>
      <c r="J23" s="13">
        <f t="shared" si="8"/>
        <v>5.1963417246874637E-2</v>
      </c>
      <c r="K23" s="13">
        <f t="shared" si="8"/>
        <v>1.244707585455998E-2</v>
      </c>
      <c r="L23" s="13">
        <f t="shared" si="8"/>
        <v>5.4477279772907382E-3</v>
      </c>
      <c r="M23" s="13">
        <f t="shared" si="8"/>
        <v>3.8640681626430614E-3</v>
      </c>
    </row>
    <row r="25" spans="1:13" x14ac:dyDescent="0.25">
      <c r="B25" t="s">
        <v>13</v>
      </c>
      <c r="C25" t="s">
        <v>14</v>
      </c>
      <c r="E25" t="s">
        <v>15</v>
      </c>
      <c r="F25" t="s">
        <v>16</v>
      </c>
      <c r="H25" t="s">
        <v>17</v>
      </c>
      <c r="I25" t="s">
        <v>18</v>
      </c>
      <c r="K25" t="s">
        <v>19</v>
      </c>
      <c r="L25" t="s">
        <v>20</v>
      </c>
    </row>
    <row r="26" spans="1:13" x14ac:dyDescent="0.25">
      <c r="B26" s="13">
        <f>AVERAGE(B22:D22)</f>
        <v>9.4733333333333527E-3</v>
      </c>
      <c r="C26" s="13">
        <f>STDEV(B22:D22)</f>
        <v>6.4675291521054399E-3</v>
      </c>
      <c r="D26" s="13"/>
      <c r="E26" s="13">
        <f>AVERAGE(E22:G22)</f>
        <v>1.3098835120702581E-2</v>
      </c>
      <c r="F26" s="13">
        <f>SQRT((E23^2+F23^2+G23^2)/3)</f>
        <v>9.0557783715945264E-3</v>
      </c>
      <c r="G26" s="13"/>
      <c r="H26" s="13">
        <f>AVERAGE(H22:J22)</f>
        <v>2.754367808117808E-2</v>
      </c>
      <c r="I26" s="13">
        <f>SQRT((H23^2+I23^2+J23^2)/3)</f>
        <v>4.3848754455224077E-2</v>
      </c>
      <c r="J26" s="13"/>
      <c r="K26" s="13">
        <f>AVERAGE(K22:M22)</f>
        <v>8.0999026500286342E-3</v>
      </c>
      <c r="L26" s="13">
        <f>SQRT((K23^2+L23^2+M23^2)/3)</f>
        <v>8.1555392261799184E-3</v>
      </c>
    </row>
    <row r="29" spans="1:13" x14ac:dyDescent="0.25">
      <c r="A29" t="s">
        <v>47</v>
      </c>
      <c r="B29">
        <f t="shared" ref="B29:M29" si="9">ABS(B2-B8)</f>
        <v>0.16900000000000048</v>
      </c>
      <c r="C29">
        <f t="shared" si="9"/>
        <v>0.32200000000000273</v>
      </c>
      <c r="D29">
        <f t="shared" si="9"/>
        <v>0.50799999999999557</v>
      </c>
      <c r="E29">
        <f t="shared" si="9"/>
        <v>1.0529999999999973</v>
      </c>
      <c r="F29">
        <f t="shared" si="9"/>
        <v>1.6599999999999966</v>
      </c>
      <c r="G29">
        <f t="shared" si="9"/>
        <v>0.35600000000000165</v>
      </c>
      <c r="H29">
        <f t="shared" si="9"/>
        <v>0.19200000000000017</v>
      </c>
      <c r="I29">
        <f t="shared" si="9"/>
        <v>0.9620000000000033</v>
      </c>
      <c r="J29">
        <f t="shared" si="9"/>
        <v>0.93999999999999773</v>
      </c>
      <c r="K29">
        <f t="shared" si="9"/>
        <v>0.53800000000000026</v>
      </c>
      <c r="L29">
        <f t="shared" si="9"/>
        <v>7.0000000000000284E-2</v>
      </c>
      <c r="M29">
        <f t="shared" si="9"/>
        <v>1.9299999999999429E-2</v>
      </c>
    </row>
    <row r="30" spans="1:13" x14ac:dyDescent="0.25">
      <c r="E30">
        <f t="shared" ref="E30:M30" si="10">ABS(E3-E9)</f>
        <v>0.15390000000000015</v>
      </c>
      <c r="F30">
        <f t="shared" si="10"/>
        <v>2.9999999999999361E-2</v>
      </c>
      <c r="G30">
        <f t="shared" si="10"/>
        <v>0.65200000000000102</v>
      </c>
      <c r="H30">
        <f t="shared" si="10"/>
        <v>0.67799999999999727</v>
      </c>
      <c r="I30">
        <f t="shared" si="10"/>
        <v>7.4999999999999289E-2</v>
      </c>
      <c r="J30">
        <f t="shared" si="10"/>
        <v>0.74500000000000455</v>
      </c>
      <c r="K30">
        <f t="shared" si="10"/>
        <v>0.30300000000000082</v>
      </c>
      <c r="L30">
        <f t="shared" si="10"/>
        <v>0.59799999999999898</v>
      </c>
      <c r="M30">
        <f t="shared" si="10"/>
        <v>3.8000000000000256E-2</v>
      </c>
    </row>
    <row r="31" spans="1:13" x14ac:dyDescent="0.25">
      <c r="H31">
        <f t="shared" ref="H31:M32" si="11">ABS(H4-H10)</f>
        <v>0.22299999999999898</v>
      </c>
      <c r="I31">
        <f t="shared" si="11"/>
        <v>0.18400000000000105</v>
      </c>
      <c r="J31">
        <f t="shared" si="11"/>
        <v>0.34199999999999875</v>
      </c>
      <c r="K31">
        <f t="shared" si="11"/>
        <v>0.25500000000000256</v>
      </c>
      <c r="L31">
        <f t="shared" si="11"/>
        <v>0.33599999999999852</v>
      </c>
      <c r="M31">
        <f t="shared" si="11"/>
        <v>0.21500000000000341</v>
      </c>
    </row>
    <row r="32" spans="1:13" x14ac:dyDescent="0.25">
      <c r="H32">
        <f t="shared" si="11"/>
        <v>0.60700000000000021</v>
      </c>
      <c r="I32">
        <f t="shared" si="11"/>
        <v>0.1720000000000006</v>
      </c>
      <c r="J32">
        <f t="shared" si="11"/>
        <v>0.56939999999999991</v>
      </c>
      <c r="K32">
        <f t="shared" si="11"/>
        <v>1.4959999999999951</v>
      </c>
      <c r="L32">
        <f t="shared" si="11"/>
        <v>2.4999999999998579E-2</v>
      </c>
      <c r="M32">
        <f t="shared" si="11"/>
        <v>1.0000000000005116E-2</v>
      </c>
    </row>
    <row r="33" spans="1:13" x14ac:dyDescent="0.25">
      <c r="K33">
        <f t="shared" ref="K33:M34" si="12">ABS(K6-K12)</f>
        <v>0.17700000000000671</v>
      </c>
      <c r="L33">
        <f t="shared" si="12"/>
        <v>0.21699999999999875</v>
      </c>
      <c r="M33">
        <f t="shared" si="12"/>
        <v>0.15000000000000568</v>
      </c>
    </row>
    <row r="34" spans="1:13" x14ac:dyDescent="0.25">
      <c r="K34">
        <f t="shared" si="12"/>
        <v>2.4699999999999989</v>
      </c>
      <c r="L34">
        <f t="shared" si="12"/>
        <v>0.27500000000000568</v>
      </c>
      <c r="M34">
        <f t="shared" si="12"/>
        <v>1.1899999999999977</v>
      </c>
    </row>
    <row r="37" spans="1:13" x14ac:dyDescent="0.25">
      <c r="B37" t="s">
        <v>5</v>
      </c>
      <c r="C37">
        <f>SUM(B29:D29)</f>
        <v>0.99899999999999878</v>
      </c>
      <c r="E37" t="s">
        <v>6</v>
      </c>
      <c r="F37">
        <f>SUM(E29:G30)</f>
        <v>3.904899999999996</v>
      </c>
      <c r="H37" t="s">
        <v>7</v>
      </c>
      <c r="I37">
        <f>SUM(H29:J32)</f>
        <v>5.6894000000000018</v>
      </c>
      <c r="K37" t="s">
        <v>8</v>
      </c>
      <c r="L37">
        <f>SUM(K29:M34)</f>
        <v>8.3823000000000167</v>
      </c>
    </row>
    <row r="39" spans="1:13" x14ac:dyDescent="0.25">
      <c r="B39" t="s">
        <v>21</v>
      </c>
      <c r="C39" t="s">
        <v>22</v>
      </c>
      <c r="E39" t="s">
        <v>23</v>
      </c>
      <c r="F39" t="s">
        <v>24</v>
      </c>
      <c r="H39" t="s">
        <v>25</v>
      </c>
      <c r="I39" t="s">
        <v>26</v>
      </c>
      <c r="K39" t="s">
        <v>27</v>
      </c>
      <c r="L39" t="s">
        <v>28</v>
      </c>
    </row>
    <row r="40" spans="1:13" x14ac:dyDescent="0.25">
      <c r="B40">
        <f>C37/3</f>
        <v>0.33299999999999957</v>
      </c>
      <c r="C40">
        <f>STDEV(B29:D34)</f>
        <v>0.16976748805351136</v>
      </c>
      <c r="E40">
        <f>F37/6</f>
        <v>0.65081666666666604</v>
      </c>
      <c r="F40">
        <f>STDEV(E29:G34)</f>
        <v>0.61635382830535324</v>
      </c>
      <c r="H40">
        <f>I37/12</f>
        <v>0.4741166666666668</v>
      </c>
      <c r="I40">
        <f>STDEV(H29:J34)</f>
        <v>0.31501818081251209</v>
      </c>
      <c r="K40">
        <f>L37/18</f>
        <v>0.46568333333333428</v>
      </c>
      <c r="L40">
        <f>STDEV(K29:M34)</f>
        <v>0.64162047078425555</v>
      </c>
    </row>
    <row r="45" spans="1:13" ht="18.75" x14ac:dyDescent="0.3">
      <c r="A45" s="15" t="s">
        <v>29</v>
      </c>
    </row>
    <row r="46" spans="1:13" x14ac:dyDescent="0.25">
      <c r="A46" t="s">
        <v>1</v>
      </c>
      <c r="B46" t="s">
        <v>0</v>
      </c>
      <c r="C46" t="s">
        <v>49</v>
      </c>
      <c r="D46" t="s">
        <v>48</v>
      </c>
    </row>
    <row r="47" spans="1:13" x14ac:dyDescent="0.25">
      <c r="A47" t="s">
        <v>2</v>
      </c>
      <c r="B47" s="13">
        <f>B26</f>
        <v>9.4733333333333527E-3</v>
      </c>
      <c r="C47" s="13">
        <f>C26</f>
        <v>6.4675291521054399E-3</v>
      </c>
      <c r="D47" s="13">
        <f>C47/SQRT(3)</f>
        <v>3.7340296969598282E-3</v>
      </c>
    </row>
    <row r="48" spans="1:13" x14ac:dyDescent="0.25">
      <c r="A48" t="s">
        <v>3</v>
      </c>
      <c r="B48" s="13">
        <f>E26</f>
        <v>1.3098835120702581E-2</v>
      </c>
      <c r="C48" s="13">
        <f>F26</f>
        <v>9.0557783715945264E-3</v>
      </c>
      <c r="D48" s="13">
        <f>C48/SQRT(3)</f>
        <v>5.228356080561691E-3</v>
      </c>
    </row>
    <row r="49" spans="1:4" x14ac:dyDescent="0.25">
      <c r="A49" t="s">
        <v>4</v>
      </c>
      <c r="B49" s="13">
        <f>H26</f>
        <v>2.754367808117808E-2</v>
      </c>
      <c r="C49" s="13">
        <f>I26</f>
        <v>4.3848754455224077E-2</v>
      </c>
      <c r="D49" s="13">
        <f t="shared" ref="D49:D50" si="13">C49/SQRT(3)</f>
        <v>2.5316090188353426E-2</v>
      </c>
    </row>
    <row r="50" spans="1:4" x14ac:dyDescent="0.25">
      <c r="B50" s="13">
        <f>K26</f>
        <v>8.0999026500286342E-3</v>
      </c>
      <c r="C50" s="13">
        <f>L26</f>
        <v>8.1555392261799184E-3</v>
      </c>
      <c r="D50" s="13">
        <f t="shared" si="13"/>
        <v>4.7086027676215281E-3</v>
      </c>
    </row>
    <row r="52" spans="1:4" ht="18.75" x14ac:dyDescent="0.3">
      <c r="A52" s="15" t="s">
        <v>30</v>
      </c>
    </row>
    <row r="53" spans="1:4" x14ac:dyDescent="0.25">
      <c r="A53" t="str">
        <f>A46</f>
        <v>1 Diam.</v>
      </c>
      <c r="B53" t="s">
        <v>0</v>
      </c>
      <c r="C53" t="s">
        <v>49</v>
      </c>
      <c r="D53" t="s">
        <v>48</v>
      </c>
    </row>
    <row r="54" spans="1:4" x14ac:dyDescent="0.25">
      <c r="A54" t="str">
        <f t="shared" ref="A54:A56" si="14">A47</f>
        <v>2 Diam.</v>
      </c>
      <c r="B54" s="11">
        <f>B40</f>
        <v>0.33299999999999957</v>
      </c>
      <c r="C54" s="10">
        <f>C40</f>
        <v>0.16976748805351136</v>
      </c>
      <c r="D54" s="14">
        <f>C54/SQRT(3)</f>
        <v>9.8015304927341368E-2</v>
      </c>
    </row>
    <row r="55" spans="1:4" x14ac:dyDescent="0.25">
      <c r="A55" t="str">
        <f t="shared" si="14"/>
        <v>4 Diam.</v>
      </c>
      <c r="B55" s="11">
        <f>E40</f>
        <v>0.65081666666666604</v>
      </c>
      <c r="C55" s="10">
        <f>F40</f>
        <v>0.61635382830535324</v>
      </c>
      <c r="D55" s="14">
        <f t="shared" ref="D55:D57" si="15">C55/SQRT(3)</f>
        <v>0.35585204868815207</v>
      </c>
    </row>
    <row r="56" spans="1:4" x14ac:dyDescent="0.25">
      <c r="A56" t="str">
        <f t="shared" si="14"/>
        <v>6 Diam.</v>
      </c>
      <c r="B56" s="11">
        <f>H40</f>
        <v>0.4741166666666668</v>
      </c>
      <c r="C56" s="10">
        <f>I40</f>
        <v>0.31501818081251209</v>
      </c>
      <c r="D56" s="14">
        <f t="shared" si="15"/>
        <v>0.18187583149173006</v>
      </c>
    </row>
    <row r="57" spans="1:4" x14ac:dyDescent="0.25">
      <c r="B57" s="11">
        <f>K40</f>
        <v>0.46568333333333428</v>
      </c>
      <c r="C57" s="10">
        <f>L40</f>
        <v>0.64162047078425555</v>
      </c>
      <c r="D57" s="14">
        <f t="shared" si="15"/>
        <v>0.37043975152486436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N A H</cp:lastModifiedBy>
  <dcterms:created xsi:type="dcterms:W3CDTF">2014-06-19T20:31:13Z</dcterms:created>
  <dcterms:modified xsi:type="dcterms:W3CDTF">2015-04-08T22:59:50Z</dcterms:modified>
</cp:coreProperties>
</file>