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1a89f61358542da5/Documents/"/>
    </mc:Choice>
  </mc:AlternateContent>
  <xr:revisionPtr revIDLastSave="626" documentId="8_{91802C4A-6D2F-48BA-B58A-4F3F1D1D3452}" xr6:coauthVersionLast="47" xr6:coauthVersionMax="47" xr10:uidLastSave="{6AA2670A-BD17-4B6B-9ED0-BF987426B467}"/>
  <bookViews>
    <workbookView xWindow="28680" yWindow="-120" windowWidth="29040" windowHeight="15720" activeTab="2" xr2:uid="{F8CD60C0-AD10-4413-9A95-97C87F5EEB87}"/>
  </bookViews>
  <sheets>
    <sheet name="Raw_Dataset_DS" sheetId="1" r:id="rId1"/>
    <sheet name="Cleaning_data" sheetId="2" r:id="rId2"/>
    <sheet name="Score model" sheetId="3" r:id="rId3"/>
  </sheets>
  <definedNames>
    <definedName name="Slicer_Care_Ho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7" i="3" l="1"/>
  <c r="T15" i="3"/>
  <c r="T16" i="3"/>
  <c r="R7" i="3"/>
  <c r="M4" i="3"/>
  <c r="M5" i="3"/>
  <c r="M2" i="3"/>
  <c r="M7" i="3"/>
  <c r="M11" i="3"/>
  <c r="M8" i="3"/>
  <c r="M3" i="3"/>
  <c r="M9" i="3"/>
  <c r="M6" i="3"/>
  <c r="M10" i="3"/>
  <c r="L5" i="3"/>
  <c r="L2" i="3"/>
  <c r="L7" i="3"/>
  <c r="L11" i="3"/>
  <c r="L8" i="3"/>
  <c r="L3" i="3"/>
  <c r="L9" i="3"/>
  <c r="L6" i="3"/>
  <c r="L10" i="3"/>
  <c r="L4" i="3"/>
  <c r="K5" i="3"/>
  <c r="K2" i="3"/>
  <c r="K7" i="3"/>
  <c r="K11" i="3"/>
  <c r="K8" i="3"/>
  <c r="K3" i="3"/>
  <c r="K9" i="3"/>
  <c r="K6" i="3"/>
  <c r="K10" i="3"/>
  <c r="K4" i="3"/>
  <c r="J5" i="3"/>
  <c r="J2" i="3"/>
  <c r="J7" i="3"/>
  <c r="J11" i="3"/>
  <c r="J8" i="3"/>
  <c r="J3" i="3"/>
  <c r="J9" i="3"/>
  <c r="J6" i="3"/>
  <c r="J10" i="3"/>
  <c r="J4" i="3"/>
  <c r="I10" i="3"/>
  <c r="I6" i="3"/>
  <c r="I9" i="3"/>
  <c r="I3" i="3"/>
  <c r="I8" i="3"/>
  <c r="I11" i="3"/>
  <c r="I7" i="3"/>
  <c r="I2" i="3"/>
  <c r="I5" i="3"/>
  <c r="I4" i="3"/>
  <c r="Q2" i="2"/>
  <c r="Q3" i="2"/>
  <c r="Q4" i="2"/>
  <c r="Q5" i="2"/>
  <c r="Q6" i="2"/>
  <c r="Q7" i="2"/>
  <c r="Q8" i="2"/>
  <c r="Q9" i="2"/>
  <c r="Q10" i="2"/>
  <c r="Q11" i="2"/>
  <c r="L2" i="2"/>
  <c r="L3" i="2"/>
  <c r="L4" i="2"/>
  <c r="L5" i="2"/>
  <c r="L6" i="2"/>
  <c r="L7" i="2"/>
  <c r="L8" i="2"/>
  <c r="L9" i="2"/>
  <c r="L10" i="2"/>
  <c r="L11" i="2"/>
  <c r="I2" i="2"/>
  <c r="I3" i="2"/>
  <c r="I4" i="2"/>
  <c r="I5" i="2"/>
  <c r="I6" i="2"/>
  <c r="I7" i="2"/>
  <c r="I8" i="2"/>
  <c r="I9" i="2"/>
  <c r="I10" i="2"/>
  <c r="I11" i="2"/>
  <c r="G9" i="2" a="1"/>
  <c r="G9" i="2" s="1"/>
  <c r="G2" i="2" a="1"/>
  <c r="G2" i="2" s="1"/>
  <c r="G3" i="2" a="1"/>
  <c r="G3" i="2" s="1"/>
  <c r="G4" i="2" a="1"/>
  <c r="G4" i="2" s="1"/>
  <c r="G5" i="2" a="1"/>
  <c r="G5" i="2" s="1"/>
  <c r="G6" i="2" a="1"/>
  <c r="G6" i="2" s="1"/>
  <c r="G7" i="2" a="1"/>
  <c r="G7" i="2" s="1"/>
  <c r="G8" i="2" a="1"/>
  <c r="G8" i="2" s="1"/>
  <c r="G10" i="2" a="1"/>
  <c r="G10" i="2" s="1"/>
  <c r="G11" i="2" a="1"/>
  <c r="G11" i="2" s="1"/>
  <c r="B24" i="1"/>
  <c r="O2" i="2" a="1"/>
  <c r="O2" i="2" s="1"/>
  <c r="O3" i="2" a="1"/>
  <c r="O3" i="2" s="1"/>
  <c r="O4" i="2" a="1"/>
  <c r="O4" i="2" s="1"/>
  <c r="O5" i="2" a="1"/>
  <c r="O5" i="2" s="1"/>
  <c r="O6" i="2" a="1"/>
  <c r="O6" i="2" s="1"/>
  <c r="O7" i="2" a="1"/>
  <c r="O7" i="2" s="1"/>
  <c r="O8" i="2" a="1"/>
  <c r="O8" i="2" s="1"/>
  <c r="O9" i="2" a="1"/>
  <c r="O9" i="2" s="1"/>
  <c r="O10" i="2" a="1"/>
  <c r="O10" i="2" s="1"/>
  <c r="O11" i="2" a="1"/>
  <c r="O11" i="2" s="1"/>
  <c r="M4" i="2"/>
  <c r="F2" i="2" a="1"/>
  <c r="F2" i="2" s="1"/>
  <c r="F3" i="2" a="1"/>
  <c r="F3" i="2" s="1"/>
  <c r="F4" i="2" a="1"/>
  <c r="F4" i="2" s="1"/>
  <c r="F5" i="2" a="1"/>
  <c r="F5" i="2" s="1"/>
  <c r="F6" i="2" a="1"/>
  <c r="F6" i="2" s="1"/>
  <c r="F7" i="2" a="1"/>
  <c r="F7" i="2" s="1"/>
  <c r="F8" i="2" a="1"/>
  <c r="F8" i="2" s="1"/>
  <c r="F9" i="2" a="1"/>
  <c r="F9" i="2" s="1"/>
  <c r="F10" i="2" a="1"/>
  <c r="F10" i="2" s="1"/>
  <c r="F11" i="2" a="1"/>
  <c r="F11" i="2" s="1"/>
  <c r="M2" i="2"/>
  <c r="M3" i="2"/>
  <c r="M5" i="2"/>
  <c r="M6" i="2"/>
  <c r="M7" i="2"/>
  <c r="M8" i="2"/>
  <c r="M9" i="2"/>
  <c r="M10" i="2"/>
  <c r="M11" i="2"/>
  <c r="J11" i="2"/>
  <c r="J10" i="2"/>
  <c r="J9" i="2"/>
  <c r="J8" i="2"/>
  <c r="J7" i="2"/>
  <c r="J6" i="2"/>
  <c r="J5" i="2"/>
  <c r="J4" i="2"/>
  <c r="J3" i="2"/>
  <c r="J2" i="2"/>
  <c r="B25" i="1"/>
  <c r="C25" i="1"/>
  <c r="D25" i="1"/>
  <c r="E25" i="1"/>
  <c r="F25" i="1"/>
  <c r="C24" i="1"/>
  <c r="D24" i="1"/>
  <c r="E24" i="1"/>
  <c r="F24" i="1"/>
  <c r="B27" i="1"/>
  <c r="C27" i="1"/>
  <c r="D27" i="1"/>
  <c r="E27" i="1"/>
  <c r="F27" i="1"/>
  <c r="C26" i="1"/>
  <c r="D26" i="1"/>
  <c r="E26" i="1"/>
  <c r="F26" i="1"/>
  <c r="B26" i="1"/>
  <c r="C23" i="1"/>
  <c r="D23" i="1"/>
  <c r="E23" i="1"/>
  <c r="F23" i="1"/>
  <c r="B23" i="1"/>
  <c r="N9" i="3" l="1"/>
  <c r="N3" i="3"/>
  <c r="N11" i="3"/>
  <c r="N8" i="3"/>
  <c r="N7" i="3"/>
  <c r="N2" i="3"/>
  <c r="N10" i="3"/>
  <c r="P10" i="3" s="1"/>
  <c r="N5" i="3"/>
  <c r="N6" i="3"/>
  <c r="N4" i="3"/>
  <c r="P6" i="3" l="1"/>
  <c r="P8" i="3"/>
  <c r="P9" i="3"/>
  <c r="P5" i="3"/>
  <c r="P2" i="3"/>
  <c r="P7" i="3"/>
  <c r="P11" i="3"/>
  <c r="P4" i="3"/>
  <c r="P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<sst xmlns="http://schemas.openxmlformats.org/spreadsheetml/2006/main" count="135" uniqueCount="84">
  <si>
    <t>Care Home</t>
  </si>
  <si>
    <t>Staffing Level</t>
  </si>
  <si>
    <t>Avg Waiting Time</t>
  </si>
  <si>
    <t>Infection Rate (%)</t>
  </si>
  <si>
    <t>IT Readiness Score</t>
  </si>
  <si>
    <t>Satisfaction (1-5)</t>
  </si>
  <si>
    <t>Column1</t>
  </si>
  <si>
    <t>Care Home 1</t>
  </si>
  <si>
    <t>Care Home 2</t>
  </si>
  <si>
    <t>Care Home 3</t>
  </si>
  <si>
    <t>Care Home 4</t>
  </si>
  <si>
    <t>Care Home 5</t>
  </si>
  <si>
    <t>Care Home 6</t>
  </si>
  <si>
    <t>Care Home 7</t>
  </si>
  <si>
    <t>Care Home 8</t>
  </si>
  <si>
    <t>Care Home 9</t>
  </si>
  <si>
    <t>Care Home 10</t>
  </si>
  <si>
    <t>Descriptive Statistiques</t>
  </si>
  <si>
    <t>Non-missing count</t>
  </si>
  <si>
    <t>Mean</t>
  </si>
  <si>
    <t xml:space="preserve">Standard Deviation </t>
  </si>
  <si>
    <t>Min</t>
  </si>
  <si>
    <t>Q1(25%)</t>
  </si>
  <si>
    <t>Median</t>
  </si>
  <si>
    <t>Q3(75%)</t>
  </si>
  <si>
    <t>Max</t>
  </si>
  <si>
    <t>Missing Values</t>
  </si>
  <si>
    <t>*How to know if it is an OUTLIER?</t>
  </si>
  <si>
    <t>Outlier</t>
  </si>
  <si>
    <t xml:space="preserve">B) Standard Deviation
If a value is more than 2 or 3 standard deviations from the mean, it is considered unlikely or anomalous.
If your data are all between  0.6 y 0.9, and suddenly a new value appears 1.5. This last one is far from the typical range (Q1–Q3).
It is more than 2 standard deviations above the mean.
And it does not follow the general pattern of the rest.
Therefore, it has a very low probability of belonging to the same “distribution” as the other data.
?? That is why we call it an outlier (atypical or extreme value).
</t>
  </si>
  <si>
    <t>1.5 &gt; 1.27</t>
  </si>
  <si>
    <t>C/ Calculcate Z-Score: 
measures how many standard deviations a value is above or below the mean.</t>
  </si>
  <si>
    <t>Z= (Xi-Average)/SD</t>
  </si>
  <si>
    <r>
      <t>Calculate upper limit:
Average + 2*</t>
    </r>
    <r>
      <rPr>
        <sz val="11"/>
        <color theme="1"/>
        <rFont val="Aptos Narrow"/>
        <family val="2"/>
      </rPr>
      <t>σ</t>
    </r>
    <r>
      <rPr>
        <sz val="11"/>
        <color theme="1"/>
        <rFont val="Aptos Narrow"/>
        <family val="2"/>
        <scheme val="minor"/>
      </rPr>
      <t xml:space="preserve"> = 1.27
0.81 + 2 × 0.23 = 1.27
Average: 0.81
SD or σ: 0.23
</t>
    </r>
  </si>
  <si>
    <t xml:space="preserve"> </t>
  </si>
  <si>
    <t>*Use the '$' to extend same formula horizontal</t>
  </si>
  <si>
    <t>IQR=Q3-Q1</t>
  </si>
  <si>
    <t>Outlier SD:  Average + 2*σ</t>
  </si>
  <si>
    <t>Outlier SD:  Average - 2*σ</t>
  </si>
  <si>
    <t>You don't know distribution
Small dataset (&lt;30)</t>
  </si>
  <si>
    <t xml:space="preserve">Big dataset
Statistical comparison
</t>
  </si>
  <si>
    <t xml:space="preserve">A)  IQR Rule
Interquartile range
IQR = Q3 - Q1
Staffing IQR = 0,85-0,83=0.18
</t>
  </si>
  <si>
    <t>Upper fence=Q3+1.5×IQR
Lower fence=Q1-1.5×IQR
Staffing variable
Q3 + 1.5xIQR=1.10</t>
  </si>
  <si>
    <t># No missing values
# Most of the values are between 59.25 - 76.5
# The SD tells that the values are spread: 15.25</t>
  </si>
  <si>
    <t>#Not missing values
#Not outlier
#Most of the values are between 3 -3.975</t>
  </si>
  <si>
    <t>If Max &gt; upper fence
(high outlier)
If Max &lt; lower fence
(Not outlier)
1.5 &gt; 1.10</t>
  </si>
  <si>
    <t>Upper bound</t>
  </si>
  <si>
    <t>Lower bound</t>
  </si>
  <si>
    <r>
      <t xml:space="preserve"># There is </t>
    </r>
    <r>
      <rPr>
        <b/>
        <sz val="11"/>
        <color theme="1"/>
        <rFont val="Aptos Narrow"/>
        <family val="2"/>
        <scheme val="minor"/>
      </rPr>
      <t>1 missing value</t>
    </r>
    <r>
      <rPr>
        <sz val="11"/>
        <color theme="1"/>
        <rFont val="Aptos Narrow"/>
        <family val="2"/>
        <scheme val="minor"/>
      </rPr>
      <t xml:space="preserve">
# Lower outlier, MIN (1.79) &lt;lower bound (2.105)
# Possible High outlier, the max: 6.23 &gt; upper fence 6.145 (maybe)</t>
    </r>
  </si>
  <si>
    <r>
      <t xml:space="preserve">#Most of the  frequent or representatives values are </t>
    </r>
    <r>
      <rPr>
        <b/>
        <sz val="11"/>
        <color theme="1"/>
        <rFont val="Aptos Narrow"/>
        <family val="2"/>
        <scheme val="minor"/>
      </rPr>
      <t>between the Q1(0.682) and Q3(0.832)</t>
    </r>
    <r>
      <rPr>
        <sz val="11"/>
        <color theme="1"/>
        <rFont val="Aptos Narrow"/>
        <family val="2"/>
        <scheme val="minor"/>
      </rPr>
      <t xml:space="preserve">
#</t>
    </r>
    <r>
      <rPr>
        <b/>
        <sz val="11"/>
        <color theme="1"/>
        <rFont val="Aptos Narrow"/>
        <family val="2"/>
        <scheme val="minor"/>
      </rPr>
      <t>Possible oulier</t>
    </r>
    <r>
      <rPr>
        <sz val="11"/>
        <color theme="1"/>
        <rFont val="Aptos Narrow"/>
        <family val="2"/>
        <scheme val="minor"/>
      </rPr>
      <t xml:space="preserve"> - check or impute
The </t>
    </r>
    <r>
      <rPr>
        <b/>
        <sz val="11"/>
        <color theme="1"/>
        <rFont val="Aptos Narrow"/>
        <family val="2"/>
        <scheme val="minor"/>
      </rPr>
      <t>MAX is 1.5</t>
    </r>
    <r>
      <rPr>
        <sz val="11"/>
        <color theme="1"/>
        <rFont val="Aptos Narrow"/>
        <family val="2"/>
        <scheme val="minor"/>
      </rPr>
      <t>, quiet high in comparison to Q3(0.83),  an outlier</t>
    </r>
  </si>
  <si>
    <t>Avg Waiting Time_imputed_values</t>
  </si>
  <si>
    <t>Infection Rate (%)_imputed_values</t>
  </si>
  <si>
    <t>* If there are MANY missing values, confirme the source or try to see what is the problem. If not, maybe delete them or replace them with the averages</t>
  </si>
  <si>
    <t xml:space="preserve"># There is 1 missing value
# SD 18.5, the values are spread
# Most of the representative values are between 42 -69
</t>
  </si>
  <si>
    <t>upper fence staffing</t>
  </si>
  <si>
    <t>Checking Staffing Level</t>
  </si>
  <si>
    <t>Checking Avg WT</t>
  </si>
  <si>
    <t>Checking Infection Rate %</t>
  </si>
  <si>
    <t>Checking IT Readiness Score</t>
  </si>
  <si>
    <t>Upper  fence</t>
  </si>
  <si>
    <t>Lower fence</t>
  </si>
  <si>
    <t>mr</t>
  </si>
  <si>
    <t>* In this case we don't change the outliers values because it is possible.</t>
  </si>
  <si>
    <t>Staffing_values_imputed</t>
  </si>
  <si>
    <t>Checking Satisfaction (1-5)</t>
  </si>
  <si>
    <t>Cleaned_Staffing_values</t>
  </si>
  <si>
    <t>Cleaned_Avg Waiting Time</t>
  </si>
  <si>
    <t>Cleaned_Infection Rate (%</t>
  </si>
  <si>
    <t>Cleaned_IT Readiness Score</t>
  </si>
  <si>
    <t>Cleaned_Satisfaction (1-5)</t>
  </si>
  <si>
    <t>Score Staffing</t>
  </si>
  <si>
    <t>Score Avg WT</t>
  </si>
  <si>
    <t>Score_Infection Rate%</t>
  </si>
  <si>
    <t>Score_IT Readiness</t>
  </si>
  <si>
    <t>Score Satisfaction (1-5)</t>
  </si>
  <si>
    <t>Total Score</t>
  </si>
  <si>
    <t>Staffing</t>
  </si>
  <si>
    <t>WT</t>
  </si>
  <si>
    <t>Infection Rate</t>
  </si>
  <si>
    <t>IT</t>
  </si>
  <si>
    <t>Satisfaction</t>
  </si>
  <si>
    <t>Ranking</t>
  </si>
  <si>
    <t>Correlation Staffing vs Satisfaction</t>
  </si>
  <si>
    <t>Correlation IT vs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</si>
</sst>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Narrow"/>
      <family val="2"/>
    </font>
    <font>
      <i/>
      <sz val="14"/>
      <color theme="1"/>
      <name val="Aptos Narrow"/>
      <family val="2"/>
      <scheme val="minor"/>
    </font>
    <font>
      <i/>
      <sz val="11"/>
      <color theme="1"/>
      <name val="Aptos Narrow"/>
      <family val="2"/>
      <scheme val="minor"/>
    </font>
    <font>
      <sz val="18"/>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79998168889431442"/>
        <bgColor theme="8" tint="0.79998168889431442"/>
      </patternFill>
    </fill>
    <fill>
      <patternFill patternType="solid">
        <fgColor theme="8"/>
        <bgColor theme="8"/>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ck">
        <color indexed="64"/>
      </right>
      <top style="thin">
        <color theme="8" tint="0.39997558519241921"/>
      </top>
      <bottom style="thin">
        <color theme="8"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33" borderId="10" xfId="0" applyFill="1" applyBorder="1"/>
    <xf numFmtId="0" fontId="0" fillId="33" borderId="10" xfId="0" applyFill="1" applyBorder="1" applyAlignment="1">
      <alignment vertical="top" wrapText="1"/>
    </xf>
    <xf numFmtId="0" fontId="0" fillId="33" borderId="10" xfId="0" applyFill="1" applyBorder="1" applyAlignment="1">
      <alignment vertical="top"/>
    </xf>
    <xf numFmtId="0" fontId="20" fillId="0" borderId="0" xfId="0" applyFont="1"/>
    <xf numFmtId="0" fontId="0" fillId="34" borderId="0" xfId="0" applyFill="1"/>
    <xf numFmtId="0" fontId="0" fillId="33" borderId="11" xfId="0" applyFill="1" applyBorder="1" applyAlignment="1">
      <alignment vertical="top" wrapText="1"/>
    </xf>
    <xf numFmtId="0" fontId="0" fillId="33" borderId="11" xfId="0" applyFill="1" applyBorder="1" applyAlignment="1">
      <alignment wrapText="1"/>
    </xf>
    <xf numFmtId="0" fontId="0" fillId="33" borderId="11" xfId="0" applyFill="1" applyBorder="1" applyAlignment="1">
      <alignment vertical="top"/>
    </xf>
    <xf numFmtId="0" fontId="0" fillId="33" borderId="0" xfId="0" applyFill="1" applyAlignment="1">
      <alignment wrapText="1"/>
    </xf>
    <xf numFmtId="0" fontId="0" fillId="33" borderId="0" xfId="0" applyFill="1"/>
    <xf numFmtId="0" fontId="19" fillId="33" borderId="12" xfId="0" applyFont="1" applyFill="1" applyBorder="1" applyAlignment="1">
      <alignment horizontal="center"/>
    </xf>
    <xf numFmtId="0" fontId="19" fillId="33" borderId="13" xfId="0" applyFont="1" applyFill="1" applyBorder="1" applyAlignment="1">
      <alignment horizontal="center"/>
    </xf>
    <xf numFmtId="0" fontId="19" fillId="33" borderId="14" xfId="0" applyFont="1" applyFill="1" applyBorder="1" applyAlignment="1">
      <alignment horizontal="center"/>
    </xf>
    <xf numFmtId="2" fontId="0" fillId="0" borderId="0" xfId="0" applyNumberFormat="1"/>
    <xf numFmtId="0" fontId="0" fillId="0" borderId="0" xfId="0" applyAlignment="1"/>
    <xf numFmtId="0" fontId="0" fillId="0" borderId="0" xfId="0" applyBorder="1"/>
    <xf numFmtId="0" fontId="0" fillId="0" borderId="15" xfId="0" applyBorder="1"/>
    <xf numFmtId="0" fontId="0" fillId="0" borderId="17" xfId="0" applyBorder="1"/>
    <xf numFmtId="0" fontId="0" fillId="0" borderId="16" xfId="0" applyBorder="1"/>
    <xf numFmtId="0" fontId="0" fillId="0" borderId="18" xfId="0" applyFont="1" applyBorder="1"/>
    <xf numFmtId="0" fontId="13" fillId="36" borderId="19" xfId="0" applyFont="1" applyFill="1" applyBorder="1"/>
    <xf numFmtId="0" fontId="0" fillId="35" borderId="18" xfId="0" applyFont="1" applyFill="1" applyBorder="1"/>
    <xf numFmtId="0" fontId="0" fillId="0" borderId="0" xfId="0" applyNumberFormat="1"/>
    <xf numFmtId="0" fontId="21" fillId="0" borderId="0" xfId="0" applyFont="1" applyAlignment="1"/>
    <xf numFmtId="0" fontId="13" fillId="36" borderId="2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font>
        <b val="0"/>
        <i val="0"/>
        <strike val="0"/>
        <condense val="0"/>
        <extend val="0"/>
        <outline val="0"/>
        <shadow val="0"/>
        <u val="none"/>
        <vertAlign val="baseline"/>
        <sz val="11"/>
        <color theme="1"/>
        <name val="Aptos Narrow"/>
        <family val="2"/>
        <scheme val="minor"/>
      </font>
      <border diagonalUp="0" diagonalDown="0" outline="0">
        <left style="thin">
          <color theme="8" tint="0.39997558519241921"/>
        </left>
        <right style="thin">
          <color theme="8" tint="0.39997558519241921"/>
        </right>
        <top/>
        <bottom/>
      </border>
    </dxf>
    <dxf>
      <font>
        <b/>
        <i val="0"/>
        <strike val="0"/>
        <condense val="0"/>
        <extend val="0"/>
        <outline val="0"/>
        <shadow val="0"/>
        <u val="none"/>
        <vertAlign val="baseline"/>
        <sz val="11"/>
        <color theme="0"/>
        <name val="Aptos Narrow"/>
        <family val="2"/>
        <scheme val="minor"/>
      </font>
      <fill>
        <patternFill patternType="solid">
          <fgColor theme="8"/>
          <bgColor theme="8"/>
        </patternFill>
      </fill>
      <border diagonalUp="0" diagonalDown="0">
        <left/>
        <right/>
        <top style="thin">
          <color theme="8" tint="0.39997558519241921"/>
        </top>
        <bottom style="thin">
          <color theme="8" tint="0.39997558519241921"/>
        </bottom>
        <vertical/>
        <horizontal/>
      </border>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numFmt numFmtId="0" formatCode="General"/>
      <border diagonalUp="0" diagonalDown="0">
        <left/>
        <right style="thick">
          <color indexed="64"/>
        </right>
        <top/>
        <bottom/>
        <vertical/>
        <horizontal/>
      </border>
    </dxf>
    <dxf>
      <border diagonalUp="0" diagonalDown="0">
        <left/>
        <right style="thick">
          <color indexed="64"/>
        </right>
        <top/>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border diagonalUp="0" diagonalDown="0">
        <left/>
        <right style="thick">
          <color indexed="64"/>
        </right>
        <top/>
        <bottom/>
        <vertical/>
        <horizontal/>
      </border>
    </dxf>
    <dxf>
      <numFmt numFmtId="0" formatCode="General"/>
    </dxf>
    <dxf>
      <numFmt numFmtId="0" formatCode="General"/>
      <border diagonalUp="0" diagonalDown="0">
        <left/>
        <right style="thick">
          <color indexed="64"/>
        </right>
        <top/>
        <bottom/>
        <vertical/>
        <horizontal/>
      </border>
    </dxf>
    <dxf>
      <numFmt numFmtId="0" formatCode="General"/>
    </dxf>
    <dxf>
      <numFmt numFmtId="0" formatCode="General"/>
      <border diagonalUp="0" diagonalDown="0">
        <left/>
        <right style="thick">
          <color indexed="64"/>
        </right>
        <top/>
        <bottom/>
        <vertical/>
        <horizontal/>
      </border>
    </dxf>
    <dxf>
      <numFmt numFmtId="0" formatCode="General"/>
    </dxf>
    <dxf>
      <numFmt numFmtId="0" formatCode="Genera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400"/>
              <a:t>Score per Care Home</a:t>
            </a:r>
          </a:p>
        </c:rich>
      </c:tx>
      <c:layout>
        <c:manualLayout>
          <c:xMode val="edge"/>
          <c:yMode val="edge"/>
          <c:x val="0.31318489246711179"/>
          <c:y val="1.5826659447051413E-2"/>
        </c:manualLayout>
      </c:layout>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v>Total Score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'Score model'!$C$2:$C$11</c:f>
              <c:strCache>
                <c:ptCount val="10"/>
                <c:pt idx="0">
                  <c:v>Care Home 3</c:v>
                </c:pt>
                <c:pt idx="1">
                  <c:v>Care Home 7</c:v>
                </c:pt>
                <c:pt idx="2">
                  <c:v>Care Home 1</c:v>
                </c:pt>
                <c:pt idx="3">
                  <c:v>Care Home 2</c:v>
                </c:pt>
                <c:pt idx="4">
                  <c:v>Care Home 9</c:v>
                </c:pt>
                <c:pt idx="5">
                  <c:v>Care Home 4</c:v>
                </c:pt>
                <c:pt idx="6">
                  <c:v>Care Home 6</c:v>
                </c:pt>
                <c:pt idx="7">
                  <c:v>Care Home 8</c:v>
                </c:pt>
                <c:pt idx="8">
                  <c:v>Care Home 10</c:v>
                </c:pt>
                <c:pt idx="9">
                  <c:v>Care Home 5</c:v>
                </c:pt>
              </c:strCache>
            </c:strRef>
          </c:cat>
          <c:val>
            <c:numRef>
              <c:f>'Score model'!$N$2:$N$11</c:f>
              <c:numCache>
                <c:formatCode>General</c:formatCode>
                <c:ptCount val="10"/>
                <c:pt idx="0">
                  <c:v>73.869047619047635</c:v>
                </c:pt>
                <c:pt idx="1">
                  <c:v>61.952190827190833</c:v>
                </c:pt>
                <c:pt idx="2">
                  <c:v>53.470026032526029</c:v>
                </c:pt>
                <c:pt idx="3">
                  <c:v>50.384959634959628</c:v>
                </c:pt>
                <c:pt idx="4">
                  <c:v>48.437192874692876</c:v>
                </c:pt>
                <c:pt idx="5">
                  <c:v>45.065205627705623</c:v>
                </c:pt>
                <c:pt idx="6">
                  <c:v>41.431242931242949</c:v>
                </c:pt>
                <c:pt idx="7">
                  <c:v>39.149511524511524</c:v>
                </c:pt>
                <c:pt idx="8">
                  <c:v>32.43061161811162</c:v>
                </c:pt>
                <c:pt idx="9">
                  <c:v>28.852960102960111</c:v>
                </c:pt>
              </c:numCache>
            </c:numRef>
          </c:val>
          <c:extLst>
            <c:ext xmlns:c16="http://schemas.microsoft.com/office/drawing/2014/chart" uri="{C3380CC4-5D6E-409C-BE32-E72D297353CC}">
              <c16:uniqueId val="{00000000-338B-4457-899D-1D63074B6CC0}"/>
            </c:ext>
          </c:extLst>
        </c:ser>
        <c:dLbls>
          <c:dLblPos val="inEnd"/>
          <c:showLegendKey val="0"/>
          <c:showVal val="1"/>
          <c:showCatName val="0"/>
          <c:showSerName val="0"/>
          <c:showPercent val="0"/>
          <c:showBubbleSize val="0"/>
        </c:dLbls>
        <c:gapWidth val="115"/>
        <c:overlap val="-20"/>
        <c:axId val="2112950064"/>
        <c:axId val="2112947184"/>
      </c:barChart>
      <c:catAx>
        <c:axId val="21129500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crossAx val="2112947184"/>
        <c:crosses val="autoZero"/>
        <c:auto val="1"/>
        <c:lblAlgn val="ctr"/>
        <c:lblOffset val="100"/>
        <c:noMultiLvlLbl val="0"/>
      </c:catAx>
      <c:valAx>
        <c:axId val="21129471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21129500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Staffing vs.Satisfaction</c:v>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'Score model'!$I$2:$I$11</c:f>
              <c:numCache>
                <c:formatCode>General</c:formatCode>
                <c:ptCount val="10"/>
                <c:pt idx="0">
                  <c:v>80.476190476190553</c:v>
                </c:pt>
                <c:pt idx="1">
                  <c:v>100</c:v>
                </c:pt>
                <c:pt idx="2">
                  <c:v>47.619047619047613</c:v>
                </c:pt>
                <c:pt idx="3">
                  <c:v>19.047619047619015</c:v>
                </c:pt>
                <c:pt idx="4">
                  <c:v>0</c:v>
                </c:pt>
                <c:pt idx="5">
                  <c:v>95.238095238095227</c:v>
                </c:pt>
                <c:pt idx="6">
                  <c:v>14.285714285714302</c:v>
                </c:pt>
                <c:pt idx="7">
                  <c:v>61.904761904761919</c:v>
                </c:pt>
                <c:pt idx="8">
                  <c:v>47.619047619047613</c:v>
                </c:pt>
                <c:pt idx="9">
                  <c:v>14.285714285714302</c:v>
                </c:pt>
              </c:numCache>
            </c:numRef>
          </c:xVal>
          <c:yVal>
            <c:numRef>
              <c:f>'Score model'!$M$2:$M$11</c:f>
              <c:numCache>
                <c:formatCode>General</c:formatCode>
                <c:ptCount val="10"/>
                <c:pt idx="0">
                  <c:v>14.999999999999995</c:v>
                </c:pt>
                <c:pt idx="1">
                  <c:v>50.000000000000014</c:v>
                </c:pt>
                <c:pt idx="2">
                  <c:v>70</c:v>
                </c:pt>
                <c:pt idx="3">
                  <c:v>100</c:v>
                </c:pt>
                <c:pt idx="4">
                  <c:v>65</c:v>
                </c:pt>
                <c:pt idx="5">
                  <c:v>45.000000000000007</c:v>
                </c:pt>
                <c:pt idx="6">
                  <c:v>90.000000000000028</c:v>
                </c:pt>
                <c:pt idx="7">
                  <c:v>20</c:v>
                </c:pt>
                <c:pt idx="8">
                  <c:v>0</c:v>
                </c:pt>
                <c:pt idx="9">
                  <c:v>20</c:v>
                </c:pt>
              </c:numCache>
            </c:numRef>
          </c:yVal>
          <c:smooth val="0"/>
          <c:extLst>
            <c:ext xmlns:c16="http://schemas.microsoft.com/office/drawing/2014/chart" uri="{C3380CC4-5D6E-409C-BE32-E72D297353CC}">
              <c16:uniqueId val="{00000000-2839-41B1-B8DB-46B6863FA7E5}"/>
            </c:ext>
          </c:extLst>
        </c:ser>
        <c:ser>
          <c:idx val="1"/>
          <c:order val="1"/>
          <c:tx>
            <c:v>IT vs Satisfaction</c:v>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'Score model'!$L$2:$L$11</c:f>
              <c:numCache>
                <c:formatCode>General</c:formatCode>
                <c:ptCount val="10"/>
                <c:pt idx="0">
                  <c:v>100</c:v>
                </c:pt>
                <c:pt idx="1">
                  <c:v>37.5</c:v>
                </c:pt>
                <c:pt idx="2">
                  <c:v>47.916666666666671</c:v>
                </c:pt>
                <c:pt idx="3">
                  <c:v>25</c:v>
                </c:pt>
                <c:pt idx="4">
                  <c:v>93.75</c:v>
                </c:pt>
                <c:pt idx="5">
                  <c:v>14.583333333333334</c:v>
                </c:pt>
                <c:pt idx="6">
                  <c:v>0</c:v>
                </c:pt>
                <c:pt idx="7">
                  <c:v>54.166666666666664</c:v>
                </c:pt>
                <c:pt idx="8">
                  <c:v>10.416666666666668</c:v>
                </c:pt>
                <c:pt idx="9">
                  <c:v>50</c:v>
                </c:pt>
              </c:numCache>
            </c:numRef>
          </c:xVal>
          <c:yVal>
            <c:numRef>
              <c:f>'Score model'!$M$2:$M$11</c:f>
              <c:numCache>
                <c:formatCode>General</c:formatCode>
                <c:ptCount val="10"/>
                <c:pt idx="0">
                  <c:v>14.999999999999995</c:v>
                </c:pt>
                <c:pt idx="1">
                  <c:v>50.000000000000014</c:v>
                </c:pt>
                <c:pt idx="2">
                  <c:v>70</c:v>
                </c:pt>
                <c:pt idx="3">
                  <c:v>100</c:v>
                </c:pt>
                <c:pt idx="4">
                  <c:v>65</c:v>
                </c:pt>
                <c:pt idx="5">
                  <c:v>45.000000000000007</c:v>
                </c:pt>
                <c:pt idx="6">
                  <c:v>90.000000000000028</c:v>
                </c:pt>
                <c:pt idx="7">
                  <c:v>20</c:v>
                </c:pt>
                <c:pt idx="8">
                  <c:v>0</c:v>
                </c:pt>
                <c:pt idx="9">
                  <c:v>20</c:v>
                </c:pt>
              </c:numCache>
            </c:numRef>
          </c:yVal>
          <c:smooth val="0"/>
          <c:extLst>
            <c:ext xmlns:c16="http://schemas.microsoft.com/office/drawing/2014/chart" uri="{C3380CC4-5D6E-409C-BE32-E72D297353CC}">
              <c16:uniqueId val="{00000003-2839-41B1-B8DB-46B6863FA7E5}"/>
            </c:ext>
          </c:extLst>
        </c:ser>
        <c:ser>
          <c:idx val="2"/>
          <c:order val="2"/>
          <c:tx>
            <c:v>WT vs Satisfaction</c:v>
          </c:tx>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3">
                    <a:alpha val="50000"/>
                  </a:schemeClr>
                </a:solidFill>
              </a:ln>
              <a:effectLst/>
            </c:spPr>
            <c:trendlineType val="linear"/>
            <c:dispRSqr val="0"/>
            <c:dispEq val="0"/>
          </c:trendline>
          <c:xVal>
            <c:numRef>
              <c:f>'Score model'!$J$2:$J$11</c:f>
              <c:numCache>
                <c:formatCode>General</c:formatCode>
                <c:ptCount val="10"/>
                <c:pt idx="0">
                  <c:v>100</c:v>
                </c:pt>
                <c:pt idx="1">
                  <c:v>98.181818181818187</c:v>
                </c:pt>
                <c:pt idx="2">
                  <c:v>21.818181818181817</c:v>
                </c:pt>
                <c:pt idx="3">
                  <c:v>29.09090909090909</c:v>
                </c:pt>
                <c:pt idx="4">
                  <c:v>30.909090909090907</c:v>
                </c:pt>
                <c:pt idx="5">
                  <c:v>78.181818181818187</c:v>
                </c:pt>
                <c:pt idx="6">
                  <c:v>32.727272727272727</c:v>
                </c:pt>
                <c:pt idx="7">
                  <c:v>50.303030303030297</c:v>
                </c:pt>
                <c:pt idx="8">
                  <c:v>61.818181818181813</c:v>
                </c:pt>
                <c:pt idx="9">
                  <c:v>0</c:v>
                </c:pt>
              </c:numCache>
            </c:numRef>
          </c:xVal>
          <c:yVal>
            <c:numRef>
              <c:f>'Score model'!$M$2:$M$11</c:f>
              <c:numCache>
                <c:formatCode>General</c:formatCode>
                <c:ptCount val="10"/>
                <c:pt idx="0">
                  <c:v>14.999999999999995</c:v>
                </c:pt>
                <c:pt idx="1">
                  <c:v>50.000000000000014</c:v>
                </c:pt>
                <c:pt idx="2">
                  <c:v>70</c:v>
                </c:pt>
                <c:pt idx="3">
                  <c:v>100</c:v>
                </c:pt>
                <c:pt idx="4">
                  <c:v>65</c:v>
                </c:pt>
                <c:pt idx="5">
                  <c:v>45.000000000000007</c:v>
                </c:pt>
                <c:pt idx="6">
                  <c:v>90.000000000000028</c:v>
                </c:pt>
                <c:pt idx="7">
                  <c:v>20</c:v>
                </c:pt>
                <c:pt idx="8">
                  <c:v>0</c:v>
                </c:pt>
                <c:pt idx="9">
                  <c:v>20</c:v>
                </c:pt>
              </c:numCache>
            </c:numRef>
          </c:yVal>
          <c:smooth val="0"/>
          <c:extLst>
            <c:ext xmlns:c16="http://schemas.microsoft.com/office/drawing/2014/chart" uri="{C3380CC4-5D6E-409C-BE32-E72D297353CC}">
              <c16:uniqueId val="{00000004-2839-41B1-B8DB-46B6863FA7E5}"/>
            </c:ext>
          </c:extLst>
        </c:ser>
        <c:dLbls>
          <c:dLblPos val="l"/>
          <c:showLegendKey val="0"/>
          <c:showVal val="1"/>
          <c:showCatName val="0"/>
          <c:showSerName val="0"/>
          <c:showPercent val="0"/>
          <c:showBubbleSize val="0"/>
        </c:dLbls>
        <c:axId val="2112943344"/>
        <c:axId val="2112943824"/>
      </c:scatterChart>
      <c:valAx>
        <c:axId val="2112943344"/>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r>
                  <a:rPr lang="en-US"/>
                  <a:t>Staffing</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crossAx val="2112943824"/>
        <c:crosses val="autoZero"/>
        <c:crossBetween val="midCat"/>
      </c:valAx>
      <c:valAx>
        <c:axId val="2112943824"/>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r>
                  <a:rPr lang="en-US"/>
                  <a:t>Satisfaction</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crossAx val="21129433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Dimensional Analysis per Carehome</a:t>
            </a:r>
          </a:p>
        </c:rich>
      </c:tx>
      <c:layout>
        <c:manualLayout>
          <c:xMode val="edge"/>
          <c:yMode val="edge"/>
          <c:x val="2.312904833084203E-2"/>
          <c:y val="3.1314375829091252E-2"/>
        </c:manualLayout>
      </c:layout>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radarChart>
        <c:radarStyle val="filled"/>
        <c:varyColors val="0"/>
        <c:ser>
          <c:idx val="0"/>
          <c:order val="0"/>
          <c:tx>
            <c:strRef>
              <c:f>'Score model'!$C$2</c:f>
              <c:strCache>
                <c:ptCount val="1"/>
                <c:pt idx="0">
                  <c:v>Care Home 3</c:v>
                </c:pt>
              </c:strCache>
            </c:strRef>
          </c:tx>
          <c:spPr>
            <a:solidFill>
              <a:schemeClr val="accent1">
                <a:alpha val="10196"/>
              </a:schemeClr>
            </a:solidFill>
            <a:ln w="50800">
              <a:solidFill>
                <a:schemeClr val="accent1">
                  <a:alpha val="30000"/>
                </a:schemeClr>
              </a:solidFill>
            </a:ln>
            <a:effectLst/>
          </c:spPr>
          <c:cat>
            <c:strRef>
              <c:f>'Score model'!$C$48:$C$52</c:f>
              <c:strCache>
                <c:ptCount val="5"/>
                <c:pt idx="0">
                  <c:v>Score Staffing</c:v>
                </c:pt>
                <c:pt idx="1">
                  <c:v>Score Avg WT</c:v>
                </c:pt>
                <c:pt idx="2">
                  <c:v>Score_Infection Rate%</c:v>
                </c:pt>
                <c:pt idx="3">
                  <c:v>Score_IT Readiness</c:v>
                </c:pt>
                <c:pt idx="4">
                  <c:v>Score Satisfaction (1-5)</c:v>
                </c:pt>
              </c:strCache>
            </c:strRef>
          </c:cat>
          <c:val>
            <c:numRef>
              <c:f>'Score model'!$D$48:$D$52</c:f>
              <c:numCache>
                <c:formatCode>General</c:formatCode>
                <c:ptCount val="5"/>
                <c:pt idx="0">
                  <c:v>80.476190476190553</c:v>
                </c:pt>
                <c:pt idx="1">
                  <c:v>100</c:v>
                </c:pt>
                <c:pt idx="2">
                  <c:v>100</c:v>
                </c:pt>
                <c:pt idx="3">
                  <c:v>100</c:v>
                </c:pt>
                <c:pt idx="4">
                  <c:v>14.999999999999995</c:v>
                </c:pt>
              </c:numCache>
            </c:numRef>
          </c:val>
          <c:extLst>
            <c:ext xmlns:c16="http://schemas.microsoft.com/office/drawing/2014/chart" uri="{C3380CC4-5D6E-409C-BE32-E72D297353CC}">
              <c16:uniqueId val="{00000000-B35A-4425-BD92-C4C4357A60EF}"/>
            </c:ext>
          </c:extLst>
        </c:ser>
        <c:ser>
          <c:idx val="9"/>
          <c:order val="9"/>
          <c:tx>
            <c:strRef>
              <c:f>'Score model'!$C$11</c:f>
              <c:strCache>
                <c:ptCount val="1"/>
                <c:pt idx="0">
                  <c:v>Care Home 5</c:v>
                </c:pt>
              </c:strCache>
            </c:strRef>
          </c:tx>
          <c:spPr>
            <a:solidFill>
              <a:schemeClr val="accent4">
                <a:lumMod val="60000"/>
                <a:alpha val="10196"/>
              </a:schemeClr>
            </a:solidFill>
            <a:ln w="50800">
              <a:solidFill>
                <a:schemeClr val="accent4">
                  <a:lumMod val="60000"/>
                  <a:alpha val="30000"/>
                </a:schemeClr>
              </a:solidFill>
            </a:ln>
            <a:effectLst/>
          </c:spPr>
          <c:cat>
            <c:strRef>
              <c:f>'Score model'!$C$48:$C$52</c:f>
              <c:strCache>
                <c:ptCount val="5"/>
                <c:pt idx="0">
                  <c:v>Score Staffing</c:v>
                </c:pt>
                <c:pt idx="1">
                  <c:v>Score Avg WT</c:v>
                </c:pt>
                <c:pt idx="2">
                  <c:v>Score_Infection Rate%</c:v>
                </c:pt>
                <c:pt idx="3">
                  <c:v>Score_IT Readiness</c:v>
                </c:pt>
                <c:pt idx="4">
                  <c:v>Score Satisfaction (1-5)</c:v>
                </c:pt>
              </c:strCache>
            </c:strRef>
          </c:cat>
          <c:val>
            <c:numRef>
              <c:f>'Score model'!$M$48:$M$52</c:f>
              <c:numCache>
                <c:formatCode>General</c:formatCode>
                <c:ptCount val="5"/>
                <c:pt idx="0">
                  <c:v>14.285714285714302</c:v>
                </c:pt>
                <c:pt idx="1">
                  <c:v>0</c:v>
                </c:pt>
                <c:pt idx="2">
                  <c:v>51.126126126126138</c:v>
                </c:pt>
                <c:pt idx="3">
                  <c:v>50</c:v>
                </c:pt>
                <c:pt idx="4">
                  <c:v>20</c:v>
                </c:pt>
              </c:numCache>
            </c:numRef>
          </c:val>
          <c:extLst>
            <c:ext xmlns:c16="http://schemas.microsoft.com/office/drawing/2014/chart" uri="{C3380CC4-5D6E-409C-BE32-E72D297353CC}">
              <c16:uniqueId val="{00000009-B35A-4425-BD92-C4C4357A60EF}"/>
            </c:ext>
          </c:extLst>
        </c:ser>
        <c:dLbls>
          <c:showLegendKey val="0"/>
          <c:showVal val="0"/>
          <c:showCatName val="0"/>
          <c:showSerName val="0"/>
          <c:showPercent val="0"/>
          <c:showBubbleSize val="0"/>
        </c:dLbls>
        <c:axId val="65298160"/>
        <c:axId val="65300560"/>
        <c:extLst>
          <c:ext xmlns:c15="http://schemas.microsoft.com/office/drawing/2012/chart" uri="{02D57815-91ED-43cb-92C2-25804820EDAC}">
            <c15:filteredRadarSeries>
              <c15:ser>
                <c:idx val="1"/>
                <c:order val="1"/>
                <c:tx>
                  <c:strRef>
                    <c:extLst>
                      <c:ext uri="{02D57815-91ED-43cb-92C2-25804820EDAC}">
                        <c15:formulaRef>
                          <c15:sqref>'Score model'!$C$3</c15:sqref>
                        </c15:formulaRef>
                      </c:ext>
                    </c:extLst>
                    <c:strCache>
                      <c:ptCount val="1"/>
                      <c:pt idx="0">
                        <c:v>Care Home 7</c:v>
                      </c:pt>
                    </c:strCache>
                  </c:strRef>
                </c:tx>
                <c:spPr>
                  <a:solidFill>
                    <a:schemeClr val="accent2">
                      <a:alpha val="10196"/>
                    </a:schemeClr>
                  </a:solidFill>
                  <a:ln w="50800">
                    <a:solidFill>
                      <a:schemeClr val="accent2">
                        <a:alpha val="30000"/>
                      </a:schemeClr>
                    </a:solidFill>
                  </a:ln>
                  <a:effectLst/>
                </c:spPr>
                <c:cat>
                  <c:strRef>
                    <c:extLst>
                      <c:ex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uri="{02D57815-91ED-43cb-92C2-25804820EDAC}">
                        <c15:formulaRef>
                          <c15:sqref>'Score model'!$E$48:$E$52</c15:sqref>
                        </c15:formulaRef>
                      </c:ext>
                    </c:extLst>
                    <c:numCache>
                      <c:formatCode>General</c:formatCode>
                      <c:ptCount val="5"/>
                      <c:pt idx="0">
                        <c:v>100</c:v>
                      </c:pt>
                      <c:pt idx="1">
                        <c:v>98.181818181818187</c:v>
                      </c:pt>
                      <c:pt idx="2">
                        <c:v>36.036036036036045</c:v>
                      </c:pt>
                      <c:pt idx="3">
                        <c:v>37.5</c:v>
                      </c:pt>
                      <c:pt idx="4">
                        <c:v>50.000000000000014</c:v>
                      </c:pt>
                    </c:numCache>
                  </c:numRef>
                </c:val>
                <c:extLst>
                  <c:ext xmlns:c16="http://schemas.microsoft.com/office/drawing/2014/chart" uri="{C3380CC4-5D6E-409C-BE32-E72D297353CC}">
                    <c16:uniqueId val="{00000001-B35A-4425-BD92-C4C4357A60EF}"/>
                  </c:ext>
                </c:extLst>
              </c15:ser>
            </c15:filteredRadarSeries>
            <c15:filteredRadarSeries>
              <c15:ser>
                <c:idx val="2"/>
                <c:order val="2"/>
                <c:tx>
                  <c:strRef>
                    <c:extLst>
                      <c:ext xmlns:c15="http://schemas.microsoft.com/office/drawing/2012/chart" uri="{02D57815-91ED-43cb-92C2-25804820EDAC}">
                        <c15:formulaRef>
                          <c15:sqref>'Score model'!$C$4</c15:sqref>
                        </c15:formulaRef>
                      </c:ext>
                    </c:extLst>
                    <c:strCache>
                      <c:ptCount val="1"/>
                      <c:pt idx="0">
                        <c:v>Care Home 1</c:v>
                      </c:pt>
                    </c:strCache>
                  </c:strRef>
                </c:tx>
                <c:spPr>
                  <a:solidFill>
                    <a:schemeClr val="accent3">
                      <a:alpha val="10196"/>
                    </a:schemeClr>
                  </a:solidFill>
                  <a:ln w="50800">
                    <a:solidFill>
                      <a:schemeClr val="accent3">
                        <a:alpha val="30000"/>
                      </a:schemeClr>
                    </a:solidFill>
                  </a:ln>
                  <a:effectLst/>
                </c:spPr>
                <c:cat>
                  <c:strRef>
                    <c:extLs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xmlns:c15="http://schemas.microsoft.com/office/drawing/2012/chart" uri="{02D57815-91ED-43cb-92C2-25804820EDAC}">
                        <c15:formulaRef>
                          <c15:sqref>'Score model'!$F$48:$F$52</c15:sqref>
                        </c15:formulaRef>
                      </c:ext>
                    </c:extLst>
                    <c:numCache>
                      <c:formatCode>General</c:formatCode>
                      <c:ptCount val="5"/>
                      <c:pt idx="0">
                        <c:v>47.619047619047613</c:v>
                      </c:pt>
                      <c:pt idx="1">
                        <c:v>21.818181818181817</c:v>
                      </c:pt>
                      <c:pt idx="2">
                        <c:v>58.783783783783782</c:v>
                      </c:pt>
                      <c:pt idx="3">
                        <c:v>47.916666666666671</c:v>
                      </c:pt>
                      <c:pt idx="4">
                        <c:v>70</c:v>
                      </c:pt>
                    </c:numCache>
                  </c:numRef>
                </c:val>
                <c:extLst>
                  <c:ext xmlns:c16="http://schemas.microsoft.com/office/drawing/2014/chart" uri="{C3380CC4-5D6E-409C-BE32-E72D297353CC}">
                    <c16:uniqueId val="{00000002-B35A-4425-BD92-C4C4357A60EF}"/>
                  </c:ext>
                </c:extLst>
              </c15:ser>
            </c15:filteredRadarSeries>
            <c15:filteredRadarSeries>
              <c15:ser>
                <c:idx val="3"/>
                <c:order val="3"/>
                <c:tx>
                  <c:strRef>
                    <c:extLst>
                      <c:ext xmlns:c15="http://schemas.microsoft.com/office/drawing/2012/chart" uri="{02D57815-91ED-43cb-92C2-25804820EDAC}">
                        <c15:formulaRef>
                          <c15:sqref>'Score model'!$C$5</c15:sqref>
                        </c15:formulaRef>
                      </c:ext>
                    </c:extLst>
                    <c:strCache>
                      <c:ptCount val="1"/>
                      <c:pt idx="0">
                        <c:v>Care Home 2</c:v>
                      </c:pt>
                    </c:strCache>
                  </c:strRef>
                </c:tx>
                <c:spPr>
                  <a:solidFill>
                    <a:schemeClr val="accent4">
                      <a:alpha val="10196"/>
                    </a:schemeClr>
                  </a:solidFill>
                  <a:ln w="50800">
                    <a:solidFill>
                      <a:schemeClr val="accent4">
                        <a:alpha val="30000"/>
                      </a:schemeClr>
                    </a:solidFill>
                  </a:ln>
                  <a:effectLst/>
                </c:spPr>
                <c:cat>
                  <c:strRef>
                    <c:extLs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xmlns:c15="http://schemas.microsoft.com/office/drawing/2012/chart" uri="{02D57815-91ED-43cb-92C2-25804820EDAC}">
                        <c15:formulaRef>
                          <c15:sqref>'Score model'!$G$48:$G$52</c15:sqref>
                        </c15:formulaRef>
                      </c:ext>
                    </c:extLst>
                    <c:numCache>
                      <c:formatCode>General</c:formatCode>
                      <c:ptCount val="5"/>
                      <c:pt idx="0">
                        <c:v>19.047619047619015</c:v>
                      </c:pt>
                      <c:pt idx="1">
                        <c:v>29.09090909090909</c:v>
                      </c:pt>
                      <c:pt idx="2">
                        <c:v>55.855855855855864</c:v>
                      </c:pt>
                      <c:pt idx="3">
                        <c:v>25</c:v>
                      </c:pt>
                      <c:pt idx="4">
                        <c:v>100</c:v>
                      </c:pt>
                    </c:numCache>
                  </c:numRef>
                </c:val>
                <c:extLst>
                  <c:ext xmlns:c16="http://schemas.microsoft.com/office/drawing/2014/chart" uri="{C3380CC4-5D6E-409C-BE32-E72D297353CC}">
                    <c16:uniqueId val="{00000003-B35A-4425-BD92-C4C4357A60EF}"/>
                  </c:ext>
                </c:extLst>
              </c15:ser>
            </c15:filteredRadarSeries>
            <c15:filteredRadarSeries>
              <c15:ser>
                <c:idx val="4"/>
                <c:order val="4"/>
                <c:tx>
                  <c:strRef>
                    <c:extLst>
                      <c:ext xmlns:c15="http://schemas.microsoft.com/office/drawing/2012/chart" uri="{02D57815-91ED-43cb-92C2-25804820EDAC}">
                        <c15:formulaRef>
                          <c15:sqref>'Score model'!$C$6</c15:sqref>
                        </c15:formulaRef>
                      </c:ext>
                    </c:extLst>
                    <c:strCache>
                      <c:ptCount val="1"/>
                      <c:pt idx="0">
                        <c:v>Care Home 9</c:v>
                      </c:pt>
                    </c:strCache>
                  </c:strRef>
                </c:tx>
                <c:spPr>
                  <a:solidFill>
                    <a:schemeClr val="accent5">
                      <a:alpha val="10196"/>
                    </a:schemeClr>
                  </a:solidFill>
                  <a:ln w="50800">
                    <a:solidFill>
                      <a:schemeClr val="accent5">
                        <a:alpha val="30000"/>
                      </a:schemeClr>
                    </a:solidFill>
                  </a:ln>
                  <a:effectLst/>
                </c:spPr>
                <c:cat>
                  <c:strRef>
                    <c:extLs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xmlns:c15="http://schemas.microsoft.com/office/drawing/2012/chart" uri="{02D57815-91ED-43cb-92C2-25804820EDAC}">
                        <c15:formulaRef>
                          <c15:sqref>'Score model'!$H$48:$H$52</c15:sqref>
                        </c15:formulaRef>
                      </c:ext>
                    </c:extLst>
                    <c:numCache>
                      <c:formatCode>General</c:formatCode>
                      <c:ptCount val="5"/>
                      <c:pt idx="0">
                        <c:v>0</c:v>
                      </c:pt>
                      <c:pt idx="1">
                        <c:v>30.909090909090907</c:v>
                      </c:pt>
                      <c:pt idx="2">
                        <c:v>60.135135135135144</c:v>
                      </c:pt>
                      <c:pt idx="3">
                        <c:v>93.75</c:v>
                      </c:pt>
                      <c:pt idx="4">
                        <c:v>65</c:v>
                      </c:pt>
                    </c:numCache>
                  </c:numRef>
                </c:val>
                <c:extLst>
                  <c:ext xmlns:c16="http://schemas.microsoft.com/office/drawing/2014/chart" uri="{C3380CC4-5D6E-409C-BE32-E72D297353CC}">
                    <c16:uniqueId val="{00000004-B35A-4425-BD92-C4C4357A60EF}"/>
                  </c:ext>
                </c:extLst>
              </c15:ser>
            </c15:filteredRadarSeries>
            <c15:filteredRadarSeries>
              <c15:ser>
                <c:idx val="5"/>
                <c:order val="5"/>
                <c:tx>
                  <c:strRef>
                    <c:extLst>
                      <c:ext xmlns:c15="http://schemas.microsoft.com/office/drawing/2012/chart" uri="{02D57815-91ED-43cb-92C2-25804820EDAC}">
                        <c15:formulaRef>
                          <c15:sqref>'Score model'!$C$7</c15:sqref>
                        </c15:formulaRef>
                      </c:ext>
                    </c:extLst>
                    <c:strCache>
                      <c:ptCount val="1"/>
                      <c:pt idx="0">
                        <c:v>Care Home 4</c:v>
                      </c:pt>
                    </c:strCache>
                  </c:strRef>
                </c:tx>
                <c:spPr>
                  <a:solidFill>
                    <a:schemeClr val="accent6">
                      <a:alpha val="10196"/>
                    </a:schemeClr>
                  </a:solidFill>
                  <a:ln w="50800">
                    <a:solidFill>
                      <a:schemeClr val="accent6">
                        <a:alpha val="30000"/>
                      </a:schemeClr>
                    </a:solidFill>
                  </a:ln>
                  <a:effectLst/>
                </c:spPr>
                <c:cat>
                  <c:strRef>
                    <c:extLs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xmlns:c15="http://schemas.microsoft.com/office/drawing/2012/chart" uri="{02D57815-91ED-43cb-92C2-25804820EDAC}">
                        <c15:formulaRef>
                          <c15:sqref>'Score model'!$I$48:$I$52</c15:sqref>
                        </c15:formulaRef>
                      </c:ext>
                    </c:extLst>
                    <c:numCache>
                      <c:formatCode>General</c:formatCode>
                      <c:ptCount val="5"/>
                      <c:pt idx="0">
                        <c:v>95.238095238095227</c:v>
                      </c:pt>
                      <c:pt idx="1">
                        <c:v>78.181818181818187</c:v>
                      </c:pt>
                      <c:pt idx="2">
                        <c:v>0</c:v>
                      </c:pt>
                      <c:pt idx="3">
                        <c:v>14.583333333333334</c:v>
                      </c:pt>
                      <c:pt idx="4">
                        <c:v>45.000000000000007</c:v>
                      </c:pt>
                    </c:numCache>
                  </c:numRef>
                </c:val>
                <c:extLst>
                  <c:ext xmlns:c16="http://schemas.microsoft.com/office/drawing/2014/chart" uri="{C3380CC4-5D6E-409C-BE32-E72D297353CC}">
                    <c16:uniqueId val="{00000005-B35A-4425-BD92-C4C4357A60EF}"/>
                  </c:ext>
                </c:extLst>
              </c15:ser>
            </c15:filteredRadarSeries>
            <c15:filteredRadarSeries>
              <c15:ser>
                <c:idx val="6"/>
                <c:order val="6"/>
                <c:tx>
                  <c:strRef>
                    <c:extLst>
                      <c:ext xmlns:c15="http://schemas.microsoft.com/office/drawing/2012/chart" uri="{02D57815-91ED-43cb-92C2-25804820EDAC}">
                        <c15:formulaRef>
                          <c15:sqref>'Score model'!$C$8</c15:sqref>
                        </c15:formulaRef>
                      </c:ext>
                    </c:extLst>
                    <c:strCache>
                      <c:ptCount val="1"/>
                      <c:pt idx="0">
                        <c:v>Care Home 6</c:v>
                      </c:pt>
                    </c:strCache>
                  </c:strRef>
                </c:tx>
                <c:spPr>
                  <a:solidFill>
                    <a:schemeClr val="accent1">
                      <a:lumMod val="60000"/>
                      <a:alpha val="10196"/>
                    </a:schemeClr>
                  </a:solidFill>
                  <a:ln w="50800">
                    <a:solidFill>
                      <a:schemeClr val="accent1">
                        <a:lumMod val="60000"/>
                        <a:alpha val="30000"/>
                      </a:schemeClr>
                    </a:solidFill>
                  </a:ln>
                  <a:effectLst/>
                </c:spPr>
                <c:cat>
                  <c:strRef>
                    <c:extLs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xmlns:c15="http://schemas.microsoft.com/office/drawing/2012/chart" uri="{02D57815-91ED-43cb-92C2-25804820EDAC}">
                        <c15:formulaRef>
                          <c15:sqref>'Score model'!$J$48:$J$52</c15:sqref>
                        </c15:formulaRef>
                      </c:ext>
                    </c:extLst>
                    <c:numCache>
                      <c:formatCode>General</c:formatCode>
                      <c:ptCount val="5"/>
                      <c:pt idx="0">
                        <c:v>14.285714285714302</c:v>
                      </c:pt>
                      <c:pt idx="1">
                        <c:v>32.727272727272727</c:v>
                      </c:pt>
                      <c:pt idx="2">
                        <c:v>48.34834834834836</c:v>
                      </c:pt>
                      <c:pt idx="3">
                        <c:v>0</c:v>
                      </c:pt>
                      <c:pt idx="4">
                        <c:v>90.000000000000028</c:v>
                      </c:pt>
                    </c:numCache>
                  </c:numRef>
                </c:val>
                <c:extLst>
                  <c:ext xmlns:c16="http://schemas.microsoft.com/office/drawing/2014/chart" uri="{C3380CC4-5D6E-409C-BE32-E72D297353CC}">
                    <c16:uniqueId val="{00000006-B35A-4425-BD92-C4C4357A60EF}"/>
                  </c:ext>
                </c:extLst>
              </c15:ser>
            </c15:filteredRadarSeries>
            <c15:filteredRadarSeries>
              <c15:ser>
                <c:idx val="7"/>
                <c:order val="7"/>
                <c:tx>
                  <c:strRef>
                    <c:extLst>
                      <c:ext xmlns:c15="http://schemas.microsoft.com/office/drawing/2012/chart" uri="{02D57815-91ED-43cb-92C2-25804820EDAC}">
                        <c15:formulaRef>
                          <c15:sqref>'Score model'!$C$9</c15:sqref>
                        </c15:formulaRef>
                      </c:ext>
                    </c:extLst>
                    <c:strCache>
                      <c:ptCount val="1"/>
                      <c:pt idx="0">
                        <c:v>Care Home 8</c:v>
                      </c:pt>
                    </c:strCache>
                  </c:strRef>
                </c:tx>
                <c:spPr>
                  <a:solidFill>
                    <a:schemeClr val="accent2">
                      <a:lumMod val="60000"/>
                      <a:alpha val="10196"/>
                    </a:schemeClr>
                  </a:solidFill>
                  <a:ln w="50800">
                    <a:solidFill>
                      <a:schemeClr val="accent2">
                        <a:lumMod val="60000"/>
                        <a:alpha val="30000"/>
                      </a:schemeClr>
                    </a:solidFill>
                  </a:ln>
                  <a:effectLst/>
                </c:spPr>
                <c:cat>
                  <c:strRef>
                    <c:extLs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xmlns:c15="http://schemas.microsoft.com/office/drawing/2012/chart" uri="{02D57815-91ED-43cb-92C2-25804820EDAC}">
                        <c15:formulaRef>
                          <c15:sqref>'Score model'!$K$48:$K$52</c15:sqref>
                        </c15:formulaRef>
                      </c:ext>
                    </c:extLst>
                    <c:numCache>
                      <c:formatCode>General</c:formatCode>
                      <c:ptCount val="5"/>
                      <c:pt idx="0">
                        <c:v>61.904761904761919</c:v>
                      </c:pt>
                      <c:pt idx="1">
                        <c:v>50.303030303030297</c:v>
                      </c:pt>
                      <c:pt idx="2">
                        <c:v>22.072072072072078</c:v>
                      </c:pt>
                      <c:pt idx="3">
                        <c:v>54.166666666666664</c:v>
                      </c:pt>
                      <c:pt idx="4">
                        <c:v>20</c:v>
                      </c:pt>
                    </c:numCache>
                  </c:numRef>
                </c:val>
                <c:extLst>
                  <c:ext xmlns:c16="http://schemas.microsoft.com/office/drawing/2014/chart" uri="{C3380CC4-5D6E-409C-BE32-E72D297353CC}">
                    <c16:uniqueId val="{00000007-B35A-4425-BD92-C4C4357A60EF}"/>
                  </c:ext>
                </c:extLst>
              </c15:ser>
            </c15:filteredRadarSeries>
            <c15:filteredRadarSeries>
              <c15:ser>
                <c:idx val="8"/>
                <c:order val="8"/>
                <c:tx>
                  <c:strRef>
                    <c:extLst>
                      <c:ext xmlns:c15="http://schemas.microsoft.com/office/drawing/2012/chart" uri="{02D57815-91ED-43cb-92C2-25804820EDAC}">
                        <c15:formulaRef>
                          <c15:sqref>'Score model'!$C$10</c15:sqref>
                        </c15:formulaRef>
                      </c:ext>
                    </c:extLst>
                    <c:strCache>
                      <c:ptCount val="1"/>
                      <c:pt idx="0">
                        <c:v>Care Home 10</c:v>
                      </c:pt>
                    </c:strCache>
                  </c:strRef>
                </c:tx>
                <c:spPr>
                  <a:solidFill>
                    <a:schemeClr val="accent3">
                      <a:lumMod val="60000"/>
                      <a:alpha val="10196"/>
                    </a:schemeClr>
                  </a:solidFill>
                  <a:ln w="50800">
                    <a:solidFill>
                      <a:schemeClr val="accent3">
                        <a:lumMod val="60000"/>
                        <a:alpha val="30000"/>
                      </a:schemeClr>
                    </a:solidFill>
                  </a:ln>
                  <a:effectLst/>
                </c:spPr>
                <c:cat>
                  <c:strRef>
                    <c:extLst>
                      <c:ext xmlns:c15="http://schemas.microsoft.com/office/drawing/2012/chart" uri="{02D57815-91ED-43cb-92C2-25804820EDAC}">
                        <c15:formulaRef>
                          <c15:sqref>'Score model'!$C$48:$C$52</c15:sqref>
                        </c15:formulaRef>
                      </c:ext>
                    </c:extLst>
                    <c:strCache>
                      <c:ptCount val="5"/>
                      <c:pt idx="0">
                        <c:v>Score Staffing</c:v>
                      </c:pt>
                      <c:pt idx="1">
                        <c:v>Score Avg WT</c:v>
                      </c:pt>
                      <c:pt idx="2">
                        <c:v>Score_Infection Rate%</c:v>
                      </c:pt>
                      <c:pt idx="3">
                        <c:v>Score_IT Readiness</c:v>
                      </c:pt>
                      <c:pt idx="4">
                        <c:v>Score Satisfaction (1-5)</c:v>
                      </c:pt>
                    </c:strCache>
                  </c:strRef>
                </c:cat>
                <c:val>
                  <c:numRef>
                    <c:extLst>
                      <c:ext xmlns:c15="http://schemas.microsoft.com/office/drawing/2012/chart" uri="{02D57815-91ED-43cb-92C2-25804820EDAC}">
                        <c15:formulaRef>
                          <c15:sqref>'Score model'!$L$48:$L$52</c15:sqref>
                        </c15:formulaRef>
                      </c:ext>
                    </c:extLst>
                    <c:numCache>
                      <c:formatCode>General</c:formatCode>
                      <c:ptCount val="5"/>
                      <c:pt idx="0">
                        <c:v>47.619047619047613</c:v>
                      </c:pt>
                      <c:pt idx="1">
                        <c:v>61.818181818181813</c:v>
                      </c:pt>
                      <c:pt idx="2">
                        <c:v>51.126126126126138</c:v>
                      </c:pt>
                      <c:pt idx="3">
                        <c:v>10.416666666666668</c:v>
                      </c:pt>
                      <c:pt idx="4">
                        <c:v>0</c:v>
                      </c:pt>
                    </c:numCache>
                  </c:numRef>
                </c:val>
                <c:extLst>
                  <c:ext xmlns:c16="http://schemas.microsoft.com/office/drawing/2014/chart" uri="{C3380CC4-5D6E-409C-BE32-E72D297353CC}">
                    <c16:uniqueId val="{00000008-B35A-4425-BD92-C4C4357A60EF}"/>
                  </c:ext>
                </c:extLst>
              </c15:ser>
            </c15:filteredRadarSeries>
          </c:ext>
        </c:extLst>
      </c:radarChart>
      <c:catAx>
        <c:axId val="652981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65300560"/>
        <c:crosses val="autoZero"/>
        <c:auto val="1"/>
        <c:lblAlgn val="ctr"/>
        <c:lblOffset val="100"/>
        <c:noMultiLvlLbl val="0"/>
      </c:catAx>
      <c:valAx>
        <c:axId val="653005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652981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812798</xdr:colOff>
      <xdr:row>12</xdr:row>
      <xdr:rowOff>91167</xdr:rowOff>
    </xdr:from>
    <xdr:to>
      <xdr:col>7</xdr:col>
      <xdr:colOff>1581604</xdr:colOff>
      <xdr:row>39</xdr:row>
      <xdr:rowOff>129721</xdr:rowOff>
    </xdr:to>
    <xdr:graphicFrame macro="">
      <xdr:nvGraphicFramePr>
        <xdr:cNvPr id="2" name="Chart 1">
          <a:extLst>
            <a:ext uri="{FF2B5EF4-FFF2-40B4-BE49-F238E27FC236}">
              <a16:creationId xmlns:a16="http://schemas.microsoft.com/office/drawing/2014/main" id="{49480134-E8D5-73F6-AB2B-4C7A1B1F7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381000</xdr:colOff>
      <xdr:row>12</xdr:row>
      <xdr:rowOff>120650</xdr:rowOff>
    </xdr:from>
    <xdr:to>
      <xdr:col>3</xdr:col>
      <xdr:colOff>275771</xdr:colOff>
      <xdr:row>25</xdr:row>
      <xdr:rowOff>45354</xdr:rowOff>
    </xdr:to>
    <mc:AlternateContent xmlns:mc="http://schemas.openxmlformats.org/markup-compatibility/2006">
      <mc:Choice xmlns:sle15="http://schemas.microsoft.com/office/drawing/2012/slicer" Requires="sle15">
        <xdr:graphicFrame macro="">
          <xdr:nvGraphicFramePr>
            <xdr:cNvPr id="3" name="Care Home">
              <a:extLst>
                <a:ext uri="{FF2B5EF4-FFF2-40B4-BE49-F238E27FC236}">
                  <a16:creationId xmlns:a16="http://schemas.microsoft.com/office/drawing/2014/main" id="{842536A5-23A3-A20D-9607-DA5FB557D8A1}"/>
                </a:ext>
              </a:extLst>
            </xdr:cNvPr>
            <xdr:cNvGraphicFramePr/>
          </xdr:nvGraphicFramePr>
          <xdr:xfrm>
            <a:off x="0" y="0"/>
            <a:ext cx="0" cy="0"/>
          </xdr:xfrm>
          <a:graphic>
            <a:graphicData uri="http://schemas.microsoft.com/office/drawing/2010/slicer">
              <sle:slicer xmlns:sle="http://schemas.microsoft.com/office/drawing/2010/slicer" name="Care Home"/>
            </a:graphicData>
          </a:graphic>
        </xdr:graphicFrame>
      </mc:Choice>
      <mc:Fallback>
        <xdr:sp macro="" textlink="">
          <xdr:nvSpPr>
            <xdr:cNvPr id="0" name=""/>
            <xdr:cNvSpPr>
              <a:spLocks noTextEdit="1"/>
            </xdr:cNvSpPr>
          </xdr:nvSpPr>
          <xdr:spPr>
            <a:xfrm>
              <a:off x="990600" y="2409825"/>
              <a:ext cx="1821996" cy="274410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20409</xdr:colOff>
      <xdr:row>12</xdr:row>
      <xdr:rowOff>39914</xdr:rowOff>
    </xdr:from>
    <xdr:to>
      <xdr:col>16</xdr:col>
      <xdr:colOff>272143</xdr:colOff>
      <xdr:row>41</xdr:row>
      <xdr:rowOff>95251</xdr:rowOff>
    </xdr:to>
    <xdr:graphicFrame macro="">
      <xdr:nvGraphicFramePr>
        <xdr:cNvPr id="4" name="Chart 3">
          <a:extLst>
            <a:ext uri="{FF2B5EF4-FFF2-40B4-BE49-F238E27FC236}">
              <a16:creationId xmlns:a16="http://schemas.microsoft.com/office/drawing/2014/main" id="{BBF3E873-3495-D842-3D70-3D7175CB7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1314450</xdr:colOff>
      <xdr:row>53</xdr:row>
      <xdr:rowOff>107949</xdr:rowOff>
    </xdr:from>
    <xdr:to>
      <xdr:col>11</xdr:col>
      <xdr:colOff>933450</xdr:colOff>
      <xdr:row>94</xdr:row>
      <xdr:rowOff>0</xdr:rowOff>
    </xdr:to>
    <xdr:graphicFrame macro="">
      <xdr:nvGraphicFramePr>
        <xdr:cNvPr id="6" name="Chart 5">
          <a:extLst>
            <a:ext uri="{FF2B5EF4-FFF2-40B4-BE49-F238E27FC236}">
              <a16:creationId xmlns:a16="http://schemas.microsoft.com/office/drawing/2014/main" id="{84488153-63E8-ECA8-C5B1-DABD6E0038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e_Home" xr10:uid="{45599A0A-F038-4384-85EB-8231531AAFD0}" sourceName="Care Home">
  <extLst>
    <x:ext xmlns:x15="http://schemas.microsoft.com/office/spreadsheetml/2010/11/main" uri="{2F2917AC-EB37-4324-AD4E-5DD8C200BD13}">
      <x15:tableSlicerCache tableId="9"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e Home" xr10:uid="{F7741DCE-56AA-43DA-AF5F-BA0E10A56997}" cache="Slicer_Care_Home" caption="Care Home" style="SlicerStyleOther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3E9E96-AC49-4683-B1AA-A6FD4B1C18FA}" name="Table1" displayName="Table1" ref="B1:G11" totalsRowShown="0">
  <autoFilter ref="B1:G11" xr:uid="{DF3E9E96-AC49-4683-B1AA-A6FD4B1C18FA}"/>
  <tableColumns count="6">
    <tableColumn id="1" xr3:uid="{529E273A-0BA9-48F8-AE06-105AB657A2CF}" name="Care Home"/>
    <tableColumn id="2" xr3:uid="{EF6B3863-35BF-4315-8D3E-3A330F579FBE}" name="Staffing Level"/>
    <tableColumn id="3" xr3:uid="{AB588E9D-2104-4C83-B07C-CF96B27B7193}" name="Avg Waiting Time"/>
    <tableColumn id="4" xr3:uid="{572AEAD4-ED43-41D6-A020-3EC100082BED}" name="Infection Rate (%)"/>
    <tableColumn id="5" xr3:uid="{B385254E-EE44-45F9-AB5C-E3C3EDF4689C}" name="IT Readiness Score"/>
    <tableColumn id="6" xr3:uid="{36E0BD5F-CFB5-4F3C-B6DD-FF26D517DFB4}" name="Satisfaction (1-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C132EC-7D38-4A86-AFC5-F082A52AFCAC}" name="Table2" displayName="Table2" ref="A15:F30" totalsRowShown="0">
  <autoFilter ref="A15:F30" xr:uid="{11C132EC-7D38-4A86-AFC5-F082A52AFCAC}"/>
  <tableColumns count="6">
    <tableColumn id="1" xr3:uid="{84B36954-7127-4AA4-8CA4-CA04B4914854}" name="Descriptive Statistiques"/>
    <tableColumn id="2" xr3:uid="{A612B251-7541-4289-91DA-6B65E20EB357}" name="Staffing Level"/>
    <tableColumn id="3" xr3:uid="{75DD5B8B-3DF6-4BA0-B0D8-6E661020D153}" name="Avg Waiting Time"/>
    <tableColumn id="4" xr3:uid="{B328F70F-C0D9-4E2A-A3B5-12B0FFE248EF}" name="Infection Rate (%)"/>
    <tableColumn id="5" xr3:uid="{5A20CCBF-DE1C-4C6F-80B6-CB191E3D1D37}" name="IT Readiness Score"/>
    <tableColumn id="6" xr3:uid="{7F756E2F-7AE9-4B25-88D2-8C0B59A89A6C}" name="Satisfaction (1-5)"/>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48B469-9AED-4AA9-BEC8-2EF72056AE19}" name="Cleaning" displayName="Cleaning" ref="D1:Q11" totalsRowShown="0">
  <autoFilter ref="D1:Q11" xr:uid="{BC48B469-9AED-4AA9-BEC8-2EF72056AE19}"/>
  <tableColumns count="14">
    <tableColumn id="1" xr3:uid="{CC3CC865-C442-4778-8477-AC45469125D7}" name="Care Home"/>
    <tableColumn id="2" xr3:uid="{A1BCEEC8-D854-4252-9684-56CC36DD961B}" name="Staffing Level"/>
    <tableColumn id="10" xr3:uid="{4FB8EB59-23FE-4744-8DB7-49D567EAEA49}" name="Checking Staffing Level" dataDxfId="39">
      <calculatedColumnFormula array="1">IF(Table1[[#This Row],[Staffing Level]]&gt; staff[upper fence staffing], "Outlier", "Ok")</calculatedColumnFormula>
    </tableColumn>
    <tableColumn id="17" xr3:uid="{7BDA0189-A7F6-4FE6-AEB2-31BA3BC258CF}" name="Staffing_values_imputed" dataDxfId="38">
      <calculatedColumnFormula array="1">IF(Cleaning[[#This Row],[Staffing Level]]&gt;staff[upper fence staffing], AVERAGE(Cleaning[Staffing Level]), Cleaning[[#This Row],[Staffing Level]])</calculatedColumnFormula>
    </tableColumn>
    <tableColumn id="3" xr3:uid="{B2117960-AC1E-4A98-8968-75C6A8FDB508}" name="Avg Waiting Time"/>
    <tableColumn id="12" xr3:uid="{1E8CAC1E-9991-4A95-B5FD-8C6E0AE04366}" name="Checking Avg WT" dataDxfId="37">
      <calculatedColumnFormula>IF(Cleaning[[#This Row],[Avg Waiting Time]]="", "Empty","Ok")</calculatedColumnFormula>
    </tableColumn>
    <tableColumn id="7" xr3:uid="{32848BE1-3207-48A2-9584-0FAFDBF91465}" name="Avg Waiting Time_imputed_values" dataDxfId="36">
      <calculatedColumnFormula>IF(Cleaning[[#This Row],[Avg Waiting Time]]="", AVERAGE(Cleaning[Avg Waiting Time]), Cleaning[[#This Row],[Avg Waiting Time]])</calculatedColumnFormula>
    </tableColumn>
    <tableColumn id="4" xr3:uid="{BAEBD039-E1E5-4A5B-81F2-981BBE0AB3D5}" name="Infection Rate (%)"/>
    <tableColumn id="13" xr3:uid="{ED03D1C8-4FE5-49A4-AA90-2F0FF8B45C09}" name="Checking Infection Rate %" dataDxfId="35">
      <calculatedColumnFormula>IF(ISBLANK(Cleaning[[#This Row],[Infection Rate (%)]]), "Empty",
IF(Cleaning[[#This Row],[Infection Rate (%)]]&gt;6.145, "Outlier",
IF(Cleaning[[#This Row],[Infection Rate (%)]]&lt;2.105, "Outlier",
"Ok")))</calculatedColumnFormula>
    </tableColumn>
    <tableColumn id="9" xr3:uid="{6D7B2198-4D7B-4108-8452-3691871E1CD3}" name="Infection Rate (%)_imputed_values" dataDxfId="34">
      <calculatedColumnFormula>IF(Cleaning[[#This Row],[Infection Rate (%)]]="", AVERAGE(Cleaning[Infection Rate (%)]), Cleaning[[#This Row],[Infection Rate (%)]])</calculatedColumnFormula>
    </tableColumn>
    <tableColumn id="5" xr3:uid="{BFC1322D-6D9B-414A-A596-E0594C00766D}" name="IT Readiness Score"/>
    <tableColumn id="14" xr3:uid="{EE306D3E-2E87-4604-A449-843F0BD0E289}" name="Checking IT Readiness Score" dataDxfId="40">
      <calculatedColumnFormula array="1">IF(Cleaning[[#This Row],[IT Readiness Score]]="", "Replace by Avg", IF(Cleaning[[#This Row],[IT Readiness Score]]&gt;IT[Upper  fence], "Outlier", IF(Cleaning[[#This Row],[IT Readiness Score]]&lt;_IT[Lower fence], "Outlier", "Ok")))</calculatedColumnFormula>
    </tableColumn>
    <tableColumn id="6" xr3:uid="{2DB672BF-99B0-4403-97F2-CFA3CC204CC8}" name="Satisfaction (1-5)"/>
    <tableColumn id="18" xr3:uid="{928DC4A8-84A4-4CCD-A746-912AAAFED780}" name="Checking Satisfaction (1-5)" dataDxfId="33">
      <calculatedColumnFormula>IF(Cleaning[[#This Row],[Satisfaction (1-5)]]&gt;5.43, "Outlier", IF(Cleaning[[#This Row],[Satisfaction (1-5)]]&lt;1.54, "Outlier", "Ok"))</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9BC863-6CDB-486E-9068-5104F1C8576C}" name="staff" displayName="staff" ref="E14:E15" totalsRowShown="0">
  <autoFilter ref="E14:E15" xr:uid="{E79BC863-6CDB-486E-9068-5104F1C8576C}"/>
  <tableColumns count="1">
    <tableColumn id="1" xr3:uid="{60A2C75E-B11B-4A25-9612-E680CF752D82}" name="upper fence staffing" dataDxfId="4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2C64673-80F7-4B25-979F-4DB950693532}" name="IT" displayName="IT" ref="Q14:Q15" totalsRowShown="0">
  <autoFilter ref="Q14:Q15" xr:uid="{E2C64673-80F7-4B25-979F-4DB950693532}"/>
  <tableColumns count="1">
    <tableColumn id="1" xr3:uid="{C9D2CA8F-E446-41EF-BBDB-6A4228A73F35}" name="Upper  fenc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8044B0B-3BA6-4142-95FB-747967075711}" name="_IT" displayName="_IT" ref="Q18:Q19" totalsRowShown="0">
  <autoFilter ref="Q18:Q19" xr:uid="{28044B0B-3BA6-4142-95FB-747967075711}"/>
  <tableColumns count="1">
    <tableColumn id="1" xr3:uid="{27A2FC2B-9BCF-4C40-AE94-13619C49F786}" name="Lower fen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34B16B5-FDB3-4329-94A7-08A9FDF43F7A}" name="Table8" displayName="Table8" ref="M15:M18" totalsRowShown="0">
  <autoFilter ref="M15:M18" xr:uid="{B34B16B5-FDB3-4329-94A7-08A9FDF43F7A}"/>
  <tableColumns count="1">
    <tableColumn id="1" xr3:uid="{F4E43244-6F02-43B3-9DC2-B345F783A387}" name="mr"/>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5039901-9805-4A7F-AC5B-951BE8C994C4}" name="CleanTable" displayName="CleanTable" ref="C1:P11" totalsRowShown="0">
  <autoFilter ref="C1:P11" xr:uid="{35039901-9805-4A7F-AC5B-951BE8C994C4}"/>
  <sortState xmlns:xlrd2="http://schemas.microsoft.com/office/spreadsheetml/2017/richdata2" ref="C2:O11">
    <sortCondition descending="1" ref="O2:O11"/>
  </sortState>
  <tableColumns count="14">
    <tableColumn id="1" xr3:uid="{7B9E3525-D1B8-4375-AABC-733AC4C7A0A0}" name="Care Home"/>
    <tableColumn id="2" xr3:uid="{94962E30-6B3A-47D6-B20D-3C931622A85F}" name="Cleaned_Staffing_values"/>
    <tableColumn id="3" xr3:uid="{66068481-15E7-4209-B459-3FF7F8545FA2}" name="Cleaned_Avg Waiting Time"/>
    <tableColumn id="4" xr3:uid="{F6D0CB80-4889-49A4-AD7E-F8CCD24DD19F}" name="Cleaned_Infection Rate (%"/>
    <tableColumn id="5" xr3:uid="{CC2DF4C4-D923-4085-BA2E-F3F2AA4C0237}" name="Cleaned_IT Readiness Score"/>
    <tableColumn id="6" xr3:uid="{DD491E9D-93AC-43C7-AB73-C101A426A302}" name="Cleaned_Satisfaction (1-5)" dataDxfId="25"/>
    <tableColumn id="7" xr3:uid="{F93AEBE0-870B-44C8-AF8A-E2E923BA0443}" name="Score Staffing" dataDxfId="32">
      <calculatedColumnFormula>((CleanTable[[#This Row],[Cleaned_Staffing_values]]-MIN(CleanTable[Cleaned_Staffing_values]))/(MAX(CleanTable[Cleaned_Staffing_values])-MIN(CleanTable[Cleaned_Staffing_values])))*100</calculatedColumnFormula>
    </tableColumn>
    <tableColumn id="8" xr3:uid="{5B3F4AD7-E695-430D-B18D-B87314BC4DC0}" name="Score Avg WT" dataDxfId="31">
      <calculatedColumnFormula>((MAX(CleanTable[Cleaned_Avg Waiting Time])-CleanTable[[#This Row],[Cleaned_Avg Waiting Time]])/(MAX(CleanTable[Cleaned_Avg Waiting Time])-MIN(CleanTable[Cleaned_Avg Waiting Time])))*100</calculatedColumnFormula>
    </tableColumn>
    <tableColumn id="9" xr3:uid="{3C8BC569-E3C1-406B-9DC2-CB5D2F6C5D93}" name="Score_Infection Rate%" dataDxfId="30">
      <calculatedColumnFormula>((MAX(CleanTable[Cleaned_Infection Rate (%])-CleanTable[[#This Row],[Cleaned_Infection Rate (%]])/(MAX(CleanTable[Cleaned_Infection Rate (%])-MIN(CleanTable[Cleaned_Infection Rate (%])))*100</calculatedColumnFormula>
    </tableColumn>
    <tableColumn id="10" xr3:uid="{E87BDC65-6E5A-442F-A4B5-2B0B33AE6407}" name="Score_IT Readiness" dataDxfId="29">
      <calculatedColumnFormula>((CleanTable[[#This Row],[Cleaned_IT Readiness Score]]-MIN(CleanTable[Cleaned_IT Readiness Score]))/(MAX(CleanTable[Cleaned_IT Readiness Score])-MIN(CleanTable[Cleaned_IT Readiness Score])))*100</calculatedColumnFormula>
    </tableColumn>
    <tableColumn id="11" xr3:uid="{69596C7F-E0BE-469E-8C1A-F0F5ED80DFF7}" name="Score Satisfaction (1-5)" dataDxfId="24">
      <calculatedColumnFormula>((CleanTable[[#This Row],[Cleaned_Satisfaction (1-5)]]-MIN(CleanTable[Cleaned_Satisfaction (1-5)]))/(MAX(CleanTable[Cleaned_Satisfaction (1-5)])-MIN(CleanTable[Cleaned_Satisfaction (1-5)])))*100</calculatedColumnFormula>
    </tableColumn>
    <tableColumn id="12" xr3:uid="{0E0FB649-B9E9-4DBA-BDF1-642A4A543842}" name="Total Score" dataDxfId="28">
      <calculatedColumnFormula xml:space="preserve"> CleanTable[[#This Row],[Score Staffing]]*0.25 + CleanTable[[#This Row],[Score Avg WT]]*0.1 + CleanTable[[#This Row],[Score_Infection Rate%]]*0.25 + CleanTable[[#This Row],[Score_IT Readiness]]*0.15 + CleanTable[[#This Row],[Score Satisfaction (1-5)]]*0.25</calculatedColumnFormula>
    </tableColumn>
    <tableColumn id="13" xr3:uid="{49D675A4-6A14-4E56-8D73-CC9533B3EAD7}" name="Ranking" dataDxfId="27"/>
    <tableColumn id="14" xr3:uid="{6084C454-D20E-4C9B-B1CF-9E43BB267D22}" name="Column1" dataDxfId="26">
      <calculatedColumnFormula>RANK(CleanTable[[#This Row],[Total Score]],CleanTable[Total Score],0)</calculatedColumnFormula>
    </tableColumn>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EE64C80-B6BB-451F-9591-651C7ED30B0E}" name="Table10" displayName="Table10" ref="C47:M52" totalsRowShown="0" headerRowDxfId="0">
  <autoFilter ref="C47:M52" xr:uid="{2EE64C80-B6BB-451F-9591-651C7ED30B0E}"/>
  <tableColumns count="11">
    <tableColumn id="1" xr3:uid="{59B70C95-323A-4DCA-BEB7-19A450188733}" name="Column1" dataDxfId="1"/>
    <tableColumn id="2" xr3:uid="{2A8EC875-7D25-4DF5-AD4D-52D0887AC9D3}" name="Care Home 3"/>
    <tableColumn id="3" xr3:uid="{B8075E05-1A43-435A-AD19-8D9826CCD74D}" name="Care Home 7"/>
    <tableColumn id="4" xr3:uid="{F68EBE57-1F1D-4044-956A-A59204600CCC}" name="Care Home 1"/>
    <tableColumn id="5" xr3:uid="{FE2D1850-B933-4FD1-BB84-D08904C4BC76}" name="Care Home 2"/>
    <tableColumn id="6" xr3:uid="{D0D997B6-0337-4CBD-A924-B4833BC01FCD}" name="Care Home 9"/>
    <tableColumn id="7" xr3:uid="{76FDD21A-0803-4D29-BCB4-43EF936BD8B4}" name="Care Home 4"/>
    <tableColumn id="8" xr3:uid="{E1D6B805-5666-4266-8CC0-57A8CF1D2CC6}" name="Care Home 6"/>
    <tableColumn id="9" xr3:uid="{BA8FF5A4-7614-4607-BE9A-CD49D6BEF17D}" name="Care Home 8"/>
    <tableColumn id="10" xr3:uid="{FD06D673-51DC-43AD-915E-8EF569866484}" name="Care Home 10"/>
    <tableColumn id="11" xr3:uid="{7F0E6350-46F7-470C-AA3B-43E490F4907F}" name="Care Home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7514-B0E9-4D08-B1D7-0FBCEAE40608}">
  <dimension ref="A1:DS41"/>
  <sheetViews>
    <sheetView zoomScale="90" zoomScaleNormal="90" workbookViewId="0">
      <selection activeCell="G32" sqref="G32"/>
    </sheetView>
  </sheetViews>
  <sheetFormatPr defaultRowHeight="14.5" x14ac:dyDescent="0.35"/>
  <cols>
    <col min="1" max="1" width="22.81640625" customWidth="1"/>
    <col min="2" max="2" width="22.7265625" customWidth="1"/>
    <col min="3" max="3" width="16.90625" customWidth="1"/>
    <col min="4" max="4" width="17.7265625" customWidth="1"/>
    <col min="5" max="6" width="18.453125" customWidth="1"/>
    <col min="7" max="7" width="17.1796875" customWidth="1"/>
  </cols>
  <sheetData>
    <row r="1" spans="1:123" x14ac:dyDescent="0.35">
      <c r="B1" t="s">
        <v>0</v>
      </c>
      <c r="C1" t="s">
        <v>1</v>
      </c>
      <c r="D1" t="s">
        <v>2</v>
      </c>
      <c r="E1" t="s">
        <v>3</v>
      </c>
      <c r="F1" t="s">
        <v>4</v>
      </c>
      <c r="G1" t="s">
        <v>5</v>
      </c>
      <c r="DS1" t="s">
        <v>6</v>
      </c>
    </row>
    <row r="2" spans="1:123" x14ac:dyDescent="0.35">
      <c r="B2" t="s">
        <v>7</v>
      </c>
      <c r="C2">
        <v>0.75</v>
      </c>
      <c r="D2">
        <v>73</v>
      </c>
      <c r="E2">
        <v>3.62</v>
      </c>
      <c r="F2">
        <v>74</v>
      </c>
      <c r="G2">
        <v>4</v>
      </c>
    </row>
    <row r="3" spans="1:123" x14ac:dyDescent="0.35">
      <c r="B3" t="s">
        <v>8</v>
      </c>
      <c r="C3">
        <v>0.69</v>
      </c>
      <c r="D3">
        <v>69</v>
      </c>
      <c r="E3">
        <v>3.75</v>
      </c>
      <c r="F3">
        <v>63</v>
      </c>
      <c r="G3">
        <v>4.5999999999999996</v>
      </c>
    </row>
    <row r="4" spans="1:123" x14ac:dyDescent="0.35">
      <c r="B4" t="s">
        <v>9</v>
      </c>
      <c r="C4">
        <v>1.5</v>
      </c>
      <c r="D4">
        <v>30</v>
      </c>
      <c r="E4">
        <v>1.79</v>
      </c>
      <c r="F4">
        <v>99</v>
      </c>
      <c r="G4">
        <v>2.9</v>
      </c>
    </row>
    <row r="5" spans="1:123" x14ac:dyDescent="0.35">
      <c r="B5" t="s">
        <v>10</v>
      </c>
      <c r="C5">
        <v>0.85</v>
      </c>
      <c r="D5">
        <v>42</v>
      </c>
      <c r="E5">
        <v>6.23</v>
      </c>
      <c r="F5">
        <v>58</v>
      </c>
      <c r="G5">
        <v>3.5</v>
      </c>
    </row>
    <row r="6" spans="1:123" x14ac:dyDescent="0.35">
      <c r="B6" t="s">
        <v>11</v>
      </c>
      <c r="C6">
        <v>0.68</v>
      </c>
      <c r="D6">
        <v>85</v>
      </c>
      <c r="E6">
        <v>3.96</v>
      </c>
      <c r="F6">
        <v>75</v>
      </c>
      <c r="G6">
        <v>3</v>
      </c>
    </row>
    <row r="7" spans="1:123" x14ac:dyDescent="0.35">
      <c r="B7" t="s">
        <v>12</v>
      </c>
      <c r="C7">
        <v>0.68</v>
      </c>
      <c r="D7">
        <v>67</v>
      </c>
      <c r="F7">
        <v>51</v>
      </c>
      <c r="G7">
        <v>4.4000000000000004</v>
      </c>
    </row>
    <row r="8" spans="1:123" x14ac:dyDescent="0.35">
      <c r="B8" t="s">
        <v>13</v>
      </c>
      <c r="C8">
        <v>0.86</v>
      </c>
      <c r="D8">
        <v>31</v>
      </c>
      <c r="E8">
        <v>4.63</v>
      </c>
      <c r="F8">
        <v>69</v>
      </c>
      <c r="G8">
        <v>3.6</v>
      </c>
    </row>
    <row r="9" spans="1:123" x14ac:dyDescent="0.35">
      <c r="B9" t="s">
        <v>14</v>
      </c>
      <c r="C9">
        <v>0.78</v>
      </c>
      <c r="E9">
        <v>5.25</v>
      </c>
      <c r="F9">
        <v>77</v>
      </c>
      <c r="G9">
        <v>3</v>
      </c>
    </row>
    <row r="10" spans="1:123" x14ac:dyDescent="0.35">
      <c r="B10" t="s">
        <v>15</v>
      </c>
      <c r="C10">
        <v>0.65</v>
      </c>
      <c r="D10">
        <v>68</v>
      </c>
      <c r="E10">
        <v>3.56</v>
      </c>
      <c r="F10">
        <v>96</v>
      </c>
      <c r="G10">
        <v>3.9</v>
      </c>
    </row>
    <row r="11" spans="1:123" x14ac:dyDescent="0.35">
      <c r="B11" t="s">
        <v>16</v>
      </c>
      <c r="C11">
        <v>0.75</v>
      </c>
      <c r="D11">
        <v>51</v>
      </c>
      <c r="E11">
        <v>3.96</v>
      </c>
      <c r="F11">
        <v>56</v>
      </c>
      <c r="G11">
        <v>2.6</v>
      </c>
    </row>
    <row r="15" spans="1:123" x14ac:dyDescent="0.35">
      <c r="A15" t="s">
        <v>17</v>
      </c>
      <c r="B15" t="s">
        <v>1</v>
      </c>
      <c r="C15" t="s">
        <v>2</v>
      </c>
      <c r="D15" t="s">
        <v>3</v>
      </c>
      <c r="E15" t="s">
        <v>4</v>
      </c>
      <c r="F15" t="s">
        <v>5</v>
      </c>
    </row>
    <row r="16" spans="1:123" x14ac:dyDescent="0.35">
      <c r="A16" t="s">
        <v>18</v>
      </c>
      <c r="B16">
        <v>10</v>
      </c>
      <c r="C16">
        <v>9</v>
      </c>
      <c r="D16">
        <v>9</v>
      </c>
      <c r="E16">
        <v>10</v>
      </c>
      <c r="F16">
        <v>10</v>
      </c>
      <c r="H16">
        <v>1.5</v>
      </c>
    </row>
    <row r="17" spans="1:6" x14ac:dyDescent="0.35">
      <c r="A17" t="s">
        <v>19</v>
      </c>
      <c r="B17">
        <v>0.81899999999999995</v>
      </c>
      <c r="C17">
        <v>57.333333330000002</v>
      </c>
      <c r="D17">
        <v>4.0833333329999997</v>
      </c>
      <c r="E17">
        <v>71.8</v>
      </c>
      <c r="F17">
        <v>3.55</v>
      </c>
    </row>
    <row r="18" spans="1:6" x14ac:dyDescent="0.35">
      <c r="A18" t="s">
        <v>20</v>
      </c>
      <c r="B18">
        <v>0.23691559700000001</v>
      </c>
      <c r="C18">
        <v>18.469193570000002</v>
      </c>
      <c r="D18">
        <v>1.162258338</v>
      </c>
      <c r="E18">
        <v>15.24991803</v>
      </c>
      <c r="F18">
        <v>0.63914004700000004</v>
      </c>
    </row>
    <row r="19" spans="1:6" x14ac:dyDescent="0.35">
      <c r="A19" t="s">
        <v>21</v>
      </c>
      <c r="B19">
        <v>0.65</v>
      </c>
      <c r="C19">
        <v>30</v>
      </c>
      <c r="D19">
        <v>1.79</v>
      </c>
      <c r="E19">
        <v>51</v>
      </c>
      <c r="F19">
        <v>2.6</v>
      </c>
    </row>
    <row r="20" spans="1:6" x14ac:dyDescent="0.35">
      <c r="A20" t="s">
        <v>22</v>
      </c>
      <c r="B20">
        <v>0.6825</v>
      </c>
      <c r="C20">
        <v>42</v>
      </c>
      <c r="D20">
        <v>3.62</v>
      </c>
      <c r="E20">
        <v>59.25</v>
      </c>
      <c r="F20">
        <v>3</v>
      </c>
    </row>
    <row r="21" spans="1:6" x14ac:dyDescent="0.35">
      <c r="A21" t="s">
        <v>23</v>
      </c>
      <c r="B21">
        <v>0.75</v>
      </c>
      <c r="C21">
        <v>67</v>
      </c>
      <c r="D21">
        <v>3.96</v>
      </c>
      <c r="E21">
        <v>71.5</v>
      </c>
      <c r="F21">
        <v>3.55</v>
      </c>
    </row>
    <row r="22" spans="1:6" x14ac:dyDescent="0.35">
      <c r="A22" t="s">
        <v>24</v>
      </c>
      <c r="B22">
        <v>0.83250000000000002</v>
      </c>
      <c r="C22">
        <v>69</v>
      </c>
      <c r="D22">
        <v>4.63</v>
      </c>
      <c r="E22">
        <v>76.5</v>
      </c>
      <c r="F22">
        <v>3.9750000000000001</v>
      </c>
    </row>
    <row r="23" spans="1:6" x14ac:dyDescent="0.35">
      <c r="A23" t="s">
        <v>36</v>
      </c>
      <c r="B23">
        <f>B22-B20</f>
        <v>0.15000000000000002</v>
      </c>
      <c r="C23">
        <f t="shared" ref="C23:F23" si="0">C22-C20</f>
        <v>27</v>
      </c>
      <c r="D23">
        <f t="shared" si="0"/>
        <v>1.0099999999999998</v>
      </c>
      <c r="E23">
        <f t="shared" si="0"/>
        <v>17.25</v>
      </c>
      <c r="F23">
        <f t="shared" si="0"/>
        <v>0.97500000000000009</v>
      </c>
    </row>
    <row r="24" spans="1:6" x14ac:dyDescent="0.35">
      <c r="A24" s="5" t="s">
        <v>46</v>
      </c>
      <c r="B24" s="5">
        <f>B22+1.5*B23</f>
        <v>1.0575000000000001</v>
      </c>
      <c r="C24" s="5">
        <f t="shared" ref="C24:F24" si="1">C22+1.5*C23</f>
        <v>109.5</v>
      </c>
      <c r="D24" s="5">
        <f t="shared" si="1"/>
        <v>6.1449999999999996</v>
      </c>
      <c r="E24" s="5">
        <f t="shared" si="1"/>
        <v>102.375</v>
      </c>
      <c r="F24" s="5">
        <f t="shared" si="1"/>
        <v>5.4375</v>
      </c>
    </row>
    <row r="25" spans="1:6" x14ac:dyDescent="0.35">
      <c r="A25" s="5" t="s">
        <v>47</v>
      </c>
      <c r="B25" s="5">
        <f>B20-(1.5*B23)</f>
        <v>0.45749999999999996</v>
      </c>
      <c r="C25" s="5">
        <f t="shared" ref="C25:F25" si="2">C20-(1.5*C23)</f>
        <v>1.5</v>
      </c>
      <c r="D25" s="5">
        <f t="shared" si="2"/>
        <v>2.1050000000000004</v>
      </c>
      <c r="E25" s="5">
        <f t="shared" si="2"/>
        <v>33.375</v>
      </c>
      <c r="F25" s="5">
        <f t="shared" si="2"/>
        <v>1.5374999999999999</v>
      </c>
    </row>
    <row r="26" spans="1:6" hidden="1" x14ac:dyDescent="0.35">
      <c r="A26" s="9" t="s">
        <v>37</v>
      </c>
      <c r="B26" s="10">
        <f>B17+2*B18</f>
        <v>1.2928311939999999</v>
      </c>
      <c r="C26" s="10">
        <f t="shared" ref="C26:F26" si="3">C17+2*C18</f>
        <v>94.271720470000005</v>
      </c>
      <c r="D26" s="10">
        <f t="shared" si="3"/>
        <v>6.4078500089999997</v>
      </c>
      <c r="E26" s="10">
        <f t="shared" si="3"/>
        <v>102.29983605999999</v>
      </c>
      <c r="F26" s="10">
        <f t="shared" si="3"/>
        <v>4.8282800940000001</v>
      </c>
    </row>
    <row r="27" spans="1:6" hidden="1" x14ac:dyDescent="0.35">
      <c r="A27" s="9" t="s">
        <v>38</v>
      </c>
      <c r="B27" s="10">
        <f>B18-2*B19</f>
        <v>-1.063084403</v>
      </c>
      <c r="C27" s="10">
        <f t="shared" ref="C27:F27" si="4">C18-2*C19</f>
        <v>-41.530806429999998</v>
      </c>
      <c r="D27" s="10">
        <f t="shared" si="4"/>
        <v>-2.4177416620000001</v>
      </c>
      <c r="E27" s="10">
        <f t="shared" si="4"/>
        <v>-86.750081969999997</v>
      </c>
      <c r="F27" s="10">
        <f t="shared" si="4"/>
        <v>-4.5608599530000005</v>
      </c>
    </row>
    <row r="28" spans="1:6" x14ac:dyDescent="0.35">
      <c r="A28" t="s">
        <v>25</v>
      </c>
      <c r="B28">
        <v>1.5</v>
      </c>
      <c r="C28">
        <v>85</v>
      </c>
      <c r="D28">
        <v>6.23</v>
      </c>
      <c r="E28">
        <v>99</v>
      </c>
      <c r="F28">
        <v>4.5999999999999996</v>
      </c>
    </row>
    <row r="29" spans="1:6" x14ac:dyDescent="0.35">
      <c r="A29" t="s">
        <v>26</v>
      </c>
      <c r="B29">
        <v>0</v>
      </c>
      <c r="C29">
        <v>1</v>
      </c>
      <c r="D29">
        <v>1</v>
      </c>
      <c r="E29">
        <v>0</v>
      </c>
      <c r="F29">
        <v>0</v>
      </c>
    </row>
    <row r="30" spans="1:6" x14ac:dyDescent="0.35">
      <c r="A30" s="4" t="s">
        <v>35</v>
      </c>
    </row>
    <row r="32" spans="1:6" ht="217.5" x14ac:dyDescent="0.35">
      <c r="B32" s="2" t="s">
        <v>49</v>
      </c>
      <c r="C32" s="2" t="s">
        <v>53</v>
      </c>
      <c r="D32" s="2" t="s">
        <v>48</v>
      </c>
      <c r="E32" s="2" t="s">
        <v>43</v>
      </c>
      <c r="F32" s="2" t="s">
        <v>44</v>
      </c>
    </row>
    <row r="33" spans="1:6" x14ac:dyDescent="0.35">
      <c r="F33" t="s">
        <v>34</v>
      </c>
    </row>
    <row r="37" spans="1:6" ht="15" thickBot="1" x14ac:dyDescent="0.4"/>
    <row r="38" spans="1:6" ht="19" thickBot="1" x14ac:dyDescent="0.5">
      <c r="A38" s="11" t="s">
        <v>27</v>
      </c>
      <c r="B38" s="12"/>
      <c r="C38" s="12"/>
      <c r="D38" s="12"/>
      <c r="E38" s="13"/>
    </row>
    <row r="39" spans="1:6" ht="116" x14ac:dyDescent="0.35">
      <c r="A39" s="6" t="s">
        <v>41</v>
      </c>
      <c r="B39" s="7" t="s">
        <v>42</v>
      </c>
      <c r="C39" s="6" t="s">
        <v>45</v>
      </c>
      <c r="D39" s="8" t="s">
        <v>28</v>
      </c>
      <c r="E39" s="6" t="s">
        <v>39</v>
      </c>
    </row>
    <row r="40" spans="1:6" ht="377" x14ac:dyDescent="0.35">
      <c r="A40" s="2" t="s">
        <v>29</v>
      </c>
      <c r="B40" s="2" t="s">
        <v>33</v>
      </c>
      <c r="C40" s="3" t="s">
        <v>30</v>
      </c>
      <c r="D40" s="3" t="s">
        <v>28</v>
      </c>
      <c r="E40" s="2" t="s">
        <v>40</v>
      </c>
    </row>
    <row r="41" spans="1:6" ht="72.5" x14ac:dyDescent="0.35">
      <c r="A41" s="2" t="s">
        <v>31</v>
      </c>
      <c r="B41" s="3" t="s">
        <v>32</v>
      </c>
      <c r="C41" s="1"/>
      <c r="D41" s="1"/>
      <c r="E41" s="3"/>
    </row>
  </sheetData>
  <mergeCells count="1">
    <mergeCell ref="A38:E38"/>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FE32-C321-4C16-9C28-197CADC98134}">
  <dimension ref="D1:R19"/>
  <sheetViews>
    <sheetView zoomScale="62" workbookViewId="0">
      <selection activeCell="P1" sqref="P1:P11"/>
    </sheetView>
  </sheetViews>
  <sheetFormatPr defaultRowHeight="14.5" x14ac:dyDescent="0.35"/>
  <cols>
    <col min="4" max="4" width="12.90625" bestFit="1" customWidth="1"/>
    <col min="5" max="5" width="20.81640625" bestFit="1" customWidth="1"/>
    <col min="6" max="7" width="23.81640625" bestFit="1" customWidth="1"/>
    <col min="8" max="8" width="20.1796875" customWidth="1"/>
    <col min="9" max="9" width="17.81640625" customWidth="1"/>
    <col min="10" max="10" width="20.90625" customWidth="1"/>
    <col min="11" max="11" width="18.90625" bestFit="1" customWidth="1"/>
    <col min="12" max="12" width="26.1796875" bestFit="1" customWidth="1"/>
    <col min="13" max="13" width="18.90625" bestFit="1" customWidth="1"/>
    <col min="14" max="14" width="21.90625" customWidth="1"/>
    <col min="15" max="15" width="22.36328125" customWidth="1"/>
    <col min="16" max="16" width="19.7265625" bestFit="1" customWidth="1"/>
    <col min="17" max="17" width="17.81640625" customWidth="1"/>
    <col min="19" max="19" width="19.7265625" customWidth="1"/>
    <col min="20" max="20" width="18" bestFit="1" customWidth="1"/>
  </cols>
  <sheetData>
    <row r="1" spans="4:18" x14ac:dyDescent="0.35">
      <c r="D1" t="s">
        <v>0</v>
      </c>
      <c r="E1" t="s">
        <v>1</v>
      </c>
      <c r="F1" t="s">
        <v>55</v>
      </c>
      <c r="G1" t="s">
        <v>63</v>
      </c>
      <c r="H1" t="s">
        <v>2</v>
      </c>
      <c r="I1" s="18" t="s">
        <v>56</v>
      </c>
      <c r="J1" t="s">
        <v>50</v>
      </c>
      <c r="K1" t="s">
        <v>3</v>
      </c>
      <c r="L1" t="s">
        <v>57</v>
      </c>
      <c r="M1" t="s">
        <v>51</v>
      </c>
      <c r="N1" t="s">
        <v>4</v>
      </c>
      <c r="O1" t="s">
        <v>58</v>
      </c>
      <c r="P1" t="s">
        <v>5</v>
      </c>
      <c r="Q1" t="s">
        <v>64</v>
      </c>
    </row>
    <row r="2" spans="4:18" x14ac:dyDescent="0.35">
      <c r="D2" t="s">
        <v>7</v>
      </c>
      <c r="E2" s="16">
        <v>0.75</v>
      </c>
      <c r="F2" s="16" t="str" cm="1">
        <f t="array" ref="F2">IF(Table1[[#This Row],[Staffing Level]]&gt; staff[upper fence staffing], "Outlier", "Ok")</f>
        <v>Ok</v>
      </c>
      <c r="G2" s="18" cm="1">
        <f t="array" ref="G2">IF(Cleaning[[#This Row],[Staffing Level]]&gt;staff[upper fence staffing], AVERAGE(Cleaning[Staffing Level]), Cleaning[[#This Row],[Staffing Level]])</f>
        <v>0.75</v>
      </c>
      <c r="H2">
        <v>73</v>
      </c>
      <c r="I2" s="16" t="str">
        <f>IF(Cleaning[[#This Row],[Avg Waiting Time]]="", "Empty","Ok")</f>
        <v>Ok</v>
      </c>
      <c r="J2" s="18">
        <f>IF(Cleaning[[#This Row],[Avg Waiting Time]]="", AVERAGE(Cleaning[Avg Waiting Time]), Cleaning[[#This Row],[Avg Waiting Time]])</f>
        <v>73</v>
      </c>
      <c r="K2">
        <v>3.62</v>
      </c>
      <c r="L2" s="16" t="str">
        <f>IF(ISBLANK(Cleaning[[#This Row],[Infection Rate (%)]]), "Empty",
IF(Cleaning[[#This Row],[Infection Rate (%)]]&gt;6.145, "Outlier",
IF(Cleaning[[#This Row],[Infection Rate (%)]]&lt;2.105, "Outlier",
"Ok")))</f>
        <v>Ok</v>
      </c>
      <c r="M2" s="18">
        <f>IF(Cleaning[[#This Row],[Infection Rate (%)]]="", AVERAGE(Cleaning[Infection Rate (%)]), Cleaning[[#This Row],[Infection Rate (%)]])</f>
        <v>3.62</v>
      </c>
      <c r="N2">
        <v>74</v>
      </c>
      <c r="O2" t="str" cm="1">
        <f t="array" ref="O2">IF(Cleaning[[#This Row],[IT Readiness Score]]="", "Replace by Avg", IF(Cleaning[[#This Row],[IT Readiness Score]]&gt;IT[Upper  fence], "Outlier", IF(Cleaning[[#This Row],[IT Readiness Score]]&lt;_IT[Lower fence], "Outlier", "Ok")))</f>
        <v>Ok</v>
      </c>
      <c r="P2">
        <v>4</v>
      </c>
      <c r="Q2" t="str">
        <f>IF(Cleaning[[#This Row],[Satisfaction (1-5)]]&gt;5.43, "Outlier", IF(Cleaning[[#This Row],[Satisfaction (1-5)]]&lt;1.54, "Outlier", "Ok"))</f>
        <v>Ok</v>
      </c>
    </row>
    <row r="3" spans="4:18" x14ac:dyDescent="0.35">
      <c r="D3" t="s">
        <v>8</v>
      </c>
      <c r="E3" s="16">
        <v>0.69</v>
      </c>
      <c r="F3" s="16" t="str" cm="1">
        <f t="array" ref="F3">IF(Table1[[#This Row],[Staffing Level]]&gt; staff[upper fence staffing], "Outlier", "Ok")</f>
        <v>Ok</v>
      </c>
      <c r="G3" s="18" cm="1">
        <f t="array" ref="G3">IF(Cleaning[[#This Row],[Staffing Level]]&gt;staff[upper fence staffing], AVERAGE(Cleaning[Staffing Level]), Cleaning[[#This Row],[Staffing Level]])</f>
        <v>0.69</v>
      </c>
      <c r="H3">
        <v>69</v>
      </c>
      <c r="I3" s="16" t="str">
        <f>IF(Cleaning[[#This Row],[Avg Waiting Time]]="", "Empty","Ok")</f>
        <v>Ok</v>
      </c>
      <c r="J3" s="18">
        <f>IF(Cleaning[[#This Row],[Avg Waiting Time]]="", AVERAGE(Cleaning[Avg Waiting Time]), Cleaning[[#This Row],[Avg Waiting Time]])</f>
        <v>69</v>
      </c>
      <c r="K3">
        <v>3.75</v>
      </c>
      <c r="L3" s="16" t="str">
        <f>IF(ISBLANK(Cleaning[[#This Row],[Infection Rate (%)]]), "Empty",
IF(Cleaning[[#This Row],[Infection Rate (%)]]&gt;6.145, "Outlier",
IF(Cleaning[[#This Row],[Infection Rate (%)]]&lt;2.105, "Outlier",
"Ok")))</f>
        <v>Ok</v>
      </c>
      <c r="M3" s="18">
        <f>IF(Cleaning[[#This Row],[Infection Rate (%)]]="", AVERAGE(Cleaning[Infection Rate (%)]), Cleaning[[#This Row],[Infection Rate (%)]])</f>
        <v>3.75</v>
      </c>
      <c r="N3">
        <v>63</v>
      </c>
      <c r="O3" t="str" cm="1">
        <f t="array" ref="O3">IF(Cleaning[[#This Row],[IT Readiness Score]]="", "Replace by Avg", IF(Cleaning[[#This Row],[IT Readiness Score]]&gt;IT[Upper  fence], "Outlier", IF(Cleaning[[#This Row],[IT Readiness Score]]&lt;_IT[Lower fence], "Outlier", "Ok")))</f>
        <v>Ok</v>
      </c>
      <c r="P3">
        <v>4.5999999999999996</v>
      </c>
      <c r="Q3" t="str">
        <f>IF(Cleaning[[#This Row],[Satisfaction (1-5)]]&gt;5.43, "Outlier", IF(Cleaning[[#This Row],[Satisfaction (1-5)]]&lt;1.54, "Outlier", "Ok"))</f>
        <v>Ok</v>
      </c>
    </row>
    <row r="4" spans="4:18" x14ac:dyDescent="0.35">
      <c r="D4" t="s">
        <v>9</v>
      </c>
      <c r="E4" s="16">
        <v>1.5</v>
      </c>
      <c r="F4" s="16" t="str" cm="1">
        <f t="array" ref="F4">IF(Table1[[#This Row],[Staffing Level]]&gt; staff[upper fence staffing], "Outlier", "Ok")</f>
        <v>Outlier</v>
      </c>
      <c r="G4" s="18" cm="1">
        <f t="array" ref="G4">IF(Cleaning[[#This Row],[Staffing Level]]&gt;staff[upper fence staffing], AVERAGE(Cleaning[Staffing Level]), Cleaning[[#This Row],[Staffing Level]])</f>
        <v>0.81900000000000017</v>
      </c>
      <c r="H4">
        <v>30</v>
      </c>
      <c r="I4" s="16" t="str">
        <f>IF(Cleaning[[#This Row],[Avg Waiting Time]]="", "Empty","Ok")</f>
        <v>Ok</v>
      </c>
      <c r="J4" s="18">
        <f>IF(Cleaning[[#This Row],[Avg Waiting Time]]="", AVERAGE(Cleaning[Avg Waiting Time]), Cleaning[[#This Row],[Avg Waiting Time]])</f>
        <v>30</v>
      </c>
      <c r="K4">
        <v>1.79</v>
      </c>
      <c r="L4" s="16" t="str">
        <f>IF(ISBLANK(Cleaning[[#This Row],[Infection Rate (%)]]), "Empty",
IF(Cleaning[[#This Row],[Infection Rate (%)]]&gt;6.145, "Outlier",
IF(Cleaning[[#This Row],[Infection Rate (%)]]&lt;2.105, "Outlier",
"Ok")))</f>
        <v>Outlier</v>
      </c>
      <c r="M4" s="18">
        <f>IF(Cleaning[[#This Row],[Infection Rate (%)]]="", AVERAGE(Cleaning[Infection Rate (%)]), Cleaning[[#This Row],[Infection Rate (%)]])</f>
        <v>1.79</v>
      </c>
      <c r="N4">
        <v>99</v>
      </c>
      <c r="O4" t="str" cm="1">
        <f t="array" ref="O4">IF(Cleaning[[#This Row],[IT Readiness Score]]="", "Replace by Avg", IF(Cleaning[[#This Row],[IT Readiness Score]]&gt;IT[Upper  fence], "Outlier", IF(Cleaning[[#This Row],[IT Readiness Score]]&lt;_IT[Lower fence], "Outlier", "Ok")))</f>
        <v>Ok</v>
      </c>
      <c r="P4">
        <v>2.9</v>
      </c>
      <c r="Q4" t="str">
        <f>IF(Cleaning[[#This Row],[Satisfaction (1-5)]]&gt;5.43, "Outlier", IF(Cleaning[[#This Row],[Satisfaction (1-5)]]&lt;1.54, "Outlier", "Ok"))</f>
        <v>Ok</v>
      </c>
      <c r="R4" s="15" t="s">
        <v>52</v>
      </c>
    </row>
    <row r="5" spans="4:18" x14ac:dyDescent="0.35">
      <c r="D5" t="s">
        <v>10</v>
      </c>
      <c r="E5" s="16">
        <v>0.85</v>
      </c>
      <c r="F5" s="16" t="str" cm="1">
        <f t="array" ref="F5">IF(Table1[[#This Row],[Staffing Level]]&gt; staff[upper fence staffing], "Outlier", "Ok")</f>
        <v>Ok</v>
      </c>
      <c r="G5" s="18" cm="1">
        <f t="array" ref="G5">IF(Cleaning[[#This Row],[Staffing Level]]&gt;staff[upper fence staffing], AVERAGE(Cleaning[Staffing Level]), Cleaning[[#This Row],[Staffing Level]])</f>
        <v>0.85</v>
      </c>
      <c r="H5">
        <v>42</v>
      </c>
      <c r="I5" s="16" t="str">
        <f>IF(Cleaning[[#This Row],[Avg Waiting Time]]="", "Empty","Ok")</f>
        <v>Ok</v>
      </c>
      <c r="J5" s="18">
        <f>IF(Cleaning[[#This Row],[Avg Waiting Time]]="", AVERAGE(Cleaning[Avg Waiting Time]), Cleaning[[#This Row],[Avg Waiting Time]])</f>
        <v>42</v>
      </c>
      <c r="K5">
        <v>6.23</v>
      </c>
      <c r="L5" s="16" t="str">
        <f>IF(ISBLANK(Cleaning[[#This Row],[Infection Rate (%)]]), "Empty",
IF(Cleaning[[#This Row],[Infection Rate (%)]]&gt;6.145, "Outlier",
IF(Cleaning[[#This Row],[Infection Rate (%)]]&lt;2.105, "Outlier",
"Ok")))</f>
        <v>Outlier</v>
      </c>
      <c r="M5" s="18">
        <f>IF(Cleaning[[#This Row],[Infection Rate (%)]]="", AVERAGE(Cleaning[Infection Rate (%)]), Cleaning[[#This Row],[Infection Rate (%)]])</f>
        <v>6.23</v>
      </c>
      <c r="N5">
        <v>58</v>
      </c>
      <c r="O5" t="str" cm="1">
        <f t="array" ref="O5">IF(Cleaning[[#This Row],[IT Readiness Score]]="", "Replace by Avg", IF(Cleaning[[#This Row],[IT Readiness Score]]&gt;IT[Upper  fence], "Outlier", IF(Cleaning[[#This Row],[IT Readiness Score]]&lt;_IT[Lower fence], "Outlier", "Ok")))</f>
        <v>Ok</v>
      </c>
      <c r="P5">
        <v>3.5</v>
      </c>
      <c r="Q5" t="str">
        <f>IF(Cleaning[[#This Row],[Satisfaction (1-5)]]&gt;5.43, "Outlier", IF(Cleaning[[#This Row],[Satisfaction (1-5)]]&lt;1.54, "Outlier", "Ok"))</f>
        <v>Ok</v>
      </c>
    </row>
    <row r="6" spans="4:18" x14ac:dyDescent="0.35">
      <c r="D6" t="s">
        <v>11</v>
      </c>
      <c r="E6" s="16">
        <v>0.68</v>
      </c>
      <c r="F6" s="16" t="str" cm="1">
        <f t="array" ref="F6">IF(Table1[[#This Row],[Staffing Level]]&gt; staff[upper fence staffing], "Outlier", "Ok")</f>
        <v>Ok</v>
      </c>
      <c r="G6" s="18" cm="1">
        <f t="array" ref="G6">IF(Cleaning[[#This Row],[Staffing Level]]&gt;staff[upper fence staffing], AVERAGE(Cleaning[Staffing Level]), Cleaning[[#This Row],[Staffing Level]])</f>
        <v>0.68</v>
      </c>
      <c r="H6">
        <v>85</v>
      </c>
      <c r="I6" s="16" t="str">
        <f>IF(Cleaning[[#This Row],[Avg Waiting Time]]="", "Empty","Ok")</f>
        <v>Ok</v>
      </c>
      <c r="J6" s="18">
        <f>IF(Cleaning[[#This Row],[Avg Waiting Time]]="", AVERAGE(Cleaning[Avg Waiting Time]), Cleaning[[#This Row],[Avg Waiting Time]])</f>
        <v>85</v>
      </c>
      <c r="K6">
        <v>3.96</v>
      </c>
      <c r="L6" s="16" t="str">
        <f>IF(ISBLANK(Cleaning[[#This Row],[Infection Rate (%)]]), "Empty",
IF(Cleaning[[#This Row],[Infection Rate (%)]]&gt;6.145, "Outlier",
IF(Cleaning[[#This Row],[Infection Rate (%)]]&lt;2.105, "Outlier",
"Ok")))</f>
        <v>Ok</v>
      </c>
      <c r="M6" s="18">
        <f>IF(Cleaning[[#This Row],[Infection Rate (%)]]="", AVERAGE(Cleaning[Infection Rate (%)]), Cleaning[[#This Row],[Infection Rate (%)]])</f>
        <v>3.96</v>
      </c>
      <c r="N6">
        <v>75</v>
      </c>
      <c r="O6" t="str" cm="1">
        <f t="array" ref="O6">IF(Cleaning[[#This Row],[IT Readiness Score]]="", "Replace by Avg", IF(Cleaning[[#This Row],[IT Readiness Score]]&gt;IT[Upper  fence], "Outlier", IF(Cleaning[[#This Row],[IT Readiness Score]]&lt;_IT[Lower fence], "Outlier", "Ok")))</f>
        <v>Ok</v>
      </c>
      <c r="P6">
        <v>3</v>
      </c>
      <c r="Q6" t="str">
        <f>IF(Cleaning[[#This Row],[Satisfaction (1-5)]]&gt;5.43, "Outlier", IF(Cleaning[[#This Row],[Satisfaction (1-5)]]&lt;1.54, "Outlier", "Ok"))</f>
        <v>Ok</v>
      </c>
    </row>
    <row r="7" spans="4:18" x14ac:dyDescent="0.35">
      <c r="D7" t="s">
        <v>12</v>
      </c>
      <c r="E7" s="16">
        <v>0.68</v>
      </c>
      <c r="F7" s="16" t="str" cm="1">
        <f t="array" ref="F7">IF(Table1[[#This Row],[Staffing Level]]&gt; staff[upper fence staffing], "Outlier", "Ok")</f>
        <v>Ok</v>
      </c>
      <c r="G7" s="18" cm="1">
        <f t="array" ref="G7">IF(Cleaning[[#This Row],[Staffing Level]]&gt;staff[upper fence staffing], AVERAGE(Cleaning[Staffing Level]), Cleaning[[#This Row],[Staffing Level]])</f>
        <v>0.68</v>
      </c>
      <c r="H7">
        <v>67</v>
      </c>
      <c r="I7" s="16" t="str">
        <f>IF(Cleaning[[#This Row],[Avg Waiting Time]]="", "Empty","Ok")</f>
        <v>Ok</v>
      </c>
      <c r="J7" s="18">
        <f>IF(Cleaning[[#This Row],[Avg Waiting Time]]="", AVERAGE(Cleaning[Avg Waiting Time]), Cleaning[[#This Row],[Avg Waiting Time]])</f>
        <v>67</v>
      </c>
      <c r="L7" s="16" t="str">
        <f>IF(ISBLANK(Cleaning[[#This Row],[Infection Rate (%)]]), "Empty",
IF(Cleaning[[#This Row],[Infection Rate (%)]]&gt;6.145, "Outlier",
IF(Cleaning[[#This Row],[Infection Rate (%)]]&lt;2.105, "Outlier",
"Ok")))</f>
        <v>Empty</v>
      </c>
      <c r="M7" s="18">
        <f>IF(Cleaning[[#This Row],[Infection Rate (%)]]="", AVERAGE(Cleaning[Infection Rate (%)]), Cleaning[[#This Row],[Infection Rate (%)]])</f>
        <v>4.083333333333333</v>
      </c>
      <c r="N7">
        <v>51</v>
      </c>
      <c r="O7" t="str" cm="1">
        <f t="array" ref="O7">IF(Cleaning[[#This Row],[IT Readiness Score]]="", "Replace by Avg", IF(Cleaning[[#This Row],[IT Readiness Score]]&gt;IT[Upper  fence], "Outlier", IF(Cleaning[[#This Row],[IT Readiness Score]]&lt;_IT[Lower fence], "Outlier", "Ok")))</f>
        <v>Ok</v>
      </c>
      <c r="P7">
        <v>4.4000000000000004</v>
      </c>
      <c r="Q7" t="str">
        <f>IF(Cleaning[[#This Row],[Satisfaction (1-5)]]&gt;5.43, "Outlier", IF(Cleaning[[#This Row],[Satisfaction (1-5)]]&lt;1.54, "Outlier", "Ok"))</f>
        <v>Ok</v>
      </c>
    </row>
    <row r="8" spans="4:18" x14ac:dyDescent="0.35">
      <c r="D8" t="s">
        <v>13</v>
      </c>
      <c r="E8" s="16">
        <v>0.86</v>
      </c>
      <c r="F8" s="16" t="str" cm="1">
        <f t="array" ref="F8">IF(Table1[[#This Row],[Staffing Level]]&gt; staff[upper fence staffing], "Outlier", "Ok")</f>
        <v>Ok</v>
      </c>
      <c r="G8" s="18" cm="1">
        <f t="array" ref="G8">IF(Cleaning[[#This Row],[Staffing Level]]&gt;staff[upper fence staffing], AVERAGE(Cleaning[Staffing Level]), Cleaning[[#This Row],[Staffing Level]])</f>
        <v>0.86</v>
      </c>
      <c r="H8">
        <v>31</v>
      </c>
      <c r="I8" s="16" t="str">
        <f>IF(Cleaning[[#This Row],[Avg Waiting Time]]="", "Empty","Ok")</f>
        <v>Ok</v>
      </c>
      <c r="J8" s="18">
        <f>IF(Cleaning[[#This Row],[Avg Waiting Time]]="", AVERAGE(Cleaning[Avg Waiting Time]), Cleaning[[#This Row],[Avg Waiting Time]])</f>
        <v>31</v>
      </c>
      <c r="K8">
        <v>4.63</v>
      </c>
      <c r="L8" s="16" t="str">
        <f>IF(ISBLANK(Cleaning[[#This Row],[Infection Rate (%)]]), "Empty",
IF(Cleaning[[#This Row],[Infection Rate (%)]]&gt;6.145, "Outlier",
IF(Cleaning[[#This Row],[Infection Rate (%)]]&lt;2.105, "Outlier",
"Ok")))</f>
        <v>Ok</v>
      </c>
      <c r="M8" s="18">
        <f>IF(Cleaning[[#This Row],[Infection Rate (%)]]="", AVERAGE(Cleaning[Infection Rate (%)]), Cleaning[[#This Row],[Infection Rate (%)]])</f>
        <v>4.63</v>
      </c>
      <c r="N8">
        <v>69</v>
      </c>
      <c r="O8" t="str" cm="1">
        <f t="array" ref="O8">IF(Cleaning[[#This Row],[IT Readiness Score]]="", "Replace by Avg", IF(Cleaning[[#This Row],[IT Readiness Score]]&gt;IT[Upper  fence], "Outlier", IF(Cleaning[[#This Row],[IT Readiness Score]]&lt;_IT[Lower fence], "Outlier", "Ok")))</f>
        <v>Ok</v>
      </c>
      <c r="P8">
        <v>3.6</v>
      </c>
      <c r="Q8" t="str">
        <f>IF(Cleaning[[#This Row],[Satisfaction (1-5)]]&gt;5.43, "Outlier", IF(Cleaning[[#This Row],[Satisfaction (1-5)]]&lt;1.54, "Outlier", "Ok"))</f>
        <v>Ok</v>
      </c>
    </row>
    <row r="9" spans="4:18" x14ac:dyDescent="0.35">
      <c r="D9" t="s">
        <v>14</v>
      </c>
      <c r="E9" s="16">
        <v>0.78</v>
      </c>
      <c r="F9" s="16" t="str" cm="1">
        <f t="array" ref="F9">IF(Table1[[#This Row],[Staffing Level]]&gt; staff[upper fence staffing], "Outlier", "Ok")</f>
        <v>Ok</v>
      </c>
      <c r="G9" s="18" cm="1">
        <f t="array" ref="G9">IF(Cleaning[[#This Row],[Staffing Level]]&gt;staff[upper fence staffing], AVERAGE(Cleaning[Staffing Level]), Cleaning[[#This Row],[Staffing Level]])</f>
        <v>0.78</v>
      </c>
      <c r="I9" s="16" t="str">
        <f>IF(Cleaning[[#This Row],[Avg Waiting Time]]="", "Empty","Ok")</f>
        <v>Empty</v>
      </c>
      <c r="J9" s="18">
        <f>IF(Cleaning[[#This Row],[Avg Waiting Time]]="", AVERAGE(Cleaning[Avg Waiting Time]), Cleaning[[#This Row],[Avg Waiting Time]])</f>
        <v>57.333333333333336</v>
      </c>
      <c r="K9">
        <v>5.25</v>
      </c>
      <c r="L9" s="16" t="str">
        <f>IF(ISBLANK(Cleaning[[#This Row],[Infection Rate (%)]]), "Empty",
IF(Cleaning[[#This Row],[Infection Rate (%)]]&gt;6.145, "Outlier",
IF(Cleaning[[#This Row],[Infection Rate (%)]]&lt;2.105, "Outlier",
"Ok")))</f>
        <v>Ok</v>
      </c>
      <c r="M9" s="18">
        <f>IF(Cleaning[[#This Row],[Infection Rate (%)]]="", AVERAGE(Cleaning[Infection Rate (%)]), Cleaning[[#This Row],[Infection Rate (%)]])</f>
        <v>5.25</v>
      </c>
      <c r="N9">
        <v>77</v>
      </c>
      <c r="O9" t="str" cm="1">
        <f t="array" ref="O9">IF(Cleaning[[#This Row],[IT Readiness Score]]="", "Replace by Avg", IF(Cleaning[[#This Row],[IT Readiness Score]]&gt;IT[Upper  fence], "Outlier", IF(Cleaning[[#This Row],[IT Readiness Score]]&lt;_IT[Lower fence], "Outlier", "Ok")))</f>
        <v>Ok</v>
      </c>
      <c r="P9">
        <v>3</v>
      </c>
      <c r="Q9" t="str">
        <f>IF(Cleaning[[#This Row],[Satisfaction (1-5)]]&gt;5.43, "Outlier", IF(Cleaning[[#This Row],[Satisfaction (1-5)]]&lt;1.54, "Outlier", "Ok"))</f>
        <v>Ok</v>
      </c>
    </row>
    <row r="10" spans="4:18" x14ac:dyDescent="0.35">
      <c r="D10" t="s">
        <v>15</v>
      </c>
      <c r="E10" s="16">
        <v>0.65</v>
      </c>
      <c r="F10" s="16" t="str" cm="1">
        <f t="array" ref="F10">IF(Table1[[#This Row],[Staffing Level]]&gt; staff[upper fence staffing], "Outlier", "Ok")</f>
        <v>Ok</v>
      </c>
      <c r="G10" s="18" cm="1">
        <f t="array" ref="G10">IF(Cleaning[[#This Row],[Staffing Level]]&gt;staff[upper fence staffing], AVERAGE(Cleaning[Staffing Level]), Cleaning[[#This Row],[Staffing Level]])</f>
        <v>0.65</v>
      </c>
      <c r="H10">
        <v>68</v>
      </c>
      <c r="I10" s="16" t="str">
        <f>IF(Cleaning[[#This Row],[Avg Waiting Time]]="", "Empty","Ok")</f>
        <v>Ok</v>
      </c>
      <c r="J10" s="18">
        <f>IF(Cleaning[[#This Row],[Avg Waiting Time]]="", AVERAGE(Cleaning[Avg Waiting Time]), Cleaning[[#This Row],[Avg Waiting Time]])</f>
        <v>68</v>
      </c>
      <c r="K10">
        <v>3.56</v>
      </c>
      <c r="L10" s="16" t="str">
        <f>IF(ISBLANK(Cleaning[[#This Row],[Infection Rate (%)]]), "Empty",
IF(Cleaning[[#This Row],[Infection Rate (%)]]&gt;6.145, "Outlier",
IF(Cleaning[[#This Row],[Infection Rate (%)]]&lt;2.105, "Outlier",
"Ok")))</f>
        <v>Ok</v>
      </c>
      <c r="M10" s="18">
        <f>IF(Cleaning[[#This Row],[Infection Rate (%)]]="", AVERAGE(Cleaning[Infection Rate (%)]), Cleaning[[#This Row],[Infection Rate (%)]])</f>
        <v>3.56</v>
      </c>
      <c r="N10">
        <v>96</v>
      </c>
      <c r="O10" t="str" cm="1">
        <f t="array" ref="O10">IF(Cleaning[[#This Row],[IT Readiness Score]]="", "Replace by Avg", IF(Cleaning[[#This Row],[IT Readiness Score]]&gt;IT[Upper  fence], "Outlier", IF(Cleaning[[#This Row],[IT Readiness Score]]&lt;_IT[Lower fence], "Outlier", "Ok")))</f>
        <v>Ok</v>
      </c>
      <c r="P10">
        <v>3.9</v>
      </c>
      <c r="Q10" t="str">
        <f>IF(Cleaning[[#This Row],[Satisfaction (1-5)]]&gt;5.43, "Outlier", IF(Cleaning[[#This Row],[Satisfaction (1-5)]]&lt;1.54, "Outlier", "Ok"))</f>
        <v>Ok</v>
      </c>
    </row>
    <row r="11" spans="4:18" x14ac:dyDescent="0.35">
      <c r="D11" t="s">
        <v>16</v>
      </c>
      <c r="E11" s="17">
        <v>0.75</v>
      </c>
      <c r="F11" s="17" t="str" cm="1">
        <f t="array" ref="F11">IF(Table1[[#This Row],[Staffing Level]]&gt; staff[upper fence staffing], "Outlier", "Ok")</f>
        <v>Ok</v>
      </c>
      <c r="G11" s="19" cm="1">
        <f t="array" ref="G11">IF(Cleaning[[#This Row],[Staffing Level]]&gt;staff[upper fence staffing], AVERAGE(Cleaning[Staffing Level]), Cleaning[[#This Row],[Staffing Level]])</f>
        <v>0.75</v>
      </c>
      <c r="H11">
        <v>51</v>
      </c>
      <c r="I11" s="16" t="str">
        <f>IF(Cleaning[[#This Row],[Avg Waiting Time]]="", "Empty","Ok")</f>
        <v>Ok</v>
      </c>
      <c r="J11" s="18">
        <f>IF(Cleaning[[#This Row],[Avg Waiting Time]]="", AVERAGE(Cleaning[Avg Waiting Time]), Cleaning[[#This Row],[Avg Waiting Time]])</f>
        <v>51</v>
      </c>
      <c r="K11">
        <v>3.96</v>
      </c>
      <c r="L11" s="16" t="str">
        <f>IF(ISBLANK(Cleaning[[#This Row],[Infection Rate (%)]]), "Empty",
IF(Cleaning[[#This Row],[Infection Rate (%)]]&gt;6.145, "Outlier",
IF(Cleaning[[#This Row],[Infection Rate (%)]]&lt;2.105, "Outlier",
"Ok")))</f>
        <v>Ok</v>
      </c>
      <c r="M11" s="18">
        <f>IF(Cleaning[[#This Row],[Infection Rate (%)]]="", AVERAGE(Cleaning[Infection Rate (%)]), Cleaning[[#This Row],[Infection Rate (%)]])</f>
        <v>3.96</v>
      </c>
      <c r="N11">
        <v>56</v>
      </c>
      <c r="O11" t="str" cm="1">
        <f t="array" ref="O11">IF(Cleaning[[#This Row],[IT Readiness Score]]="", "Replace by Avg", IF(Cleaning[[#This Row],[IT Readiness Score]]&gt;IT[Upper  fence], "Outlier", IF(Cleaning[[#This Row],[IT Readiness Score]]&lt;_IT[Lower fence], "Outlier", "Ok")))</f>
        <v>Ok</v>
      </c>
      <c r="P11">
        <v>2.6</v>
      </c>
      <c r="Q11" t="str">
        <f>IF(Cleaning[[#This Row],[Satisfaction (1-5)]]&gt;5.43, "Outlier", IF(Cleaning[[#This Row],[Satisfaction (1-5)]]&lt;1.54, "Outlier", "Ok"))</f>
        <v>Ok</v>
      </c>
    </row>
    <row r="12" spans="4:18" x14ac:dyDescent="0.35">
      <c r="F12" s="16"/>
    </row>
    <row r="14" spans="4:18" x14ac:dyDescent="0.35">
      <c r="E14" t="s">
        <v>54</v>
      </c>
      <c r="Q14" t="s">
        <v>59</v>
      </c>
    </row>
    <row r="15" spans="4:18" x14ac:dyDescent="0.35">
      <c r="E15" s="14">
        <v>1.0575000000000001</v>
      </c>
      <c r="H15" s="14"/>
      <c r="M15" t="s">
        <v>61</v>
      </c>
      <c r="Q15" s="14">
        <v>102.375</v>
      </c>
    </row>
    <row r="16" spans="4:18" x14ac:dyDescent="0.35">
      <c r="M16">
        <v>6.1449999999999996</v>
      </c>
    </row>
    <row r="17" spans="13:17" x14ac:dyDescent="0.35">
      <c r="M17">
        <v>2.1050000000000004</v>
      </c>
    </row>
    <row r="18" spans="13:17" x14ac:dyDescent="0.35">
      <c r="M18" t="s">
        <v>62</v>
      </c>
      <c r="Q18" t="s">
        <v>60</v>
      </c>
    </row>
    <row r="19" spans="13:17" x14ac:dyDescent="0.35">
      <c r="Q19">
        <v>33.375</v>
      </c>
    </row>
  </sheetData>
  <conditionalFormatting sqref="D2:P11">
    <cfRule type="containsText" dxfId="23" priority="4" operator="containsText" text="OUTLIER">
      <formula>NOT(ISERROR(SEARCH("OUTLIER",D2)))</formula>
    </cfRule>
    <cfRule type="containsText" dxfId="22" priority="5" operator="containsText" text="Replace by Avg">
      <formula>NOT(ISERROR(SEARCH("Replace by Avg",D2)))</formula>
    </cfRule>
    <cfRule type="containsBlanks" dxfId="21" priority="18">
      <formula>LEN(TRIM(D2))=0</formula>
    </cfRule>
  </conditionalFormatting>
  <conditionalFormatting sqref="D2:Q11">
    <cfRule type="containsText" dxfId="8" priority="1" operator="containsText" text="Ok">
      <formula>NOT(ISERROR(SEARCH("Ok",D2)))</formula>
    </cfRule>
  </conditionalFormatting>
  <pageMargins left="0.7" right="0.7" top="0.75" bottom="0.75" header="0.3" footer="0.3"/>
  <tableParts count="5">
    <tablePart r:id="rId1"/>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cellIs" priority="15" operator="between" id="{5B0B7902-5B61-4457-B4E3-B7658509D5B8}">
            <xm:f>Raw_Dataset_DS!$D$25</xm:f>
            <xm:f>1</xm:f>
            <x14:dxf>
              <font>
                <color rgb="FF9C0006"/>
              </font>
              <fill>
                <patternFill>
                  <bgColor rgb="FFFFC7CE"/>
                </patternFill>
              </fill>
            </x14:dxf>
          </x14:cfRule>
          <x14:cfRule type="cellIs" priority="16" operator="greaterThan" id="{E939D579-EB6D-4701-AA95-E5C11FE5D6BB}">
            <xm:f>Raw_Dataset_DS!$D$24</xm:f>
            <x14:dxf>
              <font>
                <color rgb="FF9C0006"/>
              </font>
              <fill>
                <patternFill>
                  <bgColor rgb="FFFFC7CE"/>
                </patternFill>
              </fill>
            </x14:dxf>
          </x14:cfRule>
          <xm:sqref>K2:K11</xm:sqref>
        </x14:conditionalFormatting>
        <x14:conditionalFormatting xmlns:xm="http://schemas.microsoft.com/office/excel/2006/main">
          <x14:cfRule type="cellIs" priority="13" operator="lessThan" id="{4E1F0F7A-0732-4F2C-8340-B6B10F722513}">
            <xm:f>Raw_Dataset_DS!$B$25</xm:f>
            <x14:dxf>
              <font>
                <color rgb="FF9C0006"/>
              </font>
              <fill>
                <patternFill>
                  <bgColor rgb="FFFFC7CE"/>
                </patternFill>
              </fill>
            </x14:dxf>
          </x14:cfRule>
          <x14:cfRule type="cellIs" priority="14" operator="greaterThan" id="{4E99AF34-8637-44BD-9D73-CCC4995A4E74}">
            <xm:f>Raw_Dataset_DS!$B$24</xm:f>
            <x14:dxf>
              <font>
                <color rgb="FF9C0006"/>
              </font>
              <fill>
                <patternFill>
                  <bgColor rgb="FFFFC7CE"/>
                </patternFill>
              </fill>
            </x14:dxf>
          </x14:cfRule>
          <xm:sqref>E2:G11</xm:sqref>
        </x14:conditionalFormatting>
        <x14:conditionalFormatting xmlns:xm="http://schemas.microsoft.com/office/excel/2006/main">
          <x14:cfRule type="cellIs" priority="11" operator="between" id="{62ECF1D7-0545-4B85-95EE-AE32D7E6126F}">
            <xm:f>Raw_Dataset_DS!$C$25</xm:f>
            <xm:f>1</xm:f>
            <x14:dxf>
              <font>
                <color rgb="FF9C0006"/>
              </font>
              <fill>
                <patternFill>
                  <bgColor rgb="FFFFC7CE"/>
                </patternFill>
              </fill>
            </x14:dxf>
          </x14:cfRule>
          <x14:cfRule type="cellIs" priority="12" operator="greaterThan" id="{CF7968FC-EE84-4AB8-8356-0CF7846E02A9}">
            <xm:f>Raw_Dataset_DS!$C$24</xm:f>
            <x14:dxf>
              <font>
                <color rgb="FF9C0006"/>
              </font>
              <fill>
                <patternFill>
                  <bgColor rgb="FFFFC7CE"/>
                </patternFill>
              </fill>
            </x14:dxf>
          </x14:cfRule>
          <xm:sqref>H2:I11</xm:sqref>
        </x14:conditionalFormatting>
        <x14:conditionalFormatting xmlns:xm="http://schemas.microsoft.com/office/excel/2006/main">
          <x14:cfRule type="cellIs" priority="9" operator="lessThan" id="{D3921DD2-1F3C-4437-A1B6-6249FC59702D}">
            <xm:f>Raw_Dataset_DS!$E$25</xm:f>
            <x14:dxf>
              <font>
                <color rgb="FF9C0006"/>
              </font>
              <fill>
                <patternFill>
                  <bgColor rgb="FFFFC7CE"/>
                </patternFill>
              </fill>
            </x14:dxf>
          </x14:cfRule>
          <x14:cfRule type="cellIs" priority="10" operator="greaterThan" id="{D746B949-C35D-408D-8207-B230305154BF}">
            <xm:f>Raw_Dataset_DS!$E$24</xm:f>
            <x14:dxf>
              <font>
                <color rgb="FF9C0006"/>
              </font>
              <fill>
                <patternFill>
                  <bgColor rgb="FFFFC7CE"/>
                </patternFill>
              </fill>
            </x14:dxf>
          </x14:cfRule>
          <xm:sqref>N2:O11</xm:sqref>
        </x14:conditionalFormatting>
        <x14:conditionalFormatting xmlns:xm="http://schemas.microsoft.com/office/excel/2006/main">
          <x14:cfRule type="cellIs" priority="7" operator="lessThan" id="{59F84E6F-54D0-48C8-81AB-75883AC69DE7}">
            <xm:f>Raw_Dataset_DS!$F$25</xm:f>
            <x14:dxf>
              <font>
                <color rgb="FF9C0006"/>
              </font>
              <fill>
                <patternFill>
                  <bgColor rgb="FFFFC7CE"/>
                </patternFill>
              </fill>
            </x14:dxf>
          </x14:cfRule>
          <x14:cfRule type="cellIs" priority="8" operator="greaterThan" id="{D7BD4DE9-74FA-47AD-9767-F94BB3F87F1A}">
            <xm:f>Raw_Dataset_DS!$F$24</xm:f>
            <x14:dxf>
              <font>
                <color rgb="FF9C0006"/>
              </font>
              <fill>
                <patternFill>
                  <bgColor rgb="FFFFC7CE"/>
                </patternFill>
              </fill>
            </x14:dxf>
          </x14:cfRule>
          <xm:sqref>P2:P11</xm:sqref>
        </x14:conditionalFormatting>
        <x14:conditionalFormatting xmlns:xm="http://schemas.microsoft.com/office/excel/2006/main">
          <x14:cfRule type="cellIs" priority="2" operator="between" id="{272A4B47-6AB3-4A7D-B7B5-76BDCFB92D5A}">
            <xm:f>Raw_Dataset_DS!$C$25</xm:f>
            <xm:f>1</xm:f>
            <x14:dxf>
              <font>
                <color rgb="FF9C0006"/>
              </font>
              <fill>
                <patternFill>
                  <bgColor rgb="FFFFC7CE"/>
                </patternFill>
              </fill>
            </x14:dxf>
          </x14:cfRule>
          <x14:cfRule type="cellIs" priority="3" operator="greaterThan" id="{43651D31-D4A1-4717-996F-6A03A928792B}">
            <xm:f>Raw_Dataset_DS!$C$24</xm:f>
            <x14:dxf>
              <font>
                <color rgb="FF9C0006"/>
              </font>
              <fill>
                <patternFill>
                  <bgColor rgb="FFFFC7CE"/>
                </patternFill>
              </fill>
            </x14:dxf>
          </x14:cfRule>
          <xm:sqref>L7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331E7-0677-4805-8F4E-C4DD5907FDF6}">
  <dimension ref="C1:T52"/>
  <sheetViews>
    <sheetView tabSelected="1" zoomScale="50" zoomScaleNormal="50" workbookViewId="0">
      <selection activeCell="S49" sqref="S49"/>
    </sheetView>
  </sheetViews>
  <sheetFormatPr defaultRowHeight="14.5" x14ac:dyDescent="0.35"/>
  <cols>
    <col min="3" max="3" width="18.81640625" bestFit="1" customWidth="1"/>
    <col min="4" max="4" width="24" customWidth="1"/>
    <col min="5" max="5" width="25.54296875" customWidth="1"/>
    <col min="6" max="6" width="25.6328125" customWidth="1"/>
    <col min="7" max="7" width="27.1796875" customWidth="1"/>
    <col min="8" max="8" width="25.54296875" customWidth="1"/>
    <col min="9" max="10" width="18.1796875" customWidth="1"/>
    <col min="11" max="11" width="23.08984375" customWidth="1"/>
    <col min="12" max="12" width="21.7265625" customWidth="1"/>
    <col min="13" max="13" width="23.54296875" customWidth="1"/>
    <col min="14" max="14" width="12.81640625" bestFit="1" customWidth="1"/>
    <col min="15" max="15" width="11.81640625" bestFit="1" customWidth="1"/>
    <col min="19" max="19" width="47.08984375" bestFit="1" customWidth="1"/>
  </cols>
  <sheetData>
    <row r="1" spans="3:20" x14ac:dyDescent="0.35">
      <c r="C1" t="s">
        <v>0</v>
      </c>
      <c r="D1" t="s">
        <v>65</v>
      </c>
      <c r="E1" t="s">
        <v>66</v>
      </c>
      <c r="F1" t="s">
        <v>67</v>
      </c>
      <c r="G1" t="s">
        <v>68</v>
      </c>
      <c r="H1" t="s">
        <v>69</v>
      </c>
      <c r="I1" t="s">
        <v>70</v>
      </c>
      <c r="J1" t="s">
        <v>71</v>
      </c>
      <c r="K1" t="s">
        <v>72</v>
      </c>
      <c r="L1" t="s">
        <v>73</v>
      </c>
      <c r="M1" s="18" t="s">
        <v>74</v>
      </c>
      <c r="N1" t="s">
        <v>75</v>
      </c>
      <c r="O1" t="s">
        <v>81</v>
      </c>
      <c r="P1" t="s">
        <v>6</v>
      </c>
    </row>
    <row r="2" spans="3:20" x14ac:dyDescent="0.35">
      <c r="C2" t="s">
        <v>9</v>
      </c>
      <c r="D2" s="16">
        <v>0.81900000000000017</v>
      </c>
      <c r="E2">
        <v>30</v>
      </c>
      <c r="F2">
        <v>1.79</v>
      </c>
      <c r="G2">
        <v>99</v>
      </c>
      <c r="H2" s="18">
        <v>2.9</v>
      </c>
      <c r="I2">
        <f>((CleanTable[[#This Row],[Cleaned_Staffing_values]]-MIN(CleanTable[Cleaned_Staffing_values]))/(MAX(CleanTable[Cleaned_Staffing_values])-MIN(CleanTable[Cleaned_Staffing_values])))*100</f>
        <v>80.476190476190553</v>
      </c>
      <c r="J2">
        <f>((MAX(CleanTable[Cleaned_Avg Waiting Time])-CleanTable[[#This Row],[Cleaned_Avg Waiting Time]])/(MAX(CleanTable[Cleaned_Avg Waiting Time])-MIN(CleanTable[Cleaned_Avg Waiting Time])))*100</f>
        <v>100</v>
      </c>
      <c r="K2">
        <f>((MAX(CleanTable[Cleaned_Infection Rate (%])-CleanTable[[#This Row],[Cleaned_Infection Rate (%]])/(MAX(CleanTable[Cleaned_Infection Rate (%])-MIN(CleanTable[Cleaned_Infection Rate (%])))*100</f>
        <v>100</v>
      </c>
      <c r="L2">
        <f>((CleanTable[[#This Row],[Cleaned_IT Readiness Score]]-MIN(CleanTable[Cleaned_IT Readiness Score]))/(MAX(CleanTable[Cleaned_IT Readiness Score])-MIN(CleanTable[Cleaned_IT Readiness Score])))*100</f>
        <v>100</v>
      </c>
      <c r="M2" s="18">
        <f>((CleanTable[[#This Row],[Cleaned_Satisfaction (1-5)]]-MIN(CleanTable[Cleaned_Satisfaction (1-5)]))/(MAX(CleanTable[Cleaned_Satisfaction (1-5)])-MIN(CleanTable[Cleaned_Satisfaction (1-5)])))*100</f>
        <v>14.999999999999995</v>
      </c>
      <c r="N2">
        <f xml:space="preserve"> CleanTable[[#This Row],[Score Staffing]]*0.25 + CleanTable[[#This Row],[Score Avg WT]]*0.1 + CleanTable[[#This Row],[Score_Infection Rate%]]*0.25 + CleanTable[[#This Row],[Score_IT Readiness]]*0.15 + CleanTable[[#This Row],[Score Satisfaction (1-5)]]*0.25</f>
        <v>73.869047619047635</v>
      </c>
      <c r="O2" s="23">
        <v>73.869047619047635</v>
      </c>
      <c r="P2" s="23">
        <f>RANK(CleanTable[[#This Row],[Total Score]],CleanTable[Total Score],0)</f>
        <v>1</v>
      </c>
      <c r="Q2" t="s">
        <v>76</v>
      </c>
      <c r="R2">
        <v>0.25</v>
      </c>
    </row>
    <row r="3" spans="3:20" x14ac:dyDescent="0.35">
      <c r="C3" t="s">
        <v>13</v>
      </c>
      <c r="D3" s="16">
        <v>0.86</v>
      </c>
      <c r="E3">
        <v>31</v>
      </c>
      <c r="F3">
        <v>4.63</v>
      </c>
      <c r="G3">
        <v>69</v>
      </c>
      <c r="H3" s="18">
        <v>3.6</v>
      </c>
      <c r="I3">
        <f>((CleanTable[[#This Row],[Cleaned_Staffing_values]]-MIN(CleanTable[Cleaned_Staffing_values]))/(MAX(CleanTable[Cleaned_Staffing_values])-MIN(CleanTable[Cleaned_Staffing_values])))*100</f>
        <v>100</v>
      </c>
      <c r="J3">
        <f>((MAX(CleanTable[Cleaned_Avg Waiting Time])-CleanTable[[#This Row],[Cleaned_Avg Waiting Time]])/(MAX(CleanTable[Cleaned_Avg Waiting Time])-MIN(CleanTable[Cleaned_Avg Waiting Time])))*100</f>
        <v>98.181818181818187</v>
      </c>
      <c r="K3">
        <f>((MAX(CleanTable[Cleaned_Infection Rate (%])-CleanTable[[#This Row],[Cleaned_Infection Rate (%]])/(MAX(CleanTable[Cleaned_Infection Rate (%])-MIN(CleanTable[Cleaned_Infection Rate (%])))*100</f>
        <v>36.036036036036045</v>
      </c>
      <c r="L3">
        <f>((CleanTable[[#This Row],[Cleaned_IT Readiness Score]]-MIN(CleanTable[Cleaned_IT Readiness Score]))/(MAX(CleanTable[Cleaned_IT Readiness Score])-MIN(CleanTable[Cleaned_IT Readiness Score])))*100</f>
        <v>37.5</v>
      </c>
      <c r="M3" s="18">
        <f>((CleanTable[[#This Row],[Cleaned_Satisfaction (1-5)]]-MIN(CleanTable[Cleaned_Satisfaction (1-5)]))/(MAX(CleanTable[Cleaned_Satisfaction (1-5)])-MIN(CleanTable[Cleaned_Satisfaction (1-5)])))*100</f>
        <v>50.000000000000014</v>
      </c>
      <c r="N3">
        <f xml:space="preserve"> CleanTable[[#This Row],[Score Staffing]]*0.25 + CleanTable[[#This Row],[Score Avg WT]]*0.1 + CleanTable[[#This Row],[Score_Infection Rate%]]*0.25 + CleanTable[[#This Row],[Score_IT Readiness]]*0.15 + CleanTable[[#This Row],[Score Satisfaction (1-5)]]*0.25</f>
        <v>61.952190827190833</v>
      </c>
      <c r="O3" s="23">
        <v>61.952190827190833</v>
      </c>
      <c r="P3" s="23">
        <f>RANK(CleanTable[[#This Row],[Total Score]],CleanTable[Total Score],0)</f>
        <v>2</v>
      </c>
      <c r="Q3" t="s">
        <v>77</v>
      </c>
      <c r="R3">
        <v>0.1</v>
      </c>
    </row>
    <row r="4" spans="3:20" x14ac:dyDescent="0.35">
      <c r="C4" t="s">
        <v>7</v>
      </c>
      <c r="D4" s="16">
        <v>0.75</v>
      </c>
      <c r="E4">
        <v>73</v>
      </c>
      <c r="F4">
        <v>3.62</v>
      </c>
      <c r="G4">
        <v>74</v>
      </c>
      <c r="H4" s="18">
        <v>4</v>
      </c>
      <c r="I4">
        <f>((CleanTable[[#This Row],[Cleaned_Staffing_values]]-MIN(CleanTable[Cleaned_Staffing_values]))/(MAX(CleanTable[Cleaned_Staffing_values])-MIN(CleanTable[Cleaned_Staffing_values])))*100</f>
        <v>47.619047619047613</v>
      </c>
      <c r="J4">
        <f>((MAX(CleanTable[Cleaned_Avg Waiting Time])-CleanTable[[#This Row],[Cleaned_Avg Waiting Time]])/(MAX(CleanTable[Cleaned_Avg Waiting Time])-MIN(CleanTable[Cleaned_Avg Waiting Time])))*100</f>
        <v>21.818181818181817</v>
      </c>
      <c r="K4">
        <f>((MAX(CleanTable[Cleaned_Infection Rate (%])-CleanTable[[#This Row],[Cleaned_Infection Rate (%]])/(MAX(CleanTable[Cleaned_Infection Rate (%])-MIN(CleanTable[Cleaned_Infection Rate (%])))*100</f>
        <v>58.783783783783782</v>
      </c>
      <c r="L4">
        <f>((CleanTable[[#This Row],[Cleaned_IT Readiness Score]]-MIN(CleanTable[Cleaned_IT Readiness Score]))/(MAX(CleanTable[Cleaned_IT Readiness Score])-MIN(CleanTable[Cleaned_IT Readiness Score])))*100</f>
        <v>47.916666666666671</v>
      </c>
      <c r="M4" s="18">
        <f>((CleanTable[[#This Row],[Cleaned_Satisfaction (1-5)]]-MIN(CleanTable[Cleaned_Satisfaction (1-5)]))/(MAX(CleanTable[Cleaned_Satisfaction (1-5)])-MIN(CleanTable[Cleaned_Satisfaction (1-5)])))*100</f>
        <v>70</v>
      </c>
      <c r="N4">
        <f xml:space="preserve"> CleanTable[[#This Row],[Score Staffing]]*0.25 + CleanTable[[#This Row],[Score Avg WT]]*0.1 + CleanTable[[#This Row],[Score_Infection Rate%]]*0.25 + CleanTable[[#This Row],[Score_IT Readiness]]*0.15 + CleanTable[[#This Row],[Score Satisfaction (1-5)]]*0.25</f>
        <v>53.470026032526029</v>
      </c>
      <c r="O4" s="23">
        <v>53.470026032526029</v>
      </c>
      <c r="P4" s="23">
        <f>RANK(CleanTable[[#This Row],[Total Score]],CleanTable[Total Score],0)</f>
        <v>3</v>
      </c>
      <c r="Q4" t="s">
        <v>78</v>
      </c>
      <c r="R4">
        <v>0.25</v>
      </c>
    </row>
    <row r="5" spans="3:20" x14ac:dyDescent="0.35">
      <c r="C5" t="s">
        <v>8</v>
      </c>
      <c r="D5" s="16">
        <v>0.69</v>
      </c>
      <c r="E5">
        <v>69</v>
      </c>
      <c r="F5">
        <v>3.75</v>
      </c>
      <c r="G5">
        <v>63</v>
      </c>
      <c r="H5" s="18">
        <v>4.5999999999999996</v>
      </c>
      <c r="I5">
        <f>((CleanTable[[#This Row],[Cleaned_Staffing_values]]-MIN(CleanTable[Cleaned_Staffing_values]))/(MAX(CleanTable[Cleaned_Staffing_values])-MIN(CleanTable[Cleaned_Staffing_values])))*100</f>
        <v>19.047619047619015</v>
      </c>
      <c r="J5">
        <f>((MAX(CleanTable[Cleaned_Avg Waiting Time])-CleanTable[[#This Row],[Cleaned_Avg Waiting Time]])/(MAX(CleanTable[Cleaned_Avg Waiting Time])-MIN(CleanTable[Cleaned_Avg Waiting Time])))*100</f>
        <v>29.09090909090909</v>
      </c>
      <c r="K5">
        <f>((MAX(CleanTable[Cleaned_Infection Rate (%])-CleanTable[[#This Row],[Cleaned_Infection Rate (%]])/(MAX(CleanTable[Cleaned_Infection Rate (%])-MIN(CleanTable[Cleaned_Infection Rate (%])))*100</f>
        <v>55.855855855855864</v>
      </c>
      <c r="L5">
        <f>((CleanTable[[#This Row],[Cleaned_IT Readiness Score]]-MIN(CleanTable[Cleaned_IT Readiness Score]))/(MAX(CleanTable[Cleaned_IT Readiness Score])-MIN(CleanTable[Cleaned_IT Readiness Score])))*100</f>
        <v>25</v>
      </c>
      <c r="M5" s="18">
        <f>((CleanTable[[#This Row],[Cleaned_Satisfaction (1-5)]]-MIN(CleanTable[Cleaned_Satisfaction (1-5)]))/(MAX(CleanTable[Cleaned_Satisfaction (1-5)])-MIN(CleanTable[Cleaned_Satisfaction (1-5)])))*100</f>
        <v>100</v>
      </c>
      <c r="N5">
        <f xml:space="preserve"> CleanTable[[#This Row],[Score Staffing]]*0.25 + CleanTable[[#This Row],[Score Avg WT]]*0.1 + CleanTable[[#This Row],[Score_Infection Rate%]]*0.25 + CleanTable[[#This Row],[Score_IT Readiness]]*0.15 + CleanTable[[#This Row],[Score Satisfaction (1-5)]]*0.25</f>
        <v>50.384959634959628</v>
      </c>
      <c r="O5" s="23">
        <v>50.384959634959628</v>
      </c>
      <c r="P5" s="23">
        <f>RANK(CleanTable[[#This Row],[Total Score]],CleanTable[Total Score],0)</f>
        <v>4</v>
      </c>
      <c r="Q5" t="s">
        <v>79</v>
      </c>
      <c r="R5">
        <v>0.15</v>
      </c>
    </row>
    <row r="6" spans="3:20" x14ac:dyDescent="0.35">
      <c r="C6" t="s">
        <v>15</v>
      </c>
      <c r="D6" s="16">
        <v>0.65</v>
      </c>
      <c r="E6">
        <v>68</v>
      </c>
      <c r="F6">
        <v>3.56</v>
      </c>
      <c r="G6">
        <v>96</v>
      </c>
      <c r="H6" s="18">
        <v>3.9</v>
      </c>
      <c r="I6">
        <f>((CleanTable[[#This Row],[Cleaned_Staffing_values]]-MIN(CleanTable[Cleaned_Staffing_values]))/(MAX(CleanTable[Cleaned_Staffing_values])-MIN(CleanTable[Cleaned_Staffing_values])))*100</f>
        <v>0</v>
      </c>
      <c r="J6">
        <f>((MAX(CleanTable[Cleaned_Avg Waiting Time])-CleanTable[[#This Row],[Cleaned_Avg Waiting Time]])/(MAX(CleanTable[Cleaned_Avg Waiting Time])-MIN(CleanTable[Cleaned_Avg Waiting Time])))*100</f>
        <v>30.909090909090907</v>
      </c>
      <c r="K6">
        <f>((MAX(CleanTable[Cleaned_Infection Rate (%])-CleanTable[[#This Row],[Cleaned_Infection Rate (%]])/(MAX(CleanTable[Cleaned_Infection Rate (%])-MIN(CleanTable[Cleaned_Infection Rate (%])))*100</f>
        <v>60.135135135135144</v>
      </c>
      <c r="L6">
        <f>((CleanTable[[#This Row],[Cleaned_IT Readiness Score]]-MIN(CleanTable[Cleaned_IT Readiness Score]))/(MAX(CleanTable[Cleaned_IT Readiness Score])-MIN(CleanTable[Cleaned_IT Readiness Score])))*100</f>
        <v>93.75</v>
      </c>
      <c r="M6" s="18">
        <f>((CleanTable[[#This Row],[Cleaned_Satisfaction (1-5)]]-MIN(CleanTable[Cleaned_Satisfaction (1-5)]))/(MAX(CleanTable[Cleaned_Satisfaction (1-5)])-MIN(CleanTable[Cleaned_Satisfaction (1-5)])))*100</f>
        <v>65</v>
      </c>
      <c r="N6">
        <f xml:space="preserve"> CleanTable[[#This Row],[Score Staffing]]*0.25 + CleanTable[[#This Row],[Score Avg WT]]*0.1 + CleanTable[[#This Row],[Score_Infection Rate%]]*0.25 + CleanTable[[#This Row],[Score_IT Readiness]]*0.15 + CleanTable[[#This Row],[Score Satisfaction (1-5)]]*0.25</f>
        <v>48.437192874692876</v>
      </c>
      <c r="O6" s="23">
        <v>48.437192874692876</v>
      </c>
      <c r="P6" s="23">
        <f>RANK(CleanTable[[#This Row],[Total Score]],CleanTable[Total Score],0)</f>
        <v>5</v>
      </c>
      <c r="Q6" t="s">
        <v>80</v>
      </c>
      <c r="R6">
        <v>0.25</v>
      </c>
    </row>
    <row r="7" spans="3:20" x14ac:dyDescent="0.35">
      <c r="C7" t="s">
        <v>10</v>
      </c>
      <c r="D7" s="16">
        <v>0.85</v>
      </c>
      <c r="E7">
        <v>42</v>
      </c>
      <c r="F7">
        <v>6.23</v>
      </c>
      <c r="G7">
        <v>58</v>
      </c>
      <c r="H7" s="18">
        <v>3.5</v>
      </c>
      <c r="I7">
        <f>((CleanTable[[#This Row],[Cleaned_Staffing_values]]-MIN(CleanTable[Cleaned_Staffing_values]))/(MAX(CleanTable[Cleaned_Staffing_values])-MIN(CleanTable[Cleaned_Staffing_values])))*100</f>
        <v>95.238095238095227</v>
      </c>
      <c r="J7">
        <f>((MAX(CleanTable[Cleaned_Avg Waiting Time])-CleanTable[[#This Row],[Cleaned_Avg Waiting Time]])/(MAX(CleanTable[Cleaned_Avg Waiting Time])-MIN(CleanTable[Cleaned_Avg Waiting Time])))*100</f>
        <v>78.181818181818187</v>
      </c>
      <c r="K7">
        <f>((MAX(CleanTable[Cleaned_Infection Rate (%])-CleanTable[[#This Row],[Cleaned_Infection Rate (%]])/(MAX(CleanTable[Cleaned_Infection Rate (%])-MIN(CleanTable[Cleaned_Infection Rate (%])))*100</f>
        <v>0</v>
      </c>
      <c r="L7">
        <f>((CleanTable[[#This Row],[Cleaned_IT Readiness Score]]-MIN(CleanTable[Cleaned_IT Readiness Score]))/(MAX(CleanTable[Cleaned_IT Readiness Score])-MIN(CleanTable[Cleaned_IT Readiness Score])))*100</f>
        <v>14.583333333333334</v>
      </c>
      <c r="M7" s="18">
        <f>((CleanTable[[#This Row],[Cleaned_Satisfaction (1-5)]]-MIN(CleanTable[Cleaned_Satisfaction (1-5)]))/(MAX(CleanTable[Cleaned_Satisfaction (1-5)])-MIN(CleanTable[Cleaned_Satisfaction (1-5)])))*100</f>
        <v>45.000000000000007</v>
      </c>
      <c r="N7">
        <f xml:space="preserve"> CleanTable[[#This Row],[Score Staffing]]*0.25 + CleanTable[[#This Row],[Score Avg WT]]*0.1 + CleanTable[[#This Row],[Score_Infection Rate%]]*0.25 + CleanTable[[#This Row],[Score_IT Readiness]]*0.15 + CleanTable[[#This Row],[Score Satisfaction (1-5)]]*0.25</f>
        <v>45.065205627705623</v>
      </c>
      <c r="O7" s="23">
        <v>45.065205627705623</v>
      </c>
      <c r="P7" s="23">
        <f>RANK(CleanTable[[#This Row],[Total Score]],CleanTable[Total Score],0)</f>
        <v>6</v>
      </c>
      <c r="R7">
        <f>SUM(R2:R6)</f>
        <v>1</v>
      </c>
    </row>
    <row r="8" spans="3:20" x14ac:dyDescent="0.35">
      <c r="C8" t="s">
        <v>12</v>
      </c>
      <c r="D8" s="16">
        <v>0.68</v>
      </c>
      <c r="E8">
        <v>67</v>
      </c>
      <c r="F8">
        <v>4.083333333333333</v>
      </c>
      <c r="G8">
        <v>51</v>
      </c>
      <c r="H8" s="18">
        <v>4.4000000000000004</v>
      </c>
      <c r="I8">
        <f>((CleanTable[[#This Row],[Cleaned_Staffing_values]]-MIN(CleanTable[Cleaned_Staffing_values]))/(MAX(CleanTable[Cleaned_Staffing_values])-MIN(CleanTable[Cleaned_Staffing_values])))*100</f>
        <v>14.285714285714302</v>
      </c>
      <c r="J8">
        <f>((MAX(CleanTable[Cleaned_Avg Waiting Time])-CleanTable[[#This Row],[Cleaned_Avg Waiting Time]])/(MAX(CleanTable[Cleaned_Avg Waiting Time])-MIN(CleanTable[Cleaned_Avg Waiting Time])))*100</f>
        <v>32.727272727272727</v>
      </c>
      <c r="K8">
        <f>((MAX(CleanTable[Cleaned_Infection Rate (%])-CleanTable[[#This Row],[Cleaned_Infection Rate (%]])/(MAX(CleanTable[Cleaned_Infection Rate (%])-MIN(CleanTable[Cleaned_Infection Rate (%])))*100</f>
        <v>48.34834834834836</v>
      </c>
      <c r="L8">
        <f>((CleanTable[[#This Row],[Cleaned_IT Readiness Score]]-MIN(CleanTable[Cleaned_IT Readiness Score]))/(MAX(CleanTable[Cleaned_IT Readiness Score])-MIN(CleanTable[Cleaned_IT Readiness Score])))*100</f>
        <v>0</v>
      </c>
      <c r="M8" s="18">
        <f>((CleanTable[[#This Row],[Cleaned_Satisfaction (1-5)]]-MIN(CleanTable[Cleaned_Satisfaction (1-5)]))/(MAX(CleanTable[Cleaned_Satisfaction (1-5)])-MIN(CleanTable[Cleaned_Satisfaction (1-5)])))*100</f>
        <v>90.000000000000028</v>
      </c>
      <c r="N8">
        <f xml:space="preserve"> CleanTable[[#This Row],[Score Staffing]]*0.25 + CleanTable[[#This Row],[Score Avg WT]]*0.1 + CleanTable[[#This Row],[Score_Infection Rate%]]*0.25 + CleanTable[[#This Row],[Score_IT Readiness]]*0.15 + CleanTable[[#This Row],[Score Satisfaction (1-5)]]*0.25</f>
        <v>41.431242931242949</v>
      </c>
      <c r="O8" s="23">
        <v>41.431242931242949</v>
      </c>
      <c r="P8" s="23">
        <f>RANK(CleanTable[[#This Row],[Total Score]],CleanTable[Total Score],0)</f>
        <v>7</v>
      </c>
    </row>
    <row r="9" spans="3:20" x14ac:dyDescent="0.35">
      <c r="C9" t="s">
        <v>14</v>
      </c>
      <c r="D9" s="16">
        <v>0.78</v>
      </c>
      <c r="E9">
        <v>57.333333333333336</v>
      </c>
      <c r="F9">
        <v>5.25</v>
      </c>
      <c r="G9">
        <v>77</v>
      </c>
      <c r="H9" s="18">
        <v>3</v>
      </c>
      <c r="I9">
        <f>((CleanTable[[#This Row],[Cleaned_Staffing_values]]-MIN(CleanTable[Cleaned_Staffing_values]))/(MAX(CleanTable[Cleaned_Staffing_values])-MIN(CleanTable[Cleaned_Staffing_values])))*100</f>
        <v>61.904761904761919</v>
      </c>
      <c r="J9">
        <f>((MAX(CleanTable[Cleaned_Avg Waiting Time])-CleanTable[[#This Row],[Cleaned_Avg Waiting Time]])/(MAX(CleanTable[Cleaned_Avg Waiting Time])-MIN(CleanTable[Cleaned_Avg Waiting Time])))*100</f>
        <v>50.303030303030297</v>
      </c>
      <c r="K9">
        <f>((MAX(CleanTable[Cleaned_Infection Rate (%])-CleanTable[[#This Row],[Cleaned_Infection Rate (%]])/(MAX(CleanTable[Cleaned_Infection Rate (%])-MIN(CleanTable[Cleaned_Infection Rate (%])))*100</f>
        <v>22.072072072072078</v>
      </c>
      <c r="L9">
        <f>((CleanTable[[#This Row],[Cleaned_IT Readiness Score]]-MIN(CleanTable[Cleaned_IT Readiness Score]))/(MAX(CleanTable[Cleaned_IT Readiness Score])-MIN(CleanTable[Cleaned_IT Readiness Score])))*100</f>
        <v>54.166666666666664</v>
      </c>
      <c r="M9" s="18">
        <f>((CleanTable[[#This Row],[Cleaned_Satisfaction (1-5)]]-MIN(CleanTable[Cleaned_Satisfaction (1-5)]))/(MAX(CleanTable[Cleaned_Satisfaction (1-5)])-MIN(CleanTable[Cleaned_Satisfaction (1-5)])))*100</f>
        <v>20</v>
      </c>
      <c r="N9">
        <f xml:space="preserve"> CleanTable[[#This Row],[Score Staffing]]*0.25 + CleanTable[[#This Row],[Score Avg WT]]*0.1 + CleanTable[[#This Row],[Score_Infection Rate%]]*0.25 + CleanTable[[#This Row],[Score_IT Readiness]]*0.15 + CleanTable[[#This Row],[Score Satisfaction (1-5)]]*0.25</f>
        <v>39.149511524511524</v>
      </c>
      <c r="O9" s="23">
        <v>39.149511524511524</v>
      </c>
      <c r="P9" s="23">
        <f>RANK(CleanTable[[#This Row],[Total Score]],CleanTable[Total Score],0)</f>
        <v>8</v>
      </c>
    </row>
    <row r="10" spans="3:20" x14ac:dyDescent="0.35">
      <c r="C10" t="s">
        <v>16</v>
      </c>
      <c r="D10" s="16">
        <v>0.75</v>
      </c>
      <c r="E10">
        <v>51</v>
      </c>
      <c r="F10">
        <v>3.96</v>
      </c>
      <c r="G10">
        <v>56</v>
      </c>
      <c r="H10" s="18">
        <v>2.6</v>
      </c>
      <c r="I10">
        <f>((CleanTable[[#This Row],[Cleaned_Staffing_values]]-MIN(CleanTable[Cleaned_Staffing_values]))/(MAX(CleanTable[Cleaned_Staffing_values])-MIN(CleanTable[Cleaned_Staffing_values])))*100</f>
        <v>47.619047619047613</v>
      </c>
      <c r="J10">
        <f>((MAX(CleanTable[Cleaned_Avg Waiting Time])-CleanTable[[#This Row],[Cleaned_Avg Waiting Time]])/(MAX(CleanTable[Cleaned_Avg Waiting Time])-MIN(CleanTable[Cleaned_Avg Waiting Time])))*100</f>
        <v>61.818181818181813</v>
      </c>
      <c r="K10">
        <f>((MAX(CleanTable[Cleaned_Infection Rate (%])-CleanTable[[#This Row],[Cleaned_Infection Rate (%]])/(MAX(CleanTable[Cleaned_Infection Rate (%])-MIN(CleanTable[Cleaned_Infection Rate (%])))*100</f>
        <v>51.126126126126138</v>
      </c>
      <c r="L10">
        <f>((CleanTable[[#This Row],[Cleaned_IT Readiness Score]]-MIN(CleanTable[Cleaned_IT Readiness Score]))/(MAX(CleanTable[Cleaned_IT Readiness Score])-MIN(CleanTable[Cleaned_IT Readiness Score])))*100</f>
        <v>10.416666666666668</v>
      </c>
      <c r="M10" s="18">
        <f>((CleanTable[[#This Row],[Cleaned_Satisfaction (1-5)]]-MIN(CleanTable[Cleaned_Satisfaction (1-5)]))/(MAX(CleanTable[Cleaned_Satisfaction (1-5)])-MIN(CleanTable[Cleaned_Satisfaction (1-5)])))*100</f>
        <v>0</v>
      </c>
      <c r="N10">
        <f xml:space="preserve"> CleanTable[[#This Row],[Score Staffing]]*0.25 + CleanTable[[#This Row],[Score Avg WT]]*0.1 + CleanTable[[#This Row],[Score_Infection Rate%]]*0.25 + CleanTable[[#This Row],[Score_IT Readiness]]*0.15 + CleanTable[[#This Row],[Score Satisfaction (1-5)]]*0.25</f>
        <v>32.43061161811162</v>
      </c>
      <c r="O10" s="23">
        <v>32.43061161811162</v>
      </c>
      <c r="P10" s="23">
        <f>RANK(CleanTable[[#This Row],[Total Score]],CleanTable[Total Score],0)</f>
        <v>9</v>
      </c>
    </row>
    <row r="11" spans="3:20" x14ac:dyDescent="0.35">
      <c r="C11" t="s">
        <v>11</v>
      </c>
      <c r="D11" s="16">
        <v>0.68</v>
      </c>
      <c r="E11">
        <v>85</v>
      </c>
      <c r="F11">
        <v>3.96</v>
      </c>
      <c r="G11">
        <v>75</v>
      </c>
      <c r="H11" s="18">
        <v>3</v>
      </c>
      <c r="I11">
        <f>((CleanTable[[#This Row],[Cleaned_Staffing_values]]-MIN(CleanTable[Cleaned_Staffing_values]))/(MAX(CleanTable[Cleaned_Staffing_values])-MIN(CleanTable[Cleaned_Staffing_values])))*100</f>
        <v>14.285714285714302</v>
      </c>
      <c r="J11">
        <f>((MAX(CleanTable[Cleaned_Avg Waiting Time])-CleanTable[[#This Row],[Cleaned_Avg Waiting Time]])/(MAX(CleanTable[Cleaned_Avg Waiting Time])-MIN(CleanTable[Cleaned_Avg Waiting Time])))*100</f>
        <v>0</v>
      </c>
      <c r="K11">
        <f>((MAX(CleanTable[Cleaned_Infection Rate (%])-CleanTable[[#This Row],[Cleaned_Infection Rate (%]])/(MAX(CleanTable[Cleaned_Infection Rate (%])-MIN(CleanTable[Cleaned_Infection Rate (%])))*100</f>
        <v>51.126126126126138</v>
      </c>
      <c r="L11">
        <f>((CleanTable[[#This Row],[Cleaned_IT Readiness Score]]-MIN(CleanTable[Cleaned_IT Readiness Score]))/(MAX(CleanTable[Cleaned_IT Readiness Score])-MIN(CleanTable[Cleaned_IT Readiness Score])))*100</f>
        <v>50</v>
      </c>
      <c r="M11" s="18">
        <f>((CleanTable[[#This Row],[Cleaned_Satisfaction (1-5)]]-MIN(CleanTable[Cleaned_Satisfaction (1-5)]))/(MAX(CleanTable[Cleaned_Satisfaction (1-5)])-MIN(CleanTable[Cleaned_Satisfaction (1-5)])))*100</f>
        <v>20</v>
      </c>
      <c r="N11">
        <f xml:space="preserve"> CleanTable[[#This Row],[Score Staffing]]*0.25 + CleanTable[[#This Row],[Score Avg WT]]*0.1 + CleanTable[[#This Row],[Score_Infection Rate%]]*0.25 + CleanTable[[#This Row],[Score_IT Readiness]]*0.15 + CleanTable[[#This Row],[Score Satisfaction (1-5)]]*0.25</f>
        <v>28.852960102960111</v>
      </c>
      <c r="O11" s="23">
        <v>28.852960102960111</v>
      </c>
      <c r="P11" s="23">
        <f>RANK(CleanTable[[#This Row],[Total Score]],CleanTable[Total Score],0)</f>
        <v>10</v>
      </c>
    </row>
    <row r="12" spans="3:20" x14ac:dyDescent="0.35">
      <c r="D12" s="16"/>
      <c r="E12" s="16"/>
    </row>
    <row r="14" spans="3:20" x14ac:dyDescent="0.35">
      <c r="R14" s="15"/>
      <c r="S14" s="15"/>
      <c r="T14" s="15"/>
    </row>
    <row r="15" spans="3:20" ht="23.5" x14ac:dyDescent="0.55000000000000004">
      <c r="R15" s="15"/>
      <c r="S15" s="24" t="s">
        <v>83</v>
      </c>
      <c r="T15" s="24">
        <f>CORREL(CleanTable[Score_IT Readiness],CleanTable[Score Satisfaction (1-5)])</f>
        <v>-0.2482857680635214</v>
      </c>
    </row>
    <row r="16" spans="3:20" ht="23.5" x14ac:dyDescent="0.55000000000000004">
      <c r="R16" s="15"/>
      <c r="S16" s="24" t="s">
        <v>82</v>
      </c>
      <c r="T16" s="24">
        <f>CORREL(CleanTable[Score Staffing],CleanTable[Score Satisfaction (1-5)])</f>
        <v>-0.39344069781269092</v>
      </c>
    </row>
    <row r="17" spans="18:20" ht="23.5" x14ac:dyDescent="0.55000000000000004">
      <c r="R17" s="15"/>
      <c r="S17" s="24" t="s">
        <v>82</v>
      </c>
      <c r="T17" s="15">
        <f>CORREL(CleanTable[Score Avg WT],CleanTable[Score Satisfaction (1-5)])</f>
        <v>-0.35063786845692685</v>
      </c>
    </row>
    <row r="18" spans="18:20" x14ac:dyDescent="0.35">
      <c r="R18" s="15"/>
      <c r="S18" s="15"/>
      <c r="T18" s="15"/>
    </row>
    <row r="47" spans="3:13" x14ac:dyDescent="0.35">
      <c r="C47" t="s">
        <v>6</v>
      </c>
      <c r="D47" s="22" t="s">
        <v>9</v>
      </c>
      <c r="E47" s="20" t="s">
        <v>13</v>
      </c>
      <c r="F47" s="22" t="s">
        <v>7</v>
      </c>
      <c r="G47" s="20" t="s">
        <v>8</v>
      </c>
      <c r="H47" s="22" t="s">
        <v>15</v>
      </c>
      <c r="I47" s="20" t="s">
        <v>10</v>
      </c>
      <c r="J47" s="22" t="s">
        <v>12</v>
      </c>
      <c r="K47" s="20" t="s">
        <v>14</v>
      </c>
      <c r="L47" s="22" t="s">
        <v>16</v>
      </c>
      <c r="M47" s="20" t="s">
        <v>11</v>
      </c>
    </row>
    <row r="48" spans="3:13" x14ac:dyDescent="0.35">
      <c r="C48" s="21" t="s">
        <v>70</v>
      </c>
      <c r="D48">
        <v>80.476190476190553</v>
      </c>
      <c r="E48">
        <v>100</v>
      </c>
      <c r="F48">
        <v>47.619047619047613</v>
      </c>
      <c r="G48">
        <v>19.047619047619015</v>
      </c>
      <c r="H48">
        <v>0</v>
      </c>
      <c r="I48">
        <v>95.238095238095227</v>
      </c>
      <c r="J48">
        <v>14.285714285714302</v>
      </c>
      <c r="K48">
        <v>61.904761904761919</v>
      </c>
      <c r="L48">
        <v>47.619047619047613</v>
      </c>
      <c r="M48">
        <v>14.285714285714302</v>
      </c>
    </row>
    <row r="49" spans="3:13" x14ac:dyDescent="0.35">
      <c r="C49" s="21" t="s">
        <v>71</v>
      </c>
      <c r="D49">
        <v>100</v>
      </c>
      <c r="E49">
        <v>98.181818181818187</v>
      </c>
      <c r="F49">
        <v>21.818181818181817</v>
      </c>
      <c r="G49">
        <v>29.09090909090909</v>
      </c>
      <c r="H49">
        <v>30.909090909090907</v>
      </c>
      <c r="I49">
        <v>78.181818181818187</v>
      </c>
      <c r="J49">
        <v>32.727272727272727</v>
      </c>
      <c r="K49">
        <v>50.303030303030297</v>
      </c>
      <c r="L49">
        <v>61.818181818181813</v>
      </c>
      <c r="M49">
        <v>0</v>
      </c>
    </row>
    <row r="50" spans="3:13" x14ac:dyDescent="0.35">
      <c r="C50" s="21" t="s">
        <v>72</v>
      </c>
      <c r="D50">
        <v>100</v>
      </c>
      <c r="E50">
        <v>36.036036036036045</v>
      </c>
      <c r="F50">
        <v>58.783783783783782</v>
      </c>
      <c r="G50">
        <v>55.855855855855864</v>
      </c>
      <c r="H50">
        <v>60.135135135135144</v>
      </c>
      <c r="I50">
        <v>0</v>
      </c>
      <c r="J50">
        <v>48.34834834834836</v>
      </c>
      <c r="K50">
        <v>22.072072072072078</v>
      </c>
      <c r="L50">
        <v>51.126126126126138</v>
      </c>
      <c r="M50">
        <v>51.126126126126138</v>
      </c>
    </row>
    <row r="51" spans="3:13" x14ac:dyDescent="0.35">
      <c r="C51" s="21" t="s">
        <v>73</v>
      </c>
      <c r="D51">
        <v>100</v>
      </c>
      <c r="E51">
        <v>37.5</v>
      </c>
      <c r="F51">
        <v>47.916666666666671</v>
      </c>
      <c r="G51">
        <v>25</v>
      </c>
      <c r="H51">
        <v>93.75</v>
      </c>
      <c r="I51">
        <v>14.583333333333334</v>
      </c>
      <c r="J51">
        <v>0</v>
      </c>
      <c r="K51">
        <v>54.166666666666664</v>
      </c>
      <c r="L51">
        <v>10.416666666666668</v>
      </c>
      <c r="M51">
        <v>50</v>
      </c>
    </row>
    <row r="52" spans="3:13" x14ac:dyDescent="0.35">
      <c r="C52" s="25" t="s">
        <v>74</v>
      </c>
      <c r="D52">
        <v>14.999999999999995</v>
      </c>
      <c r="E52">
        <v>50.000000000000014</v>
      </c>
      <c r="F52">
        <v>70</v>
      </c>
      <c r="G52">
        <v>100</v>
      </c>
      <c r="H52">
        <v>65</v>
      </c>
      <c r="I52">
        <v>45.000000000000007</v>
      </c>
      <c r="J52">
        <v>90.000000000000028</v>
      </c>
      <c r="K52">
        <v>20</v>
      </c>
      <c r="L52">
        <v>0</v>
      </c>
      <c r="M52">
        <v>20</v>
      </c>
    </row>
  </sheetData>
  <conditionalFormatting sqref="D2:D11">
    <cfRule type="containsText" dxfId="7" priority="3" operator="containsText" text="OUTLIER">
      <formula>NOT(ISERROR(SEARCH("OUTLIER",D2)))</formula>
    </cfRule>
    <cfRule type="containsText" dxfId="6" priority="4" operator="containsText" text="Replace by Avg">
      <formula>NOT(ISERROR(SEARCH("Replace by Avg",D2)))</formula>
    </cfRule>
    <cfRule type="containsBlanks" dxfId="5" priority="7">
      <formula>LEN(TRIM(D2))=0</formula>
    </cfRule>
  </conditionalFormatting>
  <conditionalFormatting sqref="D2:D11">
    <cfRule type="containsText" dxfId="2" priority="2" operator="containsText" text="Ok">
      <formula>NOT(ISERROR(SEARCH("Ok",D2)))</formula>
    </cfRule>
  </conditionalFormatting>
  <conditionalFormatting sqref="I2:N11">
    <cfRule type="colorScale" priority="1">
      <colorScale>
        <cfvo type="min"/>
        <cfvo type="percentile" val="50"/>
        <cfvo type="max"/>
        <color rgb="FFF8696B"/>
        <color rgb="FFFCFCFF"/>
        <color rgb="FF5A8AC6"/>
      </colorScale>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cellIs" priority="5" operator="lessThan" id="{4EAFFD06-01A3-42B1-9CF4-5465DFB5274C}">
            <xm:f>Raw_Dataset_DS!$B$25</xm:f>
            <x14:dxf>
              <font>
                <color rgb="FF9C0006"/>
              </font>
              <fill>
                <patternFill>
                  <bgColor rgb="FFFFC7CE"/>
                </patternFill>
              </fill>
            </x14:dxf>
          </x14:cfRule>
          <x14:cfRule type="cellIs" priority="6" operator="greaterThan" id="{BE3B9982-2684-4D1A-8328-FB3FDB93BFD8}">
            <xm:f>Raw_Dataset_DS!$B$24</xm:f>
            <x14:dxf>
              <font>
                <color rgb="FF9C0006"/>
              </font>
              <fill>
                <patternFill>
                  <bgColor rgb="FFFFC7CE"/>
                </patternFill>
              </fill>
            </x14:dxf>
          </x14:cfRule>
          <xm:sqref>D2:D11</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Raw_Dataset_DS</vt:lpstr>
      <vt:lpstr>Cleaning_data</vt:lpstr>
      <vt:lpstr>Score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Galiana</dc:creator>
  <cp:lastModifiedBy>Marina Galiana</cp:lastModifiedBy>
  <dcterms:created xsi:type="dcterms:W3CDTF">2025-10-14T15:05:58Z</dcterms:created>
  <dcterms:modified xsi:type="dcterms:W3CDTF">2025-10-16T21:44:25Z</dcterms:modified>
</cp:coreProperties>
</file>