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3008DD92-1EA3-4D4B-AD93-145D1C7C9C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F150" i="1" l="1"/>
  <c r="AF151" i="1"/>
  <c r="AF152" i="1"/>
  <c r="AG152" i="1"/>
  <c r="AB149" i="1" s="1"/>
  <c r="AC98" i="1"/>
  <c r="AF43" i="1"/>
  <c r="AB44" i="1"/>
  <c r="AB43" i="1"/>
  <c r="AG44" i="1"/>
  <c r="AE13" i="1" l="1"/>
  <c r="AF44" i="1"/>
  <c r="AF45" i="1"/>
  <c r="AF99" i="1"/>
  <c r="B127" i="1" l="1"/>
  <c r="C127" i="1"/>
  <c r="D127" i="1"/>
  <c r="Q127" i="1" s="1"/>
  <c r="E127" i="1"/>
  <c r="F127" i="1"/>
  <c r="G127" i="1"/>
  <c r="H127" i="1"/>
  <c r="I127" i="1"/>
  <c r="B128" i="1"/>
  <c r="C128" i="1"/>
  <c r="D128" i="1"/>
  <c r="Q128" i="1" s="1"/>
  <c r="E128" i="1"/>
  <c r="F128" i="1"/>
  <c r="G128" i="1"/>
  <c r="H128" i="1"/>
  <c r="I128" i="1"/>
  <c r="B129" i="1"/>
  <c r="C129" i="1"/>
  <c r="D129" i="1"/>
  <c r="Q129" i="1" s="1"/>
  <c r="E129" i="1"/>
  <c r="F129" i="1"/>
  <c r="G129" i="1"/>
  <c r="H129" i="1"/>
  <c r="I129" i="1"/>
  <c r="B130" i="1"/>
  <c r="C130" i="1"/>
  <c r="D130" i="1"/>
  <c r="Q130" i="1" s="1"/>
  <c r="E130" i="1"/>
  <c r="F130" i="1"/>
  <c r="G130" i="1"/>
  <c r="H130" i="1"/>
  <c r="I130" i="1"/>
  <c r="B131" i="1"/>
  <c r="C131" i="1"/>
  <c r="D131" i="1"/>
  <c r="Q131" i="1" s="1"/>
  <c r="E131" i="1"/>
  <c r="F131" i="1"/>
  <c r="G131" i="1"/>
  <c r="H131" i="1"/>
  <c r="I131" i="1"/>
  <c r="B132" i="1"/>
  <c r="C132" i="1"/>
  <c r="D132" i="1"/>
  <c r="Q132" i="1" s="1"/>
  <c r="E132" i="1"/>
  <c r="F132" i="1"/>
  <c r="G132" i="1"/>
  <c r="H132" i="1"/>
  <c r="I132" i="1"/>
  <c r="B133" i="1"/>
  <c r="C133" i="1"/>
  <c r="D133" i="1"/>
  <c r="Q133" i="1" s="1"/>
  <c r="E133" i="1"/>
  <c r="F133" i="1"/>
  <c r="G133" i="1"/>
  <c r="H133" i="1"/>
  <c r="I133" i="1"/>
  <c r="B134" i="1"/>
  <c r="C134" i="1"/>
  <c r="D134" i="1"/>
  <c r="Q134" i="1" s="1"/>
  <c r="E134" i="1"/>
  <c r="F134" i="1"/>
  <c r="G134" i="1"/>
  <c r="H134" i="1"/>
  <c r="I134" i="1"/>
  <c r="B135" i="1"/>
  <c r="C135" i="1"/>
  <c r="D135" i="1"/>
  <c r="Q135" i="1" s="1"/>
  <c r="E135" i="1"/>
  <c r="F135" i="1"/>
  <c r="G135" i="1"/>
  <c r="H135" i="1"/>
  <c r="I135" i="1"/>
  <c r="B136" i="1"/>
  <c r="C136" i="1"/>
  <c r="D136" i="1"/>
  <c r="Q136" i="1" s="1"/>
  <c r="E136" i="1"/>
  <c r="F136" i="1"/>
  <c r="G136" i="1"/>
  <c r="H136" i="1"/>
  <c r="I136" i="1"/>
  <c r="B137" i="1"/>
  <c r="C137" i="1"/>
  <c r="D137" i="1"/>
  <c r="Q137" i="1" s="1"/>
  <c r="E137" i="1"/>
  <c r="F137" i="1"/>
  <c r="G137" i="1"/>
  <c r="H137" i="1"/>
  <c r="I137" i="1"/>
  <c r="B138" i="1"/>
  <c r="C138" i="1"/>
  <c r="D138" i="1"/>
  <c r="Q138" i="1" s="1"/>
  <c r="E138" i="1"/>
  <c r="F138" i="1"/>
  <c r="G138" i="1"/>
  <c r="H138" i="1"/>
  <c r="I138" i="1"/>
  <c r="B139" i="1"/>
  <c r="C139" i="1"/>
  <c r="D139" i="1"/>
  <c r="Q139" i="1" s="1"/>
  <c r="E139" i="1"/>
  <c r="F139" i="1"/>
  <c r="G139" i="1"/>
  <c r="H139" i="1"/>
  <c r="I139" i="1"/>
  <c r="B140" i="1"/>
  <c r="C140" i="1"/>
  <c r="D140" i="1"/>
  <c r="Q140" i="1" s="1"/>
  <c r="E140" i="1"/>
  <c r="F140" i="1"/>
  <c r="G140" i="1"/>
  <c r="H140" i="1"/>
  <c r="I140" i="1"/>
  <c r="B141" i="1"/>
  <c r="C141" i="1"/>
  <c r="D141" i="1"/>
  <c r="Q141" i="1" s="1"/>
  <c r="E141" i="1"/>
  <c r="F141" i="1"/>
  <c r="G141" i="1"/>
  <c r="H141" i="1"/>
  <c r="I141" i="1"/>
  <c r="B142" i="1"/>
  <c r="C142" i="1"/>
  <c r="D142" i="1"/>
  <c r="Q142" i="1" s="1"/>
  <c r="E142" i="1"/>
  <c r="F142" i="1"/>
  <c r="G142" i="1"/>
  <c r="H142" i="1"/>
  <c r="I142" i="1"/>
  <c r="B143" i="1"/>
  <c r="C143" i="1"/>
  <c r="D143" i="1"/>
  <c r="Q143" i="1" s="1"/>
  <c r="E143" i="1"/>
  <c r="F143" i="1"/>
  <c r="G143" i="1"/>
  <c r="H143" i="1"/>
  <c r="I143" i="1"/>
  <c r="B144" i="1"/>
  <c r="C144" i="1"/>
  <c r="D144" i="1"/>
  <c r="Q144" i="1" s="1"/>
  <c r="E144" i="1"/>
  <c r="F144" i="1"/>
  <c r="G144" i="1"/>
  <c r="H144" i="1"/>
  <c r="I144" i="1"/>
  <c r="B145" i="1"/>
  <c r="C145" i="1"/>
  <c r="D145" i="1"/>
  <c r="Q145" i="1" s="1"/>
  <c r="E145" i="1"/>
  <c r="F145" i="1"/>
  <c r="G145" i="1"/>
  <c r="H145" i="1"/>
  <c r="I145" i="1"/>
  <c r="I126" i="1"/>
  <c r="H126" i="1"/>
  <c r="G126" i="1"/>
  <c r="F126" i="1"/>
  <c r="E126" i="1"/>
  <c r="D126" i="1"/>
  <c r="Q126" i="1" s="1"/>
  <c r="C126" i="1"/>
  <c r="B126" i="1"/>
  <c r="I76" i="1"/>
  <c r="J76" i="1"/>
  <c r="I77" i="1"/>
  <c r="J77" i="1"/>
  <c r="I78" i="1"/>
  <c r="J78" i="1"/>
  <c r="I79" i="1"/>
  <c r="J79" i="1"/>
  <c r="I80" i="1"/>
  <c r="J80" i="1"/>
  <c r="I81" i="1"/>
  <c r="J81" i="1"/>
  <c r="I82" i="1"/>
  <c r="J82" i="1"/>
  <c r="I83" i="1"/>
  <c r="J83" i="1"/>
  <c r="I84" i="1"/>
  <c r="J84" i="1"/>
  <c r="I85" i="1"/>
  <c r="J85" i="1"/>
  <c r="I86" i="1"/>
  <c r="J86" i="1"/>
  <c r="I87" i="1"/>
  <c r="J87" i="1"/>
  <c r="I88" i="1"/>
  <c r="J88" i="1"/>
  <c r="I89" i="1"/>
  <c r="J89" i="1"/>
  <c r="I90" i="1"/>
  <c r="J90" i="1"/>
  <c r="I91" i="1"/>
  <c r="J91" i="1"/>
  <c r="I92" i="1"/>
  <c r="J92" i="1"/>
  <c r="I93" i="1"/>
  <c r="J93" i="1"/>
  <c r="I94" i="1"/>
  <c r="J94" i="1"/>
  <c r="B76" i="1"/>
  <c r="C76" i="1"/>
  <c r="D76" i="1"/>
  <c r="Q76" i="1" s="1"/>
  <c r="E76" i="1"/>
  <c r="F76" i="1"/>
  <c r="G76" i="1"/>
  <c r="B77" i="1"/>
  <c r="C77" i="1"/>
  <c r="D77" i="1"/>
  <c r="Q77" i="1" s="1"/>
  <c r="E77" i="1"/>
  <c r="F77" i="1"/>
  <c r="G77" i="1"/>
  <c r="B78" i="1"/>
  <c r="C78" i="1"/>
  <c r="D78" i="1"/>
  <c r="Q78" i="1" s="1"/>
  <c r="E78" i="1"/>
  <c r="F78" i="1"/>
  <c r="G78" i="1"/>
  <c r="B79" i="1"/>
  <c r="C79" i="1"/>
  <c r="D79" i="1"/>
  <c r="Q79" i="1" s="1"/>
  <c r="E79" i="1"/>
  <c r="F79" i="1"/>
  <c r="G79" i="1"/>
  <c r="B80" i="1"/>
  <c r="C80" i="1"/>
  <c r="D80" i="1"/>
  <c r="Q80" i="1" s="1"/>
  <c r="E80" i="1"/>
  <c r="F80" i="1"/>
  <c r="G80" i="1"/>
  <c r="B81" i="1"/>
  <c r="C81" i="1"/>
  <c r="D81" i="1"/>
  <c r="Q81" i="1" s="1"/>
  <c r="E81" i="1"/>
  <c r="F81" i="1"/>
  <c r="G81" i="1"/>
  <c r="B82" i="1"/>
  <c r="C82" i="1"/>
  <c r="D82" i="1"/>
  <c r="Q82" i="1" s="1"/>
  <c r="E82" i="1"/>
  <c r="F82" i="1"/>
  <c r="G82" i="1"/>
  <c r="B83" i="1"/>
  <c r="C83" i="1"/>
  <c r="D83" i="1"/>
  <c r="Q83" i="1" s="1"/>
  <c r="E83" i="1"/>
  <c r="F83" i="1"/>
  <c r="G83" i="1"/>
  <c r="B84" i="1"/>
  <c r="C84" i="1"/>
  <c r="D84" i="1"/>
  <c r="Q84" i="1" s="1"/>
  <c r="E84" i="1"/>
  <c r="F84" i="1"/>
  <c r="G84" i="1"/>
  <c r="B85" i="1"/>
  <c r="C85" i="1"/>
  <c r="D85" i="1"/>
  <c r="Q85" i="1" s="1"/>
  <c r="E85" i="1"/>
  <c r="F85" i="1"/>
  <c r="G85" i="1"/>
  <c r="B86" i="1"/>
  <c r="C86" i="1"/>
  <c r="D86" i="1"/>
  <c r="Q86" i="1" s="1"/>
  <c r="E86" i="1"/>
  <c r="F86" i="1"/>
  <c r="G86" i="1"/>
  <c r="B87" i="1"/>
  <c r="C87" i="1"/>
  <c r="D87" i="1"/>
  <c r="Q87" i="1" s="1"/>
  <c r="E87" i="1"/>
  <c r="F87" i="1"/>
  <c r="G87" i="1"/>
  <c r="B88" i="1"/>
  <c r="C88" i="1"/>
  <c r="D88" i="1"/>
  <c r="Q88" i="1" s="1"/>
  <c r="E88" i="1"/>
  <c r="F88" i="1"/>
  <c r="G88" i="1"/>
  <c r="B89" i="1"/>
  <c r="C89" i="1"/>
  <c r="D89" i="1"/>
  <c r="Q89" i="1" s="1"/>
  <c r="E89" i="1"/>
  <c r="F89" i="1"/>
  <c r="G89" i="1"/>
  <c r="B90" i="1"/>
  <c r="C90" i="1"/>
  <c r="D90" i="1"/>
  <c r="Q90" i="1" s="1"/>
  <c r="E90" i="1"/>
  <c r="F90" i="1"/>
  <c r="G90" i="1"/>
  <c r="B91" i="1"/>
  <c r="C91" i="1"/>
  <c r="D91" i="1"/>
  <c r="Q91" i="1" s="1"/>
  <c r="E91" i="1"/>
  <c r="F91" i="1"/>
  <c r="G91" i="1"/>
  <c r="B92" i="1"/>
  <c r="C92" i="1"/>
  <c r="D92" i="1"/>
  <c r="Q92" i="1" s="1"/>
  <c r="E92" i="1"/>
  <c r="F92" i="1"/>
  <c r="G92" i="1"/>
  <c r="B93" i="1"/>
  <c r="C93" i="1"/>
  <c r="D93" i="1"/>
  <c r="Q93" i="1" s="1"/>
  <c r="E93" i="1"/>
  <c r="F93" i="1"/>
  <c r="G93" i="1"/>
  <c r="B94" i="1"/>
  <c r="C94" i="1"/>
  <c r="D94" i="1"/>
  <c r="Q94" i="1" s="1"/>
  <c r="E94" i="1"/>
  <c r="F94" i="1"/>
  <c r="G94" i="1"/>
  <c r="J75" i="1"/>
  <c r="I75" i="1"/>
  <c r="G75" i="1"/>
  <c r="F75" i="1"/>
  <c r="E75" i="1"/>
  <c r="D75" i="1"/>
  <c r="Q75" i="1" s="1"/>
  <c r="C75" i="1"/>
  <c r="B75" i="1"/>
  <c r="C20" i="1"/>
  <c r="K20" i="1" s="1"/>
  <c r="D20" i="1"/>
  <c r="Q20" i="1" s="1"/>
  <c r="E20" i="1"/>
  <c r="F20" i="1"/>
  <c r="G20" i="1"/>
  <c r="H20" i="1"/>
  <c r="I20" i="1"/>
  <c r="J20" i="1"/>
  <c r="C21" i="1"/>
  <c r="L21" i="1" s="1"/>
  <c r="D21" i="1"/>
  <c r="Q21" i="1" s="1"/>
  <c r="E21" i="1"/>
  <c r="F21" i="1"/>
  <c r="G21" i="1"/>
  <c r="H21" i="1"/>
  <c r="I21" i="1"/>
  <c r="J21" i="1"/>
  <c r="C22" i="1"/>
  <c r="K22" i="1" s="1"/>
  <c r="D22" i="1"/>
  <c r="Q22" i="1" s="1"/>
  <c r="E22" i="1"/>
  <c r="F22" i="1"/>
  <c r="G22" i="1"/>
  <c r="H22" i="1"/>
  <c r="I22" i="1"/>
  <c r="J22" i="1"/>
  <c r="C23" i="1"/>
  <c r="K23" i="1" s="1"/>
  <c r="D23" i="1"/>
  <c r="Q23" i="1" s="1"/>
  <c r="E23" i="1"/>
  <c r="F23" i="1"/>
  <c r="G23" i="1"/>
  <c r="H23" i="1"/>
  <c r="I23" i="1"/>
  <c r="J23" i="1"/>
  <c r="C24" i="1"/>
  <c r="K24" i="1" s="1"/>
  <c r="D24" i="1"/>
  <c r="Q24" i="1" s="1"/>
  <c r="E24" i="1"/>
  <c r="F24" i="1"/>
  <c r="G24" i="1"/>
  <c r="H24" i="1"/>
  <c r="I24" i="1"/>
  <c r="J24" i="1"/>
  <c r="C25" i="1"/>
  <c r="K25" i="1" s="1"/>
  <c r="D25" i="1"/>
  <c r="Q25" i="1" s="1"/>
  <c r="E25" i="1"/>
  <c r="F25" i="1"/>
  <c r="G25" i="1"/>
  <c r="H25" i="1"/>
  <c r="I25" i="1"/>
  <c r="J25" i="1"/>
  <c r="C26" i="1"/>
  <c r="K26" i="1" s="1"/>
  <c r="D26" i="1"/>
  <c r="Q26" i="1" s="1"/>
  <c r="E26" i="1"/>
  <c r="F26" i="1"/>
  <c r="G26" i="1"/>
  <c r="H26" i="1"/>
  <c r="I26" i="1"/>
  <c r="J26" i="1"/>
  <c r="C27" i="1"/>
  <c r="L27" i="1" s="1"/>
  <c r="D27" i="1"/>
  <c r="Q27" i="1" s="1"/>
  <c r="E27" i="1"/>
  <c r="F27" i="1"/>
  <c r="G27" i="1"/>
  <c r="H27" i="1"/>
  <c r="I27" i="1"/>
  <c r="J27" i="1"/>
  <c r="C28" i="1"/>
  <c r="K28" i="1" s="1"/>
  <c r="D28" i="1"/>
  <c r="Q28" i="1" s="1"/>
  <c r="E28" i="1"/>
  <c r="F28" i="1"/>
  <c r="G28" i="1"/>
  <c r="H28" i="1"/>
  <c r="I28" i="1"/>
  <c r="J28" i="1"/>
  <c r="C29" i="1"/>
  <c r="K29" i="1" s="1"/>
  <c r="D29" i="1"/>
  <c r="Q29" i="1" s="1"/>
  <c r="E29" i="1"/>
  <c r="F29" i="1"/>
  <c r="G29" i="1"/>
  <c r="H29" i="1"/>
  <c r="I29" i="1"/>
  <c r="J29" i="1"/>
  <c r="C30" i="1"/>
  <c r="K30" i="1" s="1"/>
  <c r="D30" i="1"/>
  <c r="Q30" i="1" s="1"/>
  <c r="E30" i="1"/>
  <c r="F30" i="1"/>
  <c r="G30" i="1"/>
  <c r="H30" i="1"/>
  <c r="I30" i="1"/>
  <c r="J30" i="1"/>
  <c r="C31" i="1"/>
  <c r="L31" i="1" s="1"/>
  <c r="D31" i="1"/>
  <c r="Q31" i="1" s="1"/>
  <c r="E31" i="1"/>
  <c r="F31" i="1"/>
  <c r="G31" i="1"/>
  <c r="H31" i="1"/>
  <c r="I31" i="1"/>
  <c r="J31" i="1"/>
  <c r="C32" i="1"/>
  <c r="K32" i="1" s="1"/>
  <c r="D32" i="1"/>
  <c r="Q32" i="1" s="1"/>
  <c r="E32" i="1"/>
  <c r="F32" i="1"/>
  <c r="G32" i="1"/>
  <c r="H32" i="1"/>
  <c r="I32" i="1"/>
  <c r="J32" i="1"/>
  <c r="C33" i="1"/>
  <c r="K33" i="1" s="1"/>
  <c r="D33" i="1"/>
  <c r="Q33" i="1" s="1"/>
  <c r="E33" i="1"/>
  <c r="F33" i="1"/>
  <c r="G33" i="1"/>
  <c r="H33" i="1"/>
  <c r="I33" i="1"/>
  <c r="J33" i="1"/>
  <c r="C34" i="1"/>
  <c r="K34" i="1" s="1"/>
  <c r="D34" i="1"/>
  <c r="Q34" i="1" s="1"/>
  <c r="E34" i="1"/>
  <c r="F34" i="1"/>
  <c r="G34" i="1"/>
  <c r="H34" i="1"/>
  <c r="I34" i="1"/>
  <c r="J34" i="1"/>
  <c r="C35" i="1"/>
  <c r="K35" i="1" s="1"/>
  <c r="D35" i="1"/>
  <c r="Q35" i="1" s="1"/>
  <c r="E35" i="1"/>
  <c r="F35" i="1"/>
  <c r="G35" i="1"/>
  <c r="H35" i="1"/>
  <c r="I35" i="1"/>
  <c r="J35" i="1"/>
  <c r="C36" i="1"/>
  <c r="L36" i="1" s="1"/>
  <c r="D36" i="1"/>
  <c r="Q36" i="1" s="1"/>
  <c r="E36" i="1"/>
  <c r="F36" i="1"/>
  <c r="G36" i="1"/>
  <c r="H36" i="1"/>
  <c r="I36" i="1"/>
  <c r="J36" i="1"/>
  <c r="C37" i="1"/>
  <c r="L37" i="1" s="1"/>
  <c r="D37" i="1"/>
  <c r="Q37" i="1" s="1"/>
  <c r="E37" i="1"/>
  <c r="F37" i="1"/>
  <c r="G37" i="1"/>
  <c r="H37" i="1"/>
  <c r="I37" i="1"/>
  <c r="J37" i="1"/>
  <c r="C38" i="1"/>
  <c r="K38" i="1" s="1"/>
  <c r="D38" i="1"/>
  <c r="Q38" i="1" s="1"/>
  <c r="E38" i="1"/>
  <c r="F38" i="1"/>
  <c r="G38" i="1"/>
  <c r="H38" i="1"/>
  <c r="I38" i="1"/>
  <c r="J38" i="1"/>
  <c r="C39" i="1"/>
  <c r="K39" i="1" s="1"/>
  <c r="D39" i="1"/>
  <c r="Q39" i="1" s="1"/>
  <c r="E39" i="1"/>
  <c r="F39" i="1"/>
  <c r="G39" i="1"/>
  <c r="H39" i="1"/>
  <c r="I39" i="1"/>
  <c r="J39" i="1"/>
  <c r="L94" i="1" l="1"/>
  <c r="L92" i="1"/>
  <c r="K90" i="1"/>
  <c r="M90" i="1" s="1"/>
  <c r="N90" i="1" s="1"/>
  <c r="R90" i="1" s="1"/>
  <c r="K88" i="1"/>
  <c r="M88" i="1" s="1"/>
  <c r="K86" i="1"/>
  <c r="M86" i="1" s="1"/>
  <c r="K84" i="1"/>
  <c r="M84" i="1" s="1"/>
  <c r="K82" i="1"/>
  <c r="M82" i="1" s="1"/>
  <c r="K80" i="1"/>
  <c r="M80" i="1" s="1"/>
  <c r="N80" i="1" s="1"/>
  <c r="R80" i="1" s="1"/>
  <c r="K78" i="1"/>
  <c r="M78" i="1" s="1"/>
  <c r="N78" i="1" s="1"/>
  <c r="R78" i="1" s="1"/>
  <c r="K76" i="1"/>
  <c r="M76" i="1" s="1"/>
  <c r="N76" i="1" s="1"/>
  <c r="R76" i="1" s="1"/>
  <c r="M23" i="1"/>
  <c r="N23" i="1" s="1"/>
  <c r="R23" i="1" s="1"/>
  <c r="M20" i="1"/>
  <c r="N20" i="1" s="1"/>
  <c r="R20" i="1" s="1"/>
  <c r="L143" i="1"/>
  <c r="K140" i="1"/>
  <c r="M140" i="1" s="1"/>
  <c r="N140" i="1" s="1"/>
  <c r="R140" i="1" s="1"/>
  <c r="L137" i="1"/>
  <c r="L134" i="1"/>
  <c r="K131" i="1"/>
  <c r="L128" i="1"/>
  <c r="K91" i="1"/>
  <c r="M91" i="1" s="1"/>
  <c r="N91" i="1" s="1"/>
  <c r="R91" i="1" s="1"/>
  <c r="K89" i="1"/>
  <c r="M89" i="1" s="1"/>
  <c r="N89" i="1" s="1"/>
  <c r="R89" i="1" s="1"/>
  <c r="L87" i="1"/>
  <c r="K81" i="1"/>
  <c r="M81" i="1" s="1"/>
  <c r="N81" i="1" s="1"/>
  <c r="K79" i="1"/>
  <c r="M79" i="1" s="1"/>
  <c r="N79" i="1" s="1"/>
  <c r="R79" i="1" s="1"/>
  <c r="K77" i="1"/>
  <c r="M77" i="1" s="1"/>
  <c r="N77" i="1" s="1"/>
  <c r="R77" i="1" s="1"/>
  <c r="L145" i="1"/>
  <c r="K142" i="1"/>
  <c r="K139" i="1"/>
  <c r="K136" i="1"/>
  <c r="M136" i="1" s="1"/>
  <c r="N136" i="1" s="1"/>
  <c r="R136" i="1" s="1"/>
  <c r="K133" i="1"/>
  <c r="M133" i="1" s="1"/>
  <c r="N133" i="1" s="1"/>
  <c r="R133" i="1" s="1"/>
  <c r="K130" i="1"/>
  <c r="M130" i="1" s="1"/>
  <c r="N130" i="1" s="1"/>
  <c r="R130" i="1" s="1"/>
  <c r="K127" i="1"/>
  <c r="M127" i="1" s="1"/>
  <c r="N127" i="1" s="1"/>
  <c r="R127" i="1" s="1"/>
  <c r="M142" i="1"/>
  <c r="N142" i="1" s="1"/>
  <c r="R142" i="1" s="1"/>
  <c r="M139" i="1"/>
  <c r="N139" i="1" s="1"/>
  <c r="R139" i="1" s="1"/>
  <c r="L126" i="1"/>
  <c r="K144" i="1"/>
  <c r="M144" i="1" s="1"/>
  <c r="N144" i="1" s="1"/>
  <c r="K141" i="1"/>
  <c r="M141" i="1" s="1"/>
  <c r="N141" i="1" s="1"/>
  <c r="R141" i="1" s="1"/>
  <c r="K138" i="1"/>
  <c r="M138" i="1" s="1"/>
  <c r="N138" i="1" s="1"/>
  <c r="K135" i="1"/>
  <c r="M135" i="1" s="1"/>
  <c r="N135" i="1" s="1"/>
  <c r="K132" i="1"/>
  <c r="M132" i="1" s="1"/>
  <c r="N132" i="1" s="1"/>
  <c r="R132" i="1" s="1"/>
  <c r="K129" i="1"/>
  <c r="M129" i="1" s="1"/>
  <c r="N129" i="1" s="1"/>
  <c r="R129" i="1" s="1"/>
  <c r="M131" i="1"/>
  <c r="N131" i="1" s="1"/>
  <c r="R131" i="1" s="1"/>
  <c r="K145" i="1"/>
  <c r="M145" i="1" s="1"/>
  <c r="N145" i="1" s="1"/>
  <c r="R145" i="1" s="1"/>
  <c r="K36" i="1"/>
  <c r="M36" i="1" s="1"/>
  <c r="N36" i="1" s="1"/>
  <c r="M38" i="1"/>
  <c r="N38" i="1" s="1"/>
  <c r="R38" i="1" s="1"/>
  <c r="L140" i="1"/>
  <c r="L131" i="1"/>
  <c r="K143" i="1"/>
  <c r="M143" i="1" s="1"/>
  <c r="N143" i="1" s="1"/>
  <c r="K137" i="1"/>
  <c r="M137" i="1" s="1"/>
  <c r="N137" i="1" s="1"/>
  <c r="K134" i="1"/>
  <c r="M134" i="1" s="1"/>
  <c r="N134" i="1" s="1"/>
  <c r="K128" i="1"/>
  <c r="M128" i="1" s="1"/>
  <c r="N128" i="1" s="1"/>
  <c r="K92" i="1"/>
  <c r="M92" i="1" s="1"/>
  <c r="N92" i="1" s="1"/>
  <c r="R92" i="1" s="1"/>
  <c r="L142" i="1"/>
  <c r="L139" i="1"/>
  <c r="L136" i="1"/>
  <c r="L133" i="1"/>
  <c r="L130" i="1"/>
  <c r="L127" i="1"/>
  <c r="L30" i="1"/>
  <c r="L144" i="1"/>
  <c r="L141" i="1"/>
  <c r="L138" i="1"/>
  <c r="L135" i="1"/>
  <c r="L132" i="1"/>
  <c r="L129" i="1"/>
  <c r="K126" i="1"/>
  <c r="M126" i="1" s="1"/>
  <c r="N126" i="1" s="1"/>
  <c r="K94" i="1"/>
  <c r="M94" i="1" s="1"/>
  <c r="N94" i="1" s="1"/>
  <c r="R94" i="1" s="1"/>
  <c r="N88" i="1"/>
  <c r="R88" i="1" s="1"/>
  <c r="N82" i="1"/>
  <c r="R82" i="1" s="1"/>
  <c r="L88" i="1"/>
  <c r="N84" i="1"/>
  <c r="R84" i="1" s="1"/>
  <c r="K93" i="1"/>
  <c r="M93" i="1" s="1"/>
  <c r="N93" i="1" s="1"/>
  <c r="R93" i="1" s="1"/>
  <c r="L89" i="1"/>
  <c r="K87" i="1"/>
  <c r="M87" i="1" s="1"/>
  <c r="N87" i="1" s="1"/>
  <c r="R87" i="1" s="1"/>
  <c r="K85" i="1"/>
  <c r="M85" i="1" s="1"/>
  <c r="N85" i="1" s="1"/>
  <c r="L83" i="1"/>
  <c r="L81" i="1"/>
  <c r="N86" i="1"/>
  <c r="R86" i="1" s="1"/>
  <c r="L85" i="1"/>
  <c r="K83" i="1"/>
  <c r="M83" i="1" s="1"/>
  <c r="N83" i="1" s="1"/>
  <c r="L90" i="1"/>
  <c r="L77" i="1"/>
  <c r="L82" i="1"/>
  <c r="L79" i="1"/>
  <c r="L84" i="1"/>
  <c r="L93" i="1"/>
  <c r="L86" i="1"/>
  <c r="L26" i="1"/>
  <c r="L91" i="1"/>
  <c r="L76" i="1"/>
  <c r="L78" i="1"/>
  <c r="L80" i="1"/>
  <c r="L75" i="1"/>
  <c r="M32" i="1"/>
  <c r="N32" i="1" s="1"/>
  <c r="R32" i="1" s="1"/>
  <c r="L20" i="1"/>
  <c r="K75" i="1"/>
  <c r="M75" i="1" s="1"/>
  <c r="N75" i="1" s="1"/>
  <c r="M30" i="1"/>
  <c r="N30" i="1" s="1"/>
  <c r="R30" i="1" s="1"/>
  <c r="K27" i="1"/>
  <c r="M27" i="1" s="1"/>
  <c r="N27" i="1" s="1"/>
  <c r="O27" i="1" s="1"/>
  <c r="P27" i="1" s="1"/>
  <c r="L32" i="1"/>
  <c r="K21" i="1"/>
  <c r="M21" i="1" s="1"/>
  <c r="N21" i="1" s="1"/>
  <c r="R21" i="1" s="1"/>
  <c r="L33" i="1"/>
  <c r="L39" i="1"/>
  <c r="L23" i="1"/>
  <c r="M22" i="1"/>
  <c r="N22" i="1" s="1"/>
  <c r="R22" i="1" s="1"/>
  <c r="M24" i="1"/>
  <c r="N24" i="1" s="1"/>
  <c r="R24" i="1" s="1"/>
  <c r="L22" i="1"/>
  <c r="L29" i="1"/>
  <c r="L24" i="1"/>
  <c r="M29" i="1"/>
  <c r="N29" i="1" s="1"/>
  <c r="R29" i="1" s="1"/>
  <c r="L35" i="1"/>
  <c r="M34" i="1"/>
  <c r="N34" i="1" s="1"/>
  <c r="R34" i="1" s="1"/>
  <c r="M26" i="1"/>
  <c r="N26" i="1" s="1"/>
  <c r="R26" i="1" s="1"/>
  <c r="M35" i="1"/>
  <c r="N35" i="1" s="1"/>
  <c r="R35" i="1" s="1"/>
  <c r="M28" i="1"/>
  <c r="N28" i="1" s="1"/>
  <c r="R28" i="1" s="1"/>
  <c r="L38" i="1"/>
  <c r="M39" i="1"/>
  <c r="N39" i="1" s="1"/>
  <c r="M33" i="1"/>
  <c r="N33" i="1" s="1"/>
  <c r="M25" i="1"/>
  <c r="N25" i="1" s="1"/>
  <c r="R25" i="1" s="1"/>
  <c r="K31" i="1"/>
  <c r="M31" i="1" s="1"/>
  <c r="N31" i="1" s="1"/>
  <c r="L34" i="1"/>
  <c r="L28" i="1"/>
  <c r="L25" i="1"/>
  <c r="K37" i="1"/>
  <c r="M37" i="1" s="1"/>
  <c r="N37" i="1" s="1"/>
  <c r="O79" i="1" l="1"/>
  <c r="P79" i="1" s="1"/>
  <c r="O130" i="1"/>
  <c r="O133" i="1"/>
  <c r="T133" i="1" s="1"/>
  <c r="U133" i="1" s="1"/>
  <c r="V133" i="1" s="1"/>
  <c r="O127" i="1"/>
  <c r="P127" i="1" s="1"/>
  <c r="O139" i="1"/>
  <c r="P139" i="1" s="1"/>
  <c r="O142" i="1"/>
  <c r="P142" i="1" s="1"/>
  <c r="O136" i="1"/>
  <c r="T136" i="1" s="1"/>
  <c r="U136" i="1" s="1"/>
  <c r="V136" i="1" s="1"/>
  <c r="O84" i="1"/>
  <c r="P84" i="1" s="1"/>
  <c r="R138" i="1"/>
  <c r="O138" i="1"/>
  <c r="S138" i="1" s="1"/>
  <c r="T139" i="1"/>
  <c r="U139" i="1" s="1"/>
  <c r="V139" i="1" s="1"/>
  <c r="O129" i="1"/>
  <c r="S129" i="1" s="1"/>
  <c r="T130" i="1"/>
  <c r="U130" i="1" s="1"/>
  <c r="V130" i="1" s="1"/>
  <c r="O145" i="1"/>
  <c r="R135" i="1"/>
  <c r="O135" i="1"/>
  <c r="S135" i="1" s="1"/>
  <c r="O144" i="1"/>
  <c r="P144" i="1" s="1"/>
  <c r="R144" i="1"/>
  <c r="O131" i="1"/>
  <c r="T131" i="1" s="1"/>
  <c r="U131" i="1" s="1"/>
  <c r="S130" i="1"/>
  <c r="S136" i="1"/>
  <c r="Y136" i="1" s="1"/>
  <c r="O80" i="1"/>
  <c r="S80" i="1" s="1"/>
  <c r="O76" i="1"/>
  <c r="S76" i="1" s="1"/>
  <c r="O89" i="1"/>
  <c r="P89" i="1" s="1"/>
  <c r="O132" i="1"/>
  <c r="S132" i="1" s="1"/>
  <c r="O141" i="1"/>
  <c r="S141" i="1" s="1"/>
  <c r="R134" i="1"/>
  <c r="O134" i="1"/>
  <c r="R85" i="1"/>
  <c r="O85" i="1"/>
  <c r="P85" i="1" s="1"/>
  <c r="R128" i="1"/>
  <c r="O128" i="1"/>
  <c r="O126" i="1"/>
  <c r="R126" i="1"/>
  <c r="R137" i="1"/>
  <c r="O137" i="1"/>
  <c r="R143" i="1"/>
  <c r="O143" i="1"/>
  <c r="P133" i="1"/>
  <c r="O90" i="1"/>
  <c r="P90" i="1" s="1"/>
  <c r="O23" i="1"/>
  <c r="P23" i="1" s="1"/>
  <c r="P130" i="1"/>
  <c r="O20" i="1"/>
  <c r="P20" i="1" s="1"/>
  <c r="O78" i="1"/>
  <c r="T78" i="1" s="1"/>
  <c r="U78" i="1" s="1"/>
  <c r="O140" i="1"/>
  <c r="O29" i="1"/>
  <c r="P29" i="1" s="1"/>
  <c r="O92" i="1"/>
  <c r="S92" i="1" s="1"/>
  <c r="O86" i="1"/>
  <c r="S86" i="1" s="1"/>
  <c r="O93" i="1"/>
  <c r="P93" i="1" s="1"/>
  <c r="O88" i="1"/>
  <c r="T88" i="1" s="1"/>
  <c r="U88" i="1" s="1"/>
  <c r="V88" i="1" s="1"/>
  <c r="O94" i="1"/>
  <c r="T94" i="1" s="1"/>
  <c r="U94" i="1" s="1"/>
  <c r="V94" i="1" s="1"/>
  <c r="O82" i="1"/>
  <c r="T82" i="1" s="1"/>
  <c r="U82" i="1" s="1"/>
  <c r="V82" i="1" s="1"/>
  <c r="O83" i="1"/>
  <c r="R83" i="1"/>
  <c r="O81" i="1"/>
  <c r="R81" i="1"/>
  <c r="O32" i="1"/>
  <c r="S32" i="1" s="1"/>
  <c r="O87" i="1"/>
  <c r="T87" i="1" s="1"/>
  <c r="U87" i="1" s="1"/>
  <c r="O24" i="1"/>
  <c r="P24" i="1" s="1"/>
  <c r="O77" i="1"/>
  <c r="O91" i="1"/>
  <c r="T79" i="1"/>
  <c r="U79" i="1" s="1"/>
  <c r="S79" i="1"/>
  <c r="O26" i="1"/>
  <c r="P26" i="1" s="1"/>
  <c r="O30" i="1"/>
  <c r="T30" i="1" s="1"/>
  <c r="U30" i="1" s="1"/>
  <c r="V30" i="1" s="1"/>
  <c r="R75" i="1"/>
  <c r="O75" i="1"/>
  <c r="O34" i="1"/>
  <c r="S34" i="1" s="1"/>
  <c r="R27" i="1"/>
  <c r="T27" i="1" s="1"/>
  <c r="U27" i="1" s="1"/>
  <c r="O35" i="1"/>
  <c r="O28" i="1"/>
  <c r="S28" i="1" s="1"/>
  <c r="O38" i="1"/>
  <c r="T38" i="1" s="1"/>
  <c r="U38" i="1" s="1"/>
  <c r="R31" i="1"/>
  <c r="O31" i="1"/>
  <c r="O36" i="1"/>
  <c r="R36" i="1"/>
  <c r="O33" i="1"/>
  <c r="R33" i="1"/>
  <c r="O39" i="1"/>
  <c r="R39" i="1"/>
  <c r="R37" i="1"/>
  <c r="O37" i="1"/>
  <c r="O25" i="1"/>
  <c r="T25" i="1" s="1"/>
  <c r="U25" i="1" s="1"/>
  <c r="S27" i="1"/>
  <c r="O22" i="1"/>
  <c r="T22" i="1" s="1"/>
  <c r="U22" i="1" s="1"/>
  <c r="O21" i="1"/>
  <c r="S139" i="1" l="1"/>
  <c r="T84" i="1"/>
  <c r="U84" i="1" s="1"/>
  <c r="V84" i="1" s="1"/>
  <c r="T89" i="1"/>
  <c r="U89" i="1" s="1"/>
  <c r="S84" i="1"/>
  <c r="T142" i="1"/>
  <c r="U142" i="1" s="1"/>
  <c r="T129" i="1"/>
  <c r="U129" i="1" s="1"/>
  <c r="V129" i="1" s="1"/>
  <c r="T127" i="1"/>
  <c r="U127" i="1" s="1"/>
  <c r="V127" i="1" s="1"/>
  <c r="Y139" i="1"/>
  <c r="P78" i="1"/>
  <c r="P80" i="1"/>
  <c r="T138" i="1"/>
  <c r="U138" i="1" s="1"/>
  <c r="V138" i="1" s="1"/>
  <c r="X138" i="1" s="1"/>
  <c r="T23" i="1"/>
  <c r="U23" i="1" s="1"/>
  <c r="V23" i="1" s="1"/>
  <c r="T80" i="1"/>
  <c r="U80" i="1" s="1"/>
  <c r="Y80" i="1" s="1"/>
  <c r="P138" i="1"/>
  <c r="W139" i="1"/>
  <c r="P136" i="1"/>
  <c r="S85" i="1"/>
  <c r="T20" i="1"/>
  <c r="U20" i="1" s="1"/>
  <c r="V20" i="1" s="1"/>
  <c r="P129" i="1"/>
  <c r="S127" i="1"/>
  <c r="W127" i="1" s="1"/>
  <c r="T85" i="1"/>
  <c r="U85" i="1" s="1"/>
  <c r="V85" i="1" s="1"/>
  <c r="S133" i="1"/>
  <c r="Y133" i="1" s="1"/>
  <c r="S142" i="1"/>
  <c r="W142" i="1" s="1"/>
  <c r="X130" i="1"/>
  <c r="P135" i="1"/>
  <c r="T141" i="1"/>
  <c r="U141" i="1" s="1"/>
  <c r="V141" i="1" s="1"/>
  <c r="Z141" i="1" s="1"/>
  <c r="W130" i="1"/>
  <c r="S20" i="1"/>
  <c r="S89" i="1"/>
  <c r="Y89" i="1" s="1"/>
  <c r="S144" i="1"/>
  <c r="T144" i="1"/>
  <c r="U144" i="1" s="1"/>
  <c r="V144" i="1" s="1"/>
  <c r="T86" i="1"/>
  <c r="U86" i="1" s="1"/>
  <c r="Y86" i="1" s="1"/>
  <c r="W129" i="1"/>
  <c r="P92" i="1"/>
  <c r="T135" i="1"/>
  <c r="U135" i="1" s="1"/>
  <c r="V135" i="1" s="1"/>
  <c r="X135" i="1" s="1"/>
  <c r="X129" i="1"/>
  <c r="T145" i="1"/>
  <c r="U145" i="1" s="1"/>
  <c r="P145" i="1"/>
  <c r="P141" i="1"/>
  <c r="T29" i="1"/>
  <c r="U29" i="1" s="1"/>
  <c r="V29" i="1" s="1"/>
  <c r="S145" i="1"/>
  <c r="Z139" i="1"/>
  <c r="P132" i="1"/>
  <c r="T76" i="1"/>
  <c r="U76" i="1" s="1"/>
  <c r="T132" i="1"/>
  <c r="U132" i="1" s="1"/>
  <c r="V132" i="1" s="1"/>
  <c r="X132" i="1" s="1"/>
  <c r="P76" i="1"/>
  <c r="Y84" i="1"/>
  <c r="T126" i="1"/>
  <c r="U126" i="1" s="1"/>
  <c r="V126" i="1" s="1"/>
  <c r="Y130" i="1"/>
  <c r="S78" i="1"/>
  <c r="Y78" i="1" s="1"/>
  <c r="S23" i="1"/>
  <c r="P131" i="1"/>
  <c r="S131" i="1"/>
  <c r="Y131" i="1" s="1"/>
  <c r="X136" i="1"/>
  <c r="T143" i="1"/>
  <c r="U143" i="1" s="1"/>
  <c r="V143" i="1" s="1"/>
  <c r="S90" i="1"/>
  <c r="V142" i="1"/>
  <c r="W136" i="1"/>
  <c r="AA136" i="1" s="1"/>
  <c r="T32" i="1"/>
  <c r="U32" i="1" s="1"/>
  <c r="V32" i="1" s="1"/>
  <c r="X32" i="1" s="1"/>
  <c r="T137" i="1"/>
  <c r="U137" i="1" s="1"/>
  <c r="Z84" i="1"/>
  <c r="S137" i="1"/>
  <c r="P137" i="1"/>
  <c r="S126" i="1"/>
  <c r="P126" i="1"/>
  <c r="P128" i="1"/>
  <c r="S128" i="1"/>
  <c r="S140" i="1"/>
  <c r="P140" i="1"/>
  <c r="T128" i="1"/>
  <c r="U128" i="1" s="1"/>
  <c r="T26" i="1"/>
  <c r="U26" i="1" s="1"/>
  <c r="V26" i="1" s="1"/>
  <c r="P32" i="1"/>
  <c r="T81" i="1"/>
  <c r="U81" i="1" s="1"/>
  <c r="V81" i="1" s="1"/>
  <c r="X139" i="1"/>
  <c r="V131" i="1"/>
  <c r="T140" i="1"/>
  <c r="U140" i="1" s="1"/>
  <c r="P134" i="1"/>
  <c r="S134" i="1"/>
  <c r="T134" i="1"/>
  <c r="U134" i="1" s="1"/>
  <c r="P143" i="1"/>
  <c r="S143" i="1"/>
  <c r="T90" i="1"/>
  <c r="U90" i="1" s="1"/>
  <c r="Y129" i="1"/>
  <c r="Z129" i="1"/>
  <c r="Z130" i="1"/>
  <c r="Z136" i="1"/>
  <c r="S26" i="1"/>
  <c r="P86" i="1"/>
  <c r="T24" i="1"/>
  <c r="U24" i="1" s="1"/>
  <c r="V24" i="1" s="1"/>
  <c r="V78" i="1"/>
  <c r="S29" i="1"/>
  <c r="W84" i="1"/>
  <c r="S82" i="1"/>
  <c r="X82" i="1" s="1"/>
  <c r="P82" i="1"/>
  <c r="S93" i="1"/>
  <c r="S94" i="1"/>
  <c r="Y94" i="1" s="1"/>
  <c r="P94" i="1"/>
  <c r="X84" i="1"/>
  <c r="S88" i="1"/>
  <c r="P88" i="1"/>
  <c r="T93" i="1"/>
  <c r="U93" i="1" s="1"/>
  <c r="V93" i="1" s="1"/>
  <c r="T92" i="1"/>
  <c r="U92" i="1" s="1"/>
  <c r="V92" i="1" s="1"/>
  <c r="V87" i="1"/>
  <c r="T34" i="1"/>
  <c r="U34" i="1" s="1"/>
  <c r="Y34" i="1" s="1"/>
  <c r="P91" i="1"/>
  <c r="S91" i="1"/>
  <c r="T91" i="1"/>
  <c r="U91" i="1" s="1"/>
  <c r="P77" i="1"/>
  <c r="S77" i="1"/>
  <c r="P87" i="1"/>
  <c r="S87" i="1"/>
  <c r="P81" i="1"/>
  <c r="S81" i="1"/>
  <c r="T77" i="1"/>
  <c r="U77" i="1" s="1"/>
  <c r="S24" i="1"/>
  <c r="T83" i="1"/>
  <c r="U83" i="1" s="1"/>
  <c r="P83" i="1"/>
  <c r="S83" i="1"/>
  <c r="Y79" i="1"/>
  <c r="V79" i="1"/>
  <c r="X79" i="1" s="1"/>
  <c r="W79" i="1"/>
  <c r="V89" i="1"/>
  <c r="T33" i="1"/>
  <c r="U33" i="1" s="1"/>
  <c r="V33" i="1" s="1"/>
  <c r="P34" i="1"/>
  <c r="P30" i="1"/>
  <c r="S30" i="1"/>
  <c r="Y30" i="1" s="1"/>
  <c r="T75" i="1"/>
  <c r="U75" i="1" s="1"/>
  <c r="V75" i="1" s="1"/>
  <c r="P75" i="1"/>
  <c r="S75" i="1"/>
  <c r="T39" i="1"/>
  <c r="U39" i="1" s="1"/>
  <c r="V39" i="1" s="1"/>
  <c r="P35" i="1"/>
  <c r="S35" i="1"/>
  <c r="P38" i="1"/>
  <c r="S38" i="1"/>
  <c r="Y38" i="1" s="1"/>
  <c r="T28" i="1"/>
  <c r="U28" i="1" s="1"/>
  <c r="Y28" i="1" s="1"/>
  <c r="P28" i="1"/>
  <c r="T35" i="1"/>
  <c r="U35" i="1" s="1"/>
  <c r="P21" i="1"/>
  <c r="S21" i="1"/>
  <c r="V38" i="1"/>
  <c r="P39" i="1"/>
  <c r="S39" i="1"/>
  <c r="V25" i="1"/>
  <c r="S22" i="1"/>
  <c r="W22" i="1" s="1"/>
  <c r="P22" i="1"/>
  <c r="T21" i="1"/>
  <c r="U21" i="1" s="1"/>
  <c r="P37" i="1"/>
  <c r="S37" i="1"/>
  <c r="Y27" i="1"/>
  <c r="T37" i="1"/>
  <c r="U37" i="1" s="1"/>
  <c r="P33" i="1"/>
  <c r="S33" i="1"/>
  <c r="V22" i="1"/>
  <c r="T36" i="1"/>
  <c r="U36" i="1" s="1"/>
  <c r="S25" i="1"/>
  <c r="W25" i="1" s="1"/>
  <c r="P25" i="1"/>
  <c r="P36" i="1"/>
  <c r="S36" i="1"/>
  <c r="S31" i="1"/>
  <c r="P31" i="1"/>
  <c r="W27" i="1"/>
  <c r="V27" i="1"/>
  <c r="X27" i="1" s="1"/>
  <c r="T31" i="1"/>
  <c r="U31" i="1" s="1"/>
  <c r="X20" i="1" l="1"/>
  <c r="Z135" i="1"/>
  <c r="AB135" i="1" s="1"/>
  <c r="W133" i="1"/>
  <c r="AA133" i="1" s="1"/>
  <c r="V80" i="1"/>
  <c r="W141" i="1"/>
  <c r="AA141" i="1" s="1"/>
  <c r="Y138" i="1"/>
  <c r="W138" i="1"/>
  <c r="W135" i="1"/>
  <c r="Y23" i="1"/>
  <c r="Y85" i="1"/>
  <c r="Y142" i="1"/>
  <c r="AA139" i="1"/>
  <c r="AA130" i="1"/>
  <c r="W85" i="1"/>
  <c r="W80" i="1"/>
  <c r="X89" i="1"/>
  <c r="W89" i="1"/>
  <c r="AA89" i="1" s="1"/>
  <c r="AB130" i="1"/>
  <c r="X141" i="1"/>
  <c r="AB141" i="1" s="1"/>
  <c r="Z127" i="1"/>
  <c r="Y144" i="1"/>
  <c r="X127" i="1"/>
  <c r="Y29" i="1"/>
  <c r="W86" i="1"/>
  <c r="AA86" i="1" s="1"/>
  <c r="V86" i="1"/>
  <c r="Z86" i="1" s="1"/>
  <c r="W20" i="1"/>
  <c r="Y127" i="1"/>
  <c r="AA127" i="1" s="1"/>
  <c r="W78" i="1"/>
  <c r="AA78" i="1" s="1"/>
  <c r="Y135" i="1"/>
  <c r="X23" i="1"/>
  <c r="Z133" i="1"/>
  <c r="AA84" i="1"/>
  <c r="X78" i="1"/>
  <c r="X142" i="1"/>
  <c r="W144" i="1"/>
  <c r="X133" i="1"/>
  <c r="Z29" i="1"/>
  <c r="Y141" i="1"/>
  <c r="W23" i="1"/>
  <c r="Z20" i="1"/>
  <c r="AB20" i="1" s="1"/>
  <c r="Y20" i="1"/>
  <c r="AB139" i="1"/>
  <c r="AA129" i="1"/>
  <c r="W32" i="1"/>
  <c r="X144" i="1"/>
  <c r="AA142" i="1"/>
  <c r="Y32" i="1"/>
  <c r="Z32" i="1"/>
  <c r="AB32" i="1" s="1"/>
  <c r="Z142" i="1"/>
  <c r="W33" i="1"/>
  <c r="W24" i="1"/>
  <c r="Y132" i="1"/>
  <c r="AB84" i="1"/>
  <c r="AA138" i="1"/>
  <c r="V34" i="1"/>
  <c r="X34" i="1" s="1"/>
  <c r="Z82" i="1"/>
  <c r="Z138" i="1"/>
  <c r="AB138" i="1" s="1"/>
  <c r="W26" i="1"/>
  <c r="AB129" i="1"/>
  <c r="X126" i="1"/>
  <c r="Y145" i="1"/>
  <c r="W131" i="1"/>
  <c r="AA131" i="1" s="1"/>
  <c r="Y76" i="1"/>
  <c r="V76" i="1"/>
  <c r="W76" i="1"/>
  <c r="V145" i="1"/>
  <c r="W145" i="1"/>
  <c r="X87" i="1"/>
  <c r="W29" i="1"/>
  <c r="AA80" i="1"/>
  <c r="W132" i="1"/>
  <c r="X26" i="1"/>
  <c r="Y83" i="1"/>
  <c r="Z92" i="1"/>
  <c r="X92" i="1"/>
  <c r="AB136" i="1"/>
  <c r="AC136" i="1" s="1"/>
  <c r="AD136" i="1" s="1"/>
  <c r="Y26" i="1"/>
  <c r="Z144" i="1"/>
  <c r="Y93" i="1"/>
  <c r="W81" i="1"/>
  <c r="W34" i="1"/>
  <c r="AA34" i="1" s="1"/>
  <c r="Z143" i="1"/>
  <c r="Y143" i="1"/>
  <c r="V134" i="1"/>
  <c r="X134" i="1" s="1"/>
  <c r="W134" i="1"/>
  <c r="Y137" i="1"/>
  <c r="Y134" i="1"/>
  <c r="V128" i="1"/>
  <c r="X128" i="1" s="1"/>
  <c r="W128" i="1"/>
  <c r="W143" i="1"/>
  <c r="V140" i="1"/>
  <c r="X140" i="1" s="1"/>
  <c r="W140" i="1"/>
  <c r="Y140" i="1"/>
  <c r="X143" i="1"/>
  <c r="Z94" i="1"/>
  <c r="X94" i="1"/>
  <c r="Y128" i="1"/>
  <c r="V137" i="1"/>
  <c r="X137" i="1" s="1"/>
  <c r="W137" i="1"/>
  <c r="X131" i="1"/>
  <c r="Z131" i="1"/>
  <c r="X93" i="1"/>
  <c r="X29" i="1"/>
  <c r="AA135" i="1"/>
  <c r="AC135" i="1" s="1"/>
  <c r="AD135" i="1" s="1"/>
  <c r="W93" i="1"/>
  <c r="Y126" i="1"/>
  <c r="W126" i="1"/>
  <c r="Y90" i="1"/>
  <c r="V90" i="1"/>
  <c r="W90" i="1"/>
  <c r="Z132" i="1"/>
  <c r="AB132" i="1" s="1"/>
  <c r="Z126" i="1"/>
  <c r="Z78" i="1"/>
  <c r="Z93" i="1"/>
  <c r="AB82" i="1"/>
  <c r="W88" i="1"/>
  <c r="Y88" i="1"/>
  <c r="X88" i="1"/>
  <c r="Y24" i="1"/>
  <c r="X81" i="1"/>
  <c r="W82" i="1"/>
  <c r="Y82" i="1"/>
  <c r="W94" i="1"/>
  <c r="AA94" i="1" s="1"/>
  <c r="Z88" i="1"/>
  <c r="Y92" i="1"/>
  <c r="W92" i="1"/>
  <c r="X80" i="1"/>
  <c r="Z80" i="1"/>
  <c r="V77" i="1"/>
  <c r="X77" i="1" s="1"/>
  <c r="W77" i="1"/>
  <c r="Z89" i="1"/>
  <c r="Y81" i="1"/>
  <c r="Z81" i="1"/>
  <c r="Y77" i="1"/>
  <c r="W83" i="1"/>
  <c r="V83" i="1"/>
  <c r="W91" i="1"/>
  <c r="V91" i="1"/>
  <c r="X91" i="1" s="1"/>
  <c r="Y91" i="1"/>
  <c r="Z87" i="1"/>
  <c r="Y87" i="1"/>
  <c r="W87" i="1"/>
  <c r="X85" i="1"/>
  <c r="Z85" i="1"/>
  <c r="AA79" i="1"/>
  <c r="Z79" i="1"/>
  <c r="AB79" i="1" s="1"/>
  <c r="W75" i="1"/>
  <c r="V28" i="1"/>
  <c r="X28" i="1" s="1"/>
  <c r="W28" i="1"/>
  <c r="AA28" i="1" s="1"/>
  <c r="Z30" i="1"/>
  <c r="Y35" i="1"/>
  <c r="W30" i="1"/>
  <c r="AA30" i="1" s="1"/>
  <c r="Z23" i="1"/>
  <c r="AB23" i="1" s="1"/>
  <c r="X30" i="1"/>
  <c r="X75" i="1"/>
  <c r="Z75" i="1"/>
  <c r="Y75" i="1"/>
  <c r="W38" i="1"/>
  <c r="AA38" i="1" s="1"/>
  <c r="X33" i="1"/>
  <c r="V35" i="1"/>
  <c r="W35" i="1"/>
  <c r="V31" i="1"/>
  <c r="X31" i="1" s="1"/>
  <c r="W31" i="1"/>
  <c r="X24" i="1"/>
  <c r="Z24" i="1"/>
  <c r="V36" i="1"/>
  <c r="X36" i="1" s="1"/>
  <c r="W36" i="1"/>
  <c r="Y39" i="1"/>
  <c r="Z39" i="1"/>
  <c r="Y31" i="1"/>
  <c r="X22" i="1"/>
  <c r="Z27" i="1"/>
  <c r="AB27" i="1" s="1"/>
  <c r="Y22" i="1"/>
  <c r="AA22" i="1" s="1"/>
  <c r="Z22" i="1"/>
  <c r="Y36" i="1"/>
  <c r="AA27" i="1"/>
  <c r="Y33" i="1"/>
  <c r="Z33" i="1"/>
  <c r="X38" i="1"/>
  <c r="Z38" i="1"/>
  <c r="Z26" i="1"/>
  <c r="W39" i="1"/>
  <c r="V37" i="1"/>
  <c r="X37" i="1" s="1"/>
  <c r="W37" i="1"/>
  <c r="X39" i="1"/>
  <c r="V21" i="1"/>
  <c r="X21" i="1" s="1"/>
  <c r="W21" i="1"/>
  <c r="Y21" i="1"/>
  <c r="Y25" i="1"/>
  <c r="AA25" i="1" s="1"/>
  <c r="Z25" i="1"/>
  <c r="Y37" i="1"/>
  <c r="X25" i="1"/>
  <c r="AC139" i="1" l="1"/>
  <c r="AD139" i="1" s="1"/>
  <c r="AB127" i="1"/>
  <c r="AB144" i="1"/>
  <c r="AA23" i="1"/>
  <c r="AB78" i="1"/>
  <c r="AC78" i="1" s="1"/>
  <c r="AD78" i="1" s="1"/>
  <c r="AA85" i="1"/>
  <c r="AB89" i="1"/>
  <c r="AC130" i="1"/>
  <c r="AD130" i="1" s="1"/>
  <c r="AA29" i="1"/>
  <c r="AC29" i="1" s="1"/>
  <c r="AD29" i="1" s="1"/>
  <c r="AA32" i="1"/>
  <c r="AC32" i="1" s="1"/>
  <c r="AD32" i="1" s="1"/>
  <c r="AC84" i="1"/>
  <c r="AD84" i="1" s="1"/>
  <c r="AB142" i="1"/>
  <c r="AC142" i="1" s="1"/>
  <c r="AD142" i="1" s="1"/>
  <c r="AB92" i="1"/>
  <c r="AA20" i="1"/>
  <c r="AC20" i="1" s="1"/>
  <c r="AD20" i="1" s="1"/>
  <c r="AB93" i="1"/>
  <c r="AB29" i="1"/>
  <c r="AA132" i="1"/>
  <c r="AC132" i="1" s="1"/>
  <c r="AD132" i="1" s="1"/>
  <c r="X86" i="1"/>
  <c r="AB86" i="1" s="1"/>
  <c r="AC86" i="1" s="1"/>
  <c r="AD86" i="1" s="1"/>
  <c r="AA144" i="1"/>
  <c r="AC144" i="1" s="1"/>
  <c r="AD144" i="1" s="1"/>
  <c r="Z134" i="1"/>
  <c r="AB134" i="1" s="1"/>
  <c r="AC138" i="1"/>
  <c r="AD138" i="1" s="1"/>
  <c r="AC129" i="1"/>
  <c r="AD129" i="1" s="1"/>
  <c r="AA33" i="1"/>
  <c r="AB87" i="1"/>
  <c r="AB133" i="1"/>
  <c r="AC133" i="1" s="1"/>
  <c r="AD133" i="1" s="1"/>
  <c r="Z34" i="1"/>
  <c r="AB34" i="1" s="1"/>
  <c r="AC34" i="1" s="1"/>
  <c r="AD34" i="1" s="1"/>
  <c r="AA83" i="1"/>
  <c r="AC127" i="1"/>
  <c r="AD127" i="1" s="1"/>
  <c r="Z128" i="1"/>
  <c r="AB128" i="1" s="1"/>
  <c r="AB94" i="1"/>
  <c r="AC94" i="1" s="1"/>
  <c r="AD94" i="1" s="1"/>
  <c r="AF101" i="1" s="1"/>
  <c r="AA134" i="1"/>
  <c r="AA24" i="1"/>
  <c r="AC141" i="1"/>
  <c r="AD141" i="1" s="1"/>
  <c r="AB126" i="1"/>
  <c r="AA26" i="1"/>
  <c r="AA145" i="1"/>
  <c r="Z28" i="1"/>
  <c r="AB28" i="1" s="1"/>
  <c r="AC28" i="1" s="1"/>
  <c r="AD28" i="1" s="1"/>
  <c r="AA90" i="1"/>
  <c r="AA137" i="1"/>
  <c r="X145" i="1"/>
  <c r="Z145" i="1"/>
  <c r="X76" i="1"/>
  <c r="Z76" i="1"/>
  <c r="AB26" i="1"/>
  <c r="AA88" i="1"/>
  <c r="AB131" i="1"/>
  <c r="AC131" i="1" s="1"/>
  <c r="AD131" i="1" s="1"/>
  <c r="AA76" i="1"/>
  <c r="AA92" i="1"/>
  <c r="AC92" i="1" s="1"/>
  <c r="AD92" i="1" s="1"/>
  <c r="AA93" i="1"/>
  <c r="AA81" i="1"/>
  <c r="Z140" i="1"/>
  <c r="AB140" i="1" s="1"/>
  <c r="Z137" i="1"/>
  <c r="AB137" i="1" s="1"/>
  <c r="AA82" i="1"/>
  <c r="AC82" i="1" s="1"/>
  <c r="AD82" i="1" s="1"/>
  <c r="AA128" i="1"/>
  <c r="AB33" i="1"/>
  <c r="AC89" i="1"/>
  <c r="AD89" i="1" s="1"/>
  <c r="AA140" i="1"/>
  <c r="AA35" i="1"/>
  <c r="AA143" i="1"/>
  <c r="AB81" i="1"/>
  <c r="X90" i="1"/>
  <c r="Z90" i="1"/>
  <c r="AB143" i="1"/>
  <c r="AA126" i="1"/>
  <c r="AA91" i="1"/>
  <c r="AB80" i="1"/>
  <c r="AC80" i="1" s="1"/>
  <c r="AD80" i="1" s="1"/>
  <c r="Z36" i="1"/>
  <c r="AB36" i="1" s="1"/>
  <c r="AA77" i="1"/>
  <c r="AB88" i="1"/>
  <c r="Z91" i="1"/>
  <c r="AB91" i="1" s="1"/>
  <c r="AA87" i="1"/>
  <c r="X83" i="1"/>
  <c r="Z83" i="1"/>
  <c r="AB38" i="1"/>
  <c r="AC38" i="1" s="1"/>
  <c r="AD38" i="1" s="1"/>
  <c r="Z77" i="1"/>
  <c r="AB77" i="1" s="1"/>
  <c r="AB85" i="1"/>
  <c r="AC85" i="1" s="1"/>
  <c r="AD85" i="1" s="1"/>
  <c r="AC79" i="1"/>
  <c r="AD79" i="1" s="1"/>
  <c r="AA75" i="1"/>
  <c r="AB24" i="1"/>
  <c r="AB75" i="1"/>
  <c r="Z37" i="1"/>
  <c r="AB37" i="1" s="1"/>
  <c r="AB30" i="1"/>
  <c r="AC30" i="1" s="1"/>
  <c r="AD30" i="1" s="1"/>
  <c r="AB39" i="1"/>
  <c r="Z21" i="1"/>
  <c r="AB21" i="1" s="1"/>
  <c r="AC23" i="1"/>
  <c r="AD23" i="1" s="1"/>
  <c r="AA37" i="1"/>
  <c r="X35" i="1"/>
  <c r="Z35" i="1"/>
  <c r="Z31" i="1"/>
  <c r="AB31" i="1" s="1"/>
  <c r="AA31" i="1"/>
  <c r="AA39" i="1"/>
  <c r="AC27" i="1"/>
  <c r="AD27" i="1" s="1"/>
  <c r="AB22" i="1"/>
  <c r="AC22" i="1" s="1"/>
  <c r="AD22" i="1" s="1"/>
  <c r="AA21" i="1"/>
  <c r="AA36" i="1"/>
  <c r="AB25" i="1"/>
  <c r="AC25" i="1" s="1"/>
  <c r="AD25" i="1" s="1"/>
  <c r="AC126" i="1" l="1"/>
  <c r="AD126" i="1" s="1"/>
  <c r="AC93" i="1"/>
  <c r="AD93" i="1" s="1"/>
  <c r="AC134" i="1"/>
  <c r="AD134" i="1" s="1"/>
  <c r="AC24" i="1"/>
  <c r="AD24" i="1" s="1"/>
  <c r="AC26" i="1"/>
  <c r="AD26" i="1" s="1"/>
  <c r="AB76" i="1"/>
  <c r="AC76" i="1" s="1"/>
  <c r="AD76" i="1" s="1"/>
  <c r="AC33" i="1"/>
  <c r="AD33" i="1" s="1"/>
  <c r="AC87" i="1"/>
  <c r="AD87" i="1" s="1"/>
  <c r="AC128" i="1"/>
  <c r="AD128" i="1" s="1"/>
  <c r="AB90" i="1"/>
  <c r="AC90" i="1" s="1"/>
  <c r="AD90" i="1" s="1"/>
  <c r="AC81" i="1"/>
  <c r="AD81" i="1" s="1"/>
  <c r="AB145" i="1"/>
  <c r="AC145" i="1" s="1"/>
  <c r="AD145" i="1" s="1"/>
  <c r="AC91" i="1"/>
  <c r="AD91" i="1" s="1"/>
  <c r="AC137" i="1"/>
  <c r="AD137" i="1" s="1"/>
  <c r="AC88" i="1"/>
  <c r="AD88" i="1" s="1"/>
  <c r="AC143" i="1"/>
  <c r="AD143" i="1" s="1"/>
  <c r="AC140" i="1"/>
  <c r="AD140" i="1" s="1"/>
  <c r="AC36" i="1"/>
  <c r="AD36" i="1" s="1"/>
  <c r="AB83" i="1"/>
  <c r="AC83" i="1" s="1"/>
  <c r="AD83" i="1" s="1"/>
  <c r="AC37" i="1"/>
  <c r="AD37" i="1" s="1"/>
  <c r="AC77" i="1"/>
  <c r="AD77" i="1" s="1"/>
  <c r="AC21" i="1"/>
  <c r="AD21" i="1" s="1"/>
  <c r="AC75" i="1"/>
  <c r="AD75" i="1" s="1"/>
  <c r="AF100" i="1" s="1"/>
  <c r="AC39" i="1"/>
  <c r="AD39" i="1" s="1"/>
  <c r="AB35" i="1"/>
  <c r="AC35" i="1" s="1"/>
  <c r="AD35" i="1" s="1"/>
  <c r="AC31" i="1"/>
  <c r="AD31" i="1" s="1"/>
  <c r="J19" i="1" l="1"/>
  <c r="I19" i="1"/>
  <c r="H19" i="1"/>
  <c r="G19" i="1"/>
  <c r="F19" i="1"/>
  <c r="E19" i="1"/>
  <c r="D19" i="1"/>
  <c r="Q19" i="1" s="1"/>
  <c r="C19" i="1"/>
  <c r="L19" i="1" s="1"/>
  <c r="K19" i="1" l="1"/>
  <c r="M19" i="1" s="1"/>
  <c r="N19" i="1" s="1"/>
  <c r="G13" i="1"/>
  <c r="E13" i="1"/>
  <c r="J13" i="1"/>
  <c r="I13" i="1"/>
  <c r="H13" i="1"/>
  <c r="F13" i="1"/>
  <c r="D13" i="1"/>
  <c r="Q13" i="1" s="1"/>
  <c r="C13" i="1"/>
  <c r="B13" i="1"/>
  <c r="O19" i="1" l="1"/>
  <c r="R19" i="1"/>
  <c r="K13" i="1"/>
  <c r="M13" i="1" s="1"/>
  <c r="N13" i="1" s="1"/>
  <c r="L13" i="1"/>
  <c r="T19" i="1" l="1"/>
  <c r="U19" i="1" s="1"/>
  <c r="P19" i="1"/>
  <c r="S19" i="1"/>
  <c r="O13" i="1"/>
  <c r="R13" i="1"/>
  <c r="Y19" i="1" l="1"/>
  <c r="V19" i="1"/>
  <c r="X19" i="1" s="1"/>
  <c r="W19" i="1"/>
  <c r="T13" i="1"/>
  <c r="U13" i="1" s="1"/>
  <c r="V13" i="1" s="1"/>
  <c r="P13" i="1"/>
  <c r="S13" i="1"/>
  <c r="AA19" i="1" l="1"/>
  <c r="Z19" i="1"/>
  <c r="AB19" i="1" s="1"/>
  <c r="W13" i="1"/>
  <c r="Y13" i="1"/>
  <c r="AC19" i="1" l="1"/>
  <c r="AA13" i="1"/>
  <c r="X13" i="1"/>
  <c r="Z13" i="1"/>
  <c r="AB13" i="1" l="1"/>
  <c r="AC13" i="1" s="1"/>
  <c r="AD19" i="1"/>
  <c r="AG151" i="1" l="1"/>
  <c r="AB150" i="1" s="1"/>
  <c r="AD13" i="1"/>
  <c r="AG100" i="1" l="1"/>
  <c r="AB98" i="1" s="1"/>
  <c r="AG101" i="1"/>
  <c r="AB99" i="1" s="1"/>
  <c r="AG45" i="1"/>
</calcChain>
</file>

<file path=xl/sharedStrings.xml><?xml version="1.0" encoding="utf-8"?>
<sst xmlns="http://schemas.openxmlformats.org/spreadsheetml/2006/main" count="187" uniqueCount="83">
  <si>
    <t>Расходимость</t>
  </si>
  <si>
    <t>Габаритные размеры кристала модулятора</t>
  </si>
  <si>
    <t>Фокусное расстояние фокусирующей линзы</t>
  </si>
  <si>
    <t xml:space="preserve">Длина формного цилиндра </t>
  </si>
  <si>
    <t>расстояние от лазера до первой линзы коллиматора</t>
  </si>
  <si>
    <t>линейное увеличение коллиматора</t>
  </si>
  <si>
    <t xml:space="preserve">Минимальное расстояние между второй линзой коллиматора и фокусирующей </t>
  </si>
  <si>
    <r>
      <t>θ</t>
    </r>
    <r>
      <rPr>
        <sz val="8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>, рад</t>
    </r>
  </si>
  <si>
    <t>λ, м</t>
  </si>
  <si>
    <t>а, м</t>
  </si>
  <si>
    <t>b, м</t>
  </si>
  <si>
    <r>
      <t>f'</t>
    </r>
    <r>
      <rPr>
        <sz val="8"/>
        <color theme="1"/>
        <rFont val="Times New Roman"/>
        <family val="1"/>
        <charset val="204"/>
      </rPr>
      <t>3</t>
    </r>
    <r>
      <rPr>
        <sz val="11"/>
        <color theme="1"/>
        <rFont val="Times New Roman"/>
        <family val="1"/>
        <charset val="204"/>
      </rPr>
      <t xml:space="preserve">, </t>
    </r>
    <r>
      <rPr>
        <sz val="12"/>
        <color theme="1"/>
        <rFont val="Times New Roman"/>
        <family val="1"/>
        <charset val="204"/>
      </rPr>
      <t>м</t>
    </r>
  </si>
  <si>
    <t>А, м</t>
  </si>
  <si>
    <r>
      <t>d</t>
    </r>
    <r>
      <rPr>
        <sz val="8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>, м</t>
    </r>
  </si>
  <si>
    <t>β </t>
  </si>
  <si>
    <t>В, м</t>
  </si>
  <si>
    <t>Kд</t>
  </si>
  <si>
    <t>Вариант</t>
  </si>
  <si>
    <t>i</t>
  </si>
  <si>
    <r>
      <t>w</t>
    </r>
    <r>
      <rPr>
        <sz val="8"/>
        <color theme="1"/>
        <rFont val="Calibri"/>
        <family val="2"/>
        <charset val="204"/>
        <scheme val="minor"/>
      </rPr>
      <t>0</t>
    </r>
  </si>
  <si>
    <r>
      <t>R</t>
    </r>
    <r>
      <rPr>
        <vertAlign val="subscript"/>
        <sz val="12"/>
        <color theme="1"/>
        <rFont val="Times New Roman"/>
        <family val="1"/>
        <charset val="204"/>
      </rPr>
      <t>э</t>
    </r>
  </si>
  <si>
    <r>
      <t>ω</t>
    </r>
    <r>
      <rPr>
        <vertAlign val="subscript"/>
        <sz val="12"/>
        <color theme="1"/>
        <rFont val="Times New Roman"/>
        <family val="1"/>
        <charset val="204"/>
      </rPr>
      <t>Н1</t>
    </r>
  </si>
  <si>
    <r>
      <t>f</t>
    </r>
    <r>
      <rPr>
        <vertAlign val="subscript"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 xml:space="preserve"> </t>
    </r>
  </si>
  <si>
    <r>
      <t>R'</t>
    </r>
    <r>
      <rPr>
        <sz val="8"/>
        <color theme="1"/>
        <rFont val="Calibri"/>
        <family val="2"/>
        <charset val="204"/>
        <scheme val="minor"/>
      </rPr>
      <t>э1</t>
    </r>
  </si>
  <si>
    <r>
      <t>ω</t>
    </r>
    <r>
      <rPr>
        <vertAlign val="subscript"/>
        <sz val="12"/>
        <color theme="1"/>
        <rFont val="Times New Roman"/>
        <family val="1"/>
        <charset val="204"/>
      </rPr>
      <t>b/2</t>
    </r>
    <r>
      <rPr>
        <i/>
        <sz val="12"/>
        <color theme="1"/>
        <rFont val="Times New Roman"/>
        <family val="1"/>
        <charset val="204"/>
      </rPr>
      <t xml:space="preserve"> </t>
    </r>
  </si>
  <si>
    <t>a/2</t>
  </si>
  <si>
    <r>
      <t>f'</t>
    </r>
    <r>
      <rPr>
        <sz val="8"/>
        <color theme="1"/>
        <rFont val="Times New Roman"/>
        <family val="1"/>
        <charset val="204"/>
      </rPr>
      <t>2</t>
    </r>
    <r>
      <rPr>
        <sz val="11"/>
        <color theme="1"/>
        <rFont val="Times New Roman"/>
        <family val="1"/>
        <charset val="204"/>
      </rPr>
      <t>=d</t>
    </r>
    <r>
      <rPr>
        <sz val="8"/>
        <color theme="1"/>
        <rFont val="Times New Roman"/>
        <family val="1"/>
        <charset val="204"/>
      </rPr>
      <t>2</t>
    </r>
  </si>
  <si>
    <r>
      <t>R'</t>
    </r>
    <r>
      <rPr>
        <sz val="8"/>
        <color theme="1"/>
        <rFont val="Calibri"/>
        <family val="2"/>
        <charset val="204"/>
        <scheme val="minor"/>
      </rPr>
      <t>э2</t>
    </r>
  </si>
  <si>
    <r>
      <t>d'</t>
    </r>
    <r>
      <rPr>
        <sz val="8"/>
        <color theme="1"/>
        <rFont val="Times New Roman"/>
        <family val="1"/>
        <charset val="204"/>
      </rPr>
      <t>2</t>
    </r>
  </si>
  <si>
    <r>
      <t>d</t>
    </r>
    <r>
      <rPr>
        <vertAlign val="subscript"/>
        <sz val="12"/>
        <color theme="1"/>
        <rFont val="Times New Roman"/>
        <family val="1"/>
        <charset val="204"/>
      </rPr>
      <t>3min</t>
    </r>
  </si>
  <si>
    <r>
      <t>d</t>
    </r>
    <r>
      <rPr>
        <vertAlign val="subscript"/>
        <sz val="12"/>
        <color theme="1"/>
        <rFont val="Times New Roman"/>
        <family val="1"/>
        <charset val="204"/>
      </rPr>
      <t>3max</t>
    </r>
  </si>
  <si>
    <r>
      <t>d'</t>
    </r>
    <r>
      <rPr>
        <vertAlign val="subscript"/>
        <sz val="12"/>
        <color theme="1"/>
        <rFont val="Times New Roman"/>
        <family val="1"/>
        <charset val="204"/>
      </rPr>
      <t>3min</t>
    </r>
  </si>
  <si>
    <r>
      <t>d'</t>
    </r>
    <r>
      <rPr>
        <vertAlign val="subscript"/>
        <sz val="12"/>
        <color theme="1"/>
        <rFont val="Times New Roman"/>
        <family val="1"/>
        <charset val="204"/>
      </rPr>
      <t>3max</t>
    </r>
  </si>
  <si>
    <r>
      <t>R'</t>
    </r>
    <r>
      <rPr>
        <vertAlign val="subscript"/>
        <sz val="12"/>
        <color theme="1"/>
        <rFont val="Times New Roman"/>
        <family val="1"/>
        <charset val="204"/>
      </rPr>
      <t>э3min</t>
    </r>
  </si>
  <si>
    <r>
      <t>R'</t>
    </r>
    <r>
      <rPr>
        <vertAlign val="subscript"/>
        <sz val="12"/>
        <color theme="1"/>
        <rFont val="Times New Roman"/>
        <family val="1"/>
        <charset val="204"/>
      </rPr>
      <t>э3max</t>
    </r>
  </si>
  <si>
    <r>
      <t>ω</t>
    </r>
    <r>
      <rPr>
        <vertAlign val="subscript"/>
        <sz val="12"/>
        <color theme="1"/>
        <rFont val="Times New Roman"/>
        <family val="1"/>
        <charset val="204"/>
      </rPr>
      <t>3min</t>
    </r>
  </si>
  <si>
    <r>
      <t>ω</t>
    </r>
    <r>
      <rPr>
        <vertAlign val="subscript"/>
        <sz val="12"/>
        <color theme="1"/>
        <rFont val="Times New Roman"/>
        <family val="1"/>
        <charset val="204"/>
      </rPr>
      <t>3max</t>
    </r>
  </si>
  <si>
    <t>W3ср</t>
  </si>
  <si>
    <t>минимальный поперечный размер лазерного пучка</t>
  </si>
  <si>
    <t>конфокальный параметр</t>
  </si>
  <si>
    <t>поперечный размер пучка лазера</t>
  </si>
  <si>
    <t>фокусное расстояние</t>
  </si>
  <si>
    <t>значение конфокального параметра после преобразования первой линзой коллиматора</t>
  </si>
  <si>
    <t>1. Определить минимальный поперечный размер (перетяжку) лазерного пучка ω0 и конфокальный параметр Rэ резонатора:</t>
  </si>
  <si>
    <r>
      <t>2. Определить поперечный размер пучка лазера ω</t>
    </r>
    <r>
      <rPr>
        <vertAlign val="subscript"/>
        <sz val="12"/>
        <color theme="1"/>
        <rFont val="Times New Roman"/>
        <family val="1"/>
        <charset val="204"/>
      </rPr>
      <t>Н1</t>
    </r>
    <r>
      <rPr>
        <sz val="12"/>
        <color theme="1"/>
        <rFont val="Times New Roman"/>
        <family val="1"/>
        <charset val="204"/>
      </rPr>
      <t xml:space="preserve"> на главной плоскости H</t>
    </r>
    <r>
      <rPr>
        <vertAlign val="subscript"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 xml:space="preserve"> первой линзы и ее фокусное расстояние f</t>
    </r>
    <r>
      <rPr>
        <vertAlign val="subscript"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 xml:space="preserve"> </t>
    </r>
  </si>
  <si>
    <t xml:space="preserve">3. Рассчитать значение конфокального параметра после преобразования первой лин-зой коллиматора </t>
  </si>
  <si>
    <t>4. Провести проверку правильности определения фокусного расстояния f1. Для этого следует рассчитать по формуле (1) размер перетяжки ωb/2 на торцах кристалла, и если ωb/2 = а/2, то f1 выбрано правильно:</t>
  </si>
  <si>
    <t>5. Рассчитать фокусное расстояние f2 второй линзы коллиматора, конфокальный па-раметр R'э2 лазерного пучка после второй линзы и расстояние d2</t>
  </si>
  <si>
    <t>6. Определить для крайних положений синтезирующей головки минимальные d3min и максимальные d3max расстояния, а также расстояния d'3max и d'3min и соответствующие конфокальные параметры пучка R'э3min и R'э3max после преобразования фокусирующей линзой.</t>
  </si>
  <si>
    <t xml:space="preserve">7. Определить размеры пятна ω3min и ω3max лазерного пучка на поверхности формного цилиндра для крайних положений синтезирующей головки </t>
  </si>
  <si>
    <t>8. Определить разрешающую способность устройства в тч/см и тч/дюйм (dpi).</t>
  </si>
  <si>
    <t>фокусное расстояние линзы коллиматора</t>
  </si>
  <si>
    <t xml:space="preserve">параметр лазерного пучка после второй линзы </t>
  </si>
  <si>
    <t>расстояние</t>
  </si>
  <si>
    <t>минимальное расстояние для крайних положений синтезирующей головки</t>
  </si>
  <si>
    <t>максимальное расстояние для крайних положений синтезирующей головки</t>
  </si>
  <si>
    <t>конфокальные параметры пучка</t>
  </si>
  <si>
    <t>размеры пятна лазерногопучка на поверхности формного цилиндра для крайних положений</t>
  </si>
  <si>
    <t>средние размеры пятна лазерногопучка на поверхности формного цилиндра</t>
  </si>
  <si>
    <t>разрешающая способность</t>
  </si>
  <si>
    <t>К, тч/дюйм</t>
  </si>
  <si>
    <t>%</t>
  </si>
  <si>
    <t>9.1</t>
  </si>
  <si>
    <t>Зависимость обратнопропорциональная</t>
  </si>
  <si>
    <t>изначальная</t>
  </si>
  <si>
    <t>максимальная</t>
  </si>
  <si>
    <t>минимальная</t>
  </si>
  <si>
    <t xml:space="preserve">При уменьшении В на 28% разрешение увеличилось на </t>
  </si>
  <si>
    <t xml:space="preserve">При уменьшении В на 28% разрешение уменьшилось на </t>
  </si>
  <si>
    <t xml:space="preserve">При увеличении d1 на 28% разрешение уменьшилось на </t>
  </si>
  <si>
    <t>размер перетяжки</t>
  </si>
  <si>
    <t>Зависимость обратнопропорциональная-так как график снижается</t>
  </si>
  <si>
    <t>Зависимость прямопропорциональная-так как график возрастает</t>
  </si>
  <si>
    <t xml:space="preserve">При увеличении расходимости на 28% разрешение уменьшалось на </t>
  </si>
  <si>
    <t xml:space="preserve">При увеличении расходимости на 28% разрешение увеличивалось на </t>
  </si>
  <si>
    <t xml:space="preserve">При уменьшении d1 на 28% разрешение увеличилось на </t>
  </si>
  <si>
    <t>см</t>
  </si>
  <si>
    <t>Оптико-механическая система лазерного формного автомата</t>
  </si>
  <si>
    <t>График между dpi и расходимостью</t>
  </si>
  <si>
    <t xml:space="preserve">График между dpi и d1 расстоянием от лазера до первой линзы коллиматора </t>
  </si>
  <si>
    <t>График между dpi и расстоянием между второй линзой коллиматора и фокусирующей линзой В</t>
  </si>
  <si>
    <t>;</t>
  </si>
  <si>
    <t>К, тч/cm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</si>
</sst>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00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vertAlign val="subscript"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164" fontId="0" fillId="3" borderId="5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4" fontId="0" fillId="5" borderId="5" xfId="0" applyNumberForma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0" fillId="4" borderId="5" xfId="0" applyNumberForma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164" fontId="0" fillId="7" borderId="5" xfId="0" applyNumberForma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164" fontId="0" fillId="8" borderId="5" xfId="0" applyNumberForma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64" fontId="0" fillId="6" borderId="5" xfId="0" applyNumberForma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164" fontId="0" fillId="9" borderId="6" xfId="0" applyNumberFormat="1" applyFill="1" applyBorder="1" applyAlignment="1">
      <alignment horizontal="center" vertical="center"/>
    </xf>
    <xf numFmtId="165" fontId="0" fillId="0" borderId="0" xfId="0" applyNumberFormat="1"/>
    <xf numFmtId="16" fontId="0" fillId="0" borderId="0" xfId="0" quotePrefix="1" applyNumberFormat="1"/>
    <xf numFmtId="164" fontId="0" fillId="9" borderId="5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7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3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7" borderId="0" xfId="0" applyFill="1" applyAlignment="1">
      <alignment horizontal="left" vertical="center" wrapText="1"/>
    </xf>
    <xf numFmtId="0" fontId="0" fillId="8" borderId="0" xfId="0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0" fillId="9" borderId="0" xfId="0" applyFill="1" applyAlignment="1">
      <alignment horizontal="left" vertical="center" wrapText="1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5E5FF"/>
      <color rgb="FFCDCDFF"/>
      <color rgb="FFDDFFEE"/>
      <color rgb="FFC5FFE2"/>
      <color rgb="FFEAD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Лист1!$B$19:$B$39</c:f>
              <c:numCache>
                <c:formatCode>0.0000000000</c:formatCode>
                <c:ptCount val="21"/>
                <c:pt idx="0">
                  <c:v>1.6560000000000006E-3</c:v>
                </c:pt>
                <c:pt idx="1">
                  <c:v>1.7204000000000004E-3</c:v>
                </c:pt>
                <c:pt idx="2">
                  <c:v>1.7848000000000004E-3</c:v>
                </c:pt>
                <c:pt idx="3">
                  <c:v>1.8492000000000005E-3</c:v>
                </c:pt>
                <c:pt idx="4">
                  <c:v>1.9136000000000005E-3</c:v>
                </c:pt>
                <c:pt idx="5">
                  <c:v>1.9780000000000006E-3</c:v>
                </c:pt>
                <c:pt idx="6">
                  <c:v>2.0424000000000006E-3</c:v>
                </c:pt>
                <c:pt idx="7">
                  <c:v>2.1068000000000007E-3</c:v>
                </c:pt>
                <c:pt idx="8">
                  <c:v>2.1712000000000007E-3</c:v>
                </c:pt>
                <c:pt idx="9">
                  <c:v>2.2356000000000003E-3</c:v>
                </c:pt>
                <c:pt idx="10">
                  <c:v>2.3000000000000004E-3</c:v>
                </c:pt>
                <c:pt idx="11">
                  <c:v>2.3644000000000004E-3</c:v>
                </c:pt>
                <c:pt idx="12">
                  <c:v>2.4288000000000005E-3</c:v>
                </c:pt>
                <c:pt idx="13">
                  <c:v>2.4932000000000005E-3</c:v>
                </c:pt>
                <c:pt idx="14">
                  <c:v>2.5576000000000002E-3</c:v>
                </c:pt>
                <c:pt idx="15">
                  <c:v>2.6220000000000002E-3</c:v>
                </c:pt>
                <c:pt idx="16">
                  <c:v>2.6864000000000002E-3</c:v>
                </c:pt>
                <c:pt idx="17">
                  <c:v>2.7508000000000003E-3</c:v>
                </c:pt>
                <c:pt idx="18">
                  <c:v>2.8152000000000003E-3</c:v>
                </c:pt>
                <c:pt idx="19">
                  <c:v>2.8796000000000004E-3</c:v>
                </c:pt>
                <c:pt idx="20">
                  <c:v>2.9440000000000004E-3</c:v>
                </c:pt>
              </c:numCache>
            </c:numRef>
          </c:xVal>
          <c:yVal>
            <c:numRef>
              <c:f>Лист1!$AD$19:$AD$39</c:f>
              <c:numCache>
                <c:formatCode>0.0000000000</c:formatCode>
                <c:ptCount val="21"/>
                <c:pt idx="0">
                  <c:v>1288.540725043423</c:v>
                </c:pt>
                <c:pt idx="1">
                  <c:v>1244.8605197890854</c:v>
                </c:pt>
                <c:pt idx="2">
                  <c:v>1204.0305646161494</c:v>
                </c:pt>
                <c:pt idx="3">
                  <c:v>1165.7832110624684</c:v>
                </c:pt>
                <c:pt idx="4">
                  <c:v>1129.8832045735983</c:v>
                </c:pt>
                <c:pt idx="5">
                  <c:v>1096.1228971983953</c:v>
                </c:pt>
                <c:pt idx="6">
                  <c:v>1064.318302036851</c:v>
                </c:pt>
                <c:pt idx="7">
                  <c:v>1034.305815342683</c:v>
                </c:pt>
                <c:pt idx="8">
                  <c:v>1005.9394742399376</c:v>
                </c:pt>
                <c:pt idx="9">
                  <c:v>979.08864833832354</c:v>
                </c:pt>
                <c:pt idx="10">
                  <c:v>953.63608583235703</c:v>
                </c:pt>
                <c:pt idx="11">
                  <c:v>929.47625135667795</c:v>
                </c:pt>
                <c:pt idx="12">
                  <c:v>906.51390554949296</c:v>
                </c:pt>
                <c:pt idx="13">
                  <c:v>884.66288604039266</c:v>
                </c:pt>
                <c:pt idx="14">
                  <c:v>863.8450571864546</c:v>
                </c:pt>
                <c:pt idx="15">
                  <c:v>843.98940186891798</c:v>
                </c:pt>
                <c:pt idx="16">
                  <c:v>825.03123341907144</c:v>
                </c:pt>
                <c:pt idx="17">
                  <c:v>806.91150955000319</c:v>
                </c:pt>
                <c:pt idx="18">
                  <c:v>789.57623324135409</c:v>
                </c:pt>
                <c:pt idx="19">
                  <c:v>772.97592801585267</c:v>
                </c:pt>
                <c:pt idx="20">
                  <c:v>757.06517708005856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44-4298-8A13-B00BA3C91B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9321936"/>
        <c:axId val="606598128"/>
      </c:scatterChart>
      <c:valAx>
        <c:axId val="69932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6598128"/>
        <c:crosses val="autoZero"/>
        <c:crossBetween val="midCat"/>
      </c:valAx>
      <c:valAx>
        <c:axId val="60659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932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Лист1!$H$75:$H$94</c:f>
              <c:numCache>
                <c:formatCode>0.0000000000</c:formatCode>
                <c:ptCount val="20"/>
                <c:pt idx="0">
                  <c:v>0.63359999999999994</c:v>
                </c:pt>
                <c:pt idx="1">
                  <c:v>0.65953684210526309</c:v>
                </c:pt>
                <c:pt idx="2">
                  <c:v>0.68547368421052624</c:v>
                </c:pt>
                <c:pt idx="3">
                  <c:v>0.71141052631578949</c:v>
                </c:pt>
                <c:pt idx="4">
                  <c:v>0.73734736842105264</c:v>
                </c:pt>
                <c:pt idx="5">
                  <c:v>0.76328421052631579</c:v>
                </c:pt>
                <c:pt idx="6">
                  <c:v>0.78922105263157893</c:v>
                </c:pt>
                <c:pt idx="7">
                  <c:v>0.81515789473684208</c:v>
                </c:pt>
                <c:pt idx="8">
                  <c:v>0.84109473684210534</c:v>
                </c:pt>
                <c:pt idx="9">
                  <c:v>0.86703157894736838</c:v>
                </c:pt>
                <c:pt idx="10">
                  <c:v>0.89296842105263163</c:v>
                </c:pt>
                <c:pt idx="11">
                  <c:v>0.91890526315789478</c:v>
                </c:pt>
                <c:pt idx="12">
                  <c:v>0.94484210526315793</c:v>
                </c:pt>
                <c:pt idx="13">
                  <c:v>0.97077894736842107</c:v>
                </c:pt>
                <c:pt idx="14">
                  <c:v>0.99671578947368422</c:v>
                </c:pt>
                <c:pt idx="15">
                  <c:v>1.0226526315789475</c:v>
                </c:pt>
                <c:pt idx="16">
                  <c:v>1.0485894736842105</c:v>
                </c:pt>
                <c:pt idx="17">
                  <c:v>1.0745263157894738</c:v>
                </c:pt>
                <c:pt idx="18">
                  <c:v>1.1004631578947368</c:v>
                </c:pt>
                <c:pt idx="19">
                  <c:v>1.1264000000000001</c:v>
                </c:pt>
              </c:numCache>
            </c:numRef>
          </c:xVal>
          <c:yVal>
            <c:numRef>
              <c:f>Лист1!$AD$75:$AD$94</c:f>
              <c:numCache>
                <c:formatCode>0.0000000000</c:formatCode>
                <c:ptCount val="20"/>
                <c:pt idx="0">
                  <c:v>954.51881754482906</c:v>
                </c:pt>
                <c:pt idx="1">
                  <c:v>954.45186307125323</c:v>
                </c:pt>
                <c:pt idx="2">
                  <c:v>954.37784612305484</c:v>
                </c:pt>
                <c:pt idx="3">
                  <c:v>954.29723214697322</c:v>
                </c:pt>
                <c:pt idx="4">
                  <c:v>954.21042676928937</c:v>
                </c:pt>
                <c:pt idx="5">
                  <c:v>954.11778395744284</c:v>
                </c:pt>
                <c:pt idx="6">
                  <c:v>954.0196129116465</c:v>
                </c:pt>
                <c:pt idx="7">
                  <c:v>953.91618389519715</c:v>
                </c:pt>
                <c:pt idx="8">
                  <c:v>953.8077331780795</c:v>
                </c:pt>
                <c:pt idx="9">
                  <c:v>953.69446723909618</c:v>
                </c:pt>
                <c:pt idx="10">
                  <c:v>953.57656634693171</c:v>
                </c:pt>
                <c:pt idx="11">
                  <c:v>953.4541876198839</c:v>
                </c:pt>
                <c:pt idx="12">
                  <c:v>953.32746764686169</c:v>
                </c:pt>
                <c:pt idx="13">
                  <c:v>953.19652473813437</c:v>
                </c:pt>
                <c:pt idx="14">
                  <c:v>953.06146086269621</c:v>
                </c:pt>
                <c:pt idx="15">
                  <c:v>952.92236331955803</c:v>
                </c:pt>
                <c:pt idx="16">
                  <c:v>952.77930618242021</c:v>
                </c:pt>
                <c:pt idx="17">
                  <c:v>952.63235155069731</c:v>
                </c:pt>
                <c:pt idx="18">
                  <c:v>952.48155063453555</c:v>
                </c:pt>
                <c:pt idx="19">
                  <c:v>952.32694469702608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64A-4FA3-875C-E0B857949F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0374560"/>
        <c:axId val="594075968"/>
      </c:scatterChart>
      <c:valAx>
        <c:axId val="920374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4075968"/>
        <c:crosses val="autoZero"/>
        <c:crossBetween val="midCat"/>
      </c:valAx>
      <c:valAx>
        <c:axId val="59407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0374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Лист1!$J$126:$J$145</c:f>
              <c:numCache>
                <c:formatCode>0.0000000000</c:formatCode>
                <c:ptCount val="20"/>
                <c:pt idx="0">
                  <c:v>0.48959999999999987</c:v>
                </c:pt>
                <c:pt idx="1">
                  <c:v>0.50964210526315779</c:v>
                </c:pt>
                <c:pt idx="2">
                  <c:v>0.52968421052631565</c:v>
                </c:pt>
                <c:pt idx="3">
                  <c:v>0.54972631578947362</c:v>
                </c:pt>
                <c:pt idx="4">
                  <c:v>0.56976842105263148</c:v>
                </c:pt>
                <c:pt idx="5">
                  <c:v>0.58981052631578934</c:v>
                </c:pt>
                <c:pt idx="6">
                  <c:v>0.6098526315789472</c:v>
                </c:pt>
                <c:pt idx="7">
                  <c:v>0.62989473684210517</c:v>
                </c:pt>
                <c:pt idx="8">
                  <c:v>0.64993684210526315</c:v>
                </c:pt>
                <c:pt idx="9">
                  <c:v>0.66997894736842101</c:v>
                </c:pt>
                <c:pt idx="10">
                  <c:v>0.69002105263157887</c:v>
                </c:pt>
                <c:pt idx="11">
                  <c:v>0.71006315789473673</c:v>
                </c:pt>
                <c:pt idx="12">
                  <c:v>0.7301052631578947</c:v>
                </c:pt>
                <c:pt idx="13">
                  <c:v>0.75014736842105256</c:v>
                </c:pt>
                <c:pt idx="14">
                  <c:v>0.77018947368421053</c:v>
                </c:pt>
                <c:pt idx="15">
                  <c:v>0.7902315789473684</c:v>
                </c:pt>
                <c:pt idx="16">
                  <c:v>0.81027368421052626</c:v>
                </c:pt>
                <c:pt idx="17">
                  <c:v>0.83031578947368423</c:v>
                </c:pt>
                <c:pt idx="18">
                  <c:v>0.85035789473684209</c:v>
                </c:pt>
                <c:pt idx="19">
                  <c:v>0.87040000000000006</c:v>
                </c:pt>
              </c:numCache>
            </c:numRef>
          </c:xVal>
          <c:yVal>
            <c:numRef>
              <c:f>Лист1!$AD$126:$AD$145</c:f>
              <c:numCache>
                <c:formatCode>0.0000000000</c:formatCode>
                <c:ptCount val="20"/>
                <c:pt idx="0">
                  <c:v>942.06976463662807</c:v>
                </c:pt>
                <c:pt idx="1">
                  <c:v>943.73738337605403</c:v>
                </c:pt>
                <c:pt idx="2">
                  <c:v>945.26408169077013</c:v>
                </c:pt>
                <c:pt idx="3">
                  <c:v>946.66782000406818</c:v>
                </c:pt>
                <c:pt idx="4">
                  <c:v>947.9635589097843</c:v>
                </c:pt>
                <c:pt idx="5">
                  <c:v>949.16386776744071</c:v>
                </c:pt>
                <c:pt idx="6">
                  <c:v>950.27939003946483</c:v>
                </c:pt>
                <c:pt idx="7">
                  <c:v>951.31920334374115</c:v>
                </c:pt>
                <c:pt idx="8">
                  <c:v>952.29110109354997</c:v>
                </c:pt>
                <c:pt idx="9">
                  <c:v>953.20181502093874</c:v>
                </c:pt>
                <c:pt idx="10">
                  <c:v>954.05719262683454</c:v>
                </c:pt>
                <c:pt idx="11">
                  <c:v>954.86233990578364</c:v>
                </c:pt>
                <c:pt idx="12">
                  <c:v>955.62173705819043</c:v>
                </c:pt>
                <c:pt idx="13">
                  <c:v>956.33933300044282</c:v>
                </c:pt>
                <c:pt idx="14">
                  <c:v>957.01862309369824</c:v>
                </c:pt>
                <c:pt idx="15">
                  <c:v>957.66271348611349</c:v>
                </c:pt>
                <c:pt idx="16">
                  <c:v>958.27437469806216</c:v>
                </c:pt>
                <c:pt idx="17">
                  <c:v>958.8560865037573</c:v>
                </c:pt>
                <c:pt idx="18">
                  <c:v>959.41007572505191</c:v>
                </c:pt>
                <c:pt idx="19">
                  <c:v>959.93834821799294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7A-48FD-866A-50EE5E9145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4561791"/>
        <c:axId val="1629482223"/>
      </c:scatterChart>
      <c:valAx>
        <c:axId val="1904561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29482223"/>
        <c:crosses val="autoZero"/>
        <c:crossBetween val="midCat"/>
      </c:valAx>
      <c:valAx>
        <c:axId val="162948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4561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119742</xdr:colOff>
      <xdr:row>39</xdr:row>
      <xdr:rowOff>119742</xdr:rowOff>
    </xdr:from>
    <xdr:to>
      <xdr:col>21</xdr:col>
      <xdr:colOff>631372</xdr:colOff>
      <xdr:row>69</xdr:row>
      <xdr:rowOff>163286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192CBFDC-3AA6-456D-8D48-0F8C086BDC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484908</xdr:colOff>
      <xdr:row>94</xdr:row>
      <xdr:rowOff>62344</xdr:rowOff>
    </xdr:from>
    <xdr:to>
      <xdr:col>21</xdr:col>
      <xdr:colOff>55417</xdr:colOff>
      <xdr:row>123</xdr:row>
      <xdr:rowOff>41563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F413114A-46FC-4739-8BC4-F23FE4E1A1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872836</xdr:colOff>
      <xdr:row>150</xdr:row>
      <xdr:rowOff>48491</xdr:rowOff>
    </xdr:from>
    <xdr:to>
      <xdr:col>18</xdr:col>
      <xdr:colOff>983673</xdr:colOff>
      <xdr:row>177</xdr:row>
      <xdr:rowOff>138545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10AB5BF-1CD6-42BF-B2EF-1B24380D7A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5"/>
  <sheetViews>
    <sheetView tabSelected="1" topLeftCell="E127" zoomScale="55" zoomScaleNormal="55" workbookViewId="0">
      <selection activeCell="AD126" activeCellId="1" sqref="J126:J145 AD126:AD145"/>
    </sheetView>
  </sheetViews>
  <sheetFormatPr defaultRowHeight="14.4" x14ac:dyDescent="0.3"/>
  <cols>
    <col min="1" max="1" width="12.77734375" customWidth="1"/>
    <col min="2" max="29" width="14.77734375" customWidth="1"/>
    <col min="30" max="30" width="17.33203125" customWidth="1"/>
    <col min="31" max="31" width="12.21875" bestFit="1" customWidth="1"/>
    <col min="32" max="32" width="26" customWidth="1"/>
    <col min="33" max="33" width="21.109375" customWidth="1"/>
    <col min="34" max="34" width="4.77734375" customWidth="1"/>
    <col min="35" max="35" width="13.109375" customWidth="1"/>
    <col min="36" max="40" width="3.77734375" customWidth="1"/>
    <col min="41" max="41" width="8" customWidth="1"/>
    <col min="42" max="42" width="3.77734375" customWidth="1"/>
    <col min="43" max="43" width="8.33203125" customWidth="1"/>
    <col min="44" max="62" width="3.77734375" customWidth="1"/>
    <col min="63" max="63" width="19.44140625" customWidth="1"/>
    <col min="65" max="65" width="8.88671875" customWidth="1"/>
    <col min="67" max="67" width="15.88671875" bestFit="1" customWidth="1"/>
  </cols>
  <sheetData>
    <row r="1" spans="1:31" ht="15.6" x14ac:dyDescent="0.3">
      <c r="B1" s="33" t="s">
        <v>43</v>
      </c>
      <c r="C1" s="33"/>
      <c r="D1" s="33"/>
      <c r="E1" s="33"/>
      <c r="F1" s="33"/>
      <c r="G1" s="33"/>
      <c r="H1" s="33"/>
      <c r="I1" s="33"/>
      <c r="J1" s="33"/>
      <c r="K1" s="33"/>
      <c r="L1" s="7"/>
      <c r="N1" s="30" t="s">
        <v>77</v>
      </c>
    </row>
    <row r="2" spans="1:31" x14ac:dyDescent="0.3">
      <c r="B2" s="34" t="s">
        <v>44</v>
      </c>
      <c r="C2" s="34"/>
      <c r="D2" s="34"/>
      <c r="E2" s="34"/>
      <c r="F2" s="34"/>
      <c r="G2" s="34"/>
      <c r="H2" s="34"/>
      <c r="I2" s="34"/>
      <c r="J2" s="34"/>
      <c r="K2" s="34"/>
    </row>
    <row r="3" spans="1:31" x14ac:dyDescent="0.3">
      <c r="B3" s="35" t="s">
        <v>45</v>
      </c>
      <c r="C3" s="35"/>
      <c r="D3" s="35"/>
      <c r="E3" s="35"/>
      <c r="F3" s="35"/>
      <c r="G3" s="35"/>
      <c r="H3" s="35"/>
      <c r="I3" s="35"/>
      <c r="J3" s="35"/>
      <c r="K3" s="35"/>
    </row>
    <row r="4" spans="1:31" x14ac:dyDescent="0.3">
      <c r="B4" s="36" t="s">
        <v>46</v>
      </c>
      <c r="C4" s="36"/>
      <c r="D4" s="36"/>
      <c r="E4" s="36"/>
      <c r="F4" s="36"/>
      <c r="G4" s="36"/>
      <c r="H4" s="36"/>
      <c r="I4" s="36"/>
      <c r="J4" s="36"/>
      <c r="K4" s="36"/>
    </row>
    <row r="5" spans="1:31" x14ac:dyDescent="0.3">
      <c r="B5" s="36"/>
      <c r="C5" s="36"/>
      <c r="D5" s="36"/>
      <c r="E5" s="36"/>
      <c r="F5" s="36"/>
      <c r="G5" s="36"/>
      <c r="H5" s="36"/>
      <c r="I5" s="36"/>
      <c r="J5" s="36"/>
      <c r="K5" s="36"/>
    </row>
    <row r="6" spans="1:31" x14ac:dyDescent="0.3">
      <c r="B6" s="37" t="s">
        <v>47</v>
      </c>
      <c r="C6" s="37"/>
      <c r="D6" s="37"/>
      <c r="E6" s="37"/>
      <c r="F6" s="37"/>
      <c r="G6" s="37"/>
      <c r="H6" s="37"/>
      <c r="I6" s="37"/>
      <c r="J6" s="37"/>
      <c r="K6" s="37"/>
      <c r="L6" s="37"/>
    </row>
    <row r="7" spans="1:31" ht="15" customHeight="1" thickBot="1" x14ac:dyDescent="0.35">
      <c r="B7" s="38" t="s">
        <v>48</v>
      </c>
      <c r="C7" s="38"/>
      <c r="D7" s="38"/>
      <c r="E7" s="38"/>
      <c r="F7" s="38"/>
      <c r="G7" s="38"/>
      <c r="H7" s="38"/>
      <c r="I7" s="38"/>
      <c r="J7" s="38"/>
      <c r="K7" s="38"/>
    </row>
    <row r="8" spans="1:31" ht="15.6" x14ac:dyDescent="0.3">
      <c r="B8" s="38"/>
      <c r="C8" s="38"/>
      <c r="D8" s="38"/>
      <c r="E8" s="38"/>
      <c r="F8" s="38"/>
      <c r="G8" s="38"/>
      <c r="H8" s="38"/>
      <c r="I8" s="38"/>
      <c r="J8" s="38"/>
      <c r="K8" s="38"/>
      <c r="AA8" s="1" t="s">
        <v>16</v>
      </c>
    </row>
    <row r="9" spans="1:31" ht="14.4" customHeight="1" x14ac:dyDescent="0.3">
      <c r="B9" s="39" t="s">
        <v>49</v>
      </c>
      <c r="C9" s="39"/>
      <c r="D9" s="39"/>
      <c r="E9" s="39"/>
      <c r="F9" s="39"/>
      <c r="G9" s="39"/>
      <c r="H9" s="39"/>
      <c r="I9" s="39"/>
      <c r="J9" s="39"/>
      <c r="K9" s="39"/>
      <c r="L9" s="39"/>
      <c r="AA9" s="24">
        <v>1.43</v>
      </c>
    </row>
    <row r="10" spans="1:31" x14ac:dyDescent="0.3">
      <c r="B10" s="40" t="s">
        <v>50</v>
      </c>
      <c r="C10" s="40"/>
      <c r="D10" s="40"/>
      <c r="E10" s="40"/>
      <c r="F10" s="40"/>
      <c r="G10" s="40"/>
      <c r="H10" s="40"/>
      <c r="I10" s="40"/>
      <c r="J10" s="40"/>
      <c r="K10" s="40"/>
      <c r="AC10" t="s">
        <v>81</v>
      </c>
    </row>
    <row r="11" spans="1:31" ht="57" customHeight="1" thickBot="1" x14ac:dyDescent="0.35">
      <c r="A11" s="27" t="s">
        <v>17</v>
      </c>
      <c r="B11" s="41" t="s">
        <v>0</v>
      </c>
      <c r="C11" s="41"/>
      <c r="D11" t="s">
        <v>1</v>
      </c>
      <c r="F11" s="29" t="s">
        <v>2</v>
      </c>
      <c r="G11" s="29" t="s">
        <v>3</v>
      </c>
      <c r="H11" s="29" t="s">
        <v>4</v>
      </c>
      <c r="I11" s="29" t="s">
        <v>5</v>
      </c>
      <c r="J11" s="29" t="s">
        <v>6</v>
      </c>
      <c r="K11" s="29" t="s">
        <v>38</v>
      </c>
      <c r="L11" s="29" t="s">
        <v>39</v>
      </c>
      <c r="M11" s="29" t="s">
        <v>40</v>
      </c>
      <c r="N11" s="29" t="s">
        <v>41</v>
      </c>
      <c r="O11" s="29" t="s">
        <v>42</v>
      </c>
      <c r="P11" s="29" t="s">
        <v>70</v>
      </c>
      <c r="R11" s="29" t="s">
        <v>51</v>
      </c>
      <c r="S11" s="29" t="s">
        <v>52</v>
      </c>
      <c r="T11" s="29" t="s">
        <v>53</v>
      </c>
      <c r="U11" s="29" t="s">
        <v>54</v>
      </c>
      <c r="V11" s="29" t="s">
        <v>55</v>
      </c>
      <c r="W11" s="29" t="s">
        <v>54</v>
      </c>
      <c r="X11" s="29" t="s">
        <v>55</v>
      </c>
      <c r="Y11" s="31" t="s">
        <v>56</v>
      </c>
      <c r="Z11" s="31"/>
      <c r="AA11" s="32" t="s">
        <v>57</v>
      </c>
      <c r="AB11" s="32"/>
      <c r="AC11" s="29" t="s">
        <v>58</v>
      </c>
      <c r="AD11" s="7" t="s">
        <v>59</v>
      </c>
    </row>
    <row r="12" spans="1:31" ht="19.8" customHeight="1" x14ac:dyDescent="0.3">
      <c r="A12" s="3" t="s">
        <v>18</v>
      </c>
      <c r="B12" s="1" t="s">
        <v>7</v>
      </c>
      <c r="C12" s="2" t="s">
        <v>8</v>
      </c>
      <c r="D12" s="1" t="s">
        <v>9</v>
      </c>
      <c r="E12" s="1" t="s">
        <v>10</v>
      </c>
      <c r="F12" s="1" t="s">
        <v>11</v>
      </c>
      <c r="G12" s="1" t="s">
        <v>12</v>
      </c>
      <c r="H12" s="1" t="s">
        <v>13</v>
      </c>
      <c r="I12" s="1" t="s">
        <v>14</v>
      </c>
      <c r="J12" s="1" t="s">
        <v>15</v>
      </c>
      <c r="K12" s="8" t="s">
        <v>19</v>
      </c>
      <c r="L12" s="8" t="s">
        <v>20</v>
      </c>
      <c r="M12" s="10" t="s">
        <v>21</v>
      </c>
      <c r="N12" s="10" t="s">
        <v>22</v>
      </c>
      <c r="O12" s="12" t="s">
        <v>23</v>
      </c>
      <c r="P12" s="14" t="s">
        <v>24</v>
      </c>
      <c r="Q12" s="14" t="s">
        <v>25</v>
      </c>
      <c r="R12" s="16" t="s">
        <v>26</v>
      </c>
      <c r="S12" s="16" t="s">
        <v>27</v>
      </c>
      <c r="T12" s="16" t="s">
        <v>28</v>
      </c>
      <c r="U12" s="18" t="s">
        <v>29</v>
      </c>
      <c r="V12" s="18" t="s">
        <v>30</v>
      </c>
      <c r="W12" s="18" t="s">
        <v>31</v>
      </c>
      <c r="X12" s="18" t="s">
        <v>32</v>
      </c>
      <c r="Y12" s="18" t="s">
        <v>33</v>
      </c>
      <c r="Z12" s="18" t="s">
        <v>34</v>
      </c>
      <c r="AA12" s="20" t="s">
        <v>35</v>
      </c>
      <c r="AB12" s="20" t="s">
        <v>36</v>
      </c>
      <c r="AC12" s="20" t="s">
        <v>37</v>
      </c>
      <c r="AD12" s="22" t="s">
        <v>60</v>
      </c>
      <c r="AE12" t="s">
        <v>82</v>
      </c>
    </row>
    <row r="13" spans="1:31" ht="15" thickBot="1" x14ac:dyDescent="0.35">
      <c r="A13" s="4">
        <v>8</v>
      </c>
      <c r="B13" s="5">
        <f>(4.2+0.05*A13)*(10^(-3))/2</f>
        <v>2.3000000000000004E-3</v>
      </c>
      <c r="C13" s="5">
        <f>1063/1000000000</f>
        <v>1.063E-6</v>
      </c>
      <c r="D13" s="5">
        <f>(3+0.05*A13)/1000</f>
        <v>3.3999999999999998E-3</v>
      </c>
      <c r="E13" s="5">
        <f>(73+0.5*9)/1000</f>
        <v>7.7499999999999999E-2</v>
      </c>
      <c r="F13" s="5">
        <f>30/1000</f>
        <v>0.03</v>
      </c>
      <c r="G13" s="5">
        <f>0.42+0.005*A13</f>
        <v>0.45999999999999996</v>
      </c>
      <c r="H13" s="5">
        <f>0.8+0.01*A13</f>
        <v>0.88</v>
      </c>
      <c r="I13" s="5">
        <f>6</f>
        <v>6</v>
      </c>
      <c r="J13" s="5">
        <f>0.6+0.01*A13</f>
        <v>0.67999999999999994</v>
      </c>
      <c r="K13" s="9">
        <f>C13/(PI()*B13)</f>
        <v>1.4711452565798673E-4</v>
      </c>
      <c r="L13" s="9">
        <f>(2*C13)/(PI()*B13*B13)</f>
        <v>0.12792567448520581</v>
      </c>
      <c r="M13" s="11">
        <f>2*H13*TAN(B13)+K13</f>
        <v>4.1951216636464247E-3</v>
      </c>
      <c r="N13" s="11">
        <f>(E13*M13)/(2*D13)</f>
        <v>4.7812048372440873E-2</v>
      </c>
      <c r="O13" s="13">
        <f>L13/((1+(H13/N13))*(1+(H13/N13))+(L13/(2*N13))*(L13/(2*N13)))</f>
        <v>3.3810628336888068E-4</v>
      </c>
      <c r="P13" s="15">
        <f>(SQRT(((O13*C13)/(2*PI()))))*(SQRT(((O13*O13+E13*E13)/(O13*O13))))</f>
        <v>1.7336279995421786E-3</v>
      </c>
      <c r="Q13" s="15">
        <f>D13/2</f>
        <v>1.6999999999999999E-3</v>
      </c>
      <c r="R13" s="17">
        <f>I13*N13</f>
        <v>0.28687229023464522</v>
      </c>
      <c r="S13" s="17">
        <f>I13*I13*O13</f>
        <v>1.2171826201279705E-2</v>
      </c>
      <c r="T13" s="17">
        <f>R13-((4*R13*R13*(R13+R13))/(4*(R13+R13)*(R13+R13)+O13*O13))</f>
        <v>0.1434361575701471</v>
      </c>
      <c r="U13" s="19">
        <f>J13-T13</f>
        <v>0.53656384242985289</v>
      </c>
      <c r="V13" s="19">
        <f>U13+G13</f>
        <v>0.99656384242985285</v>
      </c>
      <c r="W13" s="19">
        <f>F13-((4*F13*F13*(F13+U13))/(4*(F13+U13)*(F13+U13)+S13*S13))</f>
        <v>2.8411659733592366E-2</v>
      </c>
      <c r="X13" s="19">
        <f>F13-((4*F13*F13*(F13+V13))/(4*(F13+V13)*(F13+V13)+S13*S13))</f>
        <v>2.9123319629771129E-2</v>
      </c>
      <c r="Y13" s="19">
        <f>S13/((1+(U13/F13))*(1+(U13/F13))+(S13/(2*F13))*(S13/(2*F13)))</f>
        <v>3.4123253591852112E-5</v>
      </c>
      <c r="Z13" s="19">
        <f>S13/((1+(V13/F13))*(1+(V13/F13))+(S13/(2*F13))*(S13/(2*F13)))</f>
        <v>1.0394678498749578E-5</v>
      </c>
      <c r="AA13" s="21">
        <f>(SQRT(((C13*Y13)/(2*PI()))))+($AA$9*C13*(W13/(2*I13*K13)))</f>
        <v>2.6866805297581118E-5</v>
      </c>
      <c r="AB13" s="21">
        <f>(SQRT(((C13*Z13)/(2*PI()))))+($AA$9*C13*(X13/(2*I13*K13)))</f>
        <v>2.6402990964019558E-5</v>
      </c>
      <c r="AC13" s="21">
        <f>(AA13+AB13)/2</f>
        <v>2.6634898130800338E-5</v>
      </c>
      <c r="AD13" s="23">
        <f>(1/AC13)*0.0254</f>
        <v>953.63608583235703</v>
      </c>
      <c r="AE13">
        <f>AD13/2.54</f>
        <v>375.4472778867547</v>
      </c>
    </row>
    <row r="16" spans="1:31" ht="19.8" customHeight="1" x14ac:dyDescent="0.3"/>
    <row r="17" spans="1:30" ht="15" thickBot="1" x14ac:dyDescent="0.35">
      <c r="A17" s="25" t="s">
        <v>62</v>
      </c>
    </row>
    <row r="18" spans="1:30" ht="18" x14ac:dyDescent="0.3">
      <c r="A18" s="3" t="s">
        <v>18</v>
      </c>
      <c r="B18" s="1" t="s">
        <v>7</v>
      </c>
      <c r="C18" s="2" t="s">
        <v>8</v>
      </c>
      <c r="D18" s="1" t="s">
        <v>9</v>
      </c>
      <c r="E18" s="1" t="s">
        <v>10</v>
      </c>
      <c r="F18" s="1" t="s">
        <v>11</v>
      </c>
      <c r="G18" s="1" t="s">
        <v>12</v>
      </c>
      <c r="H18" s="1" t="s">
        <v>13</v>
      </c>
      <c r="I18" s="1" t="s">
        <v>14</v>
      </c>
      <c r="J18" s="1" t="s">
        <v>15</v>
      </c>
      <c r="K18" s="8" t="s">
        <v>19</v>
      </c>
      <c r="L18" s="8" t="s">
        <v>20</v>
      </c>
      <c r="M18" s="10" t="s">
        <v>21</v>
      </c>
      <c r="N18" s="10" t="s">
        <v>22</v>
      </c>
      <c r="O18" s="12" t="s">
        <v>23</v>
      </c>
      <c r="P18" s="14" t="s">
        <v>24</v>
      </c>
      <c r="Q18" s="14" t="s">
        <v>25</v>
      </c>
      <c r="R18" s="16" t="s">
        <v>26</v>
      </c>
      <c r="S18" s="16" t="s">
        <v>27</v>
      </c>
      <c r="T18" s="16" t="s">
        <v>28</v>
      </c>
      <c r="U18" s="18" t="s">
        <v>29</v>
      </c>
      <c r="V18" s="18" t="s">
        <v>30</v>
      </c>
      <c r="W18" s="18" t="s">
        <v>31</v>
      </c>
      <c r="X18" s="18" t="s">
        <v>32</v>
      </c>
      <c r="Y18" s="18" t="s">
        <v>33</v>
      </c>
      <c r="Z18" s="18" t="s">
        <v>34</v>
      </c>
      <c r="AA18" s="20" t="s">
        <v>35</v>
      </c>
      <c r="AB18" s="20" t="s">
        <v>36</v>
      </c>
      <c r="AC18" s="20" t="s">
        <v>37</v>
      </c>
      <c r="AD18" s="22" t="s">
        <v>60</v>
      </c>
    </row>
    <row r="19" spans="1:30" ht="15" thickBot="1" x14ac:dyDescent="0.35">
      <c r="A19" s="4">
        <v>8</v>
      </c>
      <c r="B19" s="5">
        <v>1.6560000000000006E-3</v>
      </c>
      <c r="C19" s="5">
        <f>1063/1000000000</f>
        <v>1.063E-6</v>
      </c>
      <c r="D19" s="5">
        <f t="shared" ref="D19:D39" si="0">(3+0.05*A19)/1000</f>
        <v>3.3999999999999998E-3</v>
      </c>
      <c r="E19" s="5">
        <f>(73+0.5*9)/1000</f>
        <v>7.7499999999999999E-2</v>
      </c>
      <c r="F19" s="5">
        <f>30/1000</f>
        <v>0.03</v>
      </c>
      <c r="G19" s="5">
        <f t="shared" ref="G19:G39" si="1">0.42+0.005*A19</f>
        <v>0.45999999999999996</v>
      </c>
      <c r="H19" s="5">
        <f t="shared" ref="H19:H39" si="2">0.8+0.01*A19</f>
        <v>0.88</v>
      </c>
      <c r="I19" s="5">
        <f>6</f>
        <v>6</v>
      </c>
      <c r="J19" s="5">
        <f t="shared" ref="J19:J39" si="3">0.6+0.01*A19</f>
        <v>0.67999999999999994</v>
      </c>
      <c r="K19" s="9">
        <f>C19/(PI()*B19)</f>
        <v>2.0432573008053706E-4</v>
      </c>
      <c r="L19" s="9">
        <f>(2*C19)/(PI()*B19*B19)</f>
        <v>0.24677020541127656</v>
      </c>
      <c r="M19" s="11">
        <f>2*H19*TAN(B19)+K19</f>
        <v>3.1188883943177315E-3</v>
      </c>
      <c r="N19" s="11">
        <f>(E19*M19)/(2*D19)</f>
        <v>3.5546154494062378E-2</v>
      </c>
      <c r="O19" s="13">
        <f>L19/((1+(H19/N19))*(1+(H19/N19))+(L19/(2*N19))*(L19/(2*N19)))</f>
        <v>3.6534282099100196E-4</v>
      </c>
      <c r="P19" s="15">
        <f>(SQRT(((O19*C19)/(2*PI()))))*(SQRT(((O19*O19+E19*E19)/(O19*O19))))</f>
        <v>1.6677576337979516E-3</v>
      </c>
      <c r="Q19" s="15">
        <f>D19/2</f>
        <v>1.6999999999999999E-3</v>
      </c>
      <c r="R19" s="17">
        <f>I19*N19</f>
        <v>0.21327692696437428</v>
      </c>
      <c r="S19" s="17">
        <f>I19*I19*O19</f>
        <v>1.3152341555676071E-2</v>
      </c>
      <c r="T19" s="17">
        <f>R19-((4*R19*R19*(R19+R19))/(4*(R19+R19)*(R19+R19)+O19*O19))</f>
        <v>0.10663848303941173</v>
      </c>
      <c r="U19" s="19">
        <f>J19-T19</f>
        <v>0.57336151696058824</v>
      </c>
      <c r="V19" s="19">
        <f>U19+G19</f>
        <v>1.0333615169605883</v>
      </c>
      <c r="W19" s="19">
        <f>F19-((4*F19*F19*(F19+U19))/(4*(F19+U19)*(F19+U19)+S19*S19))</f>
        <v>2.8508534147972837E-2</v>
      </c>
      <c r="X19" s="19">
        <f>F19-((4*F19*F19*(F19+V19))/(4*(F19+V19)*(F19+V19)+S19*S19))</f>
        <v>2.9153659817757784E-2</v>
      </c>
      <c r="Y19" s="19">
        <f>S19/((1+(U19/F19))*(1+(U19/F19))+(S19/(2*F19))*(S19/(2*F19)))</f>
        <v>3.2511633163654354E-5</v>
      </c>
      <c r="Z19" s="19">
        <f>S19/((1+(V19/F19))*(1+(V19/F19))+(S19/(2*F19))*(S19/(2*F19)))</f>
        <v>1.0468081618149524E-5</v>
      </c>
      <c r="AA19" s="21">
        <f>(SQRT(((C19*Y19)/(2*PI()))))+($AA$9*C19*(W19/(2*I19*K19)))</f>
        <v>2.0019492345145237E-5</v>
      </c>
      <c r="AB19" s="21">
        <f>(SQRT(((C19*Z19)/(2*PI()))))+($AA$9*C19*(X19/(2*I19*K19)))</f>
        <v>1.940495036952959E-5</v>
      </c>
      <c r="AC19" s="21">
        <f>(AA19+AB19)/2</f>
        <v>1.9712221357337412E-5</v>
      </c>
      <c r="AD19" s="23">
        <f>(1/AC19)*0.0254</f>
        <v>1288.540725043423</v>
      </c>
    </row>
    <row r="20" spans="1:30" ht="15" thickBot="1" x14ac:dyDescent="0.35">
      <c r="A20" s="4">
        <v>8</v>
      </c>
      <c r="B20" s="5">
        <v>1.7204000000000004E-3</v>
      </c>
      <c r="C20" s="5">
        <f t="shared" ref="C20:C39" si="4">1063/1000000000</f>
        <v>1.063E-6</v>
      </c>
      <c r="D20" s="5">
        <f t="shared" si="0"/>
        <v>3.3999999999999998E-3</v>
      </c>
      <c r="E20" s="5">
        <f t="shared" ref="E20:E39" si="5">(73+0.5*9)/1000</f>
        <v>7.7499999999999999E-2</v>
      </c>
      <c r="F20" s="5">
        <f t="shared" ref="F20:F39" si="6">30/1000</f>
        <v>0.03</v>
      </c>
      <c r="G20" s="5">
        <f t="shared" si="1"/>
        <v>0.45999999999999996</v>
      </c>
      <c r="H20" s="5">
        <f t="shared" si="2"/>
        <v>0.88</v>
      </c>
      <c r="I20" s="5">
        <f>6</f>
        <v>6</v>
      </c>
      <c r="J20" s="5">
        <f t="shared" si="3"/>
        <v>0.67999999999999994</v>
      </c>
      <c r="K20" s="9">
        <f t="shared" ref="K20:K39" si="7">C20/(PI()*B20)</f>
        <v>1.9667717333955444E-4</v>
      </c>
      <c r="L20" s="9">
        <f t="shared" ref="L20:L39" si="8">(2*C20)/(PI()*B20*B20)</f>
        <v>0.22864121522849845</v>
      </c>
      <c r="M20" s="11">
        <f t="shared" ref="M20:M39" si="9">2*H20*TAN(B20)+K20</f>
        <v>3.2245841606491164E-3</v>
      </c>
      <c r="N20" s="11">
        <f t="shared" ref="N20:N39" si="10">(E20*M20)/(2*D20)</f>
        <v>3.6750775360339195E-2</v>
      </c>
      <c r="O20" s="13">
        <f t="shared" ref="O20:O39" si="11">L20/((1+(H20/N20))*(1+(H20/N20))+(L20/(2*N20))*(L20/(2*N20)))</f>
        <v>3.6181236379628795E-4</v>
      </c>
      <c r="P20" s="15">
        <f t="shared" ref="P20:P39" si="12">(SQRT(((O20*C20)/(2*PI()))))*(SQRT(((O20*O20+E20*E20)/(O20*O20))))</f>
        <v>1.6758742638630095E-3</v>
      </c>
      <c r="Q20" s="15">
        <f t="shared" ref="Q20:Q39" si="13">D20/2</f>
        <v>1.6999999999999999E-3</v>
      </c>
      <c r="R20" s="17">
        <f t="shared" ref="R20:R39" si="14">I20*N20</f>
        <v>0.22050465216203519</v>
      </c>
      <c r="S20" s="17">
        <f t="shared" ref="S20:S39" si="15">I20*I20*O20</f>
        <v>1.3025245096666365E-2</v>
      </c>
      <c r="T20" s="17">
        <f t="shared" ref="T20:T39" si="16">R20-((4*R20*R20*(R20+R20))/(4*(R20+R20)*(R20+R20)+O20*O20))</f>
        <v>0.11025234463337058</v>
      </c>
      <c r="U20" s="19">
        <f t="shared" ref="U20:U39" si="17">J20-T20</f>
        <v>0.56974765536662941</v>
      </c>
      <c r="V20" s="19">
        <f t="shared" ref="V20:V39" si="18">U20+G20</f>
        <v>1.0297476553666294</v>
      </c>
      <c r="W20" s="19">
        <f t="shared" ref="W20:W39" si="19">F20-((4*F20*F20*(F20+U20))/(4*(F20+U20)*(F20+U20)+S20*S20))</f>
        <v>2.8499545801336883E-2</v>
      </c>
      <c r="X20" s="19">
        <f t="shared" ref="X20:X39" si="20">F20-((4*F20*F20*(F20+V20))/(4*(F20+V20)*(F20+V20)+S20*S20))</f>
        <v>2.9150773293185005E-2</v>
      </c>
      <c r="Y20" s="19">
        <f t="shared" ref="Y20:Y39" si="21">S20/((1+(U20/F20))*(1+(U20/F20))+(S20/(2*F20))*(S20/(2*F20)))</f>
        <v>3.2586677945346836E-5</v>
      </c>
      <c r="Z20" s="19">
        <f t="shared" ref="Z20:Z39" si="22">S20/((1+(V20/F20))*(1+(V20/F20))+(S20/(2*F20))*(S20/(2*F20)))</f>
        <v>1.0437754632326444E-5</v>
      </c>
      <c r="AA20" s="21">
        <f t="shared" ref="AA20:AA39" si="23">(SQRT(((C20*Y20)/(2*PI()))))+($AA$9*C20*(W20/(2*I20*K20)))</f>
        <v>2.0703738582719393E-5</v>
      </c>
      <c r="AB20" s="21">
        <f t="shared" ref="AB20:AB39" si="24">(SQRT(((C20*Z20)/(2*PI()))))+($AA$9*C20*(X20/(2*I20*K20)))</f>
        <v>2.010404605857275E-5</v>
      </c>
      <c r="AC20" s="21">
        <f t="shared" ref="AC20:AC39" si="25">(AA20+AB20)/2</f>
        <v>2.0403892320646072E-5</v>
      </c>
      <c r="AD20" s="23">
        <f t="shared" ref="AD20:AD38" si="26">(1/AC20)*0.0254</f>
        <v>1244.8605197890854</v>
      </c>
    </row>
    <row r="21" spans="1:30" ht="15" thickBot="1" x14ac:dyDescent="0.35">
      <c r="A21" s="4">
        <v>8</v>
      </c>
      <c r="B21" s="5">
        <v>1.7848000000000004E-3</v>
      </c>
      <c r="C21" s="5">
        <f t="shared" si="4"/>
        <v>1.063E-6</v>
      </c>
      <c r="D21" s="5">
        <f t="shared" si="0"/>
        <v>3.3999999999999998E-3</v>
      </c>
      <c r="E21" s="5">
        <f t="shared" si="5"/>
        <v>7.7499999999999999E-2</v>
      </c>
      <c r="F21" s="5">
        <f t="shared" si="6"/>
        <v>0.03</v>
      </c>
      <c r="G21" s="5">
        <f t="shared" si="1"/>
        <v>0.45999999999999996</v>
      </c>
      <c r="H21" s="5">
        <f t="shared" si="2"/>
        <v>0.88</v>
      </c>
      <c r="I21" s="5">
        <f>6</f>
        <v>6</v>
      </c>
      <c r="J21" s="5">
        <f t="shared" si="3"/>
        <v>0.67999999999999994</v>
      </c>
      <c r="K21" s="9">
        <f t="shared" si="7"/>
        <v>1.8958057430152925E-4</v>
      </c>
      <c r="L21" s="9">
        <f t="shared" si="8"/>
        <v>0.21243901199185253</v>
      </c>
      <c r="M21" s="11">
        <f t="shared" si="9"/>
        <v>3.3308319097991746E-3</v>
      </c>
      <c r="N21" s="11">
        <f t="shared" si="10"/>
        <v>3.7961687207270008E-2</v>
      </c>
      <c r="O21" s="13">
        <f t="shared" si="11"/>
        <v>3.5850881581655033E-4</v>
      </c>
      <c r="P21" s="15">
        <f t="shared" si="12"/>
        <v>1.6835775562217925E-3</v>
      </c>
      <c r="Q21" s="15">
        <f t="shared" si="13"/>
        <v>1.6999999999999999E-3</v>
      </c>
      <c r="R21" s="17">
        <f t="shared" si="14"/>
        <v>0.22777012324362006</v>
      </c>
      <c r="S21" s="17">
        <f t="shared" si="15"/>
        <v>1.2906317369395811E-2</v>
      </c>
      <c r="T21" s="17">
        <f t="shared" si="16"/>
        <v>0.11388507925589286</v>
      </c>
      <c r="U21" s="19">
        <f t="shared" si="17"/>
        <v>0.56611492074410708</v>
      </c>
      <c r="V21" s="19">
        <f t="shared" si="18"/>
        <v>1.0261149207441069</v>
      </c>
      <c r="W21" s="19">
        <f t="shared" si="19"/>
        <v>2.8490400908509923E-2</v>
      </c>
      <c r="X21" s="19">
        <f t="shared" si="20"/>
        <v>2.9147851827865001E-2</v>
      </c>
      <c r="Y21" s="19">
        <f t="shared" si="21"/>
        <v>3.2683907577757277E-5</v>
      </c>
      <c r="Z21" s="19">
        <f t="shared" si="22"/>
        <v>1.041372916839001E-5</v>
      </c>
      <c r="AA21" s="21">
        <f t="shared" si="23"/>
        <v>2.1388241891257305E-5</v>
      </c>
      <c r="AB21" s="21">
        <f t="shared" si="24"/>
        <v>2.0803378066659031E-5</v>
      </c>
      <c r="AC21" s="21">
        <f t="shared" si="25"/>
        <v>2.1095809978958166E-5</v>
      </c>
      <c r="AD21" s="23">
        <f t="shared" si="26"/>
        <v>1204.0305646161494</v>
      </c>
    </row>
    <row r="22" spans="1:30" ht="14.4" customHeight="1" thickBot="1" x14ac:dyDescent="0.35">
      <c r="A22" s="4">
        <v>8</v>
      </c>
      <c r="B22" s="5">
        <v>1.8492000000000005E-3</v>
      </c>
      <c r="C22" s="5">
        <f t="shared" si="4"/>
        <v>1.063E-6</v>
      </c>
      <c r="D22" s="5">
        <f t="shared" si="0"/>
        <v>3.3999999999999998E-3</v>
      </c>
      <c r="E22" s="5">
        <f t="shared" si="5"/>
        <v>7.7499999999999999E-2</v>
      </c>
      <c r="F22" s="5">
        <f t="shared" si="6"/>
        <v>0.03</v>
      </c>
      <c r="G22" s="5">
        <f t="shared" si="1"/>
        <v>0.45999999999999996</v>
      </c>
      <c r="H22" s="5">
        <f t="shared" si="2"/>
        <v>0.88</v>
      </c>
      <c r="I22" s="5">
        <f>6</f>
        <v>6</v>
      </c>
      <c r="J22" s="5">
        <f t="shared" si="3"/>
        <v>0.67999999999999994</v>
      </c>
      <c r="K22" s="9">
        <f t="shared" si="7"/>
        <v>1.8297826574376457E-4</v>
      </c>
      <c r="L22" s="9">
        <f t="shared" si="8"/>
        <v>0.19789991968825926</v>
      </c>
      <c r="M22" s="11">
        <f t="shared" si="9"/>
        <v>3.4375739754853767E-3</v>
      </c>
      <c r="N22" s="11">
        <f t="shared" si="10"/>
        <v>3.9178232808840696E-2</v>
      </c>
      <c r="O22" s="13">
        <f t="shared" si="11"/>
        <v>3.5541185102477797E-4</v>
      </c>
      <c r="P22" s="15">
        <f t="shared" si="12"/>
        <v>1.6908964597547654E-3</v>
      </c>
      <c r="Q22" s="15">
        <f t="shared" si="13"/>
        <v>1.6999999999999999E-3</v>
      </c>
      <c r="R22" s="17">
        <f t="shared" si="14"/>
        <v>0.23506939685304418</v>
      </c>
      <c r="S22" s="17">
        <f t="shared" si="15"/>
        <v>1.2794826636892007E-2</v>
      </c>
      <c r="T22" s="17">
        <f t="shared" si="16"/>
        <v>0.11753471521911178</v>
      </c>
      <c r="U22" s="19">
        <f t="shared" si="17"/>
        <v>0.5624652847808882</v>
      </c>
      <c r="V22" s="19">
        <f t="shared" si="18"/>
        <v>1.0224652847808882</v>
      </c>
      <c r="W22" s="19">
        <f t="shared" si="19"/>
        <v>2.8481100751206068E-2</v>
      </c>
      <c r="X22" s="19">
        <f t="shared" si="20"/>
        <v>2.9144896500754535E-2</v>
      </c>
      <c r="Y22" s="19">
        <f t="shared" si="21"/>
        <v>3.2802010626514841E-5</v>
      </c>
      <c r="Z22" s="19">
        <f t="shared" si="22"/>
        <v>1.0395498253154457E-5</v>
      </c>
      <c r="AA22" s="21">
        <f t="shared" si="23"/>
        <v>2.2072941200131804E-5</v>
      </c>
      <c r="AB22" s="21">
        <f t="shared" si="24"/>
        <v>2.1502913656880616E-5</v>
      </c>
      <c r="AC22" s="21">
        <f t="shared" si="25"/>
        <v>2.1787927428506212E-5</v>
      </c>
      <c r="AD22" s="23">
        <f t="shared" si="26"/>
        <v>1165.7832110624684</v>
      </c>
    </row>
    <row r="23" spans="1:30" ht="15" thickBot="1" x14ac:dyDescent="0.35">
      <c r="A23" s="4">
        <v>8</v>
      </c>
      <c r="B23" s="5">
        <v>1.9136000000000005E-3</v>
      </c>
      <c r="C23" s="5">
        <f t="shared" si="4"/>
        <v>1.063E-6</v>
      </c>
      <c r="D23" s="5">
        <f t="shared" si="0"/>
        <v>3.3999999999999998E-3</v>
      </c>
      <c r="E23" s="5">
        <f t="shared" si="5"/>
        <v>7.7499999999999999E-2</v>
      </c>
      <c r="F23" s="5">
        <f t="shared" si="6"/>
        <v>0.03</v>
      </c>
      <c r="G23" s="5">
        <f t="shared" si="1"/>
        <v>0.45999999999999996</v>
      </c>
      <c r="H23" s="5">
        <f t="shared" si="2"/>
        <v>0.88</v>
      </c>
      <c r="I23" s="5">
        <f>6</f>
        <v>6</v>
      </c>
      <c r="J23" s="5">
        <f t="shared" si="3"/>
        <v>0.67999999999999994</v>
      </c>
      <c r="K23" s="9">
        <f t="shared" si="7"/>
        <v>1.768203433389263E-4</v>
      </c>
      <c r="L23" s="9">
        <f t="shared" si="8"/>
        <v>0.18480387054653666</v>
      </c>
      <c r="M23" s="11">
        <f t="shared" si="9"/>
        <v>3.5447604543205574E-3</v>
      </c>
      <c r="N23" s="11">
        <f t="shared" si="10"/>
        <v>4.0399843413212233E-2</v>
      </c>
      <c r="O23" s="13">
        <f t="shared" si="11"/>
        <v>3.5250241437207157E-4</v>
      </c>
      <c r="P23" s="15">
        <f t="shared" si="12"/>
        <v>1.6978598751687351E-3</v>
      </c>
      <c r="Q23" s="15">
        <f t="shared" si="13"/>
        <v>1.6999999999999999E-3</v>
      </c>
      <c r="R23" s="17">
        <f t="shared" si="14"/>
        <v>0.2423990604792734</v>
      </c>
      <c r="S23" s="17">
        <f t="shared" si="15"/>
        <v>1.2690086917394577E-2</v>
      </c>
      <c r="T23" s="17">
        <f t="shared" si="16"/>
        <v>0.12119954625892523</v>
      </c>
      <c r="U23" s="19">
        <f t="shared" si="17"/>
        <v>0.55880045374107468</v>
      </c>
      <c r="V23" s="19">
        <f t="shared" si="18"/>
        <v>1.0188004537410746</v>
      </c>
      <c r="W23" s="19">
        <f t="shared" si="19"/>
        <v>2.8471646052267107E-2</v>
      </c>
      <c r="X23" s="19">
        <f t="shared" si="20"/>
        <v>2.9141908207786709E-2</v>
      </c>
      <c r="Y23" s="19">
        <f t="shared" si="21"/>
        <v>3.2939757967310354E-5</v>
      </c>
      <c r="Z23" s="19">
        <f t="shared" si="22"/>
        <v>1.038258458741842E-5</v>
      </c>
      <c r="AA23" s="21">
        <f t="shared" si="23"/>
        <v>2.2757777738257757E-5</v>
      </c>
      <c r="AB23" s="21">
        <f t="shared" si="24"/>
        <v>2.2202621526346928E-5</v>
      </c>
      <c r="AC23" s="21">
        <f t="shared" si="25"/>
        <v>2.2480199632302342E-5</v>
      </c>
      <c r="AD23" s="23">
        <f t="shared" si="26"/>
        <v>1129.8832045735983</v>
      </c>
    </row>
    <row r="24" spans="1:30" ht="14.4" customHeight="1" thickBot="1" x14ac:dyDescent="0.35">
      <c r="A24" s="4">
        <v>8</v>
      </c>
      <c r="B24" s="5">
        <v>1.9780000000000006E-3</v>
      </c>
      <c r="C24" s="5">
        <f t="shared" si="4"/>
        <v>1.063E-6</v>
      </c>
      <c r="D24" s="5">
        <f t="shared" si="0"/>
        <v>3.3999999999999998E-3</v>
      </c>
      <c r="E24" s="5">
        <f t="shared" si="5"/>
        <v>7.7499999999999999E-2</v>
      </c>
      <c r="F24" s="5">
        <f t="shared" si="6"/>
        <v>0.03</v>
      </c>
      <c r="G24" s="5">
        <f t="shared" si="1"/>
        <v>0.45999999999999996</v>
      </c>
      <c r="H24" s="5">
        <f t="shared" si="2"/>
        <v>0.88</v>
      </c>
      <c r="I24" s="5">
        <f>6</f>
        <v>6</v>
      </c>
      <c r="J24" s="5">
        <f t="shared" si="3"/>
        <v>0.67999999999999994</v>
      </c>
      <c r="K24" s="9">
        <f t="shared" si="7"/>
        <v>1.7106340192789152E-4</v>
      </c>
      <c r="L24" s="9">
        <f t="shared" si="8"/>
        <v>0.17296602823851512</v>
      </c>
      <c r="M24" s="11">
        <f t="shared" si="9"/>
        <v>3.6523479420857642E-3</v>
      </c>
      <c r="N24" s="11">
        <f t="shared" si="10"/>
        <v>4.1626024339948046E-2</v>
      </c>
      <c r="O24" s="13">
        <f t="shared" si="11"/>
        <v>3.4976294432147187E-4</v>
      </c>
      <c r="P24" s="15">
        <f t="shared" si="12"/>
        <v>1.7044957600622493E-3</v>
      </c>
      <c r="Q24" s="15">
        <f t="shared" si="13"/>
        <v>1.6999999999999999E-3</v>
      </c>
      <c r="R24" s="17">
        <f t="shared" si="14"/>
        <v>0.24975614603968826</v>
      </c>
      <c r="S24" s="17">
        <f t="shared" si="15"/>
        <v>1.2591465995572986E-2</v>
      </c>
      <c r="T24" s="17">
        <f t="shared" si="16"/>
        <v>0.1248780883265373</v>
      </c>
      <c r="U24" s="19">
        <f t="shared" si="17"/>
        <v>0.5551219116734627</v>
      </c>
      <c r="V24" s="19">
        <f t="shared" si="18"/>
        <v>1.0151219116734627</v>
      </c>
      <c r="W24" s="19">
        <f t="shared" si="19"/>
        <v>2.846203705555151E-2</v>
      </c>
      <c r="X24" s="19">
        <f t="shared" si="20"/>
        <v>2.9138887691226245E-2</v>
      </c>
      <c r="Y24" s="19">
        <f t="shared" si="21"/>
        <v>3.3096022779405853E-5</v>
      </c>
      <c r="Z24" s="19">
        <f t="shared" si="22"/>
        <v>1.0374546962595642E-5</v>
      </c>
      <c r="AA24" s="21">
        <f t="shared" si="23"/>
        <v>2.3442695864090037E-5</v>
      </c>
      <c r="AB24" s="21">
        <f t="shared" si="24"/>
        <v>2.290247230075794E-5</v>
      </c>
      <c r="AC24" s="21">
        <f t="shared" si="25"/>
        <v>2.3172584082423989E-5</v>
      </c>
      <c r="AD24" s="23">
        <f t="shared" si="26"/>
        <v>1096.1228971983953</v>
      </c>
    </row>
    <row r="25" spans="1:30" ht="15" thickBot="1" x14ac:dyDescent="0.35">
      <c r="A25" s="4">
        <v>8</v>
      </c>
      <c r="B25" s="5">
        <v>2.0424000000000006E-3</v>
      </c>
      <c r="C25" s="5">
        <f t="shared" si="4"/>
        <v>1.063E-6</v>
      </c>
      <c r="D25" s="5">
        <f t="shared" si="0"/>
        <v>3.3999999999999998E-3</v>
      </c>
      <c r="E25" s="5">
        <f t="shared" si="5"/>
        <v>7.7499999999999999E-2</v>
      </c>
      <c r="F25" s="5">
        <f t="shared" si="6"/>
        <v>0.03</v>
      </c>
      <c r="G25" s="5">
        <f t="shared" si="1"/>
        <v>0.45999999999999996</v>
      </c>
      <c r="H25" s="5">
        <f t="shared" si="2"/>
        <v>0.88</v>
      </c>
      <c r="I25" s="5">
        <f>6</f>
        <v>6</v>
      </c>
      <c r="J25" s="5">
        <f t="shared" si="3"/>
        <v>0.67999999999999994</v>
      </c>
      <c r="K25" s="9">
        <f t="shared" si="7"/>
        <v>1.6566951087611115E-4</v>
      </c>
      <c r="L25" s="9">
        <f t="shared" si="8"/>
        <v>0.16223023000010878</v>
      </c>
      <c r="M25" s="11">
        <f t="shared" si="9"/>
        <v>3.7602985090866192E-3</v>
      </c>
      <c r="N25" s="11">
        <f t="shared" si="10"/>
        <v>4.2856343302090143E-2</v>
      </c>
      <c r="O25" s="13">
        <f t="shared" si="11"/>
        <v>3.4717743444408807E-4</v>
      </c>
      <c r="P25" s="15">
        <f t="shared" si="12"/>
        <v>1.7108306157278604E-3</v>
      </c>
      <c r="Q25" s="15">
        <f t="shared" si="13"/>
        <v>1.6999999999999999E-3</v>
      </c>
      <c r="R25" s="17">
        <f t="shared" si="14"/>
        <v>0.25713805981254084</v>
      </c>
      <c r="S25" s="17">
        <f t="shared" si="15"/>
        <v>1.2498387639987171E-2</v>
      </c>
      <c r="T25" s="17">
        <f t="shared" si="16"/>
        <v>0.12856904455454893</v>
      </c>
      <c r="U25" s="19">
        <f t="shared" si="17"/>
        <v>0.55143095544545107</v>
      </c>
      <c r="V25" s="19">
        <f t="shared" si="18"/>
        <v>1.011430955445451</v>
      </c>
      <c r="W25" s="19">
        <f t="shared" si="19"/>
        <v>2.8452273590019405E-2</v>
      </c>
      <c r="X25" s="19">
        <f t="shared" si="20"/>
        <v>2.9135835563409495E-2</v>
      </c>
      <c r="Y25" s="19">
        <f t="shared" si="21"/>
        <v>3.32697880142331E-5</v>
      </c>
      <c r="Z25" s="19">
        <f t="shared" si="22"/>
        <v>1.0370982403321662E-5</v>
      </c>
      <c r="AA25" s="21">
        <f t="shared" si="23"/>
        <v>2.4127643414785194E-5</v>
      </c>
      <c r="AB25" s="21">
        <f t="shared" si="24"/>
        <v>2.3602438744641108E-5</v>
      </c>
      <c r="AC25" s="21">
        <f t="shared" si="25"/>
        <v>2.3865041079713151E-5</v>
      </c>
      <c r="AD25" s="23">
        <f t="shared" si="26"/>
        <v>1064.318302036851</v>
      </c>
    </row>
    <row r="26" spans="1:30" ht="14.4" customHeight="1" thickBot="1" x14ac:dyDescent="0.35">
      <c r="A26" s="4">
        <v>8</v>
      </c>
      <c r="B26" s="5">
        <v>2.1068000000000007E-3</v>
      </c>
      <c r="C26" s="5">
        <f t="shared" si="4"/>
        <v>1.063E-6</v>
      </c>
      <c r="D26" s="5">
        <f t="shared" si="0"/>
        <v>3.3999999999999998E-3</v>
      </c>
      <c r="E26" s="5">
        <f t="shared" si="5"/>
        <v>7.7499999999999999E-2</v>
      </c>
      <c r="F26" s="5">
        <f t="shared" si="6"/>
        <v>0.03</v>
      </c>
      <c r="G26" s="5">
        <f t="shared" si="1"/>
        <v>0.45999999999999996</v>
      </c>
      <c r="H26" s="5">
        <f t="shared" si="2"/>
        <v>0.88</v>
      </c>
      <c r="I26" s="5">
        <f>6</f>
        <v>6</v>
      </c>
      <c r="J26" s="5">
        <f t="shared" si="3"/>
        <v>0.67999999999999994</v>
      </c>
      <c r="K26" s="9">
        <f t="shared" si="7"/>
        <v>1.6060537735588067E-4</v>
      </c>
      <c r="L26" s="9">
        <f t="shared" si="8"/>
        <v>0.1524638099068546</v>
      </c>
      <c r="M26" s="11">
        <f t="shared" si="9"/>
        <v>3.8685788634355896E-3</v>
      </c>
      <c r="N26" s="11">
        <f t="shared" si="10"/>
        <v>4.409042087003797E-2</v>
      </c>
      <c r="O26" s="13">
        <f t="shared" si="11"/>
        <v>3.447314016953683E-4</v>
      </c>
      <c r="P26" s="15">
        <f t="shared" si="12"/>
        <v>1.7168892224408022E-3</v>
      </c>
      <c r="Q26" s="15">
        <f t="shared" si="13"/>
        <v>1.6999999999999999E-3</v>
      </c>
      <c r="R26" s="17">
        <f t="shared" si="14"/>
        <v>0.26454252522022781</v>
      </c>
      <c r="S26" s="17">
        <f t="shared" si="15"/>
        <v>1.2410330461033259E-2</v>
      </c>
      <c r="T26" s="17">
        <f t="shared" si="16"/>
        <v>0.1322712766484673</v>
      </c>
      <c r="U26" s="19">
        <f t="shared" si="17"/>
        <v>0.54772872335153266</v>
      </c>
      <c r="V26" s="19">
        <f t="shared" si="18"/>
        <v>1.0077287233515326</v>
      </c>
      <c r="W26" s="19">
        <f t="shared" si="19"/>
        <v>2.8442355121429889E-2</v>
      </c>
      <c r="X26" s="19">
        <f t="shared" si="20"/>
        <v>2.9132752326082138E-2</v>
      </c>
      <c r="Y26" s="19">
        <f t="shared" si="21"/>
        <v>3.3460146436632556E-5</v>
      </c>
      <c r="Z26" s="19">
        <f t="shared" si="22"/>
        <v>1.0371525797341865E-5</v>
      </c>
      <c r="AA26" s="21">
        <f t="shared" si="23"/>
        <v>2.4812571762861946E-5</v>
      </c>
      <c r="AB26" s="21">
        <f t="shared" si="24"/>
        <v>2.430249579882347E-5</v>
      </c>
      <c r="AC26" s="21">
        <f t="shared" si="25"/>
        <v>2.455753378084271E-5</v>
      </c>
      <c r="AD26" s="23">
        <f t="shared" si="26"/>
        <v>1034.305815342683</v>
      </c>
    </row>
    <row r="27" spans="1:30" ht="15" thickBot="1" x14ac:dyDescent="0.35">
      <c r="A27" s="4">
        <v>8</v>
      </c>
      <c r="B27" s="5">
        <v>2.1712000000000007E-3</v>
      </c>
      <c r="C27" s="5">
        <f t="shared" si="4"/>
        <v>1.063E-6</v>
      </c>
      <c r="D27" s="5">
        <f t="shared" si="0"/>
        <v>3.3999999999999998E-3</v>
      </c>
      <c r="E27" s="5">
        <f t="shared" si="5"/>
        <v>7.7499999999999999E-2</v>
      </c>
      <c r="F27" s="5">
        <f t="shared" si="6"/>
        <v>0.03</v>
      </c>
      <c r="G27" s="5">
        <f t="shared" si="1"/>
        <v>0.45999999999999996</v>
      </c>
      <c r="H27" s="5">
        <f t="shared" si="2"/>
        <v>0.88</v>
      </c>
      <c r="I27" s="5">
        <f>6</f>
        <v>6</v>
      </c>
      <c r="J27" s="5">
        <f t="shared" si="3"/>
        <v>0.67999999999999994</v>
      </c>
      <c r="K27" s="9">
        <f t="shared" si="7"/>
        <v>1.5584165853600284E-4</v>
      </c>
      <c r="L27" s="9">
        <f t="shared" si="8"/>
        <v>0.14355348059690751</v>
      </c>
      <c r="M27" s="11">
        <f t="shared" si="9"/>
        <v>3.9771596632416509E-3</v>
      </c>
      <c r="N27" s="11">
        <f t="shared" si="10"/>
        <v>4.5327922632533525E-2</v>
      </c>
      <c r="O27" s="13">
        <f t="shared" si="11"/>
        <v>3.4241180346319884E-4</v>
      </c>
      <c r="P27" s="15">
        <f t="shared" si="12"/>
        <v>1.7226945345476584E-3</v>
      </c>
      <c r="Q27" s="15">
        <f t="shared" si="13"/>
        <v>1.6999999999999999E-3</v>
      </c>
      <c r="R27" s="17">
        <f t="shared" si="14"/>
        <v>0.27196753579520117</v>
      </c>
      <c r="S27" s="17">
        <f t="shared" si="15"/>
        <v>1.2326824924675158E-2</v>
      </c>
      <c r="T27" s="17">
        <f t="shared" si="16"/>
        <v>0.13598378136954761</v>
      </c>
      <c r="U27" s="19">
        <f t="shared" si="17"/>
        <v>0.54401621863045235</v>
      </c>
      <c r="V27" s="19">
        <f t="shared" si="18"/>
        <v>1.0040162186304524</v>
      </c>
      <c r="W27" s="19">
        <f t="shared" si="19"/>
        <v>2.8432280794240393E-2</v>
      </c>
      <c r="X27" s="19">
        <f t="shared" si="20"/>
        <v>2.9129638386256446E-2</v>
      </c>
      <c r="Y27" s="19">
        <f t="shared" si="21"/>
        <v>3.3666296444649372E-5</v>
      </c>
      <c r="Z27" s="19">
        <f t="shared" si="22"/>
        <v>1.0375848115791401E-5</v>
      </c>
      <c r="AA27" s="21">
        <f t="shared" si="23"/>
        <v>2.549743570063947E-5</v>
      </c>
      <c r="AB27" s="21">
        <f t="shared" si="24"/>
        <v>2.5002620516344354E-5</v>
      </c>
      <c r="AC27" s="21">
        <f t="shared" si="25"/>
        <v>2.5250028108491911E-5</v>
      </c>
      <c r="AD27" s="23">
        <f t="shared" si="26"/>
        <v>1005.9394742399376</v>
      </c>
    </row>
    <row r="28" spans="1:30" ht="14.4" customHeight="1" thickBot="1" x14ac:dyDescent="0.35">
      <c r="A28" s="4">
        <v>8</v>
      </c>
      <c r="B28" s="5">
        <v>2.2356000000000003E-3</v>
      </c>
      <c r="C28" s="5">
        <f t="shared" si="4"/>
        <v>1.063E-6</v>
      </c>
      <c r="D28" s="5">
        <f t="shared" si="0"/>
        <v>3.3999999999999998E-3</v>
      </c>
      <c r="E28" s="5">
        <f t="shared" si="5"/>
        <v>7.7499999999999999E-2</v>
      </c>
      <c r="F28" s="5">
        <f t="shared" si="6"/>
        <v>0.03</v>
      </c>
      <c r="G28" s="5">
        <f t="shared" si="1"/>
        <v>0.45999999999999996</v>
      </c>
      <c r="H28" s="5">
        <f t="shared" si="2"/>
        <v>0.88</v>
      </c>
      <c r="I28" s="5">
        <f>6</f>
        <v>6</v>
      </c>
      <c r="J28" s="5">
        <f t="shared" si="3"/>
        <v>0.67999999999999994</v>
      </c>
      <c r="K28" s="9">
        <f t="shared" si="7"/>
        <v>1.5135239265224971E-4</v>
      </c>
      <c r="L28" s="9">
        <f t="shared" si="8"/>
        <v>0.1354020331474769</v>
      </c>
      <c r="M28" s="11">
        <f t="shared" si="9"/>
        <v>4.0860149476807488E-3</v>
      </c>
      <c r="N28" s="11">
        <f t="shared" si="10"/>
        <v>4.6568552712537944E-2</v>
      </c>
      <c r="O28" s="13">
        <f t="shared" si="11"/>
        <v>3.4020692933979735E-4</v>
      </c>
      <c r="P28" s="15">
        <f t="shared" si="12"/>
        <v>1.7282676763425049E-3</v>
      </c>
      <c r="Q28" s="15">
        <f t="shared" si="13"/>
        <v>1.6999999999999999E-3</v>
      </c>
      <c r="R28" s="17">
        <f t="shared" si="14"/>
        <v>0.27941131627522764</v>
      </c>
      <c r="S28" s="17">
        <f t="shared" si="15"/>
        <v>1.2247449456232705E-2</v>
      </c>
      <c r="T28" s="17">
        <f t="shared" si="16"/>
        <v>0.13970567108232307</v>
      </c>
      <c r="U28" s="19">
        <f t="shared" si="17"/>
        <v>0.54029432891767692</v>
      </c>
      <c r="V28" s="19">
        <f t="shared" si="18"/>
        <v>1.0002943289176769</v>
      </c>
      <c r="W28" s="19">
        <f t="shared" si="19"/>
        <v>2.8422049465689454E-2</v>
      </c>
      <c r="X28" s="19">
        <f t="shared" si="20"/>
        <v>2.9126494069295412E-2</v>
      </c>
      <c r="Y28" s="19">
        <f t="shared" si="21"/>
        <v>3.388753566966212E-5</v>
      </c>
      <c r="Z28" s="19">
        <f t="shared" si="22"/>
        <v>1.0383653909133342E-5</v>
      </c>
      <c r="AA28" s="21">
        <f t="shared" si="23"/>
        <v>2.6182193228859035E-5</v>
      </c>
      <c r="AB28" s="21">
        <f t="shared" si="24"/>
        <v>2.5702791942009873E-5</v>
      </c>
      <c r="AC28" s="21">
        <f t="shared" si="25"/>
        <v>2.5942492585434454E-5</v>
      </c>
      <c r="AD28" s="23">
        <f t="shared" si="26"/>
        <v>979.08864833832354</v>
      </c>
    </row>
    <row r="29" spans="1:30" ht="15" thickBot="1" x14ac:dyDescent="0.35">
      <c r="A29" s="4">
        <v>8</v>
      </c>
      <c r="B29" s="5">
        <v>2.3000000000000004E-3</v>
      </c>
      <c r="C29" s="5">
        <f t="shared" si="4"/>
        <v>1.063E-6</v>
      </c>
      <c r="D29" s="5">
        <f t="shared" si="0"/>
        <v>3.3999999999999998E-3</v>
      </c>
      <c r="E29" s="5">
        <f t="shared" si="5"/>
        <v>7.7499999999999999E-2</v>
      </c>
      <c r="F29" s="5">
        <f t="shared" si="6"/>
        <v>0.03</v>
      </c>
      <c r="G29" s="5">
        <f t="shared" si="1"/>
        <v>0.45999999999999996</v>
      </c>
      <c r="H29" s="5">
        <f t="shared" si="2"/>
        <v>0.88</v>
      </c>
      <c r="I29" s="5">
        <f>6</f>
        <v>6</v>
      </c>
      <c r="J29" s="5">
        <f t="shared" si="3"/>
        <v>0.67999999999999994</v>
      </c>
      <c r="K29" s="9">
        <f t="shared" si="7"/>
        <v>1.4711452565798673E-4</v>
      </c>
      <c r="L29" s="9">
        <f t="shared" si="8"/>
        <v>0.12792567448520581</v>
      </c>
      <c r="M29" s="11">
        <f t="shared" si="9"/>
        <v>4.1951216636464247E-3</v>
      </c>
      <c r="N29" s="11">
        <f t="shared" si="10"/>
        <v>4.7812048372440873E-2</v>
      </c>
      <c r="O29" s="13">
        <f t="shared" si="11"/>
        <v>3.3810628336888068E-4</v>
      </c>
      <c r="P29" s="15">
        <f t="shared" si="12"/>
        <v>1.7336279995421786E-3</v>
      </c>
      <c r="Q29" s="15">
        <f t="shared" si="13"/>
        <v>1.6999999999999999E-3</v>
      </c>
      <c r="R29" s="17">
        <f t="shared" si="14"/>
        <v>0.28687229023464522</v>
      </c>
      <c r="S29" s="17">
        <f t="shared" si="15"/>
        <v>1.2171826201279705E-2</v>
      </c>
      <c r="T29" s="17">
        <f t="shared" si="16"/>
        <v>0.1434361575701471</v>
      </c>
      <c r="U29" s="19">
        <f t="shared" si="17"/>
        <v>0.53656384242985289</v>
      </c>
      <c r="V29" s="19">
        <f t="shared" si="18"/>
        <v>0.99656384242985285</v>
      </c>
      <c r="W29" s="19">
        <f t="shared" si="19"/>
        <v>2.8411659733592366E-2</v>
      </c>
      <c r="X29" s="19">
        <f t="shared" si="20"/>
        <v>2.9123319629771129E-2</v>
      </c>
      <c r="Y29" s="19">
        <f t="shared" si="21"/>
        <v>3.4123253591852112E-5</v>
      </c>
      <c r="Z29" s="19">
        <f t="shared" si="22"/>
        <v>1.0394678498749578E-5</v>
      </c>
      <c r="AA29" s="21">
        <f t="shared" si="23"/>
        <v>2.6866805297581118E-5</v>
      </c>
      <c r="AB29" s="21">
        <f t="shared" si="24"/>
        <v>2.6402990964019558E-5</v>
      </c>
      <c r="AC29" s="21">
        <f t="shared" si="25"/>
        <v>2.6634898130800338E-5</v>
      </c>
      <c r="AD29" s="23">
        <f t="shared" si="26"/>
        <v>953.63608583235703</v>
      </c>
    </row>
    <row r="30" spans="1:30" ht="14.4" customHeight="1" thickBot="1" x14ac:dyDescent="0.35">
      <c r="A30" s="4">
        <v>8</v>
      </c>
      <c r="B30" s="5">
        <v>2.3644000000000004E-3</v>
      </c>
      <c r="C30" s="5">
        <f t="shared" si="4"/>
        <v>1.063E-6</v>
      </c>
      <c r="D30" s="5">
        <f t="shared" si="0"/>
        <v>3.3999999999999998E-3</v>
      </c>
      <c r="E30" s="5">
        <f t="shared" si="5"/>
        <v>7.7499999999999999E-2</v>
      </c>
      <c r="F30" s="5">
        <f t="shared" si="6"/>
        <v>0.03</v>
      </c>
      <c r="G30" s="5">
        <f t="shared" si="1"/>
        <v>0.45999999999999996</v>
      </c>
      <c r="H30" s="5">
        <f t="shared" si="2"/>
        <v>0.88</v>
      </c>
      <c r="I30" s="5">
        <f>6</f>
        <v>6</v>
      </c>
      <c r="J30" s="5">
        <f t="shared" si="3"/>
        <v>0.67999999999999994</v>
      </c>
      <c r="K30" s="9">
        <f t="shared" si="7"/>
        <v>1.4310751523150458E-4</v>
      </c>
      <c r="L30" s="9">
        <f t="shared" si="8"/>
        <v>0.12105186536246366</v>
      </c>
      <c r="M30" s="11">
        <f t="shared" si="9"/>
        <v>4.3044592697571455E-3</v>
      </c>
      <c r="N30" s="11">
        <f t="shared" si="10"/>
        <v>4.9058175500908643E-2</v>
      </c>
      <c r="O30" s="13">
        <f t="shared" si="11"/>
        <v>3.3610046608567725E-4</v>
      </c>
      <c r="P30" s="15">
        <f t="shared" si="12"/>
        <v>1.7387931764515424E-3</v>
      </c>
      <c r="Q30" s="15">
        <f t="shared" si="13"/>
        <v>1.6999999999999999E-3</v>
      </c>
      <c r="R30" s="17">
        <f t="shared" si="14"/>
        <v>0.29434905300545189</v>
      </c>
      <c r="S30" s="17">
        <f t="shared" si="15"/>
        <v>1.2099616779084381E-2</v>
      </c>
      <c r="T30" s="17">
        <f t="shared" si="16"/>
        <v>0.1471745384956635</v>
      </c>
      <c r="U30" s="19">
        <f t="shared" si="17"/>
        <v>0.53282546150433641</v>
      </c>
      <c r="V30" s="19">
        <f t="shared" si="18"/>
        <v>0.99282546150433637</v>
      </c>
      <c r="W30" s="19">
        <f t="shared" si="19"/>
        <v>2.8401109959039546E-2</v>
      </c>
      <c r="X30" s="19">
        <f t="shared" si="20"/>
        <v>2.912011526052442E-2</v>
      </c>
      <c r="Y30" s="19">
        <f t="shared" si="21"/>
        <v>3.4372923918202892E-5</v>
      </c>
      <c r="Z30" s="19">
        <f t="shared" si="22"/>
        <v>1.040868511599313E-5</v>
      </c>
      <c r="AA30" s="21">
        <f t="shared" si="23"/>
        <v>2.7551235529174402E-5</v>
      </c>
      <c r="AB30" s="21">
        <f t="shared" si="24"/>
        <v>2.7103200155278573E-5</v>
      </c>
      <c r="AC30" s="21">
        <f t="shared" si="25"/>
        <v>2.7327217842226487E-5</v>
      </c>
      <c r="AD30" s="23">
        <f t="shared" si="26"/>
        <v>929.47625135667795</v>
      </c>
    </row>
    <row r="31" spans="1:30" ht="15" thickBot="1" x14ac:dyDescent="0.35">
      <c r="A31" s="4">
        <v>8</v>
      </c>
      <c r="B31" s="5">
        <v>2.4288000000000005E-3</v>
      </c>
      <c r="C31" s="5">
        <f t="shared" si="4"/>
        <v>1.063E-6</v>
      </c>
      <c r="D31" s="5">
        <f t="shared" si="0"/>
        <v>3.3999999999999998E-3</v>
      </c>
      <c r="E31" s="5">
        <f t="shared" si="5"/>
        <v>7.7499999999999999E-2</v>
      </c>
      <c r="F31" s="5">
        <f t="shared" si="6"/>
        <v>0.03</v>
      </c>
      <c r="G31" s="5">
        <f t="shared" si="1"/>
        <v>0.45999999999999996</v>
      </c>
      <c r="H31" s="5">
        <f t="shared" si="2"/>
        <v>0.88</v>
      </c>
      <c r="I31" s="5">
        <f>6</f>
        <v>6</v>
      </c>
      <c r="J31" s="5">
        <f t="shared" si="3"/>
        <v>0.67999999999999994</v>
      </c>
      <c r="K31" s="9">
        <f t="shared" si="7"/>
        <v>1.393129977821844E-4</v>
      </c>
      <c r="L31" s="9">
        <f t="shared" si="8"/>
        <v>0.11471755416846538</v>
      </c>
      <c r="M31" s="11">
        <f t="shared" si="9"/>
        <v>4.4140094033624684E-3</v>
      </c>
      <c r="N31" s="11">
        <f t="shared" si="10"/>
        <v>5.0306724817734023E-2</v>
      </c>
      <c r="O31" s="13">
        <f t="shared" si="11"/>
        <v>3.3418106162701921E-4</v>
      </c>
      <c r="P31" s="15">
        <f t="shared" si="12"/>
        <v>1.7437793118210186E-3</v>
      </c>
      <c r="Q31" s="15">
        <f t="shared" si="13"/>
        <v>1.6999999999999999E-3</v>
      </c>
      <c r="R31" s="17">
        <f t="shared" si="14"/>
        <v>0.30184034890640415</v>
      </c>
      <c r="S31" s="17">
        <f t="shared" si="15"/>
        <v>1.2030518218572692E-2</v>
      </c>
      <c r="T31" s="17">
        <f t="shared" si="16"/>
        <v>0.15092018601529253</v>
      </c>
      <c r="U31" s="19">
        <f t="shared" si="17"/>
        <v>0.52907981398470738</v>
      </c>
      <c r="V31" s="19">
        <f t="shared" si="18"/>
        <v>0.98907981398470735</v>
      </c>
      <c r="W31" s="19">
        <f t="shared" si="19"/>
        <v>2.83903982849305E-2</v>
      </c>
      <c r="X31" s="19">
        <f t="shared" si="20"/>
        <v>2.9116881100261425E-2</v>
      </c>
      <c r="Y31" s="19">
        <f t="shared" si="21"/>
        <v>3.463609716075197E-5</v>
      </c>
      <c r="Z31" s="19">
        <f t="shared" si="22"/>
        <v>1.0425462134244769E-5</v>
      </c>
      <c r="AA31" s="21">
        <f t="shared" si="23"/>
        <v>2.8235449941436007E-5</v>
      </c>
      <c r="AB31" s="21">
        <f t="shared" si="24"/>
        <v>2.7803403615043132E-5</v>
      </c>
      <c r="AC31" s="21">
        <f t="shared" si="25"/>
        <v>2.801942677823957E-5</v>
      </c>
      <c r="AD31" s="23">
        <f t="shared" si="26"/>
        <v>906.51390554949296</v>
      </c>
    </row>
    <row r="32" spans="1:30" ht="14.4" customHeight="1" thickBot="1" x14ac:dyDescent="0.35">
      <c r="A32" s="4">
        <v>8</v>
      </c>
      <c r="B32" s="5">
        <v>2.4932000000000005E-3</v>
      </c>
      <c r="C32" s="5">
        <f t="shared" si="4"/>
        <v>1.063E-6</v>
      </c>
      <c r="D32" s="5">
        <f t="shared" si="0"/>
        <v>3.3999999999999998E-3</v>
      </c>
      <c r="E32" s="5">
        <f t="shared" si="5"/>
        <v>7.7499999999999999E-2</v>
      </c>
      <c r="F32" s="5">
        <f t="shared" si="6"/>
        <v>0.03</v>
      </c>
      <c r="G32" s="5">
        <f t="shared" si="1"/>
        <v>0.45999999999999996</v>
      </c>
      <c r="H32" s="5">
        <f t="shared" si="2"/>
        <v>0.88</v>
      </c>
      <c r="I32" s="5">
        <f>6</f>
        <v>6</v>
      </c>
      <c r="J32" s="5">
        <f t="shared" si="3"/>
        <v>0.67999999999999994</v>
      </c>
      <c r="K32" s="9">
        <f t="shared" si="7"/>
        <v>1.357145070645634E-4</v>
      </c>
      <c r="L32" s="9">
        <f t="shared" si="8"/>
        <v>0.10886772586600624</v>
      </c>
      <c r="M32" s="11">
        <f t="shared" si="9"/>
        <v>4.5237555991571093E-3</v>
      </c>
      <c r="N32" s="11">
        <f t="shared" si="10"/>
        <v>5.1557508666864114E-2</v>
      </c>
      <c r="O32" s="13">
        <f t="shared" si="11"/>
        <v>3.323405326716431E-4</v>
      </c>
      <c r="P32" s="15">
        <f t="shared" si="12"/>
        <v>1.7486010623830848E-3</v>
      </c>
      <c r="Q32" s="15">
        <f t="shared" si="13"/>
        <v>1.6999999999999999E-3</v>
      </c>
      <c r="R32" s="17">
        <f t="shared" si="14"/>
        <v>0.30934505200118467</v>
      </c>
      <c r="S32" s="17">
        <f t="shared" si="15"/>
        <v>1.1964259176179153E-2</v>
      </c>
      <c r="T32" s="17">
        <f t="shared" si="16"/>
        <v>0.15467253715826046</v>
      </c>
      <c r="U32" s="19">
        <f t="shared" si="17"/>
        <v>0.52532746284173948</v>
      </c>
      <c r="V32" s="19">
        <f t="shared" si="18"/>
        <v>0.98532746284173944</v>
      </c>
      <c r="W32" s="19">
        <f t="shared" si="19"/>
        <v>2.8379522651079632E-2</v>
      </c>
      <c r="X32" s="19">
        <f t="shared" si="20"/>
        <v>2.9113617239952976E-2</v>
      </c>
      <c r="Y32" s="19">
        <f t="shared" si="21"/>
        <v>3.4912393657607034E-5</v>
      </c>
      <c r="Z32" s="19">
        <f t="shared" si="22"/>
        <v>1.0444820472813922E-5</v>
      </c>
      <c r="AA32" s="21">
        <f t="shared" si="23"/>
        <v>2.8919416681319642E-5</v>
      </c>
      <c r="AB32" s="21">
        <f t="shared" si="24"/>
        <v>2.8503586817077977E-5</v>
      </c>
      <c r="AC32" s="21">
        <f t="shared" si="25"/>
        <v>2.8711501749198809E-5</v>
      </c>
      <c r="AD32" s="23">
        <f t="shared" si="26"/>
        <v>884.66288604039266</v>
      </c>
    </row>
    <row r="33" spans="1:36" ht="15" thickBot="1" x14ac:dyDescent="0.35">
      <c r="A33" s="4">
        <v>8</v>
      </c>
      <c r="B33" s="5">
        <v>2.5576000000000002E-3</v>
      </c>
      <c r="C33" s="5">
        <f t="shared" si="4"/>
        <v>1.063E-6</v>
      </c>
      <c r="D33" s="5">
        <f t="shared" si="0"/>
        <v>3.3999999999999998E-3</v>
      </c>
      <c r="E33" s="5">
        <f t="shared" si="5"/>
        <v>7.7499999999999999E-2</v>
      </c>
      <c r="F33" s="5">
        <f t="shared" si="6"/>
        <v>0.03</v>
      </c>
      <c r="G33" s="5">
        <f t="shared" si="1"/>
        <v>0.45999999999999996</v>
      </c>
      <c r="H33" s="5">
        <f t="shared" si="2"/>
        <v>0.88</v>
      </c>
      <c r="I33" s="5">
        <f>6</f>
        <v>6</v>
      </c>
      <c r="J33" s="5">
        <f t="shared" si="3"/>
        <v>0.67999999999999994</v>
      </c>
      <c r="K33" s="9">
        <f t="shared" si="7"/>
        <v>1.3229723530394492E-4</v>
      </c>
      <c r="L33" s="9">
        <f t="shared" si="8"/>
        <v>0.10345420339689154</v>
      </c>
      <c r="M33" s="11">
        <f t="shared" si="9"/>
        <v>4.6336830503065501E-3</v>
      </c>
      <c r="N33" s="11">
        <f t="shared" si="10"/>
        <v>5.2810358293934948E-2</v>
      </c>
      <c r="O33" s="13">
        <f t="shared" si="11"/>
        <v>3.3057212442331898E-4</v>
      </c>
      <c r="P33" s="15">
        <f t="shared" si="12"/>
        <v>1.7532717570704856E-3</v>
      </c>
      <c r="Q33" s="15">
        <f t="shared" si="13"/>
        <v>1.6999999999999999E-3</v>
      </c>
      <c r="R33" s="17">
        <f t="shared" si="14"/>
        <v>0.31686214976360971</v>
      </c>
      <c r="S33" s="17">
        <f t="shared" si="15"/>
        <v>1.1900596479239484E-2</v>
      </c>
      <c r="T33" s="17">
        <f t="shared" si="16"/>
        <v>0.15843108565915731</v>
      </c>
      <c r="U33" s="19">
        <f t="shared" si="17"/>
        <v>0.52156891434084263</v>
      </c>
      <c r="V33" s="19">
        <f t="shared" si="18"/>
        <v>0.98156891434084259</v>
      </c>
      <c r="W33" s="19">
        <f t="shared" si="19"/>
        <v>2.8368480806478833E-2</v>
      </c>
      <c r="X33" s="19">
        <f t="shared" si="20"/>
        <v>2.9110323728248597E-2</v>
      </c>
      <c r="Y33" s="19">
        <f t="shared" si="21"/>
        <v>3.5201497157309804E-5</v>
      </c>
      <c r="Z33" s="19">
        <f t="shared" si="22"/>
        <v>1.0466591210117179E-5</v>
      </c>
      <c r="AA33" s="21">
        <f t="shared" si="23"/>
        <v>2.9603105774926667E-5</v>
      </c>
      <c r="AB33" s="21">
        <f t="shared" si="24"/>
        <v>2.9203736467657585E-5</v>
      </c>
      <c r="AC33" s="21">
        <f t="shared" si="25"/>
        <v>2.9403421121292124E-5</v>
      </c>
      <c r="AD33" s="23">
        <f t="shared" si="26"/>
        <v>863.8450571864546</v>
      </c>
    </row>
    <row r="34" spans="1:36" ht="14.4" customHeight="1" thickBot="1" x14ac:dyDescent="0.35">
      <c r="A34" s="4">
        <v>8</v>
      </c>
      <c r="B34" s="5">
        <v>2.6220000000000002E-3</v>
      </c>
      <c r="C34" s="5">
        <f t="shared" si="4"/>
        <v>1.063E-6</v>
      </c>
      <c r="D34" s="5">
        <f t="shared" si="0"/>
        <v>3.3999999999999998E-3</v>
      </c>
      <c r="E34" s="5">
        <f t="shared" si="5"/>
        <v>7.7499999999999999E-2</v>
      </c>
      <c r="F34" s="5">
        <f t="shared" si="6"/>
        <v>0.03</v>
      </c>
      <c r="G34" s="5">
        <f t="shared" si="1"/>
        <v>0.45999999999999996</v>
      </c>
      <c r="H34" s="5">
        <f t="shared" si="2"/>
        <v>0.88</v>
      </c>
      <c r="I34" s="5">
        <f>6</f>
        <v>6</v>
      </c>
      <c r="J34" s="5">
        <f t="shared" si="3"/>
        <v>0.67999999999999994</v>
      </c>
      <c r="K34" s="9">
        <f t="shared" si="7"/>
        <v>1.2904782952454977E-4</v>
      </c>
      <c r="L34" s="9">
        <f t="shared" si="8"/>
        <v>9.8434652574027282E-2</v>
      </c>
      <c r="M34" s="11">
        <f t="shared" si="9"/>
        <v>4.7437784047751957E-3</v>
      </c>
      <c r="N34" s="11">
        <f t="shared" si="10"/>
        <v>5.4065121525011424E-2</v>
      </c>
      <c r="O34" s="13">
        <f t="shared" si="11"/>
        <v>3.2886977791826054E-4</v>
      </c>
      <c r="P34" s="15">
        <f t="shared" si="12"/>
        <v>1.7578035136071465E-3</v>
      </c>
      <c r="Q34" s="15">
        <f t="shared" si="13"/>
        <v>1.6999999999999999E-3</v>
      </c>
      <c r="R34" s="17">
        <f t="shared" si="14"/>
        <v>0.32439072915006856</v>
      </c>
      <c r="S34" s="17">
        <f t="shared" si="15"/>
        <v>1.1839312005057379E-2</v>
      </c>
      <c r="T34" s="17">
        <f t="shared" si="16"/>
        <v>0.1621953749941171</v>
      </c>
      <c r="U34" s="19">
        <f t="shared" si="17"/>
        <v>0.51780462500588287</v>
      </c>
      <c r="V34" s="19">
        <f t="shared" si="18"/>
        <v>0.97780462500588283</v>
      </c>
      <c r="W34" s="19">
        <f t="shared" si="19"/>
        <v>2.8357270319184037E-2</v>
      </c>
      <c r="X34" s="19">
        <f t="shared" si="20"/>
        <v>2.9107000576075147E-2</v>
      </c>
      <c r="Y34" s="19">
        <f t="shared" si="21"/>
        <v>3.5503149012185893E-5</v>
      </c>
      <c r="Z34" s="19">
        <f t="shared" si="22"/>
        <v>1.0490623418324874E-5</v>
      </c>
      <c r="AA34" s="21">
        <f t="shared" si="23"/>
        <v>3.0286488896375448E-5</v>
      </c>
      <c r="AB34" s="21">
        <f t="shared" si="24"/>
        <v>2.9903840374950958E-5</v>
      </c>
      <c r="AC34" s="21">
        <f t="shared" si="25"/>
        <v>3.0095164635663205E-5</v>
      </c>
      <c r="AD34" s="23">
        <f t="shared" si="26"/>
        <v>843.98940186891798</v>
      </c>
    </row>
    <row r="35" spans="1:36" ht="15" thickBot="1" x14ac:dyDescent="0.35">
      <c r="A35" s="4">
        <v>8</v>
      </c>
      <c r="B35" s="5">
        <v>2.6864000000000002E-3</v>
      </c>
      <c r="C35" s="5">
        <f t="shared" si="4"/>
        <v>1.063E-6</v>
      </c>
      <c r="D35" s="5">
        <f t="shared" si="0"/>
        <v>3.3999999999999998E-3</v>
      </c>
      <c r="E35" s="5">
        <f t="shared" si="5"/>
        <v>7.7499999999999999E-2</v>
      </c>
      <c r="F35" s="5">
        <f t="shared" si="6"/>
        <v>0.03</v>
      </c>
      <c r="G35" s="5">
        <f t="shared" si="1"/>
        <v>0.45999999999999996</v>
      </c>
      <c r="H35" s="5">
        <f t="shared" si="2"/>
        <v>0.88</v>
      </c>
      <c r="I35" s="5">
        <f>6</f>
        <v>6</v>
      </c>
      <c r="J35" s="5">
        <f t="shared" si="3"/>
        <v>0.67999999999999994</v>
      </c>
      <c r="K35" s="9">
        <f t="shared" si="7"/>
        <v>1.2595421717293383E-4</v>
      </c>
      <c r="L35" s="9">
        <f t="shared" si="8"/>
        <v>9.3771751915525489E-2</v>
      </c>
      <c r="M35" s="11">
        <f t="shared" si="9"/>
        <v>4.8540295909497815E-3</v>
      </c>
      <c r="N35" s="11">
        <f t="shared" si="10"/>
        <v>5.5321660779207069E-2</v>
      </c>
      <c r="O35" s="13">
        <f t="shared" si="11"/>
        <v>3.2722805239750001E-4</v>
      </c>
      <c r="P35" s="15">
        <f t="shared" si="12"/>
        <v>1.7622073489533697E-3</v>
      </c>
      <c r="Q35" s="15">
        <f t="shared" si="13"/>
        <v>1.6999999999999999E-3</v>
      </c>
      <c r="R35" s="17">
        <f t="shared" si="14"/>
        <v>0.33192996467524238</v>
      </c>
      <c r="S35" s="17">
        <f t="shared" si="15"/>
        <v>1.1780209886310001E-2</v>
      </c>
      <c r="T35" s="17">
        <f t="shared" si="16"/>
        <v>0.16596499241864388</v>
      </c>
      <c r="U35" s="19">
        <f t="shared" si="17"/>
        <v>0.51403500758135601</v>
      </c>
      <c r="V35" s="19">
        <f t="shared" si="18"/>
        <v>0.97403500758135597</v>
      </c>
      <c r="W35" s="19">
        <f t="shared" si="19"/>
        <v>2.8345888584201145E-2</v>
      </c>
      <c r="X35" s="19">
        <f t="shared" si="20"/>
        <v>2.9103647760557176E-2</v>
      </c>
      <c r="Y35" s="19">
        <f t="shared" si="21"/>
        <v>3.5817142981443098E-5</v>
      </c>
      <c r="Z35" s="19">
        <f t="shared" si="22"/>
        <v>1.0516782216724492E-5</v>
      </c>
      <c r="AA35" s="21">
        <f t="shared" si="23"/>
        <v>3.0969539156283659E-5</v>
      </c>
      <c r="AB35" s="21">
        <f t="shared" si="24"/>
        <v>3.0603887330221647E-5</v>
      </c>
      <c r="AC35" s="21">
        <f t="shared" si="25"/>
        <v>3.0786713243252653E-5</v>
      </c>
      <c r="AD35" s="23">
        <f t="shared" si="26"/>
        <v>825.03123341907144</v>
      </c>
    </row>
    <row r="36" spans="1:36" ht="14.4" customHeight="1" thickBot="1" x14ac:dyDescent="0.35">
      <c r="A36" s="4">
        <v>8</v>
      </c>
      <c r="B36" s="5">
        <v>2.7508000000000003E-3</v>
      </c>
      <c r="C36" s="5">
        <f t="shared" si="4"/>
        <v>1.063E-6</v>
      </c>
      <c r="D36" s="5">
        <f t="shared" si="0"/>
        <v>3.3999999999999998E-3</v>
      </c>
      <c r="E36" s="5">
        <f t="shared" si="5"/>
        <v>7.7499999999999999E-2</v>
      </c>
      <c r="F36" s="5">
        <f t="shared" si="6"/>
        <v>0.03</v>
      </c>
      <c r="G36" s="5">
        <f t="shared" si="1"/>
        <v>0.45999999999999996</v>
      </c>
      <c r="H36" s="5">
        <f t="shared" si="2"/>
        <v>0.88</v>
      </c>
      <c r="I36" s="5">
        <f>6</f>
        <v>6</v>
      </c>
      <c r="J36" s="5">
        <f t="shared" si="3"/>
        <v>0.67999999999999994</v>
      </c>
      <c r="K36" s="9">
        <f t="shared" si="7"/>
        <v>1.2300545623577486E-4</v>
      </c>
      <c r="L36" s="9">
        <f t="shared" si="8"/>
        <v>8.9432496899647246E-2</v>
      </c>
      <c r="M36" s="11">
        <f t="shared" si="9"/>
        <v>4.9644256677571679E-3</v>
      </c>
      <c r="N36" s="11">
        <f t="shared" si="10"/>
        <v>5.6579851360467726E-2</v>
      </c>
      <c r="O36" s="13">
        <f t="shared" si="11"/>
        <v>3.2564205618971234E-4</v>
      </c>
      <c r="P36" s="15">
        <f t="shared" si="12"/>
        <v>1.7664932822697758E-3</v>
      </c>
      <c r="Q36" s="15">
        <f t="shared" si="13"/>
        <v>1.6999999999999999E-3</v>
      </c>
      <c r="R36" s="17">
        <f t="shared" si="14"/>
        <v>0.33947910816280635</v>
      </c>
      <c r="S36" s="17">
        <f t="shared" si="15"/>
        <v>1.1723114022829644E-2</v>
      </c>
      <c r="T36" s="17">
        <f t="shared" si="16"/>
        <v>0.16973956384293379</v>
      </c>
      <c r="U36" s="19">
        <f t="shared" si="17"/>
        <v>0.51026043615706618</v>
      </c>
      <c r="V36" s="19">
        <f t="shared" si="18"/>
        <v>0.97026043615706614</v>
      </c>
      <c r="W36" s="19">
        <f t="shared" si="19"/>
        <v>2.8334332829674048E-2</v>
      </c>
      <c r="X36" s="19">
        <f t="shared" si="20"/>
        <v>2.910026522837041E-2</v>
      </c>
      <c r="Y36" s="19">
        <f t="shared" si="21"/>
        <v>3.6143320619054624E-5</v>
      </c>
      <c r="Z36" s="19">
        <f t="shared" si="22"/>
        <v>1.0544947032636638E-5</v>
      </c>
      <c r="AA36" s="21">
        <f t="shared" si="23"/>
        <v>3.1652230909468075E-5</v>
      </c>
      <c r="AB36" s="21">
        <f t="shared" si="24"/>
        <v>3.1303867000611361E-5</v>
      </c>
      <c r="AC36" s="21">
        <f t="shared" si="25"/>
        <v>3.1478048955039715E-5</v>
      </c>
      <c r="AD36" s="23">
        <f t="shared" si="26"/>
        <v>806.91150955000319</v>
      </c>
    </row>
    <row r="37" spans="1:36" ht="15" thickBot="1" x14ac:dyDescent="0.35">
      <c r="A37" s="4">
        <v>8</v>
      </c>
      <c r="B37" s="5">
        <v>2.8152000000000003E-3</v>
      </c>
      <c r="C37" s="5">
        <f t="shared" si="4"/>
        <v>1.063E-6</v>
      </c>
      <c r="D37" s="5">
        <f t="shared" si="0"/>
        <v>3.3999999999999998E-3</v>
      </c>
      <c r="E37" s="5">
        <f t="shared" si="5"/>
        <v>7.7499999999999999E-2</v>
      </c>
      <c r="F37" s="5">
        <f t="shared" si="6"/>
        <v>0.03</v>
      </c>
      <c r="G37" s="5">
        <f t="shared" si="1"/>
        <v>0.45999999999999996</v>
      </c>
      <c r="H37" s="5">
        <f t="shared" si="2"/>
        <v>0.88</v>
      </c>
      <c r="I37" s="5">
        <f>6</f>
        <v>6</v>
      </c>
      <c r="J37" s="5">
        <f t="shared" si="3"/>
        <v>0.67999999999999994</v>
      </c>
      <c r="K37" s="9">
        <f t="shared" si="7"/>
        <v>1.2019160592972773E-4</v>
      </c>
      <c r="L37" s="9">
        <f t="shared" si="8"/>
        <v>8.538761432916149E-2</v>
      </c>
      <c r="M37" s="11">
        <f t="shared" si="9"/>
        <v>5.0749566953541964E-3</v>
      </c>
      <c r="N37" s="11">
        <f t="shared" si="10"/>
        <v>5.7839579983816211E-2</v>
      </c>
      <c r="O37" s="13">
        <f t="shared" si="11"/>
        <v>3.2410738540750096E-4</v>
      </c>
      <c r="P37" s="15">
        <f t="shared" si="12"/>
        <v>1.7706704298359661E-3</v>
      </c>
      <c r="Q37" s="15">
        <f t="shared" si="13"/>
        <v>1.6999999999999999E-3</v>
      </c>
      <c r="R37" s="17">
        <f t="shared" si="14"/>
        <v>0.34703747990289724</v>
      </c>
      <c r="S37" s="17">
        <f t="shared" si="15"/>
        <v>1.1667865874670034E-2</v>
      </c>
      <c r="T37" s="17">
        <f t="shared" si="16"/>
        <v>0.17351874941058468</v>
      </c>
      <c r="U37" s="19">
        <f t="shared" si="17"/>
        <v>0.50648125058941529</v>
      </c>
      <c r="V37" s="19">
        <f t="shared" si="18"/>
        <v>0.96648125058941525</v>
      </c>
      <c r="W37" s="19">
        <f t="shared" si="19"/>
        <v>2.8322600121620196E-2</v>
      </c>
      <c r="X37" s="19">
        <f t="shared" si="20"/>
        <v>2.9096852898619078E-2</v>
      </c>
      <c r="Y37" s="19">
        <f t="shared" si="21"/>
        <v>3.6481567207839201E-5</v>
      </c>
      <c r="Z37" s="19">
        <f t="shared" si="22"/>
        <v>1.057501005440547E-5</v>
      </c>
      <c r="AA37" s="21">
        <f t="shared" si="23"/>
        <v>3.2334539580820934E-5</v>
      </c>
      <c r="AB37" s="21">
        <f t="shared" si="24"/>
        <v>3.2003769832896803E-5</v>
      </c>
      <c r="AC37" s="21">
        <f t="shared" si="25"/>
        <v>3.2169154706858865E-5</v>
      </c>
      <c r="AD37" s="23">
        <f t="shared" si="26"/>
        <v>789.57623324135409</v>
      </c>
    </row>
    <row r="38" spans="1:36" ht="15" thickBot="1" x14ac:dyDescent="0.35">
      <c r="A38" s="4">
        <v>8</v>
      </c>
      <c r="B38" s="5">
        <v>2.8796000000000004E-3</v>
      </c>
      <c r="C38" s="5">
        <f t="shared" si="4"/>
        <v>1.063E-6</v>
      </c>
      <c r="D38" s="5">
        <f t="shared" si="0"/>
        <v>3.3999999999999998E-3</v>
      </c>
      <c r="E38" s="5">
        <f t="shared" si="5"/>
        <v>7.7499999999999999E-2</v>
      </c>
      <c r="F38" s="5">
        <f t="shared" si="6"/>
        <v>0.03</v>
      </c>
      <c r="G38" s="5">
        <f t="shared" si="1"/>
        <v>0.45999999999999996</v>
      </c>
      <c r="H38" s="5">
        <f t="shared" si="2"/>
        <v>0.88</v>
      </c>
      <c r="I38" s="5">
        <f>6</f>
        <v>6</v>
      </c>
      <c r="J38" s="5">
        <f t="shared" si="3"/>
        <v>0.67999999999999994</v>
      </c>
      <c r="K38" s="9">
        <f t="shared" si="7"/>
        <v>1.175036147428009E-4</v>
      </c>
      <c r="L38" s="9">
        <f t="shared" si="8"/>
        <v>8.1611067330741E-2</v>
      </c>
      <c r="M38" s="11">
        <f t="shared" si="9"/>
        <v>5.1856136231690584E-3</v>
      </c>
      <c r="N38" s="11">
        <f t="shared" si="10"/>
        <v>5.9100743499353244E-2</v>
      </c>
      <c r="O38" s="13">
        <f t="shared" si="11"/>
        <v>3.2262006971096424E-4</v>
      </c>
      <c r="P38" s="15">
        <f t="shared" si="12"/>
        <v>1.774747091853168E-3</v>
      </c>
      <c r="Q38" s="15">
        <f t="shared" si="13"/>
        <v>1.6999999999999999E-3</v>
      </c>
      <c r="R38" s="17">
        <f t="shared" si="14"/>
        <v>0.35460446099611947</v>
      </c>
      <c r="S38" s="17">
        <f t="shared" si="15"/>
        <v>1.1614322509594713E-2</v>
      </c>
      <c r="T38" s="17">
        <f t="shared" si="16"/>
        <v>0.17730223967057757</v>
      </c>
      <c r="U38" s="19">
        <f t="shared" si="17"/>
        <v>0.50269776032942237</v>
      </c>
      <c r="V38" s="19">
        <f t="shared" si="18"/>
        <v>0.96269776032942234</v>
      </c>
      <c r="W38" s="19">
        <f t="shared" si="19"/>
        <v>2.831068736741308E-2</v>
      </c>
      <c r="X38" s="19">
        <f t="shared" si="20"/>
        <v>2.9093410665311674E-2</v>
      </c>
      <c r="Y38" s="19">
        <f t="shared" si="21"/>
        <v>3.6831808195070594E-5</v>
      </c>
      <c r="Z38" s="19">
        <f t="shared" si="22"/>
        <v>1.0606874859206861E-5</v>
      </c>
      <c r="AA38" s="21">
        <f t="shared" si="23"/>
        <v>3.3016441507985279E-5</v>
      </c>
      <c r="AB38" s="21">
        <f t="shared" si="24"/>
        <v>3.2703586967413973E-5</v>
      </c>
      <c r="AC38" s="21">
        <f t="shared" si="25"/>
        <v>3.2860014237699622E-5</v>
      </c>
      <c r="AD38" s="23">
        <f t="shared" si="26"/>
        <v>772.97592801585267</v>
      </c>
    </row>
    <row r="39" spans="1:36" ht="15" thickBot="1" x14ac:dyDescent="0.35">
      <c r="A39" s="4">
        <v>8</v>
      </c>
      <c r="B39" s="5">
        <v>2.9440000000000004E-3</v>
      </c>
      <c r="C39" s="5">
        <f t="shared" si="4"/>
        <v>1.063E-6</v>
      </c>
      <c r="D39" s="5">
        <f t="shared" si="0"/>
        <v>3.3999999999999998E-3</v>
      </c>
      <c r="E39" s="5">
        <f t="shared" si="5"/>
        <v>7.7499999999999999E-2</v>
      </c>
      <c r="F39" s="5">
        <f t="shared" si="6"/>
        <v>0.03</v>
      </c>
      <c r="G39" s="5">
        <f t="shared" si="1"/>
        <v>0.45999999999999996</v>
      </c>
      <c r="H39" s="5">
        <f t="shared" si="2"/>
        <v>0.88</v>
      </c>
      <c r="I39" s="5">
        <f>6</f>
        <v>6</v>
      </c>
      <c r="J39" s="5">
        <f t="shared" si="3"/>
        <v>0.67999999999999994</v>
      </c>
      <c r="K39" s="9">
        <f t="shared" si="7"/>
        <v>1.1493322317030212E-4</v>
      </c>
      <c r="L39" s="9">
        <f t="shared" si="8"/>
        <v>7.8079635305911749E-2</v>
      </c>
      <c r="M39" s="11">
        <f t="shared" si="9"/>
        <v>5.2963881926372516E-3</v>
      </c>
      <c r="N39" s="11">
        <f t="shared" si="10"/>
        <v>6.0363247783733386E-2</v>
      </c>
      <c r="O39" s="13">
        <f t="shared" si="11"/>
        <v>3.2117652439846183E-4</v>
      </c>
      <c r="P39" s="15">
        <f t="shared" si="12"/>
        <v>1.7787308313658593E-3</v>
      </c>
      <c r="Q39" s="15">
        <f t="shared" si="13"/>
        <v>1.6999999999999999E-3</v>
      </c>
      <c r="R39" s="17">
        <f t="shared" si="14"/>
        <v>0.3621794867024003</v>
      </c>
      <c r="S39" s="17">
        <f t="shared" si="15"/>
        <v>1.1562354878344627E-2</v>
      </c>
      <c r="T39" s="17">
        <f t="shared" si="16"/>
        <v>0.1810897522516865</v>
      </c>
      <c r="U39" s="19">
        <f t="shared" si="17"/>
        <v>0.49891024774831344</v>
      </c>
      <c r="V39" s="19">
        <f t="shared" si="18"/>
        <v>0.95891024774831335</v>
      </c>
      <c r="W39" s="19">
        <f t="shared" si="19"/>
        <v>2.8298591318174266E-2</v>
      </c>
      <c r="X39" s="19">
        <f t="shared" si="20"/>
        <v>2.9089938399496407E-2</v>
      </c>
      <c r="Y39" s="19">
        <f t="shared" si="21"/>
        <v>3.7194006083479921E-5</v>
      </c>
      <c r="Z39" s="19">
        <f t="shared" si="22"/>
        <v>1.0640455198169692E-5</v>
      </c>
      <c r="AA39" s="21">
        <f t="shared" si="23"/>
        <v>3.369791379931041E-5</v>
      </c>
      <c r="AB39" s="21">
        <f t="shared" si="24"/>
        <v>3.3403310161262767E-5</v>
      </c>
      <c r="AC39" s="21">
        <f t="shared" si="25"/>
        <v>3.3550611980286585E-5</v>
      </c>
      <c r="AD39" s="23">
        <f>(1/AC39)*0.0254</f>
        <v>757.06517708005856</v>
      </c>
    </row>
    <row r="41" spans="1:36" x14ac:dyDescent="0.3">
      <c r="W41" t="s">
        <v>71</v>
      </c>
    </row>
    <row r="42" spans="1:36" x14ac:dyDescent="0.3">
      <c r="AF42" t="s">
        <v>59</v>
      </c>
      <c r="AG42" s="28" t="s">
        <v>61</v>
      </c>
    </row>
    <row r="43" spans="1:36" x14ac:dyDescent="0.3">
      <c r="W43" t="s">
        <v>73</v>
      </c>
      <c r="AB43">
        <f>AG44-AG43</f>
        <v>35.118704523303876</v>
      </c>
      <c r="AE43" t="s">
        <v>64</v>
      </c>
      <c r="AF43">
        <f>(1/$AC$13)*0.0254</f>
        <v>953.63608583235703</v>
      </c>
      <c r="AG43">
        <v>100</v>
      </c>
      <c r="AI43">
        <v>375.44</v>
      </c>
      <c r="AJ43" t="s">
        <v>76</v>
      </c>
    </row>
    <row r="44" spans="1:36" x14ac:dyDescent="0.3">
      <c r="F44" t="s">
        <v>78</v>
      </c>
      <c r="W44" t="s">
        <v>74</v>
      </c>
      <c r="AB44">
        <f>AG43-AG45</f>
        <v>20.612780039749296</v>
      </c>
      <c r="AE44" t="s">
        <v>65</v>
      </c>
      <c r="AF44">
        <f>(1/AC19)*0.0254</f>
        <v>1288.540725043423</v>
      </c>
      <c r="AG44">
        <f>(AF44/AF43)*AG43</f>
        <v>135.11870452330388</v>
      </c>
    </row>
    <row r="45" spans="1:36" x14ac:dyDescent="0.3">
      <c r="AE45" t="s">
        <v>66</v>
      </c>
      <c r="AF45">
        <f>(1/AC39)*0.0254</f>
        <v>757.06517708005856</v>
      </c>
      <c r="AG45">
        <f>(AF45/AF43)*AG43</f>
        <v>79.387219960250704</v>
      </c>
    </row>
    <row r="73" spans="1:30" ht="15" thickBot="1" x14ac:dyDescent="0.35"/>
    <row r="74" spans="1:30" ht="18" x14ac:dyDescent="0.3">
      <c r="A74" s="3" t="s">
        <v>18</v>
      </c>
      <c r="B74" s="1" t="s">
        <v>7</v>
      </c>
      <c r="C74" s="2" t="s">
        <v>8</v>
      </c>
      <c r="D74" s="1" t="s">
        <v>9</v>
      </c>
      <c r="E74" s="1" t="s">
        <v>10</v>
      </c>
      <c r="F74" s="1" t="s">
        <v>11</v>
      </c>
      <c r="G74" s="1" t="s">
        <v>12</v>
      </c>
      <c r="H74" s="1" t="s">
        <v>13</v>
      </c>
      <c r="I74" s="1" t="s">
        <v>14</v>
      </c>
      <c r="J74" s="1" t="s">
        <v>15</v>
      </c>
      <c r="K74" s="8" t="s">
        <v>19</v>
      </c>
      <c r="L74" s="8" t="s">
        <v>20</v>
      </c>
      <c r="M74" s="10" t="s">
        <v>21</v>
      </c>
      <c r="N74" s="10" t="s">
        <v>22</v>
      </c>
      <c r="O74" s="12" t="s">
        <v>23</v>
      </c>
      <c r="P74" s="14" t="s">
        <v>24</v>
      </c>
      <c r="Q74" s="14" t="s">
        <v>25</v>
      </c>
      <c r="R74" s="16" t="s">
        <v>26</v>
      </c>
      <c r="S74" s="16" t="s">
        <v>27</v>
      </c>
      <c r="T74" s="16" t="s">
        <v>28</v>
      </c>
      <c r="U74" s="18" t="s">
        <v>29</v>
      </c>
      <c r="V74" s="18" t="s">
        <v>30</v>
      </c>
      <c r="W74" s="18" t="s">
        <v>31</v>
      </c>
      <c r="X74" s="18" t="s">
        <v>32</v>
      </c>
      <c r="Y74" s="18" t="s">
        <v>33</v>
      </c>
      <c r="Z74" s="18" t="s">
        <v>34</v>
      </c>
      <c r="AA74" s="20" t="s">
        <v>35</v>
      </c>
      <c r="AB74" s="20" t="s">
        <v>36</v>
      </c>
      <c r="AC74" s="20" t="s">
        <v>37</v>
      </c>
      <c r="AD74" s="22" t="s">
        <v>60</v>
      </c>
    </row>
    <row r="75" spans="1:30" ht="15" thickBot="1" x14ac:dyDescent="0.35">
      <c r="A75" s="4">
        <v>8</v>
      </c>
      <c r="B75" s="5">
        <f t="shared" ref="B75:B94" si="27">(4.2+0.05*A75)*(10^(-3))/2</f>
        <v>2.3000000000000004E-3</v>
      </c>
      <c r="C75" s="5">
        <f>1063/1000000000</f>
        <v>1.063E-6</v>
      </c>
      <c r="D75" s="5">
        <f t="shared" ref="D75:D94" si="28">(3+0.05*A75)/1000</f>
        <v>3.3999999999999998E-3</v>
      </c>
      <c r="E75" s="5">
        <f>(73+0.5*9)/1000</f>
        <v>7.7499999999999999E-2</v>
      </c>
      <c r="F75" s="5">
        <f>30/1000</f>
        <v>0.03</v>
      </c>
      <c r="G75" s="5">
        <f t="shared" ref="G75:G94" si="29">0.42+0.005*A75</f>
        <v>0.45999999999999996</v>
      </c>
      <c r="H75" s="26">
        <v>0.63359999999999994</v>
      </c>
      <c r="I75" s="5">
        <f>6</f>
        <v>6</v>
      </c>
      <c r="J75" s="5">
        <f t="shared" ref="J75:J94" si="30">0.6+0.01*A75</f>
        <v>0.67999999999999994</v>
      </c>
      <c r="K75" s="9">
        <f>C75/(PI()*B75)</f>
        <v>1.4711452565798673E-4</v>
      </c>
      <c r="L75" s="9">
        <f>(2*C75)/(PI()*B75*B75)</f>
        <v>0.12792567448520581</v>
      </c>
      <c r="M75" s="11">
        <f>2*H75*TAN(B75)+K75</f>
        <v>3.0616796650096614E-3</v>
      </c>
      <c r="N75" s="11">
        <f>(E75*M75)/(2*D75)</f>
        <v>3.4894143240918933E-2</v>
      </c>
      <c r="O75" s="13">
        <f>L75/((1+(H75/N75))*(1+(H75/N75))+(L75/(2*N75))*(L75/(2*N75)))</f>
        <v>3.4538994301665243E-4</v>
      </c>
      <c r="P75" s="15">
        <f>(SQRT(((O75*C75)/(2*PI()))))*(SQRT(((O75*O75+E75*E75)/(O75*O75))))</f>
        <v>1.715251744069311E-3</v>
      </c>
      <c r="Q75" s="15">
        <f>D75/2</f>
        <v>1.6999999999999999E-3</v>
      </c>
      <c r="R75" s="17">
        <f>I75*N75</f>
        <v>0.20936485944551358</v>
      </c>
      <c r="S75" s="17">
        <f>I75*I75*O75</f>
        <v>1.2434037948599487E-2</v>
      </c>
      <c r="T75" s="17">
        <f>R75-((4*R75*R75*(R75+R75))/(4*(R75+R75)*(R75+R75)+O75*O75))</f>
        <v>0.10468244752872252</v>
      </c>
      <c r="U75" s="19">
        <f>J75-T75</f>
        <v>0.57531755247127747</v>
      </c>
      <c r="V75" s="19">
        <f>U75+G75</f>
        <v>1.0353175524712774</v>
      </c>
      <c r="W75" s="19">
        <f>F75-((4*F75*F75*(F75+U75))/(4*(F75+U75)*(F75+U75)+S75*S75))</f>
        <v>2.8513333921545692E-2</v>
      </c>
      <c r="X75" s="19">
        <f>F75-((4*F75*F75*(F75+V75))/(4*(F75+V75)*(F75+V75)+S75*S75))</f>
        <v>2.9155210249124243E-2</v>
      </c>
      <c r="Y75" s="19">
        <f>S75/((1+(U75/F75))*(1+(U75/F75))+(S75/(2*F75))*(S75/(2*F75)))</f>
        <v>3.0538123933344183E-5</v>
      </c>
      <c r="Z75" s="19">
        <f>S75/((1+(V75/F75))*(1+(V75/F75))+(S75/(2*F75))*(S75/(2*F75)))</f>
        <v>9.8601095951249204E-6</v>
      </c>
      <c r="AA75" s="21">
        <f>(SQRT(((C75*Y75)/(2*PI()))))+($AA$9*C75*(W75/(2*I75*K75)))</f>
        <v>2.6824631426790865E-5</v>
      </c>
      <c r="AB75" s="21">
        <f>(SQRT(((C75*Z75)/(2*PI()))))+($AA$9*C75*(X75/(2*I75*K75)))</f>
        <v>2.6395901334067116E-5</v>
      </c>
      <c r="AC75" s="21">
        <f>(AA75+AB75)/2</f>
        <v>2.661026638042899E-5</v>
      </c>
      <c r="AD75" s="23">
        <f>(1/AC75)*0.0254</f>
        <v>954.51881754482906</v>
      </c>
    </row>
    <row r="76" spans="1:30" ht="15" thickBot="1" x14ac:dyDescent="0.35">
      <c r="A76" s="4">
        <v>8</v>
      </c>
      <c r="B76" s="5">
        <f t="shared" si="27"/>
        <v>2.3000000000000004E-3</v>
      </c>
      <c r="C76" s="5">
        <f t="shared" ref="C76:C94" si="31">1063/1000000000</f>
        <v>1.063E-6</v>
      </c>
      <c r="D76" s="5">
        <f t="shared" si="28"/>
        <v>3.3999999999999998E-3</v>
      </c>
      <c r="E76" s="5">
        <f t="shared" ref="E76:E94" si="32">(73+0.5*9)/1000</f>
        <v>7.7499999999999999E-2</v>
      </c>
      <c r="F76" s="5">
        <f t="shared" ref="F76:F94" si="33">30/1000</f>
        <v>0.03</v>
      </c>
      <c r="G76" s="5">
        <f t="shared" si="29"/>
        <v>0.45999999999999996</v>
      </c>
      <c r="H76" s="26">
        <v>0.65953684210526309</v>
      </c>
      <c r="I76" s="5">
        <f>6</f>
        <v>6</v>
      </c>
      <c r="J76" s="5">
        <f t="shared" si="30"/>
        <v>0.67999999999999994</v>
      </c>
      <c r="K76" s="9">
        <f t="shared" ref="K76:K94" si="34">C76/(PI()*B76)</f>
        <v>1.4711452565798673E-4</v>
      </c>
      <c r="L76" s="9">
        <f t="shared" ref="L76:L94" si="35">(2*C76)/(PI()*B76*B76)</f>
        <v>0.12792567448520581</v>
      </c>
      <c r="M76" s="11">
        <f t="shared" ref="M76:M94" si="36">2*H76*TAN(B76)+K76</f>
        <v>3.1809893490766889E-3</v>
      </c>
      <c r="N76" s="11">
        <f t="shared" ref="N76:N94" si="37">(E76*M76)/(2*D76)</f>
        <v>3.625392272844756E-2</v>
      </c>
      <c r="O76" s="13">
        <f t="shared" ref="O76:O94" si="38">L76/((1+(H76/N76))*(1+(H76/N76))+(L76/(2*N76))*(L76/(2*N76)))</f>
        <v>3.4439408790770698E-4</v>
      </c>
      <c r="P76" s="15">
        <f t="shared" ref="P76:P94" si="39">(SQRT(((O76*C76)/(2*PI()))))*(SQRT(((O76*O76+E76*E76)/(O76*O76))))</f>
        <v>1.7177297795174212E-3</v>
      </c>
      <c r="Q76" s="15">
        <f t="shared" ref="Q76:Q94" si="40">D76/2</f>
        <v>1.6999999999999999E-3</v>
      </c>
      <c r="R76" s="17">
        <f t="shared" ref="R76:R94" si="41">I76*N76</f>
        <v>0.21752353637068536</v>
      </c>
      <c r="S76" s="17">
        <f t="shared" ref="S76:S94" si="42">I76*I76*O76</f>
        <v>1.239818716467745E-2</v>
      </c>
      <c r="T76" s="17">
        <f t="shared" ref="T76:T94" si="43">R76-((4*R76*R76*(R76+R76))/(4*(R76+R76)*(R76+R76)+O76*O76))</f>
        <v>0.1087617852247731</v>
      </c>
      <c r="U76" s="19">
        <f t="shared" ref="U76:U94" si="44">J76-T76</f>
        <v>0.57123821477522685</v>
      </c>
      <c r="V76" s="19">
        <f t="shared" ref="V76:V94" si="45">U76+G76</f>
        <v>1.0312382147752268</v>
      </c>
      <c r="W76" s="19">
        <f t="shared" ref="W76:W94" si="46">F76-((4*F76*F76*(F76+U76))/(4*(F76+U76)*(F76+U76)+S76*S76))</f>
        <v>2.8503248277548732E-2</v>
      </c>
      <c r="X76" s="19">
        <f t="shared" ref="X76:X94" si="47">F76-((4*F76*F76*(F76+V76))/(4*(F76+V76)*(F76+V76)+S76*S76))</f>
        <v>2.9151962981552655E-2</v>
      </c>
      <c r="Y76" s="19">
        <f t="shared" ref="Y76:Y94" si="48">S76/((1+(U76/F76))*(1+(U76/F76))+(S76/(2*F76))*(S76/(2*F76)))</f>
        <v>3.0864651544050172E-5</v>
      </c>
      <c r="Z76" s="19">
        <f t="shared" ref="Z76:Z94" si="49">S76/((1+(V76/F76))*(1+(V76/F76))+(S76/(2*F76))*(S76/(2*F76)))</f>
        <v>9.9074096003149526E-6</v>
      </c>
      <c r="AA76" s="21">
        <f t="shared" ref="AA76:AA94" si="50">(SQRT(((C76*Y76)/(2*PI()))))+($AA$9*C76*(W76/(2*I76*K76)))</f>
        <v>2.6828066724415768E-5</v>
      </c>
      <c r="AB76" s="21">
        <f t="shared" ref="AB76:AB94" si="51">(SQRT(((C76*Z76)/(2*PI()))))+($AA$9*C76*(X76/(2*I76*K76)))</f>
        <v>2.6396199438714552E-5</v>
      </c>
      <c r="AC76" s="21">
        <f t="shared" ref="AC76:AC94" si="52">(AA76+AB76)/2</f>
        <v>2.6612133081565159E-5</v>
      </c>
      <c r="AD76" s="23">
        <f t="shared" ref="AD76:AD94" si="53">(1/AC76)*0.0254</f>
        <v>954.45186307125323</v>
      </c>
    </row>
    <row r="77" spans="1:30" ht="15" thickBot="1" x14ac:dyDescent="0.35">
      <c r="A77" s="4">
        <v>8</v>
      </c>
      <c r="B77" s="5">
        <f t="shared" si="27"/>
        <v>2.3000000000000004E-3</v>
      </c>
      <c r="C77" s="5">
        <f t="shared" si="31"/>
        <v>1.063E-6</v>
      </c>
      <c r="D77" s="5">
        <f t="shared" si="28"/>
        <v>3.3999999999999998E-3</v>
      </c>
      <c r="E77" s="5">
        <f t="shared" si="32"/>
        <v>7.7499999999999999E-2</v>
      </c>
      <c r="F77" s="5">
        <f t="shared" si="33"/>
        <v>0.03</v>
      </c>
      <c r="G77" s="5">
        <f t="shared" si="29"/>
        <v>0.45999999999999996</v>
      </c>
      <c r="H77" s="26">
        <v>0.68547368421052624</v>
      </c>
      <c r="I77" s="5">
        <f>6</f>
        <v>6</v>
      </c>
      <c r="J77" s="5">
        <f t="shared" si="30"/>
        <v>0.67999999999999994</v>
      </c>
      <c r="K77" s="9">
        <f t="shared" si="34"/>
        <v>1.4711452565798673E-4</v>
      </c>
      <c r="L77" s="9">
        <f t="shared" si="35"/>
        <v>0.12792567448520581</v>
      </c>
      <c r="M77" s="11">
        <f t="shared" si="36"/>
        <v>3.3002990331437165E-3</v>
      </c>
      <c r="N77" s="11">
        <f t="shared" si="37"/>
        <v>3.761370221597618E-2</v>
      </c>
      <c r="O77" s="13">
        <f t="shared" si="38"/>
        <v>3.4346561225098412E-4</v>
      </c>
      <c r="P77" s="15">
        <f t="shared" si="39"/>
        <v>1.7200498532438185E-3</v>
      </c>
      <c r="Q77" s="15">
        <f t="shared" si="40"/>
        <v>1.6999999999999999E-3</v>
      </c>
      <c r="R77" s="17">
        <f t="shared" si="41"/>
        <v>0.22568221329585708</v>
      </c>
      <c r="S77" s="17">
        <f t="shared" si="42"/>
        <v>1.2364762041035428E-2</v>
      </c>
      <c r="T77" s="17">
        <f t="shared" si="43"/>
        <v>0.11284112298292898</v>
      </c>
      <c r="U77" s="19">
        <f t="shared" si="44"/>
        <v>0.56715887701707102</v>
      </c>
      <c r="V77" s="19">
        <f t="shared" si="45"/>
        <v>1.027158877017071</v>
      </c>
      <c r="W77" s="19">
        <f t="shared" si="46"/>
        <v>2.8493024923557236E-2</v>
      </c>
      <c r="X77" s="19">
        <f t="shared" si="47"/>
        <v>2.9148690664884423E-2</v>
      </c>
      <c r="Y77" s="19">
        <f t="shared" si="48"/>
        <v>3.1203401538738707E-5</v>
      </c>
      <c r="Z77" s="19">
        <f t="shared" si="49"/>
        <v>9.9571006599476248E-6</v>
      </c>
      <c r="AA77" s="21">
        <f t="shared" si="50"/>
        <v>2.6831769537512737E-5</v>
      </c>
      <c r="AB77" s="21">
        <f t="shared" si="51"/>
        <v>2.6396624443302678E-5</v>
      </c>
      <c r="AC77" s="21">
        <f t="shared" si="52"/>
        <v>2.661419699040771E-5</v>
      </c>
      <c r="AD77" s="23">
        <f t="shared" si="53"/>
        <v>954.37784612305484</v>
      </c>
    </row>
    <row r="78" spans="1:30" ht="15" thickBot="1" x14ac:dyDescent="0.35">
      <c r="A78" s="4">
        <v>8</v>
      </c>
      <c r="B78" s="5">
        <f t="shared" si="27"/>
        <v>2.3000000000000004E-3</v>
      </c>
      <c r="C78" s="5">
        <f t="shared" si="31"/>
        <v>1.063E-6</v>
      </c>
      <c r="D78" s="5">
        <f t="shared" si="28"/>
        <v>3.3999999999999998E-3</v>
      </c>
      <c r="E78" s="5">
        <f t="shared" si="32"/>
        <v>7.7499999999999999E-2</v>
      </c>
      <c r="F78" s="5">
        <f t="shared" si="33"/>
        <v>0.03</v>
      </c>
      <c r="G78" s="5">
        <f t="shared" si="29"/>
        <v>0.45999999999999996</v>
      </c>
      <c r="H78" s="26">
        <v>0.71141052631578949</v>
      </c>
      <c r="I78" s="5">
        <f>6</f>
        <v>6</v>
      </c>
      <c r="J78" s="5">
        <f t="shared" si="30"/>
        <v>0.67999999999999994</v>
      </c>
      <c r="K78" s="9">
        <f t="shared" si="34"/>
        <v>1.4711452565798673E-4</v>
      </c>
      <c r="L78" s="9">
        <f t="shared" si="35"/>
        <v>0.12792567448520581</v>
      </c>
      <c r="M78" s="11">
        <f t="shared" si="36"/>
        <v>3.419608717210745E-3</v>
      </c>
      <c r="N78" s="11">
        <f t="shared" si="37"/>
        <v>3.8973481703504814E-2</v>
      </c>
      <c r="O78" s="13">
        <f t="shared" si="38"/>
        <v>3.4259803108001264E-4</v>
      </c>
      <c r="P78" s="15">
        <f t="shared" si="39"/>
        <v>1.7222262826235655E-3</v>
      </c>
      <c r="Q78" s="15">
        <f t="shared" si="40"/>
        <v>1.6999999999999999E-3</v>
      </c>
      <c r="R78" s="17">
        <f t="shared" si="41"/>
        <v>0.23384089022102889</v>
      </c>
      <c r="S78" s="17">
        <f t="shared" si="42"/>
        <v>1.2333529118880455E-2</v>
      </c>
      <c r="T78" s="17">
        <f t="shared" si="43"/>
        <v>0.11692046079604573</v>
      </c>
      <c r="U78" s="19">
        <f t="shared" si="44"/>
        <v>0.56307953920395426</v>
      </c>
      <c r="V78" s="19">
        <f t="shared" si="45"/>
        <v>1.0230795392039542</v>
      </c>
      <c r="W78" s="19">
        <f t="shared" si="46"/>
        <v>2.848266101444492E-2</v>
      </c>
      <c r="X78" s="19">
        <f t="shared" si="47"/>
        <v>2.9145393007095084E-2</v>
      </c>
      <c r="Y78" s="19">
        <f t="shared" si="48"/>
        <v>3.1554190162544941E-5</v>
      </c>
      <c r="Z78" s="19">
        <f t="shared" si="49"/>
        <v>1.0009044749040775E-5</v>
      </c>
      <c r="AA78" s="21">
        <f t="shared" si="50"/>
        <v>2.6835724419503791E-5</v>
      </c>
      <c r="AB78" s="21">
        <f t="shared" si="51"/>
        <v>2.6397166014130186E-5</v>
      </c>
      <c r="AC78" s="21">
        <f t="shared" si="52"/>
        <v>2.661644521681699E-5</v>
      </c>
      <c r="AD78" s="23">
        <f t="shared" si="53"/>
        <v>954.29723214697322</v>
      </c>
    </row>
    <row r="79" spans="1:30" ht="15" thickBot="1" x14ac:dyDescent="0.35">
      <c r="A79" s="4">
        <v>8</v>
      </c>
      <c r="B79" s="5">
        <f t="shared" si="27"/>
        <v>2.3000000000000004E-3</v>
      </c>
      <c r="C79" s="5">
        <f t="shared" si="31"/>
        <v>1.063E-6</v>
      </c>
      <c r="D79" s="5">
        <f t="shared" si="28"/>
        <v>3.3999999999999998E-3</v>
      </c>
      <c r="E79" s="5">
        <f t="shared" si="32"/>
        <v>7.7499999999999999E-2</v>
      </c>
      <c r="F79" s="5">
        <f t="shared" si="33"/>
        <v>0.03</v>
      </c>
      <c r="G79" s="5">
        <f t="shared" si="29"/>
        <v>0.45999999999999996</v>
      </c>
      <c r="H79" s="26">
        <v>0.73734736842105264</v>
      </c>
      <c r="I79" s="5">
        <f>6</f>
        <v>6</v>
      </c>
      <c r="J79" s="5">
        <f t="shared" si="30"/>
        <v>0.67999999999999994</v>
      </c>
      <c r="K79" s="9">
        <f t="shared" si="34"/>
        <v>1.4711452565798673E-4</v>
      </c>
      <c r="L79" s="9">
        <f t="shared" si="35"/>
        <v>0.12792567448520581</v>
      </c>
      <c r="M79" s="11">
        <f t="shared" si="36"/>
        <v>3.5389184012777726E-3</v>
      </c>
      <c r="N79" s="11">
        <f t="shared" si="37"/>
        <v>4.0333261191033434E-2</v>
      </c>
      <c r="O79" s="13">
        <f t="shared" si="38"/>
        <v>3.4178564697498313E-4</v>
      </c>
      <c r="P79" s="15">
        <f t="shared" si="39"/>
        <v>1.7242717522404326E-3</v>
      </c>
      <c r="Q79" s="15">
        <f t="shared" si="40"/>
        <v>1.6999999999999999E-3</v>
      </c>
      <c r="R79" s="17">
        <f t="shared" si="41"/>
        <v>0.24199956714620061</v>
      </c>
      <c r="S79" s="17">
        <f t="shared" si="42"/>
        <v>1.2304283291099392E-2</v>
      </c>
      <c r="T79" s="17">
        <f t="shared" si="43"/>
        <v>0.12099979865802062</v>
      </c>
      <c r="U79" s="19">
        <f t="shared" si="44"/>
        <v>0.55900020134197936</v>
      </c>
      <c r="V79" s="19">
        <f t="shared" si="45"/>
        <v>1.0190002013419792</v>
      </c>
      <c r="W79" s="19">
        <f t="shared" si="46"/>
        <v>2.8472153626882015E-2</v>
      </c>
      <c r="X79" s="19">
        <f t="shared" si="47"/>
        <v>2.9142069711739039E-2</v>
      </c>
      <c r="Y79" s="19">
        <f t="shared" si="48"/>
        <v>3.1916889938731117E-5</v>
      </c>
      <c r="Z79" s="19">
        <f t="shared" si="49"/>
        <v>1.0063122292324564E-5</v>
      </c>
      <c r="AA79" s="21">
        <f t="shared" si="50"/>
        <v>2.6839918009333672E-5</v>
      </c>
      <c r="AB79" s="21">
        <f t="shared" si="51"/>
        <v>2.6397815068050215E-5</v>
      </c>
      <c r="AC79" s="21">
        <f t="shared" si="52"/>
        <v>2.6618866538691945E-5</v>
      </c>
      <c r="AD79" s="23">
        <f t="shared" si="53"/>
        <v>954.21042676928937</v>
      </c>
    </row>
    <row r="80" spans="1:30" ht="15" thickBot="1" x14ac:dyDescent="0.35">
      <c r="A80" s="4">
        <v>8</v>
      </c>
      <c r="B80" s="5">
        <f t="shared" si="27"/>
        <v>2.3000000000000004E-3</v>
      </c>
      <c r="C80" s="5">
        <f t="shared" si="31"/>
        <v>1.063E-6</v>
      </c>
      <c r="D80" s="5">
        <f t="shared" si="28"/>
        <v>3.3999999999999998E-3</v>
      </c>
      <c r="E80" s="5">
        <f t="shared" si="32"/>
        <v>7.7499999999999999E-2</v>
      </c>
      <c r="F80" s="5">
        <f t="shared" si="33"/>
        <v>0.03</v>
      </c>
      <c r="G80" s="5">
        <f t="shared" si="29"/>
        <v>0.45999999999999996</v>
      </c>
      <c r="H80" s="26">
        <v>0.76328421052631579</v>
      </c>
      <c r="I80" s="5">
        <f>6</f>
        <v>6</v>
      </c>
      <c r="J80" s="5">
        <f t="shared" si="30"/>
        <v>0.67999999999999994</v>
      </c>
      <c r="K80" s="9">
        <f t="shared" si="34"/>
        <v>1.4711452565798673E-4</v>
      </c>
      <c r="L80" s="9">
        <f t="shared" si="35"/>
        <v>0.12792567448520581</v>
      </c>
      <c r="M80" s="11">
        <f t="shared" si="36"/>
        <v>3.6582280853448002E-3</v>
      </c>
      <c r="N80" s="11">
        <f t="shared" si="37"/>
        <v>4.1693040678562061E-2</v>
      </c>
      <c r="O80" s="13">
        <f t="shared" si="38"/>
        <v>3.4102343738453596E-4</v>
      </c>
      <c r="P80" s="15">
        <f t="shared" si="39"/>
        <v>1.7261975317787838E-3</v>
      </c>
      <c r="Q80" s="15">
        <f t="shared" si="40"/>
        <v>1.6999999999999999E-3</v>
      </c>
      <c r="R80" s="17">
        <f t="shared" si="41"/>
        <v>0.25015824407137238</v>
      </c>
      <c r="S80" s="17">
        <f t="shared" si="42"/>
        <v>1.2276843745843294E-2</v>
      </c>
      <c r="T80" s="17">
        <f t="shared" si="43"/>
        <v>0.1250791365636118</v>
      </c>
      <c r="U80" s="19">
        <f t="shared" si="44"/>
        <v>0.55492086343638813</v>
      </c>
      <c r="V80" s="19">
        <f t="shared" si="45"/>
        <v>1.0149208634363882</v>
      </c>
      <c r="W80" s="19">
        <f t="shared" si="46"/>
        <v>2.8461499756524108E-2</v>
      </c>
      <c r="X80" s="19">
        <f t="shared" si="47"/>
        <v>2.9138720477845374E-2</v>
      </c>
      <c r="Y80" s="19">
        <f t="shared" si="48"/>
        <v>3.2291423118555729E-5</v>
      </c>
      <c r="Z80" s="19">
        <f t="shared" si="49"/>
        <v>1.0119229584729797E-5</v>
      </c>
      <c r="AA80" s="21">
        <f t="shared" si="50"/>
        <v>2.6844338749788134E-5</v>
      </c>
      <c r="AB80" s="21">
        <f t="shared" si="51"/>
        <v>2.6398563598488256E-5</v>
      </c>
      <c r="AC80" s="21">
        <f t="shared" si="52"/>
        <v>2.6621451174138195E-5</v>
      </c>
      <c r="AD80" s="23">
        <f t="shared" si="53"/>
        <v>954.11778395744284</v>
      </c>
    </row>
    <row r="81" spans="1:30" ht="15" thickBot="1" x14ac:dyDescent="0.35">
      <c r="A81" s="4">
        <v>8</v>
      </c>
      <c r="B81" s="5">
        <f t="shared" si="27"/>
        <v>2.3000000000000004E-3</v>
      </c>
      <c r="C81" s="5">
        <f t="shared" si="31"/>
        <v>1.063E-6</v>
      </c>
      <c r="D81" s="5">
        <f t="shared" si="28"/>
        <v>3.3999999999999998E-3</v>
      </c>
      <c r="E81" s="5">
        <f t="shared" si="32"/>
        <v>7.7499999999999999E-2</v>
      </c>
      <c r="F81" s="5">
        <f t="shared" si="33"/>
        <v>0.03</v>
      </c>
      <c r="G81" s="5">
        <f t="shared" si="29"/>
        <v>0.45999999999999996</v>
      </c>
      <c r="H81" s="26">
        <v>0.78922105263157893</v>
      </c>
      <c r="I81" s="5">
        <f>6</f>
        <v>6</v>
      </c>
      <c r="J81" s="5">
        <f t="shared" si="30"/>
        <v>0.67999999999999994</v>
      </c>
      <c r="K81" s="9">
        <f t="shared" si="34"/>
        <v>1.4711452565798673E-4</v>
      </c>
      <c r="L81" s="9">
        <f t="shared" si="35"/>
        <v>0.12792567448520581</v>
      </c>
      <c r="M81" s="11">
        <f t="shared" si="36"/>
        <v>3.7775377694118277E-3</v>
      </c>
      <c r="N81" s="11">
        <f t="shared" si="37"/>
        <v>4.3052820166090681E-2</v>
      </c>
      <c r="O81" s="13">
        <f t="shared" si="38"/>
        <v>3.4030696004579776E-4</v>
      </c>
      <c r="P81" s="15">
        <f t="shared" si="39"/>
        <v>1.7280136617357879E-3</v>
      </c>
      <c r="Q81" s="15">
        <f t="shared" si="40"/>
        <v>1.6999999999999999E-3</v>
      </c>
      <c r="R81" s="17">
        <f t="shared" si="41"/>
        <v>0.25831692099654407</v>
      </c>
      <c r="S81" s="17">
        <f t="shared" si="42"/>
        <v>1.225105056164872E-2</v>
      </c>
      <c r="T81" s="17">
        <f t="shared" si="43"/>
        <v>0.12915847450829288</v>
      </c>
      <c r="U81" s="19">
        <f t="shared" si="44"/>
        <v>0.55084152549170706</v>
      </c>
      <c r="V81" s="19">
        <f t="shared" si="45"/>
        <v>1.0108415254917071</v>
      </c>
      <c r="W81" s="19">
        <f t="shared" si="46"/>
        <v>2.8450696315096894E-2</v>
      </c>
      <c r="X81" s="19">
        <f t="shared" si="47"/>
        <v>2.9135344999814239E-2</v>
      </c>
      <c r="Y81" s="19">
        <f t="shared" si="48"/>
        <v>3.2677756231407043E-5</v>
      </c>
      <c r="Z81" s="19">
        <f t="shared" si="49"/>
        <v>1.0177276623022778E-5</v>
      </c>
      <c r="AA81" s="21">
        <f t="shared" si="50"/>
        <v>2.6848976649845352E-5</v>
      </c>
      <c r="AB81" s="21">
        <f t="shared" si="51"/>
        <v>2.6399404528566202E-5</v>
      </c>
      <c r="AC81" s="21">
        <f t="shared" si="52"/>
        <v>2.6624190589205775E-5</v>
      </c>
      <c r="AD81" s="23">
        <f t="shared" si="53"/>
        <v>954.0196129116465</v>
      </c>
    </row>
    <row r="82" spans="1:30" ht="15" thickBot="1" x14ac:dyDescent="0.35">
      <c r="A82" s="4">
        <v>8</v>
      </c>
      <c r="B82" s="5">
        <f t="shared" si="27"/>
        <v>2.3000000000000004E-3</v>
      </c>
      <c r="C82" s="5">
        <f t="shared" si="31"/>
        <v>1.063E-6</v>
      </c>
      <c r="D82" s="5">
        <f t="shared" si="28"/>
        <v>3.3999999999999998E-3</v>
      </c>
      <c r="E82" s="5">
        <f t="shared" si="32"/>
        <v>7.7499999999999999E-2</v>
      </c>
      <c r="F82" s="5">
        <f t="shared" si="33"/>
        <v>0.03</v>
      </c>
      <c r="G82" s="5">
        <f t="shared" si="29"/>
        <v>0.45999999999999996</v>
      </c>
      <c r="H82" s="26">
        <v>0.81515789473684208</v>
      </c>
      <c r="I82" s="5">
        <f>6</f>
        <v>6</v>
      </c>
      <c r="J82" s="5">
        <f t="shared" si="30"/>
        <v>0.67999999999999994</v>
      </c>
      <c r="K82" s="9">
        <f t="shared" si="34"/>
        <v>1.4711452565798673E-4</v>
      </c>
      <c r="L82" s="9">
        <f t="shared" si="35"/>
        <v>0.12792567448520581</v>
      </c>
      <c r="M82" s="11">
        <f t="shared" si="36"/>
        <v>3.8968474534788553E-3</v>
      </c>
      <c r="N82" s="11">
        <f t="shared" si="37"/>
        <v>4.4412599653619309E-2</v>
      </c>
      <c r="O82" s="13">
        <f t="shared" si="38"/>
        <v>3.3963227337401128E-4</v>
      </c>
      <c r="P82" s="15">
        <f t="shared" si="39"/>
        <v>1.7297291119117979E-3</v>
      </c>
      <c r="Q82" s="15">
        <f t="shared" si="40"/>
        <v>1.6999999999999999E-3</v>
      </c>
      <c r="R82" s="17">
        <f t="shared" si="41"/>
        <v>0.26647559792171582</v>
      </c>
      <c r="S82" s="17">
        <f t="shared" si="42"/>
        <v>1.2226761841464406E-2</v>
      </c>
      <c r="T82" s="17">
        <f t="shared" si="43"/>
        <v>0.13323781248813657</v>
      </c>
      <c r="U82" s="19">
        <f t="shared" si="44"/>
        <v>0.54676218751186334</v>
      </c>
      <c r="V82" s="19">
        <f t="shared" si="45"/>
        <v>1.0067621875118633</v>
      </c>
      <c r="W82" s="19">
        <f t="shared" si="46"/>
        <v>2.8439740127369075E-2</v>
      </c>
      <c r="X82" s="19">
        <f t="shared" si="47"/>
        <v>2.9131942967313206E-2</v>
      </c>
      <c r="Y82" s="19">
        <f t="shared" si="48"/>
        <v>3.3075895553675675E-5</v>
      </c>
      <c r="Z82" s="19">
        <f t="shared" si="49"/>
        <v>1.0237185278661859E-5</v>
      </c>
      <c r="AA82" s="21">
        <f t="shared" si="50"/>
        <v>2.6853823083820663E-5</v>
      </c>
      <c r="AB82" s="21">
        <f t="shared" si="51"/>
        <v>2.6400331586838734E-5</v>
      </c>
      <c r="AC82" s="21">
        <f t="shared" si="52"/>
        <v>2.6627077335329697E-5</v>
      </c>
      <c r="AD82" s="23">
        <f t="shared" si="53"/>
        <v>953.91618389519715</v>
      </c>
    </row>
    <row r="83" spans="1:30" ht="15" thickBot="1" x14ac:dyDescent="0.35">
      <c r="A83" s="4">
        <v>8</v>
      </c>
      <c r="B83" s="5">
        <f t="shared" si="27"/>
        <v>2.3000000000000004E-3</v>
      </c>
      <c r="C83" s="5">
        <f t="shared" si="31"/>
        <v>1.063E-6</v>
      </c>
      <c r="D83" s="5">
        <f t="shared" si="28"/>
        <v>3.3999999999999998E-3</v>
      </c>
      <c r="E83" s="5">
        <f t="shared" si="32"/>
        <v>7.7499999999999999E-2</v>
      </c>
      <c r="F83" s="5">
        <f t="shared" si="33"/>
        <v>0.03</v>
      </c>
      <c r="G83" s="5">
        <f t="shared" si="29"/>
        <v>0.45999999999999996</v>
      </c>
      <c r="H83" s="26">
        <v>0.84109473684210534</v>
      </c>
      <c r="I83" s="5">
        <f>6</f>
        <v>6</v>
      </c>
      <c r="J83" s="5">
        <f t="shared" si="30"/>
        <v>0.67999999999999994</v>
      </c>
      <c r="K83" s="9">
        <f t="shared" si="34"/>
        <v>1.4711452565798673E-4</v>
      </c>
      <c r="L83" s="9">
        <f t="shared" si="35"/>
        <v>0.12792567448520581</v>
      </c>
      <c r="M83" s="11">
        <f t="shared" si="36"/>
        <v>4.0161571375458838E-3</v>
      </c>
      <c r="N83" s="11">
        <f t="shared" si="37"/>
        <v>4.5772379141147942E-2</v>
      </c>
      <c r="O83" s="13">
        <f t="shared" si="38"/>
        <v>3.3899586924711729E-4</v>
      </c>
      <c r="P83" s="15">
        <f t="shared" si="39"/>
        <v>1.7313519169154612E-3</v>
      </c>
      <c r="Q83" s="15">
        <f t="shared" si="40"/>
        <v>1.6999999999999999E-3</v>
      </c>
      <c r="R83" s="17">
        <f t="shared" si="41"/>
        <v>0.27463427484688763</v>
      </c>
      <c r="S83" s="17">
        <f t="shared" si="42"/>
        <v>1.2203851292896223E-2</v>
      </c>
      <c r="T83" s="17">
        <f t="shared" si="43"/>
        <v>0.13731715049971913</v>
      </c>
      <c r="U83" s="19">
        <f t="shared" si="44"/>
        <v>0.54268284950028078</v>
      </c>
      <c r="V83" s="19">
        <f t="shared" si="45"/>
        <v>1.0026828495002809</v>
      </c>
      <c r="W83" s="19">
        <f t="shared" si="46"/>
        <v>2.8428627928005781E-2</v>
      </c>
      <c r="X83" s="19">
        <f t="shared" si="47"/>
        <v>2.9128514065173212E-2</v>
      </c>
      <c r="Y83" s="19">
        <f t="shared" si="48"/>
        <v>3.3485883345661912E-5</v>
      </c>
      <c r="Z83" s="19">
        <f t="shared" si="49"/>
        <v>1.0298887753992722E-5</v>
      </c>
      <c r="AA83" s="21">
        <f t="shared" si="50"/>
        <v>2.6858870621250026E-5</v>
      </c>
      <c r="AB83" s="21">
        <f t="shared" si="51"/>
        <v>2.6401339201892018E-5</v>
      </c>
      <c r="AC83" s="21">
        <f t="shared" si="52"/>
        <v>2.6630104911571022E-5</v>
      </c>
      <c r="AD83" s="23">
        <f t="shared" si="53"/>
        <v>953.8077331780795</v>
      </c>
    </row>
    <row r="84" spans="1:30" ht="15" thickBot="1" x14ac:dyDescent="0.35">
      <c r="A84" s="4">
        <v>8</v>
      </c>
      <c r="B84" s="5">
        <f t="shared" si="27"/>
        <v>2.3000000000000004E-3</v>
      </c>
      <c r="C84" s="5">
        <f t="shared" si="31"/>
        <v>1.063E-6</v>
      </c>
      <c r="D84" s="5">
        <f t="shared" si="28"/>
        <v>3.3999999999999998E-3</v>
      </c>
      <c r="E84" s="5">
        <f t="shared" si="32"/>
        <v>7.7499999999999999E-2</v>
      </c>
      <c r="F84" s="5">
        <f t="shared" si="33"/>
        <v>0.03</v>
      </c>
      <c r="G84" s="5">
        <f t="shared" si="29"/>
        <v>0.45999999999999996</v>
      </c>
      <c r="H84" s="26">
        <v>0.86703157894736838</v>
      </c>
      <c r="I84" s="5">
        <f>6</f>
        <v>6</v>
      </c>
      <c r="J84" s="5">
        <f t="shared" si="30"/>
        <v>0.67999999999999994</v>
      </c>
      <c r="K84" s="9">
        <f t="shared" si="34"/>
        <v>1.4711452565798673E-4</v>
      </c>
      <c r="L84" s="9">
        <f t="shared" si="35"/>
        <v>0.12792567448520581</v>
      </c>
      <c r="M84" s="11">
        <f t="shared" si="36"/>
        <v>4.1354668216129105E-3</v>
      </c>
      <c r="N84" s="11">
        <f t="shared" si="37"/>
        <v>4.7132158628676549E-2</v>
      </c>
      <c r="O84" s="13">
        <f t="shared" si="38"/>
        <v>3.3839461607265014E-4</v>
      </c>
      <c r="P84" s="15">
        <f t="shared" si="39"/>
        <v>1.732889292268538E-3</v>
      </c>
      <c r="Q84" s="15">
        <f t="shared" si="40"/>
        <v>1.6999999999999999E-3</v>
      </c>
      <c r="R84" s="17">
        <f t="shared" si="41"/>
        <v>0.28279295177205932</v>
      </c>
      <c r="S84" s="17">
        <f t="shared" si="42"/>
        <v>1.2182206178615405E-2</v>
      </c>
      <c r="T84" s="17">
        <f t="shared" si="43"/>
        <v>0.14139648854004308</v>
      </c>
      <c r="U84" s="19">
        <f t="shared" si="44"/>
        <v>0.53860351145995689</v>
      </c>
      <c r="V84" s="19">
        <f t="shared" si="45"/>
        <v>0.99860351145995685</v>
      </c>
      <c r="W84" s="19">
        <f t="shared" si="46"/>
        <v>2.8417356358294753E-2</v>
      </c>
      <c r="X84" s="19">
        <f t="shared" si="47"/>
        <v>2.912505797328372E-2</v>
      </c>
      <c r="Y84" s="19">
        <f t="shared" si="48"/>
        <v>3.3907794732086922E-5</v>
      </c>
      <c r="Z84" s="19">
        <f t="shared" si="49"/>
        <v>1.0362325274064819E-5</v>
      </c>
      <c r="AA84" s="21">
        <f t="shared" si="50"/>
        <v>2.6864112882478161E-5</v>
      </c>
      <c r="AB84" s="21">
        <f t="shared" si="51"/>
        <v>2.6402422412692185E-5</v>
      </c>
      <c r="AC84" s="21">
        <f t="shared" si="52"/>
        <v>2.6633267647585173E-5</v>
      </c>
      <c r="AD84" s="23">
        <f t="shared" si="53"/>
        <v>953.69446723909618</v>
      </c>
    </row>
    <row r="85" spans="1:30" ht="15" thickBot="1" x14ac:dyDescent="0.35">
      <c r="A85" s="4">
        <v>8</v>
      </c>
      <c r="B85" s="5">
        <f t="shared" si="27"/>
        <v>2.3000000000000004E-3</v>
      </c>
      <c r="C85" s="5">
        <f t="shared" si="31"/>
        <v>1.063E-6</v>
      </c>
      <c r="D85" s="5">
        <f t="shared" si="28"/>
        <v>3.3999999999999998E-3</v>
      </c>
      <c r="E85" s="5">
        <f t="shared" si="32"/>
        <v>7.7499999999999999E-2</v>
      </c>
      <c r="F85" s="5">
        <f t="shared" si="33"/>
        <v>0.03</v>
      </c>
      <c r="G85" s="5">
        <f t="shared" si="29"/>
        <v>0.45999999999999996</v>
      </c>
      <c r="H85" s="26">
        <v>0.89296842105263163</v>
      </c>
      <c r="I85" s="5">
        <f>6</f>
        <v>6</v>
      </c>
      <c r="J85" s="5">
        <f t="shared" si="30"/>
        <v>0.67999999999999994</v>
      </c>
      <c r="K85" s="9">
        <f t="shared" si="34"/>
        <v>1.4711452565798673E-4</v>
      </c>
      <c r="L85" s="9">
        <f t="shared" si="35"/>
        <v>0.12792567448520581</v>
      </c>
      <c r="M85" s="11">
        <f t="shared" si="36"/>
        <v>4.2547765056799389E-3</v>
      </c>
      <c r="N85" s="11">
        <f t="shared" si="37"/>
        <v>4.849193811620519E-2</v>
      </c>
      <c r="O85" s="13">
        <f t="shared" si="38"/>
        <v>3.3782571040489283E-4</v>
      </c>
      <c r="P85" s="15">
        <f t="shared" si="39"/>
        <v>1.7343477341266568E-3</v>
      </c>
      <c r="Q85" s="15">
        <f t="shared" si="40"/>
        <v>1.6999999999999999E-3</v>
      </c>
      <c r="R85" s="17">
        <f t="shared" si="41"/>
        <v>0.29095162869723112</v>
      </c>
      <c r="S85" s="17">
        <f t="shared" si="42"/>
        <v>1.2161725574576142E-2</v>
      </c>
      <c r="T85" s="17">
        <f t="shared" si="43"/>
        <v>0.14547582660647368</v>
      </c>
      <c r="U85" s="19">
        <f t="shared" si="44"/>
        <v>0.5345241733935262</v>
      </c>
      <c r="V85" s="19">
        <f t="shared" si="45"/>
        <v>0.99452417339352617</v>
      </c>
      <c r="W85" s="19">
        <f t="shared" si="46"/>
        <v>2.8405921962737446E-2</v>
      </c>
      <c r="X85" s="19">
        <f t="shared" si="47"/>
        <v>2.9121574366486734E-2</v>
      </c>
      <c r="Y85" s="19">
        <f t="shared" si="48"/>
        <v>3.4341735123770791E-5</v>
      </c>
      <c r="Z85" s="19">
        <f t="shared" si="49"/>
        <v>1.0427446974799734E-5</v>
      </c>
      <c r="AA85" s="21">
        <f t="shared" si="50"/>
        <v>2.6869544415779127E-5</v>
      </c>
      <c r="AB85" s="21">
        <f t="shared" si="51"/>
        <v>2.6403576792107038E-5</v>
      </c>
      <c r="AC85" s="21">
        <f t="shared" si="52"/>
        <v>2.6636560603943083E-5</v>
      </c>
      <c r="AD85" s="23">
        <f t="shared" si="53"/>
        <v>953.57656634693171</v>
      </c>
    </row>
    <row r="86" spans="1:30" ht="15" thickBot="1" x14ac:dyDescent="0.35">
      <c r="A86" s="4">
        <v>8</v>
      </c>
      <c r="B86" s="5">
        <f t="shared" si="27"/>
        <v>2.3000000000000004E-3</v>
      </c>
      <c r="C86" s="5">
        <f t="shared" si="31"/>
        <v>1.063E-6</v>
      </c>
      <c r="D86" s="5">
        <f t="shared" si="28"/>
        <v>3.3999999999999998E-3</v>
      </c>
      <c r="E86" s="5">
        <f t="shared" si="32"/>
        <v>7.7499999999999999E-2</v>
      </c>
      <c r="F86" s="5">
        <f t="shared" si="33"/>
        <v>0.03</v>
      </c>
      <c r="G86" s="5">
        <f t="shared" si="29"/>
        <v>0.45999999999999996</v>
      </c>
      <c r="H86" s="26">
        <v>0.91890526315789478</v>
      </c>
      <c r="I86" s="5">
        <f>6</f>
        <v>6</v>
      </c>
      <c r="J86" s="5">
        <f t="shared" si="30"/>
        <v>0.67999999999999994</v>
      </c>
      <c r="K86" s="9">
        <f t="shared" si="34"/>
        <v>1.4711452565798673E-4</v>
      </c>
      <c r="L86" s="9">
        <f t="shared" si="35"/>
        <v>0.12792567448520581</v>
      </c>
      <c r="M86" s="11">
        <f t="shared" si="36"/>
        <v>4.3740861897469665E-3</v>
      </c>
      <c r="N86" s="11">
        <f t="shared" si="37"/>
        <v>4.9851717603733817E-2</v>
      </c>
      <c r="O86" s="13">
        <f t="shared" si="38"/>
        <v>3.3728663569157692E-4</v>
      </c>
      <c r="P86" s="15">
        <f t="shared" si="39"/>
        <v>1.7357331051457633E-3</v>
      </c>
      <c r="Q86" s="15">
        <f t="shared" si="40"/>
        <v>1.6999999999999999E-3</v>
      </c>
      <c r="R86" s="17">
        <f t="shared" si="41"/>
        <v>0.29911030562240293</v>
      </c>
      <c r="S86" s="17">
        <f t="shared" si="42"/>
        <v>1.214231888489677E-2</v>
      </c>
      <c r="T86" s="17">
        <f t="shared" si="43"/>
        <v>0.14955516469668564</v>
      </c>
      <c r="U86" s="19">
        <f t="shared" si="44"/>
        <v>0.53044483530331432</v>
      </c>
      <c r="V86" s="19">
        <f t="shared" si="45"/>
        <v>0.99044483530331429</v>
      </c>
      <c r="W86" s="19">
        <f t="shared" si="46"/>
        <v>2.8394321185497045E-2</v>
      </c>
      <c r="X86" s="19">
        <f t="shared" si="47"/>
        <v>2.9118062914469452E-2</v>
      </c>
      <c r="Y86" s="19">
        <f t="shared" si="48"/>
        <v>3.4787838096261943E-5</v>
      </c>
      <c r="Z86" s="19">
        <f t="shared" si="49"/>
        <v>1.0494208955200747E-5</v>
      </c>
      <c r="AA86" s="21">
        <f t="shared" si="50"/>
        <v>2.6875160592555295E-5</v>
      </c>
      <c r="AB86" s="21">
        <f t="shared" si="51"/>
        <v>2.6404798381469968E-5</v>
      </c>
      <c r="AC86" s="21">
        <f t="shared" si="52"/>
        <v>2.663997948701263E-5</v>
      </c>
      <c r="AD86" s="23">
        <f t="shared" si="53"/>
        <v>953.4541876198839</v>
      </c>
    </row>
    <row r="87" spans="1:30" ht="15" thickBot="1" x14ac:dyDescent="0.35">
      <c r="A87" s="4">
        <v>8</v>
      </c>
      <c r="B87" s="5">
        <f t="shared" si="27"/>
        <v>2.3000000000000004E-3</v>
      </c>
      <c r="C87" s="5">
        <f t="shared" si="31"/>
        <v>1.063E-6</v>
      </c>
      <c r="D87" s="5">
        <f t="shared" si="28"/>
        <v>3.3999999999999998E-3</v>
      </c>
      <c r="E87" s="5">
        <f t="shared" si="32"/>
        <v>7.7499999999999999E-2</v>
      </c>
      <c r="F87" s="5">
        <f t="shared" si="33"/>
        <v>0.03</v>
      </c>
      <c r="G87" s="5">
        <f t="shared" si="29"/>
        <v>0.45999999999999996</v>
      </c>
      <c r="H87" s="26">
        <v>0.94484210526315793</v>
      </c>
      <c r="I87" s="5">
        <f>6</f>
        <v>6</v>
      </c>
      <c r="J87" s="5">
        <f t="shared" si="30"/>
        <v>0.67999999999999994</v>
      </c>
      <c r="K87" s="9">
        <f t="shared" si="34"/>
        <v>1.4711452565798673E-4</v>
      </c>
      <c r="L87" s="9">
        <f t="shared" si="35"/>
        <v>0.12792567448520581</v>
      </c>
      <c r="M87" s="11">
        <f t="shared" si="36"/>
        <v>4.4933958738139941E-3</v>
      </c>
      <c r="N87" s="11">
        <f t="shared" si="37"/>
        <v>5.1211497091262437E-2</v>
      </c>
      <c r="O87" s="13">
        <f t="shared" si="38"/>
        <v>3.3677512698319651E-4</v>
      </c>
      <c r="P87" s="15">
        <f t="shared" si="39"/>
        <v>1.737050708613017E-3</v>
      </c>
      <c r="Q87" s="15">
        <f t="shared" si="40"/>
        <v>1.6999999999999999E-3</v>
      </c>
      <c r="R87" s="17">
        <f t="shared" si="41"/>
        <v>0.30726898254757462</v>
      </c>
      <c r="S87" s="17">
        <f t="shared" si="42"/>
        <v>1.2123904571395075E-2</v>
      </c>
      <c r="T87" s="17">
        <f t="shared" si="43"/>
        <v>0.15363450280861957</v>
      </c>
      <c r="U87" s="19">
        <f t="shared" si="44"/>
        <v>0.52636549719138037</v>
      </c>
      <c r="V87" s="19">
        <f t="shared" si="45"/>
        <v>0.98636549719138034</v>
      </c>
      <c r="W87" s="19">
        <f t="shared" si="46"/>
        <v>2.8382550366695031E-2</v>
      </c>
      <c r="X87" s="19">
        <f t="shared" si="47"/>
        <v>2.9114523281655286E-2</v>
      </c>
      <c r="Y87" s="19">
        <f t="shared" si="48"/>
        <v>3.5246263656212905E-5</v>
      </c>
      <c r="Z87" s="19">
        <f t="shared" si="49"/>
        <v>1.0562573466995494E-5</v>
      </c>
      <c r="AA87" s="21">
        <f t="shared" si="50"/>
        <v>2.6880957517755033E-5</v>
      </c>
      <c r="AB87" s="21">
        <f t="shared" si="51"/>
        <v>2.6406083634423007E-5</v>
      </c>
      <c r="AC87" s="21">
        <f t="shared" si="52"/>
        <v>2.664352057608902E-5</v>
      </c>
      <c r="AD87" s="23">
        <f t="shared" si="53"/>
        <v>953.32746764686169</v>
      </c>
    </row>
    <row r="88" spans="1:30" ht="15" thickBot="1" x14ac:dyDescent="0.35">
      <c r="A88" s="4">
        <v>8</v>
      </c>
      <c r="B88" s="5">
        <f t="shared" si="27"/>
        <v>2.3000000000000004E-3</v>
      </c>
      <c r="C88" s="5">
        <f t="shared" si="31"/>
        <v>1.063E-6</v>
      </c>
      <c r="D88" s="5">
        <f t="shared" si="28"/>
        <v>3.3999999999999998E-3</v>
      </c>
      <c r="E88" s="5">
        <f t="shared" si="32"/>
        <v>7.7499999999999999E-2</v>
      </c>
      <c r="F88" s="5">
        <f t="shared" si="33"/>
        <v>0.03</v>
      </c>
      <c r="G88" s="5">
        <f t="shared" si="29"/>
        <v>0.45999999999999996</v>
      </c>
      <c r="H88" s="26">
        <v>0.97077894736842107</v>
      </c>
      <c r="I88" s="5">
        <f>6</f>
        <v>6</v>
      </c>
      <c r="J88" s="5">
        <f t="shared" si="30"/>
        <v>0.67999999999999994</v>
      </c>
      <c r="K88" s="9">
        <f t="shared" si="34"/>
        <v>1.4711452565798673E-4</v>
      </c>
      <c r="L88" s="9">
        <f t="shared" si="35"/>
        <v>0.12792567448520581</v>
      </c>
      <c r="M88" s="11">
        <f t="shared" si="36"/>
        <v>4.6127055578810217E-3</v>
      </c>
      <c r="N88" s="11">
        <f t="shared" si="37"/>
        <v>5.2571276578791064E-2</v>
      </c>
      <c r="O88" s="13">
        <f t="shared" si="38"/>
        <v>3.3628914064449478E-4</v>
      </c>
      <c r="P88" s="15">
        <f t="shared" si="39"/>
        <v>1.738305352616421E-3</v>
      </c>
      <c r="Q88" s="15">
        <f t="shared" si="40"/>
        <v>1.6999999999999999E-3</v>
      </c>
      <c r="R88" s="17">
        <f t="shared" si="41"/>
        <v>0.31542765947274637</v>
      </c>
      <c r="S88" s="17">
        <f t="shared" si="42"/>
        <v>1.2106409063201812E-2</v>
      </c>
      <c r="T88" s="17">
        <f t="shared" si="43"/>
        <v>0.15771384094044552</v>
      </c>
      <c r="U88" s="19">
        <f t="shared" si="44"/>
        <v>0.52228615905955444</v>
      </c>
      <c r="V88" s="19">
        <f t="shared" si="45"/>
        <v>0.98228615905955441</v>
      </c>
      <c r="W88" s="19">
        <f t="shared" si="46"/>
        <v>2.8370605738547789E-2</v>
      </c>
      <c r="X88" s="19">
        <f t="shared" si="47"/>
        <v>2.9110955127093083E-2</v>
      </c>
      <c r="Y88" s="19">
        <f t="shared" si="48"/>
        <v>3.571719683861737E-5</v>
      </c>
      <c r="Z88" s="19">
        <f t="shared" si="49"/>
        <v>1.0632508219763349E-5</v>
      </c>
      <c r="AA88" s="21">
        <f t="shared" si="50"/>
        <v>2.6886931953139484E-5</v>
      </c>
      <c r="AB88" s="21">
        <f t="shared" si="51"/>
        <v>2.6407429368578465E-5</v>
      </c>
      <c r="AC88" s="21">
        <f t="shared" si="52"/>
        <v>2.6647180660858975E-5</v>
      </c>
      <c r="AD88" s="23">
        <f t="shared" si="53"/>
        <v>953.19652473813437</v>
      </c>
    </row>
    <row r="89" spans="1:30" ht="15" thickBot="1" x14ac:dyDescent="0.35">
      <c r="A89" s="4">
        <v>8</v>
      </c>
      <c r="B89" s="5">
        <f t="shared" si="27"/>
        <v>2.3000000000000004E-3</v>
      </c>
      <c r="C89" s="5">
        <f t="shared" si="31"/>
        <v>1.063E-6</v>
      </c>
      <c r="D89" s="5">
        <f t="shared" si="28"/>
        <v>3.3999999999999998E-3</v>
      </c>
      <c r="E89" s="5">
        <f t="shared" si="32"/>
        <v>7.7499999999999999E-2</v>
      </c>
      <c r="F89" s="5">
        <f t="shared" si="33"/>
        <v>0.03</v>
      </c>
      <c r="G89" s="5">
        <f t="shared" si="29"/>
        <v>0.45999999999999996</v>
      </c>
      <c r="H89" s="26">
        <v>0.99671578947368422</v>
      </c>
      <c r="I89" s="5">
        <f>6</f>
        <v>6</v>
      </c>
      <c r="J89" s="5">
        <f t="shared" si="30"/>
        <v>0.67999999999999994</v>
      </c>
      <c r="K89" s="9">
        <f t="shared" si="34"/>
        <v>1.4711452565798673E-4</v>
      </c>
      <c r="L89" s="9">
        <f t="shared" si="35"/>
        <v>0.12792567448520581</v>
      </c>
      <c r="M89" s="11">
        <f t="shared" si="36"/>
        <v>4.7320152419480493E-3</v>
      </c>
      <c r="N89" s="11">
        <f t="shared" si="37"/>
        <v>5.3931056066319684E-2</v>
      </c>
      <c r="O89" s="13">
        <f t="shared" si="38"/>
        <v>3.3582682827574883E-4</v>
      </c>
      <c r="P89" s="15">
        <f t="shared" si="39"/>
        <v>1.7395014057399066E-3</v>
      </c>
      <c r="Q89" s="15">
        <f t="shared" si="40"/>
        <v>1.6999999999999999E-3</v>
      </c>
      <c r="R89" s="17">
        <f t="shared" si="41"/>
        <v>0.32358633639791812</v>
      </c>
      <c r="S89" s="17">
        <f t="shared" si="42"/>
        <v>1.2089765817926958E-2</v>
      </c>
      <c r="T89" s="17">
        <f t="shared" si="43"/>
        <v>0.1617931790905317</v>
      </c>
      <c r="U89" s="19">
        <f t="shared" si="44"/>
        <v>0.51820682090946824</v>
      </c>
      <c r="V89" s="19">
        <f t="shared" si="45"/>
        <v>0.9782068209094682</v>
      </c>
      <c r="W89" s="19">
        <f t="shared" si="46"/>
        <v>2.8358483421334162E-2</v>
      </c>
      <c r="X89" s="19">
        <f t="shared" si="47"/>
        <v>2.9107358104344293E-2</v>
      </c>
      <c r="Y89" s="19">
        <f t="shared" si="48"/>
        <v>3.6200846588138215E-5</v>
      </c>
      <c r="Z89" s="19">
        <f t="shared" si="49"/>
        <v>1.0703985783405964E-5</v>
      </c>
      <c r="AA89" s="21">
        <f t="shared" si="50"/>
        <v>2.6893081251431698E-5</v>
      </c>
      <c r="AB89" s="21">
        <f t="shared" si="51"/>
        <v>2.6408832723787313E-5</v>
      </c>
      <c r="AC89" s="21">
        <f t="shared" si="52"/>
        <v>2.6650956987609506E-5</v>
      </c>
      <c r="AD89" s="23">
        <f t="shared" si="53"/>
        <v>953.06146086269621</v>
      </c>
    </row>
    <row r="90" spans="1:30" ht="15" thickBot="1" x14ac:dyDescent="0.35">
      <c r="A90" s="4">
        <v>8</v>
      </c>
      <c r="B90" s="5">
        <f t="shared" si="27"/>
        <v>2.3000000000000004E-3</v>
      </c>
      <c r="C90" s="5">
        <f t="shared" si="31"/>
        <v>1.063E-6</v>
      </c>
      <c r="D90" s="5">
        <f t="shared" si="28"/>
        <v>3.3999999999999998E-3</v>
      </c>
      <c r="E90" s="5">
        <f t="shared" si="32"/>
        <v>7.7499999999999999E-2</v>
      </c>
      <c r="F90" s="5">
        <f t="shared" si="33"/>
        <v>0.03</v>
      </c>
      <c r="G90" s="5">
        <f t="shared" si="29"/>
        <v>0.45999999999999996</v>
      </c>
      <c r="H90" s="26">
        <v>1.0226526315789475</v>
      </c>
      <c r="I90" s="5">
        <f>6</f>
        <v>6</v>
      </c>
      <c r="J90" s="5">
        <f t="shared" si="30"/>
        <v>0.67999999999999994</v>
      </c>
      <c r="K90" s="9">
        <f t="shared" si="34"/>
        <v>1.4711452565798673E-4</v>
      </c>
      <c r="L90" s="9">
        <f t="shared" si="35"/>
        <v>0.12792567448520581</v>
      </c>
      <c r="M90" s="11">
        <f t="shared" si="36"/>
        <v>4.8513249260150777E-3</v>
      </c>
      <c r="N90" s="11">
        <f t="shared" si="37"/>
        <v>5.5290835553848318E-2</v>
      </c>
      <c r="O90" s="13">
        <f t="shared" si="38"/>
        <v>3.3538651418833863E-4</v>
      </c>
      <c r="P90" s="15">
        <f t="shared" si="39"/>
        <v>1.7406428455312573E-3</v>
      </c>
      <c r="Q90" s="15">
        <f t="shared" si="40"/>
        <v>1.6999999999999999E-3</v>
      </c>
      <c r="R90" s="17">
        <f t="shared" si="41"/>
        <v>0.33174501332308992</v>
      </c>
      <c r="S90" s="17">
        <f t="shared" si="42"/>
        <v>1.2073914510780191E-2</v>
      </c>
      <c r="T90" s="17">
        <f t="shared" si="43"/>
        <v>0.16587251725741886</v>
      </c>
      <c r="U90" s="19">
        <f t="shared" si="44"/>
        <v>0.51412748274258102</v>
      </c>
      <c r="V90" s="19">
        <f t="shared" si="45"/>
        <v>0.97412748274258099</v>
      </c>
      <c r="W90" s="19">
        <f t="shared" si="46"/>
        <v>2.8346179419184665E-2</v>
      </c>
      <c r="X90" s="19">
        <f t="shared" si="47"/>
        <v>2.9103731861368005E-2</v>
      </c>
      <c r="Y90" s="19">
        <f t="shared" si="48"/>
        <v>3.6697444886054013E-5</v>
      </c>
      <c r="Z90" s="19">
        <f t="shared" si="49"/>
        <v>1.077698307292819E-5</v>
      </c>
      <c r="AA90" s="21">
        <f t="shared" si="50"/>
        <v>2.6899403299712841E-5</v>
      </c>
      <c r="AB90" s="21">
        <f t="shared" si="51"/>
        <v>2.6410291126006555E-5</v>
      </c>
      <c r="AC90" s="21">
        <f t="shared" si="52"/>
        <v>2.6654847212859698E-5</v>
      </c>
      <c r="AD90" s="23">
        <f t="shared" si="53"/>
        <v>952.92236331955803</v>
      </c>
    </row>
    <row r="91" spans="1:30" ht="15" thickBot="1" x14ac:dyDescent="0.35">
      <c r="A91" s="4">
        <v>8</v>
      </c>
      <c r="B91" s="5">
        <f t="shared" si="27"/>
        <v>2.3000000000000004E-3</v>
      </c>
      <c r="C91" s="5">
        <f t="shared" si="31"/>
        <v>1.063E-6</v>
      </c>
      <c r="D91" s="5">
        <f t="shared" si="28"/>
        <v>3.3999999999999998E-3</v>
      </c>
      <c r="E91" s="5">
        <f t="shared" si="32"/>
        <v>7.7499999999999999E-2</v>
      </c>
      <c r="F91" s="5">
        <f t="shared" si="33"/>
        <v>0.03</v>
      </c>
      <c r="G91" s="5">
        <f t="shared" si="29"/>
        <v>0.45999999999999996</v>
      </c>
      <c r="H91" s="26">
        <v>1.0485894736842105</v>
      </c>
      <c r="I91" s="5">
        <f>6</f>
        <v>6</v>
      </c>
      <c r="J91" s="5">
        <f t="shared" si="30"/>
        <v>0.67999999999999994</v>
      </c>
      <c r="K91" s="9">
        <f t="shared" si="34"/>
        <v>1.4711452565798673E-4</v>
      </c>
      <c r="L91" s="9">
        <f t="shared" si="35"/>
        <v>0.12792567448520581</v>
      </c>
      <c r="M91" s="11">
        <f t="shared" si="36"/>
        <v>4.9706346100821044E-3</v>
      </c>
      <c r="N91" s="11">
        <f t="shared" si="37"/>
        <v>5.6650615041376931E-2</v>
      </c>
      <c r="O91" s="13">
        <f t="shared" si="38"/>
        <v>3.3496667589075115E-4</v>
      </c>
      <c r="P91" s="15">
        <f t="shared" si="39"/>
        <v>1.7417333007911651E-3</v>
      </c>
      <c r="Q91" s="15">
        <f t="shared" si="40"/>
        <v>1.6999999999999999E-3</v>
      </c>
      <c r="R91" s="17">
        <f t="shared" si="41"/>
        <v>0.33990369024826161</v>
      </c>
      <c r="S91" s="17">
        <f t="shared" si="42"/>
        <v>1.2058800332067042E-2</v>
      </c>
      <c r="T91" s="17">
        <f t="shared" si="43"/>
        <v>0.16995185543979799</v>
      </c>
      <c r="U91" s="19">
        <f t="shared" si="44"/>
        <v>0.51004814456020198</v>
      </c>
      <c r="V91" s="19">
        <f t="shared" si="45"/>
        <v>0.97004814456020194</v>
      </c>
      <c r="W91" s="19">
        <f t="shared" si="46"/>
        <v>2.8333689615682393E-2</v>
      </c>
      <c r="X91" s="19">
        <f t="shared" si="47"/>
        <v>2.9100076040403627E-2</v>
      </c>
      <c r="Y91" s="19">
        <f t="shared" si="48"/>
        <v>3.720724609117873E-5</v>
      </c>
      <c r="Z91" s="19">
        <f t="shared" si="49"/>
        <v>1.0851480903040187E-5</v>
      </c>
      <c r="AA91" s="21">
        <f t="shared" si="50"/>
        <v>2.6905896470702651E-5</v>
      </c>
      <c r="AB91" s="21">
        <f t="shared" si="51"/>
        <v>2.6411802255925417E-5</v>
      </c>
      <c r="AC91" s="21">
        <f t="shared" si="52"/>
        <v>2.6658849363314034E-5</v>
      </c>
      <c r="AD91" s="23">
        <f t="shared" si="53"/>
        <v>952.77930618242021</v>
      </c>
    </row>
    <row r="92" spans="1:30" ht="15" thickBot="1" x14ac:dyDescent="0.35">
      <c r="A92" s="4">
        <v>8</v>
      </c>
      <c r="B92" s="5">
        <f t="shared" si="27"/>
        <v>2.3000000000000004E-3</v>
      </c>
      <c r="C92" s="5">
        <f t="shared" si="31"/>
        <v>1.063E-6</v>
      </c>
      <c r="D92" s="5">
        <f t="shared" si="28"/>
        <v>3.3999999999999998E-3</v>
      </c>
      <c r="E92" s="5">
        <f t="shared" si="32"/>
        <v>7.7499999999999999E-2</v>
      </c>
      <c r="F92" s="5">
        <f t="shared" si="33"/>
        <v>0.03</v>
      </c>
      <c r="G92" s="5">
        <f t="shared" si="29"/>
        <v>0.45999999999999996</v>
      </c>
      <c r="H92" s="26">
        <v>1.0745263157894738</v>
      </c>
      <c r="I92" s="5">
        <f>6</f>
        <v>6</v>
      </c>
      <c r="J92" s="5">
        <f t="shared" si="30"/>
        <v>0.67999999999999994</v>
      </c>
      <c r="K92" s="9">
        <f t="shared" si="34"/>
        <v>1.4711452565798673E-4</v>
      </c>
      <c r="L92" s="9">
        <f t="shared" si="35"/>
        <v>0.12792567448520581</v>
      </c>
      <c r="M92" s="11">
        <f t="shared" si="36"/>
        <v>5.0899442941491329E-3</v>
      </c>
      <c r="N92" s="11">
        <f t="shared" si="37"/>
        <v>5.8010394528905565E-2</v>
      </c>
      <c r="O92" s="13">
        <f t="shared" si="38"/>
        <v>3.3456592713245424E-4</v>
      </c>
      <c r="P92" s="15">
        <f t="shared" si="39"/>
        <v>1.7427760885661472E-3</v>
      </c>
      <c r="Q92" s="15">
        <f t="shared" si="40"/>
        <v>1.6999999999999999E-3</v>
      </c>
      <c r="R92" s="17">
        <f t="shared" si="41"/>
        <v>0.34806236717343342</v>
      </c>
      <c r="S92" s="17">
        <f t="shared" si="42"/>
        <v>1.2044373376768353E-2</v>
      </c>
      <c r="T92" s="17">
        <f t="shared" si="43"/>
        <v>0.17403119363649186</v>
      </c>
      <c r="U92" s="19">
        <f t="shared" si="44"/>
        <v>0.50596880636350805</v>
      </c>
      <c r="V92" s="19">
        <f t="shared" si="45"/>
        <v>0.96596880636350801</v>
      </c>
      <c r="W92" s="19">
        <f t="shared" si="46"/>
        <v>2.8321009769265281E-2</v>
      </c>
      <c r="X92" s="19">
        <f t="shared" si="47"/>
        <v>2.909639027785112E-2</v>
      </c>
      <c r="Y92" s="19">
        <f t="shared" si="48"/>
        <v>3.773052646873637E-5</v>
      </c>
      <c r="Z92" s="19">
        <f t="shared" si="49"/>
        <v>1.0927463602175072E-5</v>
      </c>
      <c r="AA92" s="21">
        <f t="shared" si="50"/>
        <v>2.6912559580786197E-5</v>
      </c>
      <c r="AB92" s="21">
        <f t="shared" si="51"/>
        <v>2.641336402164829E-5</v>
      </c>
      <c r="AC92" s="21">
        <f t="shared" si="52"/>
        <v>2.6662961801217245E-5</v>
      </c>
      <c r="AD92" s="23">
        <f t="shared" si="53"/>
        <v>952.63235155069731</v>
      </c>
    </row>
    <row r="93" spans="1:30" ht="15" thickBot="1" x14ac:dyDescent="0.35">
      <c r="A93" s="4">
        <v>8</v>
      </c>
      <c r="B93" s="5">
        <f t="shared" si="27"/>
        <v>2.3000000000000004E-3</v>
      </c>
      <c r="C93" s="5">
        <f t="shared" si="31"/>
        <v>1.063E-6</v>
      </c>
      <c r="D93" s="5">
        <f t="shared" si="28"/>
        <v>3.3999999999999998E-3</v>
      </c>
      <c r="E93" s="5">
        <f t="shared" si="32"/>
        <v>7.7499999999999999E-2</v>
      </c>
      <c r="F93" s="5">
        <f t="shared" si="33"/>
        <v>0.03</v>
      </c>
      <c r="G93" s="5">
        <f t="shared" si="29"/>
        <v>0.45999999999999996</v>
      </c>
      <c r="H93" s="26">
        <v>1.1004631578947368</v>
      </c>
      <c r="I93" s="5">
        <f>6</f>
        <v>6</v>
      </c>
      <c r="J93" s="5">
        <f t="shared" si="30"/>
        <v>0.67999999999999994</v>
      </c>
      <c r="K93" s="9">
        <f t="shared" si="34"/>
        <v>1.4711452565798673E-4</v>
      </c>
      <c r="L93" s="9">
        <f t="shared" si="35"/>
        <v>0.12792567448520581</v>
      </c>
      <c r="M93" s="11">
        <f t="shared" si="36"/>
        <v>5.2092539782161596E-3</v>
      </c>
      <c r="N93" s="11">
        <f t="shared" si="37"/>
        <v>5.9370174016434178E-2</v>
      </c>
      <c r="O93" s="13">
        <f t="shared" si="38"/>
        <v>3.341830031278768E-4</v>
      </c>
      <c r="P93" s="15">
        <f t="shared" si="39"/>
        <v>1.7437742465902641E-3</v>
      </c>
      <c r="Q93" s="15">
        <f t="shared" si="40"/>
        <v>1.6999999999999999E-3</v>
      </c>
      <c r="R93" s="17">
        <f t="shared" si="41"/>
        <v>0.35622104409860506</v>
      </c>
      <c r="S93" s="17">
        <f t="shared" si="42"/>
        <v>1.2030588112603565E-2</v>
      </c>
      <c r="T93" s="17">
        <f t="shared" si="43"/>
        <v>0.1781105318464386</v>
      </c>
      <c r="U93" s="19">
        <f t="shared" si="44"/>
        <v>0.50188946815356128</v>
      </c>
      <c r="V93" s="19">
        <f t="shared" si="45"/>
        <v>0.96188946815356124</v>
      </c>
      <c r="W93" s="19">
        <f t="shared" si="46"/>
        <v>2.8308135508418739E-2</v>
      </c>
      <c r="X93" s="19">
        <f t="shared" si="47"/>
        <v>2.9092674204148607E-2</v>
      </c>
      <c r="Y93" s="19">
        <f t="shared" si="48"/>
        <v>3.8267583885825599E-5</v>
      </c>
      <c r="Z93" s="19">
        <f t="shared" si="49"/>
        <v>1.1004918677227467E-5</v>
      </c>
      <c r="AA93" s="21">
        <f t="shared" si="50"/>
        <v>2.6919391853833677E-5</v>
      </c>
      <c r="AB93" s="21">
        <f t="shared" si="51"/>
        <v>2.641497453484592E-5</v>
      </c>
      <c r="AC93" s="21">
        <f t="shared" si="52"/>
        <v>2.6667183194339798E-5</v>
      </c>
      <c r="AD93" s="23">
        <f t="shared" si="53"/>
        <v>952.48155063453555</v>
      </c>
    </row>
    <row r="94" spans="1:30" ht="15" thickBot="1" x14ac:dyDescent="0.35">
      <c r="A94" s="4">
        <v>8</v>
      </c>
      <c r="B94" s="5">
        <f t="shared" si="27"/>
        <v>2.3000000000000004E-3</v>
      </c>
      <c r="C94" s="5">
        <f t="shared" si="31"/>
        <v>1.063E-6</v>
      </c>
      <c r="D94" s="5">
        <f t="shared" si="28"/>
        <v>3.3999999999999998E-3</v>
      </c>
      <c r="E94" s="5">
        <f t="shared" si="32"/>
        <v>7.7499999999999999E-2</v>
      </c>
      <c r="F94" s="5">
        <f t="shared" si="33"/>
        <v>0.03</v>
      </c>
      <c r="G94" s="5">
        <f t="shared" si="29"/>
        <v>0.45999999999999996</v>
      </c>
      <c r="H94" s="26">
        <v>1.1264000000000001</v>
      </c>
      <c r="I94" s="5">
        <f>6</f>
        <v>6</v>
      </c>
      <c r="J94" s="5">
        <f t="shared" si="30"/>
        <v>0.67999999999999994</v>
      </c>
      <c r="K94" s="9">
        <f t="shared" si="34"/>
        <v>1.4711452565798673E-4</v>
      </c>
      <c r="L94" s="9">
        <f t="shared" si="35"/>
        <v>0.12792567448520581</v>
      </c>
      <c r="M94" s="11">
        <f t="shared" si="36"/>
        <v>5.3285636622831881E-3</v>
      </c>
      <c r="N94" s="11">
        <f t="shared" si="37"/>
        <v>6.0729953503962812E-2</v>
      </c>
      <c r="O94" s="13">
        <f t="shared" si="38"/>
        <v>3.3381674764421131E-4</v>
      </c>
      <c r="P94" s="15">
        <f t="shared" si="39"/>
        <v>1.744730561805703E-3</v>
      </c>
      <c r="Q94" s="15">
        <f t="shared" si="40"/>
        <v>1.6999999999999999E-3</v>
      </c>
      <c r="R94" s="17">
        <f t="shared" si="41"/>
        <v>0.36437972102377686</v>
      </c>
      <c r="S94" s="17">
        <f t="shared" si="42"/>
        <v>1.2017402915191606E-2</v>
      </c>
      <c r="T94" s="17">
        <f t="shared" si="43"/>
        <v>0.18218987006867843</v>
      </c>
      <c r="U94" s="19">
        <f t="shared" si="44"/>
        <v>0.49781012993132151</v>
      </c>
      <c r="V94" s="19">
        <f t="shared" si="45"/>
        <v>0.95781012993132153</v>
      </c>
      <c r="W94" s="19">
        <f t="shared" si="46"/>
        <v>2.8295062326647035E-2</v>
      </c>
      <c r="X94" s="19">
        <f t="shared" si="47"/>
        <v>2.9088927443647251E-2</v>
      </c>
      <c r="Y94" s="19">
        <f t="shared" si="48"/>
        <v>3.8818737655978489E-5</v>
      </c>
      <c r="Z94" s="19">
        <f t="shared" si="49"/>
        <v>1.1083836521726892E-5</v>
      </c>
      <c r="AA94" s="21">
        <f t="shared" si="50"/>
        <v>2.6926392890013959E-5</v>
      </c>
      <c r="AB94" s="21">
        <f t="shared" si="51"/>
        <v>2.641663208988047E-5</v>
      </c>
      <c r="AC94" s="21">
        <f t="shared" si="52"/>
        <v>2.6671512489947214E-5</v>
      </c>
      <c r="AD94" s="23">
        <f t="shared" si="53"/>
        <v>952.32694469702608</v>
      </c>
    </row>
    <row r="96" spans="1:30" x14ac:dyDescent="0.3">
      <c r="W96" t="s">
        <v>63</v>
      </c>
    </row>
    <row r="98" spans="6:33" x14ac:dyDescent="0.3">
      <c r="W98" t="s">
        <v>69</v>
      </c>
      <c r="AB98">
        <f>AG100-AG99</f>
        <v>9.2564839521742215E-2</v>
      </c>
      <c r="AC98">
        <f>AH98-AH100</f>
        <v>0</v>
      </c>
      <c r="AF98" t="s">
        <v>59</v>
      </c>
      <c r="AG98" t="s">
        <v>61</v>
      </c>
    </row>
    <row r="99" spans="6:33" x14ac:dyDescent="0.3">
      <c r="W99" t="s">
        <v>75</v>
      </c>
      <c r="AB99">
        <f>AG99-AG101</f>
        <v>0.13727890070228455</v>
      </c>
      <c r="AE99" t="s">
        <v>64</v>
      </c>
      <c r="AF99">
        <f>(1/$AC$13)*0.0254</f>
        <v>953.63608583235703</v>
      </c>
      <c r="AG99">
        <v>100</v>
      </c>
    </row>
    <row r="100" spans="6:33" x14ac:dyDescent="0.3">
      <c r="AE100" t="s">
        <v>65</v>
      </c>
      <c r="AF100" s="6">
        <f>AD75</f>
        <v>954.51881754482906</v>
      </c>
      <c r="AG100">
        <f>(AF100/AF99)*AG99</f>
        <v>100.09256483952174</v>
      </c>
    </row>
    <row r="101" spans="6:33" x14ac:dyDescent="0.3">
      <c r="AE101" t="s">
        <v>66</v>
      </c>
      <c r="AF101" s="6">
        <f>AD94</f>
        <v>952.32694469702608</v>
      </c>
      <c r="AG101">
        <f>(AF101/AF99)*AG99</f>
        <v>99.862721099297715</v>
      </c>
    </row>
    <row r="102" spans="6:33" x14ac:dyDescent="0.3">
      <c r="W102" t="s">
        <v>71</v>
      </c>
    </row>
    <row r="103" spans="6:33" x14ac:dyDescent="0.3">
      <c r="F103" t="s">
        <v>79</v>
      </c>
    </row>
    <row r="124" spans="1:30" ht="15" thickBot="1" x14ac:dyDescent="0.35"/>
    <row r="125" spans="1:30" ht="19.8" customHeight="1" x14ac:dyDescent="0.3">
      <c r="A125" s="3" t="s">
        <v>18</v>
      </c>
      <c r="B125" s="1" t="s">
        <v>7</v>
      </c>
      <c r="C125" s="2" t="s">
        <v>8</v>
      </c>
      <c r="D125" s="1" t="s">
        <v>9</v>
      </c>
      <c r="E125" s="1" t="s">
        <v>10</v>
      </c>
      <c r="F125" s="1" t="s">
        <v>11</v>
      </c>
      <c r="G125" s="1" t="s">
        <v>12</v>
      </c>
      <c r="H125" s="1" t="s">
        <v>13</v>
      </c>
      <c r="I125" s="1" t="s">
        <v>14</v>
      </c>
      <c r="J125" s="1" t="s">
        <v>15</v>
      </c>
      <c r="K125" s="8" t="s">
        <v>19</v>
      </c>
      <c r="L125" s="8" t="s">
        <v>20</v>
      </c>
      <c r="M125" s="10" t="s">
        <v>21</v>
      </c>
      <c r="N125" s="10" t="s">
        <v>22</v>
      </c>
      <c r="O125" s="12" t="s">
        <v>23</v>
      </c>
      <c r="P125" s="14" t="s">
        <v>24</v>
      </c>
      <c r="Q125" s="14" t="s">
        <v>25</v>
      </c>
      <c r="R125" s="16" t="s">
        <v>26</v>
      </c>
      <c r="S125" s="16" t="s">
        <v>27</v>
      </c>
      <c r="T125" s="16" t="s">
        <v>28</v>
      </c>
      <c r="U125" s="18" t="s">
        <v>29</v>
      </c>
      <c r="V125" s="18" t="s">
        <v>30</v>
      </c>
      <c r="W125" s="18" t="s">
        <v>31</v>
      </c>
      <c r="X125" s="18" t="s">
        <v>32</v>
      </c>
      <c r="Y125" s="18" t="s">
        <v>33</v>
      </c>
      <c r="Z125" s="18" t="s">
        <v>34</v>
      </c>
      <c r="AA125" s="20" t="s">
        <v>35</v>
      </c>
      <c r="AB125" s="20" t="s">
        <v>36</v>
      </c>
      <c r="AC125" s="20" t="s">
        <v>37</v>
      </c>
      <c r="AD125" s="22" t="s">
        <v>60</v>
      </c>
    </row>
    <row r="126" spans="1:30" ht="15" thickBot="1" x14ac:dyDescent="0.35">
      <c r="A126" s="4">
        <v>8</v>
      </c>
      <c r="B126" s="5">
        <f t="shared" ref="B126:B145" si="54">(4.2+0.05*A126)*(10^(-3))/2</f>
        <v>2.3000000000000004E-3</v>
      </c>
      <c r="C126" s="5">
        <f>1063/1000000000</f>
        <v>1.063E-6</v>
      </c>
      <c r="D126" s="5">
        <f t="shared" ref="D126:D145" si="55">(3+0.05*A126)/1000</f>
        <v>3.3999999999999998E-3</v>
      </c>
      <c r="E126" s="5">
        <f>(73+0.5*9)/1000</f>
        <v>7.7499999999999999E-2</v>
      </c>
      <c r="F126" s="5">
        <f>30/1000</f>
        <v>0.03</v>
      </c>
      <c r="G126" s="5">
        <f t="shared" ref="G126:G145" si="56">0.42+0.005*A126</f>
        <v>0.45999999999999996</v>
      </c>
      <c r="H126" s="5">
        <f t="shared" ref="H126:H145" si="57">0.8+0.01*A126</f>
        <v>0.88</v>
      </c>
      <c r="I126" s="5">
        <f>6</f>
        <v>6</v>
      </c>
      <c r="J126" s="5">
        <v>0.48959999999999987</v>
      </c>
      <c r="K126" s="9">
        <f>C126/(PI()*B126)</f>
        <v>1.4711452565798673E-4</v>
      </c>
      <c r="L126" s="9">
        <f>(2*C126)/(PI()*B126*B126)</f>
        <v>0.12792567448520581</v>
      </c>
      <c r="M126" s="11">
        <f>2*H126*TAN(B126)+K126</f>
        <v>4.1951216636464247E-3</v>
      </c>
      <c r="N126" s="11">
        <f>(E126*M126)/(2*D126)</f>
        <v>4.7812048372440873E-2</v>
      </c>
      <c r="O126" s="13">
        <f>L126/((1+(H126/N126))*(1+(H126/N126))+(L126/(2*N126))*(L126/(2*N126)))</f>
        <v>3.3810628336888068E-4</v>
      </c>
      <c r="P126" s="15">
        <f>(SQRT(((O126*C126)/(2*PI()))))*(SQRT(((O126*O126+E126*E126)/(O126*O126))))</f>
        <v>1.7336279995421786E-3</v>
      </c>
      <c r="Q126" s="15">
        <f>D126/2</f>
        <v>1.6999999999999999E-3</v>
      </c>
      <c r="R126" s="17">
        <f>I126*N126</f>
        <v>0.28687229023464522</v>
      </c>
      <c r="S126" s="17">
        <f>I126*I126*O126</f>
        <v>1.2171826201279705E-2</v>
      </c>
      <c r="T126" s="17">
        <f>R126-((4*R126*R126*(R126+R126))/(4*(R126+R126)*(R126+R126)+O126*O126))</f>
        <v>0.1434361575701471</v>
      </c>
      <c r="U126" s="19">
        <f>J126-T126</f>
        <v>0.34616384242985276</v>
      </c>
      <c r="V126" s="19">
        <f>U126+G126</f>
        <v>0.80616384242985273</v>
      </c>
      <c r="W126" s="19">
        <f>F126-((4*F126*F126*(F126+U126))/(4*(F126+U126)*(F126+U126)+S126*S126))</f>
        <v>2.7608051653692969E-2</v>
      </c>
      <c r="X126" s="19">
        <f>F126-((4*F126*F126*(F126+V126))/(4*(F126+V126)*(F126+V126)+S126*S126))</f>
        <v>2.8923712938057504E-2</v>
      </c>
      <c r="Y126" s="19">
        <f>S126/((1+(U126/F126))*(1+(U126/F126))+(S126/(2*F126))*(S126/(2*F126)))</f>
        <v>7.7398134189669881E-5</v>
      </c>
      <c r="Z126" s="19">
        <f>S126/((1+(V126/F126))*(1+(V126/F126))+(S126/(2*F126))*(S126/(2*F126)))</f>
        <v>1.5667239356560719E-5</v>
      </c>
      <c r="AA126" s="21">
        <f>(SQRT(((C126*Y126)/(2*PI()))))+($AA$9*C126*(W126/(2*I126*K126)))</f>
        <v>2.7390750261805096E-5</v>
      </c>
      <c r="AB126" s="21">
        <f>(SQRT(((C126*Z126)/(2*PI()))))+($AA$9*C126*(X126/(2*I126*K126)))</f>
        <v>2.653306929692408E-5</v>
      </c>
      <c r="AC126" s="21">
        <f>(AA126+AB126)/2</f>
        <v>2.6961909779364588E-5</v>
      </c>
      <c r="AD126" s="23">
        <f>(1/AC126)*0.0254</f>
        <v>942.06976463662807</v>
      </c>
    </row>
    <row r="127" spans="1:30" ht="15" thickBot="1" x14ac:dyDescent="0.35">
      <c r="A127" s="4">
        <v>8</v>
      </c>
      <c r="B127" s="5">
        <f t="shared" si="54"/>
        <v>2.3000000000000004E-3</v>
      </c>
      <c r="C127" s="5">
        <f t="shared" ref="C127:C145" si="58">1063/1000000000</f>
        <v>1.063E-6</v>
      </c>
      <c r="D127" s="5">
        <f t="shared" si="55"/>
        <v>3.3999999999999998E-3</v>
      </c>
      <c r="E127" s="5">
        <f t="shared" ref="E127:E145" si="59">(73+0.5*9)/1000</f>
        <v>7.7499999999999999E-2</v>
      </c>
      <c r="F127" s="5">
        <f t="shared" ref="F127:F145" si="60">30/1000</f>
        <v>0.03</v>
      </c>
      <c r="G127" s="5">
        <f t="shared" si="56"/>
        <v>0.45999999999999996</v>
      </c>
      <c r="H127" s="5">
        <f t="shared" si="57"/>
        <v>0.88</v>
      </c>
      <c r="I127" s="5">
        <f>6</f>
        <v>6</v>
      </c>
      <c r="J127" s="5">
        <v>0.50964210526315779</v>
      </c>
      <c r="K127" s="9">
        <f t="shared" ref="K127:K145" si="61">C127/(PI()*B127)</f>
        <v>1.4711452565798673E-4</v>
      </c>
      <c r="L127" s="9">
        <f t="shared" ref="L127:L145" si="62">(2*C127)/(PI()*B127*B127)</f>
        <v>0.12792567448520581</v>
      </c>
      <c r="M127" s="11">
        <f t="shared" ref="M127:M145" si="63">2*H127*TAN(B127)+K127</f>
        <v>4.1951216636464247E-3</v>
      </c>
      <c r="N127" s="11">
        <f t="shared" ref="N127:N145" si="64">(E127*M127)/(2*D127)</f>
        <v>4.7812048372440873E-2</v>
      </c>
      <c r="O127" s="13">
        <f t="shared" ref="O127:O145" si="65">L127/((1+(H127/N127))*(1+(H127/N127))+(L127/(2*N127))*(L127/(2*N127)))</f>
        <v>3.3810628336888068E-4</v>
      </c>
      <c r="P127" s="15">
        <f t="shared" ref="P127:P145" si="66">(SQRT(((O127*C127)/(2*PI()))))*(SQRT(((O127*O127+E127*E127)/(O127*O127))))</f>
        <v>1.7336279995421786E-3</v>
      </c>
      <c r="Q127" s="15">
        <f t="shared" ref="Q127:Q145" si="67">D127/2</f>
        <v>1.6999999999999999E-3</v>
      </c>
      <c r="R127" s="17">
        <f t="shared" ref="R127:R145" si="68">I127*N127</f>
        <v>0.28687229023464522</v>
      </c>
      <c r="S127" s="17">
        <f t="shared" ref="S127:S145" si="69">I127*I127*O127</f>
        <v>1.2171826201279705E-2</v>
      </c>
      <c r="T127" s="17">
        <f t="shared" ref="T127:T145" si="70">R127-((4*R127*R127*(R127+R127))/(4*(R127+R127)*(R127+R127)+O127*O127))</f>
        <v>0.1434361575701471</v>
      </c>
      <c r="U127" s="19">
        <f t="shared" ref="U127:U145" si="71">J127-T127</f>
        <v>0.36620594769301068</v>
      </c>
      <c r="V127" s="19">
        <f t="shared" ref="V127:V145" si="72">U127+G127</f>
        <v>0.82620594769301059</v>
      </c>
      <c r="W127" s="19">
        <f t="shared" ref="W127:W145" si="73">F127-((4*F127*F127*(F127+U127))/(4*(F127+U127)*(F127+U127)+S127*S127))</f>
        <v>2.7728989921910013E-2</v>
      </c>
      <c r="X127" s="19">
        <f t="shared" ref="X127:X145" si="74">F127-((4*F127*F127*(F127+V127))/(4*(F127+V127)*(F127+V127)+S127*S127))</f>
        <v>2.8948904135265314E-2</v>
      </c>
      <c r="Y127" s="19">
        <f t="shared" ref="Y127:Y145" si="75">S127/((1+(U127/F127))*(1+(U127/F127))+(S127/(2*F127))*(S127/(2*F127)))</f>
        <v>6.9767604784378134E-5</v>
      </c>
      <c r="Z127" s="19">
        <f t="shared" ref="Z127:Z145" si="76">S127/((1+(V127/F127))*(1+(V127/F127))+(S127/(2*F127))*(S127/(2*F127)))</f>
        <v>1.4942381819358184E-5</v>
      </c>
      <c r="AA127" s="21">
        <f t="shared" ref="AA127:AA145" si="77">(SQRT(((C127*Y127)/(2*PI()))))+($AA$9*C127*(W127/(2*I127*K127)))</f>
        <v>2.7311881770056389E-5</v>
      </c>
      <c r="AB127" s="21">
        <f t="shared" ref="AB127:AB145" si="78">(SQRT(((C127*Z127)/(2*PI()))))+($AA$9*C127*(X127/(2*I127*K127)))</f>
        <v>2.651665241206106E-5</v>
      </c>
      <c r="AC127" s="21">
        <f t="shared" ref="AC127:AC145" si="79">(AA127+AB127)/2</f>
        <v>2.6914267091058722E-5</v>
      </c>
      <c r="AD127" s="23">
        <f t="shared" ref="AD127:AF145" si="80">(1/AC127)*0.0254</f>
        <v>943.73738337605403</v>
      </c>
    </row>
    <row r="128" spans="1:30" ht="15" thickBot="1" x14ac:dyDescent="0.35">
      <c r="A128" s="4">
        <v>8</v>
      </c>
      <c r="B128" s="5">
        <f t="shared" si="54"/>
        <v>2.3000000000000004E-3</v>
      </c>
      <c r="C128" s="5">
        <f t="shared" si="58"/>
        <v>1.063E-6</v>
      </c>
      <c r="D128" s="5">
        <f t="shared" si="55"/>
        <v>3.3999999999999998E-3</v>
      </c>
      <c r="E128" s="5">
        <f t="shared" si="59"/>
        <v>7.7499999999999999E-2</v>
      </c>
      <c r="F128" s="5">
        <f t="shared" si="60"/>
        <v>0.03</v>
      </c>
      <c r="G128" s="5">
        <f t="shared" si="56"/>
        <v>0.45999999999999996</v>
      </c>
      <c r="H128" s="5">
        <f t="shared" si="57"/>
        <v>0.88</v>
      </c>
      <c r="I128" s="5">
        <f>6</f>
        <v>6</v>
      </c>
      <c r="J128" s="5">
        <v>0.52968421052631565</v>
      </c>
      <c r="K128" s="9">
        <f t="shared" si="61"/>
        <v>1.4711452565798673E-4</v>
      </c>
      <c r="L128" s="9">
        <f t="shared" si="62"/>
        <v>0.12792567448520581</v>
      </c>
      <c r="M128" s="11">
        <f t="shared" si="63"/>
        <v>4.1951216636464247E-3</v>
      </c>
      <c r="N128" s="11">
        <f t="shared" si="64"/>
        <v>4.7812048372440873E-2</v>
      </c>
      <c r="O128" s="13">
        <f t="shared" si="65"/>
        <v>3.3810628336888068E-4</v>
      </c>
      <c r="P128" s="15">
        <f t="shared" si="66"/>
        <v>1.7336279995421786E-3</v>
      </c>
      <c r="Q128" s="15">
        <f t="shared" si="67"/>
        <v>1.6999999999999999E-3</v>
      </c>
      <c r="R128" s="17">
        <f t="shared" si="68"/>
        <v>0.28687229023464522</v>
      </c>
      <c r="S128" s="17">
        <f t="shared" si="69"/>
        <v>1.2171826201279705E-2</v>
      </c>
      <c r="T128" s="17">
        <f t="shared" si="70"/>
        <v>0.1434361575701471</v>
      </c>
      <c r="U128" s="19">
        <f t="shared" si="71"/>
        <v>0.38624805295616854</v>
      </c>
      <c r="V128" s="19">
        <f t="shared" si="72"/>
        <v>0.84624805295616845</v>
      </c>
      <c r="W128" s="19">
        <f t="shared" si="73"/>
        <v>2.7838289833206402E-2</v>
      </c>
      <c r="X128" s="19">
        <f t="shared" si="74"/>
        <v>2.8972943124893173E-2</v>
      </c>
      <c r="Y128" s="19">
        <f t="shared" si="75"/>
        <v>6.3212212671951465E-5</v>
      </c>
      <c r="Z128" s="19">
        <f t="shared" si="76"/>
        <v>1.4266688228812589E-5</v>
      </c>
      <c r="AA128" s="21">
        <f t="shared" si="77"/>
        <v>2.7240609045758898E-5</v>
      </c>
      <c r="AB128" s="21">
        <f t="shared" si="78"/>
        <v>2.650098654003266E-5</v>
      </c>
      <c r="AC128" s="21">
        <f t="shared" si="79"/>
        <v>2.6870797792895777E-5</v>
      </c>
      <c r="AD128" s="23">
        <f t="shared" si="80"/>
        <v>945.26408169077013</v>
      </c>
    </row>
    <row r="129" spans="1:30" ht="15" thickBot="1" x14ac:dyDescent="0.35">
      <c r="A129" s="4">
        <v>8</v>
      </c>
      <c r="B129" s="5">
        <f t="shared" si="54"/>
        <v>2.3000000000000004E-3</v>
      </c>
      <c r="C129" s="5">
        <f t="shared" si="58"/>
        <v>1.063E-6</v>
      </c>
      <c r="D129" s="5">
        <f t="shared" si="55"/>
        <v>3.3999999999999998E-3</v>
      </c>
      <c r="E129" s="5">
        <f t="shared" si="59"/>
        <v>7.7499999999999999E-2</v>
      </c>
      <c r="F129" s="5">
        <f t="shared" si="60"/>
        <v>0.03</v>
      </c>
      <c r="G129" s="5">
        <f t="shared" si="56"/>
        <v>0.45999999999999996</v>
      </c>
      <c r="H129" s="5">
        <f t="shared" si="57"/>
        <v>0.88</v>
      </c>
      <c r="I129" s="5">
        <f>6</f>
        <v>6</v>
      </c>
      <c r="J129" s="5">
        <v>0.54972631578947362</v>
      </c>
      <c r="K129" s="9">
        <f t="shared" si="61"/>
        <v>1.4711452565798673E-4</v>
      </c>
      <c r="L129" s="9">
        <f t="shared" si="62"/>
        <v>0.12792567448520581</v>
      </c>
      <c r="M129" s="11">
        <f t="shared" si="63"/>
        <v>4.1951216636464247E-3</v>
      </c>
      <c r="N129" s="11">
        <f t="shared" si="64"/>
        <v>4.7812048372440873E-2</v>
      </c>
      <c r="O129" s="13">
        <f t="shared" si="65"/>
        <v>3.3810628336888068E-4</v>
      </c>
      <c r="P129" s="15">
        <f t="shared" si="66"/>
        <v>1.7336279995421786E-3</v>
      </c>
      <c r="Q129" s="15">
        <f t="shared" si="67"/>
        <v>1.6999999999999999E-3</v>
      </c>
      <c r="R129" s="17">
        <f t="shared" si="68"/>
        <v>0.28687229023464522</v>
      </c>
      <c r="S129" s="17">
        <f t="shared" si="69"/>
        <v>1.2171826201279705E-2</v>
      </c>
      <c r="T129" s="17">
        <f t="shared" si="70"/>
        <v>0.1434361575701471</v>
      </c>
      <c r="U129" s="19">
        <f t="shared" si="71"/>
        <v>0.40629015821932651</v>
      </c>
      <c r="V129" s="19">
        <f t="shared" si="72"/>
        <v>0.86629015821932653</v>
      </c>
      <c r="W129" s="19">
        <f t="shared" si="73"/>
        <v>2.7937553955494281E-2</v>
      </c>
      <c r="X129" s="19">
        <f t="shared" si="74"/>
        <v>2.8995907186342984E-2</v>
      </c>
      <c r="Y129" s="19">
        <f t="shared" si="75"/>
        <v>5.7539081114501149E-5</v>
      </c>
      <c r="Z129" s="19">
        <f t="shared" si="76"/>
        <v>1.3635811021363917E-5</v>
      </c>
      <c r="AA129" s="21">
        <f t="shared" si="77"/>
        <v>2.7175885155230843E-5</v>
      </c>
      <c r="AB129" s="21">
        <f t="shared" si="78"/>
        <v>2.6486021298694772E-5</v>
      </c>
      <c r="AC129" s="21">
        <f t="shared" si="79"/>
        <v>2.6830953226962809E-5</v>
      </c>
      <c r="AD129" s="23">
        <f t="shared" si="80"/>
        <v>946.66782000406818</v>
      </c>
    </row>
    <row r="130" spans="1:30" ht="15" thickBot="1" x14ac:dyDescent="0.35">
      <c r="A130" s="4">
        <v>8</v>
      </c>
      <c r="B130" s="5">
        <f t="shared" si="54"/>
        <v>2.3000000000000004E-3</v>
      </c>
      <c r="C130" s="5">
        <f t="shared" si="58"/>
        <v>1.063E-6</v>
      </c>
      <c r="D130" s="5">
        <f t="shared" si="55"/>
        <v>3.3999999999999998E-3</v>
      </c>
      <c r="E130" s="5">
        <f t="shared" si="59"/>
        <v>7.7499999999999999E-2</v>
      </c>
      <c r="F130" s="5">
        <f t="shared" si="60"/>
        <v>0.03</v>
      </c>
      <c r="G130" s="5">
        <f t="shared" si="56"/>
        <v>0.45999999999999996</v>
      </c>
      <c r="H130" s="5">
        <f t="shared" si="57"/>
        <v>0.88</v>
      </c>
      <c r="I130" s="5">
        <f>6</f>
        <v>6</v>
      </c>
      <c r="J130" s="5">
        <v>0.56976842105263148</v>
      </c>
      <c r="K130" s="9">
        <f t="shared" si="61"/>
        <v>1.4711452565798673E-4</v>
      </c>
      <c r="L130" s="9">
        <f t="shared" si="62"/>
        <v>0.12792567448520581</v>
      </c>
      <c r="M130" s="11">
        <f t="shared" si="63"/>
        <v>4.1951216636464247E-3</v>
      </c>
      <c r="N130" s="11">
        <f t="shared" si="64"/>
        <v>4.7812048372440873E-2</v>
      </c>
      <c r="O130" s="13">
        <f t="shared" si="65"/>
        <v>3.3810628336888068E-4</v>
      </c>
      <c r="P130" s="15">
        <f t="shared" si="66"/>
        <v>1.7336279995421786E-3</v>
      </c>
      <c r="Q130" s="15">
        <f t="shared" si="67"/>
        <v>1.6999999999999999E-3</v>
      </c>
      <c r="R130" s="17">
        <f t="shared" si="68"/>
        <v>0.28687229023464522</v>
      </c>
      <c r="S130" s="17">
        <f t="shared" si="69"/>
        <v>1.2171826201279705E-2</v>
      </c>
      <c r="T130" s="17">
        <f t="shared" si="70"/>
        <v>0.1434361575701471</v>
      </c>
      <c r="U130" s="19">
        <f t="shared" si="71"/>
        <v>0.42633226348248437</v>
      </c>
      <c r="V130" s="19">
        <f t="shared" si="72"/>
        <v>0.88633226348248439</v>
      </c>
      <c r="W130" s="19">
        <f t="shared" si="73"/>
        <v>2.8028103593642752E-2</v>
      </c>
      <c r="X130" s="19">
        <f t="shared" si="74"/>
        <v>2.9017866839528603E-2</v>
      </c>
      <c r="Y130" s="19">
        <f t="shared" si="75"/>
        <v>5.2596720122178437E-5</v>
      </c>
      <c r="Z130" s="19">
        <f t="shared" si="76"/>
        <v>1.3045872782367564E-5</v>
      </c>
      <c r="AA130" s="21">
        <f t="shared" si="77"/>
        <v>2.7116847118856154E-5</v>
      </c>
      <c r="AB130" s="21">
        <f t="shared" si="78"/>
        <v>2.6471710713918647E-5</v>
      </c>
      <c r="AC130" s="21">
        <f t="shared" si="79"/>
        <v>2.67942789163874E-5</v>
      </c>
      <c r="AD130" s="23">
        <f t="shared" si="80"/>
        <v>947.9635589097843</v>
      </c>
    </row>
    <row r="131" spans="1:30" ht="15" thickBot="1" x14ac:dyDescent="0.35">
      <c r="A131" s="4">
        <v>8</v>
      </c>
      <c r="B131" s="5">
        <f t="shared" si="54"/>
        <v>2.3000000000000004E-3</v>
      </c>
      <c r="C131" s="5">
        <f t="shared" si="58"/>
        <v>1.063E-6</v>
      </c>
      <c r="D131" s="5">
        <f t="shared" si="55"/>
        <v>3.3999999999999998E-3</v>
      </c>
      <c r="E131" s="5">
        <f t="shared" si="59"/>
        <v>7.7499999999999999E-2</v>
      </c>
      <c r="F131" s="5">
        <f t="shared" si="60"/>
        <v>0.03</v>
      </c>
      <c r="G131" s="5">
        <f t="shared" si="56"/>
        <v>0.45999999999999996</v>
      </c>
      <c r="H131" s="5">
        <f t="shared" si="57"/>
        <v>0.88</v>
      </c>
      <c r="I131" s="5">
        <f>6</f>
        <v>6</v>
      </c>
      <c r="J131" s="5">
        <v>0.58981052631578934</v>
      </c>
      <c r="K131" s="9">
        <f t="shared" si="61"/>
        <v>1.4711452565798673E-4</v>
      </c>
      <c r="L131" s="9">
        <f t="shared" si="62"/>
        <v>0.12792567448520581</v>
      </c>
      <c r="M131" s="11">
        <f t="shared" si="63"/>
        <v>4.1951216636464247E-3</v>
      </c>
      <c r="N131" s="11">
        <f t="shared" si="64"/>
        <v>4.7812048372440873E-2</v>
      </c>
      <c r="O131" s="13">
        <f t="shared" si="65"/>
        <v>3.3810628336888068E-4</v>
      </c>
      <c r="P131" s="15">
        <f t="shared" si="66"/>
        <v>1.7336279995421786E-3</v>
      </c>
      <c r="Q131" s="15">
        <f t="shared" si="67"/>
        <v>1.6999999999999999E-3</v>
      </c>
      <c r="R131" s="17">
        <f t="shared" si="68"/>
        <v>0.28687229023464522</v>
      </c>
      <c r="S131" s="17">
        <f t="shared" si="69"/>
        <v>1.2171826201279705E-2</v>
      </c>
      <c r="T131" s="17">
        <f t="shared" si="70"/>
        <v>0.1434361575701471</v>
      </c>
      <c r="U131" s="19">
        <f t="shared" si="71"/>
        <v>0.44637436874564224</v>
      </c>
      <c r="V131" s="19">
        <f t="shared" si="72"/>
        <v>0.90637436874564226</v>
      </c>
      <c r="W131" s="19">
        <f t="shared" si="73"/>
        <v>2.8111037890957306E-2</v>
      </c>
      <c r="X131" s="19">
        <f t="shared" si="74"/>
        <v>2.9038886568080301E-2</v>
      </c>
      <c r="Y131" s="19">
        <f t="shared" si="75"/>
        <v>4.8264810200875727E-5</v>
      </c>
      <c r="Z131" s="19">
        <f t="shared" si="76"/>
        <v>1.2493406530032664E-5</v>
      </c>
      <c r="AA131" s="21">
        <f t="shared" si="77"/>
        <v>2.7062777207535783E-5</v>
      </c>
      <c r="AB131" s="21">
        <f t="shared" si="78"/>
        <v>2.6458012747826015E-5</v>
      </c>
      <c r="AC131" s="21">
        <f t="shared" si="79"/>
        <v>2.67603949776809E-5</v>
      </c>
      <c r="AD131" s="23">
        <f t="shared" si="80"/>
        <v>949.16386776744071</v>
      </c>
    </row>
    <row r="132" spans="1:30" ht="15" thickBot="1" x14ac:dyDescent="0.35">
      <c r="A132" s="4">
        <v>8</v>
      </c>
      <c r="B132" s="5">
        <f t="shared" si="54"/>
        <v>2.3000000000000004E-3</v>
      </c>
      <c r="C132" s="5">
        <f t="shared" si="58"/>
        <v>1.063E-6</v>
      </c>
      <c r="D132" s="5">
        <f t="shared" si="55"/>
        <v>3.3999999999999998E-3</v>
      </c>
      <c r="E132" s="5">
        <f t="shared" si="59"/>
        <v>7.7499999999999999E-2</v>
      </c>
      <c r="F132" s="5">
        <f t="shared" si="60"/>
        <v>0.03</v>
      </c>
      <c r="G132" s="5">
        <f t="shared" si="56"/>
        <v>0.45999999999999996</v>
      </c>
      <c r="H132" s="5">
        <f t="shared" si="57"/>
        <v>0.88</v>
      </c>
      <c r="I132" s="5">
        <f>6</f>
        <v>6</v>
      </c>
      <c r="J132" s="5">
        <v>0.6098526315789472</v>
      </c>
      <c r="K132" s="9">
        <f t="shared" si="61"/>
        <v>1.4711452565798673E-4</v>
      </c>
      <c r="L132" s="9">
        <f t="shared" si="62"/>
        <v>0.12792567448520581</v>
      </c>
      <c r="M132" s="11">
        <f t="shared" si="63"/>
        <v>4.1951216636464247E-3</v>
      </c>
      <c r="N132" s="11">
        <f t="shared" si="64"/>
        <v>4.7812048372440873E-2</v>
      </c>
      <c r="O132" s="13">
        <f t="shared" si="65"/>
        <v>3.3810628336888068E-4</v>
      </c>
      <c r="P132" s="15">
        <f t="shared" si="66"/>
        <v>1.7336279995421786E-3</v>
      </c>
      <c r="Q132" s="15">
        <f t="shared" si="67"/>
        <v>1.6999999999999999E-3</v>
      </c>
      <c r="R132" s="17">
        <f t="shared" si="68"/>
        <v>0.28687229023464522</v>
      </c>
      <c r="S132" s="17">
        <f t="shared" si="69"/>
        <v>1.2171826201279705E-2</v>
      </c>
      <c r="T132" s="17">
        <f t="shared" si="70"/>
        <v>0.1434361575701471</v>
      </c>
      <c r="U132" s="19">
        <f t="shared" si="71"/>
        <v>0.4664164740088001</v>
      </c>
      <c r="V132" s="19">
        <f t="shared" si="72"/>
        <v>0.92641647400880012</v>
      </c>
      <c r="W132" s="19">
        <f t="shared" si="73"/>
        <v>2.8187278631152338E-2</v>
      </c>
      <c r="X132" s="19">
        <f t="shared" si="74"/>
        <v>2.9059025451646549E-2</v>
      </c>
      <c r="Y132" s="19">
        <f t="shared" si="75"/>
        <v>4.4446811514495442E-5</v>
      </c>
      <c r="Z132" s="19">
        <f t="shared" si="76"/>
        <v>1.1975304664482876E-5</v>
      </c>
      <c r="AA132" s="21">
        <f t="shared" si="77"/>
        <v>2.701307361654793E-5</v>
      </c>
      <c r="AB132" s="21">
        <f t="shared" si="78"/>
        <v>2.6444888886343233E-5</v>
      </c>
      <c r="AC132" s="21">
        <f t="shared" si="79"/>
        <v>2.6728981251445582E-5</v>
      </c>
      <c r="AD132" s="23">
        <f t="shared" si="80"/>
        <v>950.27939003946483</v>
      </c>
    </row>
    <row r="133" spans="1:30" ht="15" thickBot="1" x14ac:dyDescent="0.35">
      <c r="A133" s="4">
        <v>8</v>
      </c>
      <c r="B133" s="5">
        <f t="shared" si="54"/>
        <v>2.3000000000000004E-3</v>
      </c>
      <c r="C133" s="5">
        <f t="shared" si="58"/>
        <v>1.063E-6</v>
      </c>
      <c r="D133" s="5">
        <f t="shared" si="55"/>
        <v>3.3999999999999998E-3</v>
      </c>
      <c r="E133" s="5">
        <f t="shared" si="59"/>
        <v>7.7499999999999999E-2</v>
      </c>
      <c r="F133" s="5">
        <f t="shared" si="60"/>
        <v>0.03</v>
      </c>
      <c r="G133" s="5">
        <f t="shared" si="56"/>
        <v>0.45999999999999996</v>
      </c>
      <c r="H133" s="5">
        <f t="shared" si="57"/>
        <v>0.88</v>
      </c>
      <c r="I133" s="5">
        <f>6</f>
        <v>6</v>
      </c>
      <c r="J133" s="5">
        <v>0.62989473684210517</v>
      </c>
      <c r="K133" s="9">
        <f t="shared" si="61"/>
        <v>1.4711452565798673E-4</v>
      </c>
      <c r="L133" s="9">
        <f t="shared" si="62"/>
        <v>0.12792567448520581</v>
      </c>
      <c r="M133" s="11">
        <f t="shared" si="63"/>
        <v>4.1951216636464247E-3</v>
      </c>
      <c r="N133" s="11">
        <f t="shared" si="64"/>
        <v>4.7812048372440873E-2</v>
      </c>
      <c r="O133" s="13">
        <f t="shared" si="65"/>
        <v>3.3810628336888068E-4</v>
      </c>
      <c r="P133" s="15">
        <f t="shared" si="66"/>
        <v>1.7336279995421786E-3</v>
      </c>
      <c r="Q133" s="15">
        <f t="shared" si="67"/>
        <v>1.6999999999999999E-3</v>
      </c>
      <c r="R133" s="17">
        <f t="shared" si="68"/>
        <v>0.28687229023464522</v>
      </c>
      <c r="S133" s="17">
        <f t="shared" si="69"/>
        <v>1.2171826201279705E-2</v>
      </c>
      <c r="T133" s="17">
        <f t="shared" si="70"/>
        <v>0.1434361575701471</v>
      </c>
      <c r="U133" s="19">
        <f t="shared" si="71"/>
        <v>0.48645857927195807</v>
      </c>
      <c r="V133" s="19">
        <f t="shared" si="72"/>
        <v>0.94645857927195798</v>
      </c>
      <c r="W133" s="19">
        <f t="shared" si="73"/>
        <v>2.8257604620182647E-2</v>
      </c>
      <c r="X133" s="19">
        <f t="shared" si="74"/>
        <v>2.9078337720349245E-2</v>
      </c>
      <c r="Y133" s="19">
        <f t="shared" si="75"/>
        <v>4.1064539516307855E-5</v>
      </c>
      <c r="Z133" s="19">
        <f t="shared" si="76"/>
        <v>1.1488775174210185E-5</v>
      </c>
      <c r="AA133" s="21">
        <f t="shared" si="77"/>
        <v>2.6967227968939036E-5</v>
      </c>
      <c r="AB133" s="21">
        <f t="shared" si="78"/>
        <v>2.6432303777551288E-5</v>
      </c>
      <c r="AC133" s="21">
        <f t="shared" si="79"/>
        <v>2.6699765873245163E-5</v>
      </c>
      <c r="AD133" s="23">
        <f t="shared" si="80"/>
        <v>951.31920334374115</v>
      </c>
    </row>
    <row r="134" spans="1:30" ht="15" thickBot="1" x14ac:dyDescent="0.35">
      <c r="A134" s="4">
        <v>8</v>
      </c>
      <c r="B134" s="5">
        <f t="shared" si="54"/>
        <v>2.3000000000000004E-3</v>
      </c>
      <c r="C134" s="5">
        <f t="shared" si="58"/>
        <v>1.063E-6</v>
      </c>
      <c r="D134" s="5">
        <f t="shared" si="55"/>
        <v>3.3999999999999998E-3</v>
      </c>
      <c r="E134" s="5">
        <f t="shared" si="59"/>
        <v>7.7499999999999999E-2</v>
      </c>
      <c r="F134" s="5">
        <f t="shared" si="60"/>
        <v>0.03</v>
      </c>
      <c r="G134" s="5">
        <f t="shared" si="56"/>
        <v>0.45999999999999996</v>
      </c>
      <c r="H134" s="5">
        <f t="shared" si="57"/>
        <v>0.88</v>
      </c>
      <c r="I134" s="5">
        <f>6</f>
        <v>6</v>
      </c>
      <c r="J134" s="5">
        <v>0.64993684210526315</v>
      </c>
      <c r="K134" s="9">
        <f t="shared" si="61"/>
        <v>1.4711452565798673E-4</v>
      </c>
      <c r="L134" s="9">
        <f t="shared" si="62"/>
        <v>0.12792567448520581</v>
      </c>
      <c r="M134" s="11">
        <f t="shared" si="63"/>
        <v>4.1951216636464247E-3</v>
      </c>
      <c r="N134" s="11">
        <f t="shared" si="64"/>
        <v>4.7812048372440873E-2</v>
      </c>
      <c r="O134" s="13">
        <f t="shared" si="65"/>
        <v>3.3810628336888068E-4</v>
      </c>
      <c r="P134" s="15">
        <f t="shared" si="66"/>
        <v>1.7336279995421786E-3</v>
      </c>
      <c r="Q134" s="15">
        <f t="shared" si="67"/>
        <v>1.6999999999999999E-3</v>
      </c>
      <c r="R134" s="17">
        <f t="shared" si="68"/>
        <v>0.28687229023464522</v>
      </c>
      <c r="S134" s="17">
        <f t="shared" si="69"/>
        <v>1.2171826201279705E-2</v>
      </c>
      <c r="T134" s="17">
        <f t="shared" si="70"/>
        <v>0.1434361575701471</v>
      </c>
      <c r="U134" s="19">
        <f t="shared" si="71"/>
        <v>0.5065006845351161</v>
      </c>
      <c r="V134" s="19">
        <f t="shared" si="72"/>
        <v>0.96650068453511606</v>
      </c>
      <c r="W134" s="19">
        <f t="shared" si="73"/>
        <v>2.8322678369530233E-2</v>
      </c>
      <c r="X134" s="19">
        <f t="shared" si="74"/>
        <v>2.9096873242348796E-2</v>
      </c>
      <c r="Y134" s="19">
        <f t="shared" si="75"/>
        <v>3.8054131072387805E-5</v>
      </c>
      <c r="Z134" s="19">
        <f t="shared" si="76"/>
        <v>1.1031303944345988E-5</v>
      </c>
      <c r="AA134" s="21">
        <f t="shared" si="77"/>
        <v>2.6924807862185224E-5</v>
      </c>
      <c r="AB134" s="21">
        <f t="shared" si="78"/>
        <v>2.6420224913679784E-5</v>
      </c>
      <c r="AC134" s="21">
        <f t="shared" si="79"/>
        <v>2.6672516387932504E-5</v>
      </c>
      <c r="AD134" s="23">
        <f t="shared" si="80"/>
        <v>952.29110109354997</v>
      </c>
    </row>
    <row r="135" spans="1:30" ht="15" thickBot="1" x14ac:dyDescent="0.35">
      <c r="A135" s="4">
        <v>8</v>
      </c>
      <c r="B135" s="5">
        <f t="shared" si="54"/>
        <v>2.3000000000000004E-3</v>
      </c>
      <c r="C135" s="5">
        <f t="shared" si="58"/>
        <v>1.063E-6</v>
      </c>
      <c r="D135" s="5">
        <f t="shared" si="55"/>
        <v>3.3999999999999998E-3</v>
      </c>
      <c r="E135" s="5">
        <f t="shared" si="59"/>
        <v>7.7499999999999999E-2</v>
      </c>
      <c r="F135" s="5">
        <f t="shared" si="60"/>
        <v>0.03</v>
      </c>
      <c r="G135" s="5">
        <f t="shared" si="56"/>
        <v>0.45999999999999996</v>
      </c>
      <c r="H135" s="5">
        <f t="shared" si="57"/>
        <v>0.88</v>
      </c>
      <c r="I135" s="5">
        <f>6</f>
        <v>6</v>
      </c>
      <c r="J135" s="5">
        <v>0.66997894736842101</v>
      </c>
      <c r="K135" s="9">
        <f t="shared" si="61"/>
        <v>1.4711452565798673E-4</v>
      </c>
      <c r="L135" s="9">
        <f t="shared" si="62"/>
        <v>0.12792567448520581</v>
      </c>
      <c r="M135" s="11">
        <f t="shared" si="63"/>
        <v>4.1951216636464247E-3</v>
      </c>
      <c r="N135" s="11">
        <f t="shared" si="64"/>
        <v>4.7812048372440873E-2</v>
      </c>
      <c r="O135" s="13">
        <f t="shared" si="65"/>
        <v>3.3810628336888068E-4</v>
      </c>
      <c r="P135" s="15">
        <f t="shared" si="66"/>
        <v>1.7336279995421786E-3</v>
      </c>
      <c r="Q135" s="15">
        <f t="shared" si="67"/>
        <v>1.6999999999999999E-3</v>
      </c>
      <c r="R135" s="17">
        <f t="shared" si="68"/>
        <v>0.28687229023464522</v>
      </c>
      <c r="S135" s="17">
        <f t="shared" si="69"/>
        <v>1.2171826201279705E-2</v>
      </c>
      <c r="T135" s="17">
        <f t="shared" si="70"/>
        <v>0.1434361575701471</v>
      </c>
      <c r="U135" s="19">
        <f t="shared" si="71"/>
        <v>0.52654278979827396</v>
      </c>
      <c r="V135" s="19">
        <f t="shared" si="72"/>
        <v>0.98654278979827392</v>
      </c>
      <c r="W135" s="19">
        <f t="shared" si="73"/>
        <v>2.8383067019466999E-2</v>
      </c>
      <c r="X135" s="19">
        <f t="shared" si="74"/>
        <v>2.9114677953747732E-2</v>
      </c>
      <c r="Y135" s="19">
        <f t="shared" si="75"/>
        <v>3.5363008162047163E-5</v>
      </c>
      <c r="Z135" s="19">
        <f t="shared" si="76"/>
        <v>1.0600622214124727E-5</v>
      </c>
      <c r="AA135" s="21">
        <f t="shared" si="77"/>
        <v>2.6885443186579497E-5</v>
      </c>
      <c r="AB135" s="21">
        <f t="shared" si="78"/>
        <v>2.640862235072132E-5</v>
      </c>
      <c r="AC135" s="21">
        <f t="shared" si="79"/>
        <v>2.6647032768650407E-5</v>
      </c>
      <c r="AD135" s="23">
        <f t="shared" si="80"/>
        <v>953.20181502093874</v>
      </c>
    </row>
    <row r="136" spans="1:30" ht="15" thickBot="1" x14ac:dyDescent="0.35">
      <c r="A136" s="4">
        <v>8</v>
      </c>
      <c r="B136" s="5">
        <f t="shared" si="54"/>
        <v>2.3000000000000004E-3</v>
      </c>
      <c r="C136" s="5">
        <f t="shared" si="58"/>
        <v>1.063E-6</v>
      </c>
      <c r="D136" s="5">
        <f t="shared" si="55"/>
        <v>3.3999999999999998E-3</v>
      </c>
      <c r="E136" s="5">
        <f t="shared" si="59"/>
        <v>7.7499999999999999E-2</v>
      </c>
      <c r="F136" s="5">
        <f t="shared" si="60"/>
        <v>0.03</v>
      </c>
      <c r="G136" s="5">
        <f t="shared" si="56"/>
        <v>0.45999999999999996</v>
      </c>
      <c r="H136" s="5">
        <f t="shared" si="57"/>
        <v>0.88</v>
      </c>
      <c r="I136" s="5">
        <f>6</f>
        <v>6</v>
      </c>
      <c r="J136" s="5">
        <v>0.69002105263157887</v>
      </c>
      <c r="K136" s="9">
        <f t="shared" si="61"/>
        <v>1.4711452565798673E-4</v>
      </c>
      <c r="L136" s="9">
        <f t="shared" si="62"/>
        <v>0.12792567448520581</v>
      </c>
      <c r="M136" s="11">
        <f t="shared" si="63"/>
        <v>4.1951216636464247E-3</v>
      </c>
      <c r="N136" s="11">
        <f t="shared" si="64"/>
        <v>4.7812048372440873E-2</v>
      </c>
      <c r="O136" s="13">
        <f t="shared" si="65"/>
        <v>3.3810628336888068E-4</v>
      </c>
      <c r="P136" s="15">
        <f t="shared" si="66"/>
        <v>1.7336279995421786E-3</v>
      </c>
      <c r="Q136" s="15">
        <f t="shared" si="67"/>
        <v>1.6999999999999999E-3</v>
      </c>
      <c r="R136" s="17">
        <f t="shared" si="68"/>
        <v>0.28687229023464522</v>
      </c>
      <c r="S136" s="17">
        <f t="shared" si="69"/>
        <v>1.2171826201279705E-2</v>
      </c>
      <c r="T136" s="17">
        <f t="shared" si="70"/>
        <v>0.1434361575701471</v>
      </c>
      <c r="U136" s="19">
        <f t="shared" si="71"/>
        <v>0.54658489506143182</v>
      </c>
      <c r="V136" s="19">
        <f t="shared" si="72"/>
        <v>1.0065848950614318</v>
      </c>
      <c r="W136" s="19">
        <f t="shared" si="73"/>
        <v>2.8439258902386435E-2</v>
      </c>
      <c r="X136" s="19">
        <f t="shared" si="74"/>
        <v>2.9131794238634681E-2</v>
      </c>
      <c r="Y136" s="19">
        <f t="shared" si="75"/>
        <v>3.2947566868401559E-5</v>
      </c>
      <c r="Z136" s="19">
        <f t="shared" si="76"/>
        <v>1.0194678395021474E-5</v>
      </c>
      <c r="AA136" s="21">
        <f t="shared" si="77"/>
        <v>2.6848815297457863E-5</v>
      </c>
      <c r="AB136" s="21">
        <f t="shared" si="78"/>
        <v>2.6397468460574319E-5</v>
      </c>
      <c r="AC136" s="21">
        <f t="shared" si="79"/>
        <v>2.6623141879016089E-5</v>
      </c>
      <c r="AD136" s="23">
        <f t="shared" si="80"/>
        <v>954.05719262683454</v>
      </c>
    </row>
    <row r="137" spans="1:30" ht="15" thickBot="1" x14ac:dyDescent="0.35">
      <c r="A137" s="4">
        <v>8</v>
      </c>
      <c r="B137" s="5">
        <f t="shared" si="54"/>
        <v>2.3000000000000004E-3</v>
      </c>
      <c r="C137" s="5">
        <f t="shared" si="58"/>
        <v>1.063E-6</v>
      </c>
      <c r="D137" s="5">
        <f t="shared" si="55"/>
        <v>3.3999999999999998E-3</v>
      </c>
      <c r="E137" s="5">
        <f t="shared" si="59"/>
        <v>7.7499999999999999E-2</v>
      </c>
      <c r="F137" s="5">
        <f t="shared" si="60"/>
        <v>0.03</v>
      </c>
      <c r="G137" s="5">
        <f t="shared" si="56"/>
        <v>0.45999999999999996</v>
      </c>
      <c r="H137" s="5">
        <f t="shared" si="57"/>
        <v>0.88</v>
      </c>
      <c r="I137" s="5">
        <f>6</f>
        <v>6</v>
      </c>
      <c r="J137" s="5">
        <v>0.71006315789473673</v>
      </c>
      <c r="K137" s="9">
        <f t="shared" si="61"/>
        <v>1.4711452565798673E-4</v>
      </c>
      <c r="L137" s="9">
        <f t="shared" si="62"/>
        <v>0.12792567448520581</v>
      </c>
      <c r="M137" s="11">
        <f t="shared" si="63"/>
        <v>4.1951216636464247E-3</v>
      </c>
      <c r="N137" s="11">
        <f t="shared" si="64"/>
        <v>4.7812048372440873E-2</v>
      </c>
      <c r="O137" s="13">
        <f t="shared" si="65"/>
        <v>3.3810628336888068E-4</v>
      </c>
      <c r="P137" s="15">
        <f t="shared" si="66"/>
        <v>1.7336279995421786E-3</v>
      </c>
      <c r="Q137" s="15">
        <f t="shared" si="67"/>
        <v>1.6999999999999999E-3</v>
      </c>
      <c r="R137" s="17">
        <f t="shared" si="68"/>
        <v>0.28687229023464522</v>
      </c>
      <c r="S137" s="17">
        <f t="shared" si="69"/>
        <v>1.2171826201279705E-2</v>
      </c>
      <c r="T137" s="17">
        <f t="shared" si="70"/>
        <v>0.1434361575701471</v>
      </c>
      <c r="U137" s="19">
        <f t="shared" si="71"/>
        <v>0.56662700032458968</v>
      </c>
      <c r="V137" s="19">
        <f t="shared" si="72"/>
        <v>1.0266270003245896</v>
      </c>
      <c r="W137" s="19">
        <f t="shared" si="73"/>
        <v>2.8491676770450263E-2</v>
      </c>
      <c r="X137" s="19">
        <f t="shared" si="74"/>
        <v>2.9148261265886939E-2</v>
      </c>
      <c r="Y137" s="19">
        <f t="shared" si="75"/>
        <v>3.0771400213943082E-5</v>
      </c>
      <c r="Z137" s="19">
        <f t="shared" si="76"/>
        <v>9.8116135943311892E-6</v>
      </c>
      <c r="AA137" s="21">
        <f t="shared" si="77"/>
        <v>2.6814648370092297E-5</v>
      </c>
      <c r="AB137" s="21">
        <f t="shared" si="78"/>
        <v>2.6386737711395055E-5</v>
      </c>
      <c r="AC137" s="21">
        <f t="shared" si="79"/>
        <v>2.6600693040743676E-5</v>
      </c>
      <c r="AD137" s="23">
        <f t="shared" si="80"/>
        <v>954.86233990578364</v>
      </c>
    </row>
    <row r="138" spans="1:30" ht="15" thickBot="1" x14ac:dyDescent="0.35">
      <c r="A138" s="4">
        <v>8</v>
      </c>
      <c r="B138" s="5">
        <f t="shared" si="54"/>
        <v>2.3000000000000004E-3</v>
      </c>
      <c r="C138" s="5">
        <f t="shared" si="58"/>
        <v>1.063E-6</v>
      </c>
      <c r="D138" s="5">
        <f t="shared" si="55"/>
        <v>3.3999999999999998E-3</v>
      </c>
      <c r="E138" s="5">
        <f t="shared" si="59"/>
        <v>7.7499999999999999E-2</v>
      </c>
      <c r="F138" s="5">
        <f t="shared" si="60"/>
        <v>0.03</v>
      </c>
      <c r="G138" s="5">
        <f t="shared" si="56"/>
        <v>0.45999999999999996</v>
      </c>
      <c r="H138" s="5">
        <f t="shared" si="57"/>
        <v>0.88</v>
      </c>
      <c r="I138" s="5">
        <f>6</f>
        <v>6</v>
      </c>
      <c r="J138" s="5">
        <v>0.7301052631578947</v>
      </c>
      <c r="K138" s="9">
        <f t="shared" si="61"/>
        <v>1.4711452565798673E-4</v>
      </c>
      <c r="L138" s="9">
        <f t="shared" si="62"/>
        <v>0.12792567448520581</v>
      </c>
      <c r="M138" s="11">
        <f t="shared" si="63"/>
        <v>4.1951216636464247E-3</v>
      </c>
      <c r="N138" s="11">
        <f t="shared" si="64"/>
        <v>4.7812048372440873E-2</v>
      </c>
      <c r="O138" s="13">
        <f t="shared" si="65"/>
        <v>3.3810628336888068E-4</v>
      </c>
      <c r="P138" s="15">
        <f t="shared" si="66"/>
        <v>1.7336279995421786E-3</v>
      </c>
      <c r="Q138" s="15">
        <f t="shared" si="67"/>
        <v>1.6999999999999999E-3</v>
      </c>
      <c r="R138" s="17">
        <f t="shared" si="68"/>
        <v>0.28687229023464522</v>
      </c>
      <c r="S138" s="17">
        <f t="shared" si="69"/>
        <v>1.2171826201279705E-2</v>
      </c>
      <c r="T138" s="17">
        <f t="shared" si="70"/>
        <v>0.1434361575701471</v>
      </c>
      <c r="U138" s="19">
        <f t="shared" si="71"/>
        <v>0.58666910558774754</v>
      </c>
      <c r="V138" s="19">
        <f t="shared" si="72"/>
        <v>1.0466691055877475</v>
      </c>
      <c r="W138" s="19">
        <f t="shared" si="73"/>
        <v>2.8540688445758845E-2</v>
      </c>
      <c r="X138" s="19">
        <f t="shared" si="74"/>
        <v>2.9164115288364687E-2</v>
      </c>
      <c r="Y138" s="19">
        <f t="shared" si="75"/>
        <v>2.8803918423662959E-5</v>
      </c>
      <c r="Z138" s="19">
        <f t="shared" si="76"/>
        <v>9.4497402976727427E-6</v>
      </c>
      <c r="AA138" s="21">
        <f t="shared" si="77"/>
        <v>2.6782702440614676E-5</v>
      </c>
      <c r="AB138" s="21">
        <f t="shared" si="78"/>
        <v>2.6376406472483062E-5</v>
      </c>
      <c r="AC138" s="21">
        <f t="shared" si="79"/>
        <v>2.6579554456548868E-5</v>
      </c>
      <c r="AD138" s="23">
        <f t="shared" si="80"/>
        <v>955.62173705819043</v>
      </c>
    </row>
    <row r="139" spans="1:30" ht="15" thickBot="1" x14ac:dyDescent="0.35">
      <c r="A139" s="4">
        <v>8</v>
      </c>
      <c r="B139" s="5">
        <f t="shared" si="54"/>
        <v>2.3000000000000004E-3</v>
      </c>
      <c r="C139" s="5">
        <f t="shared" si="58"/>
        <v>1.063E-6</v>
      </c>
      <c r="D139" s="5">
        <f t="shared" si="55"/>
        <v>3.3999999999999998E-3</v>
      </c>
      <c r="E139" s="5">
        <f t="shared" si="59"/>
        <v>7.7499999999999999E-2</v>
      </c>
      <c r="F139" s="5">
        <f t="shared" si="60"/>
        <v>0.03</v>
      </c>
      <c r="G139" s="5">
        <f t="shared" si="56"/>
        <v>0.45999999999999996</v>
      </c>
      <c r="H139" s="5">
        <f t="shared" si="57"/>
        <v>0.88</v>
      </c>
      <c r="I139" s="5">
        <f>6</f>
        <v>6</v>
      </c>
      <c r="J139" s="5">
        <v>0.75014736842105256</v>
      </c>
      <c r="K139" s="9">
        <f t="shared" si="61"/>
        <v>1.4711452565798673E-4</v>
      </c>
      <c r="L139" s="9">
        <f t="shared" si="62"/>
        <v>0.12792567448520581</v>
      </c>
      <c r="M139" s="11">
        <f t="shared" si="63"/>
        <v>4.1951216636464247E-3</v>
      </c>
      <c r="N139" s="11">
        <f t="shared" si="64"/>
        <v>4.7812048372440873E-2</v>
      </c>
      <c r="O139" s="13">
        <f t="shared" si="65"/>
        <v>3.3810628336888068E-4</v>
      </c>
      <c r="P139" s="15">
        <f t="shared" si="66"/>
        <v>1.7336279995421786E-3</v>
      </c>
      <c r="Q139" s="15">
        <f t="shared" si="67"/>
        <v>1.6999999999999999E-3</v>
      </c>
      <c r="R139" s="17">
        <f t="shared" si="68"/>
        <v>0.28687229023464522</v>
      </c>
      <c r="S139" s="17">
        <f t="shared" si="69"/>
        <v>1.2171826201279705E-2</v>
      </c>
      <c r="T139" s="17">
        <f t="shared" si="70"/>
        <v>0.1434361575701471</v>
      </c>
      <c r="U139" s="19">
        <f t="shared" si="71"/>
        <v>0.6067112108509054</v>
      </c>
      <c r="V139" s="19">
        <f t="shared" si="72"/>
        <v>1.0667112108509054</v>
      </c>
      <c r="W139" s="19">
        <f t="shared" si="73"/>
        <v>2.858661546050336E-2</v>
      </c>
      <c r="X139" s="19">
        <f t="shared" si="74"/>
        <v>2.9179389909306498E-2</v>
      </c>
      <c r="Y139" s="19">
        <f t="shared" si="75"/>
        <v>2.7019268197489384E-5</v>
      </c>
      <c r="Z139" s="19">
        <f t="shared" si="76"/>
        <v>9.1075237529376649E-6</v>
      </c>
      <c r="AA139" s="21">
        <f t="shared" si="77"/>
        <v>2.6752767761417749E-5</v>
      </c>
      <c r="AB139" s="21">
        <f t="shared" si="78"/>
        <v>2.6366452840561271E-5</v>
      </c>
      <c r="AC139" s="21">
        <f t="shared" si="79"/>
        <v>2.6559610300989508E-5</v>
      </c>
      <c r="AD139" s="23">
        <f t="shared" si="80"/>
        <v>956.33933300044282</v>
      </c>
    </row>
    <row r="140" spans="1:30" ht="15" thickBot="1" x14ac:dyDescent="0.35">
      <c r="A140" s="4">
        <v>8</v>
      </c>
      <c r="B140" s="5">
        <f t="shared" si="54"/>
        <v>2.3000000000000004E-3</v>
      </c>
      <c r="C140" s="5">
        <f t="shared" si="58"/>
        <v>1.063E-6</v>
      </c>
      <c r="D140" s="5">
        <f t="shared" si="55"/>
        <v>3.3999999999999998E-3</v>
      </c>
      <c r="E140" s="5">
        <f t="shared" si="59"/>
        <v>7.7499999999999999E-2</v>
      </c>
      <c r="F140" s="5">
        <f t="shared" si="60"/>
        <v>0.03</v>
      </c>
      <c r="G140" s="5">
        <f t="shared" si="56"/>
        <v>0.45999999999999996</v>
      </c>
      <c r="H140" s="5">
        <f t="shared" si="57"/>
        <v>0.88</v>
      </c>
      <c r="I140" s="5">
        <f>6</f>
        <v>6</v>
      </c>
      <c r="J140" s="5">
        <v>0.77018947368421053</v>
      </c>
      <c r="K140" s="9">
        <f t="shared" si="61"/>
        <v>1.4711452565798673E-4</v>
      </c>
      <c r="L140" s="9">
        <f t="shared" si="62"/>
        <v>0.12792567448520581</v>
      </c>
      <c r="M140" s="11">
        <f t="shared" si="63"/>
        <v>4.1951216636464247E-3</v>
      </c>
      <c r="N140" s="11">
        <f t="shared" si="64"/>
        <v>4.7812048372440873E-2</v>
      </c>
      <c r="O140" s="13">
        <f t="shared" si="65"/>
        <v>3.3810628336888068E-4</v>
      </c>
      <c r="P140" s="15">
        <f t="shared" si="66"/>
        <v>1.7336279995421786E-3</v>
      </c>
      <c r="Q140" s="15">
        <f t="shared" si="67"/>
        <v>1.6999999999999999E-3</v>
      </c>
      <c r="R140" s="17">
        <f t="shared" si="68"/>
        <v>0.28687229023464522</v>
      </c>
      <c r="S140" s="17">
        <f t="shared" si="69"/>
        <v>1.2171826201279705E-2</v>
      </c>
      <c r="T140" s="17">
        <f t="shared" si="70"/>
        <v>0.1434361575701471</v>
      </c>
      <c r="U140" s="19">
        <f t="shared" si="71"/>
        <v>0.62675331611406349</v>
      </c>
      <c r="V140" s="19">
        <f t="shared" si="72"/>
        <v>1.0867533161140635</v>
      </c>
      <c r="W140" s="19">
        <f t="shared" si="73"/>
        <v>2.8629740116144269E-2</v>
      </c>
      <c r="X140" s="19">
        <f t="shared" si="74"/>
        <v>2.9194116320045576E-2</v>
      </c>
      <c r="Y140" s="19">
        <f t="shared" si="75"/>
        <v>2.5395479166459139E-5</v>
      </c>
      <c r="Z140" s="19">
        <f t="shared" si="76"/>
        <v>8.7835656714101517E-6</v>
      </c>
      <c r="AA140" s="21">
        <f t="shared" si="77"/>
        <v>2.6724660190201701E-5</v>
      </c>
      <c r="AB140" s="21">
        <f t="shared" si="78"/>
        <v>2.63568564847631E-5</v>
      </c>
      <c r="AC140" s="21">
        <f t="shared" si="79"/>
        <v>2.6540758337482402E-5</v>
      </c>
      <c r="AD140" s="23">
        <f t="shared" si="80"/>
        <v>957.01862309369824</v>
      </c>
    </row>
    <row r="141" spans="1:30" ht="15" thickBot="1" x14ac:dyDescent="0.35">
      <c r="A141" s="4">
        <v>8</v>
      </c>
      <c r="B141" s="5">
        <f t="shared" si="54"/>
        <v>2.3000000000000004E-3</v>
      </c>
      <c r="C141" s="5">
        <f t="shared" si="58"/>
        <v>1.063E-6</v>
      </c>
      <c r="D141" s="5">
        <f t="shared" si="55"/>
        <v>3.3999999999999998E-3</v>
      </c>
      <c r="E141" s="5">
        <f t="shared" si="59"/>
        <v>7.7499999999999999E-2</v>
      </c>
      <c r="F141" s="5">
        <f t="shared" si="60"/>
        <v>0.03</v>
      </c>
      <c r="G141" s="5">
        <f t="shared" si="56"/>
        <v>0.45999999999999996</v>
      </c>
      <c r="H141" s="5">
        <f t="shared" si="57"/>
        <v>0.88</v>
      </c>
      <c r="I141" s="5">
        <f>6</f>
        <v>6</v>
      </c>
      <c r="J141" s="5">
        <v>0.7902315789473684</v>
      </c>
      <c r="K141" s="9">
        <f t="shared" si="61"/>
        <v>1.4711452565798673E-4</v>
      </c>
      <c r="L141" s="9">
        <f t="shared" si="62"/>
        <v>0.12792567448520581</v>
      </c>
      <c r="M141" s="11">
        <f t="shared" si="63"/>
        <v>4.1951216636464247E-3</v>
      </c>
      <c r="N141" s="11">
        <f t="shared" si="64"/>
        <v>4.7812048372440873E-2</v>
      </c>
      <c r="O141" s="13">
        <f t="shared" si="65"/>
        <v>3.3810628336888068E-4</v>
      </c>
      <c r="P141" s="15">
        <f t="shared" si="66"/>
        <v>1.7336279995421786E-3</v>
      </c>
      <c r="Q141" s="15">
        <f t="shared" si="67"/>
        <v>1.6999999999999999E-3</v>
      </c>
      <c r="R141" s="17">
        <f t="shared" si="68"/>
        <v>0.28687229023464522</v>
      </c>
      <c r="S141" s="17">
        <f t="shared" si="69"/>
        <v>1.2171826201279705E-2</v>
      </c>
      <c r="T141" s="17">
        <f t="shared" si="70"/>
        <v>0.1434361575701471</v>
      </c>
      <c r="U141" s="19">
        <f t="shared" si="71"/>
        <v>0.64679542137722135</v>
      </c>
      <c r="V141" s="19">
        <f t="shared" si="72"/>
        <v>1.1067954213772213</v>
      </c>
      <c r="W141" s="19">
        <f t="shared" si="73"/>
        <v>2.8670311289102121E-2</v>
      </c>
      <c r="X141" s="19">
        <f t="shared" si="74"/>
        <v>2.9208323512585177E-2</v>
      </c>
      <c r="Y141" s="19">
        <f t="shared" si="75"/>
        <v>2.3913784549425632E-5</v>
      </c>
      <c r="Z141" s="19">
        <f t="shared" si="76"/>
        <v>8.4765899222031362E-6</v>
      </c>
      <c r="AA141" s="21">
        <f t="shared" si="77"/>
        <v>2.6698217398374114E-5</v>
      </c>
      <c r="AB141" s="21">
        <f t="shared" si="78"/>
        <v>2.6347598508017673E-5</v>
      </c>
      <c r="AC141" s="21">
        <f t="shared" si="79"/>
        <v>2.6522907953195892E-5</v>
      </c>
      <c r="AD141" s="23">
        <f t="shared" si="80"/>
        <v>957.66271348611349</v>
      </c>
    </row>
    <row r="142" spans="1:30" ht="15" thickBot="1" x14ac:dyDescent="0.35">
      <c r="A142" s="4">
        <v>8</v>
      </c>
      <c r="B142" s="5">
        <f t="shared" si="54"/>
        <v>2.3000000000000004E-3</v>
      </c>
      <c r="C142" s="5">
        <f t="shared" si="58"/>
        <v>1.063E-6</v>
      </c>
      <c r="D142" s="5">
        <f t="shared" si="55"/>
        <v>3.3999999999999998E-3</v>
      </c>
      <c r="E142" s="5">
        <f t="shared" si="59"/>
        <v>7.7499999999999999E-2</v>
      </c>
      <c r="F142" s="5">
        <f t="shared" si="60"/>
        <v>0.03</v>
      </c>
      <c r="G142" s="5">
        <f t="shared" si="56"/>
        <v>0.45999999999999996</v>
      </c>
      <c r="H142" s="5">
        <f t="shared" si="57"/>
        <v>0.88</v>
      </c>
      <c r="I142" s="5">
        <f>6</f>
        <v>6</v>
      </c>
      <c r="J142" s="5">
        <v>0.81027368421052626</v>
      </c>
      <c r="K142" s="9">
        <f t="shared" si="61"/>
        <v>1.4711452565798673E-4</v>
      </c>
      <c r="L142" s="9">
        <f t="shared" si="62"/>
        <v>0.12792567448520581</v>
      </c>
      <c r="M142" s="11">
        <f t="shared" si="63"/>
        <v>4.1951216636464247E-3</v>
      </c>
      <c r="N142" s="11">
        <f t="shared" si="64"/>
        <v>4.7812048372440873E-2</v>
      </c>
      <c r="O142" s="13">
        <f t="shared" si="65"/>
        <v>3.3810628336888068E-4</v>
      </c>
      <c r="P142" s="15">
        <f t="shared" si="66"/>
        <v>1.7336279995421786E-3</v>
      </c>
      <c r="Q142" s="15">
        <f t="shared" si="67"/>
        <v>1.6999999999999999E-3</v>
      </c>
      <c r="R142" s="17">
        <f t="shared" si="68"/>
        <v>0.28687229023464522</v>
      </c>
      <c r="S142" s="17">
        <f t="shared" si="69"/>
        <v>1.2171826201279705E-2</v>
      </c>
      <c r="T142" s="17">
        <f t="shared" si="70"/>
        <v>0.1434361575701471</v>
      </c>
      <c r="U142" s="19">
        <f t="shared" si="71"/>
        <v>0.66683752664037921</v>
      </c>
      <c r="V142" s="19">
        <f t="shared" si="72"/>
        <v>1.1268375266403792</v>
      </c>
      <c r="W142" s="19">
        <f t="shared" si="73"/>
        <v>2.8708549235153803E-2</v>
      </c>
      <c r="X142" s="19">
        <f t="shared" si="74"/>
        <v>2.9222038470081459E-2</v>
      </c>
      <c r="Y142" s="19">
        <f t="shared" si="75"/>
        <v>2.2558076533283512E-5</v>
      </c>
      <c r="Z142" s="19">
        <f t="shared" si="76"/>
        <v>8.1854299462000163E-6</v>
      </c>
      <c r="AA142" s="21">
        <f t="shared" si="77"/>
        <v>2.6673295733824558E-5</v>
      </c>
      <c r="AB142" s="21">
        <f t="shared" si="78"/>
        <v>2.6338661322844422E-5</v>
      </c>
      <c r="AC142" s="21">
        <f t="shared" si="79"/>
        <v>2.650597852833449E-5</v>
      </c>
      <c r="AD142" s="23">
        <f t="shared" si="80"/>
        <v>958.27437469806216</v>
      </c>
    </row>
    <row r="143" spans="1:30" ht="15" thickBot="1" x14ac:dyDescent="0.35">
      <c r="A143" s="4">
        <v>8</v>
      </c>
      <c r="B143" s="5">
        <f t="shared" si="54"/>
        <v>2.3000000000000004E-3</v>
      </c>
      <c r="C143" s="5">
        <f t="shared" si="58"/>
        <v>1.063E-6</v>
      </c>
      <c r="D143" s="5">
        <f t="shared" si="55"/>
        <v>3.3999999999999998E-3</v>
      </c>
      <c r="E143" s="5">
        <f t="shared" si="59"/>
        <v>7.7499999999999999E-2</v>
      </c>
      <c r="F143" s="5">
        <f t="shared" si="60"/>
        <v>0.03</v>
      </c>
      <c r="G143" s="5">
        <f t="shared" si="56"/>
        <v>0.45999999999999996</v>
      </c>
      <c r="H143" s="5">
        <f t="shared" si="57"/>
        <v>0.88</v>
      </c>
      <c r="I143" s="5">
        <f>6</f>
        <v>6</v>
      </c>
      <c r="J143" s="5">
        <v>0.83031578947368423</v>
      </c>
      <c r="K143" s="9">
        <f t="shared" si="61"/>
        <v>1.4711452565798673E-4</v>
      </c>
      <c r="L143" s="9">
        <f t="shared" si="62"/>
        <v>0.12792567448520581</v>
      </c>
      <c r="M143" s="11">
        <f t="shared" si="63"/>
        <v>4.1951216636464247E-3</v>
      </c>
      <c r="N143" s="11">
        <f t="shared" si="64"/>
        <v>4.7812048372440873E-2</v>
      </c>
      <c r="O143" s="13">
        <f t="shared" si="65"/>
        <v>3.3810628336888068E-4</v>
      </c>
      <c r="P143" s="15">
        <f t="shared" si="66"/>
        <v>1.7336279995421786E-3</v>
      </c>
      <c r="Q143" s="15">
        <f t="shared" si="67"/>
        <v>1.6999999999999999E-3</v>
      </c>
      <c r="R143" s="17">
        <f t="shared" si="68"/>
        <v>0.28687229023464522</v>
      </c>
      <c r="S143" s="17">
        <f t="shared" si="69"/>
        <v>1.2171826201279705E-2</v>
      </c>
      <c r="T143" s="17">
        <f t="shared" si="70"/>
        <v>0.1434361575701471</v>
      </c>
      <c r="U143" s="19">
        <f t="shared" si="71"/>
        <v>0.68687963190353707</v>
      </c>
      <c r="V143" s="19">
        <f t="shared" si="72"/>
        <v>1.146879631903537</v>
      </c>
      <c r="W143" s="19">
        <f t="shared" si="73"/>
        <v>2.8744649588363425E-2</v>
      </c>
      <c r="X143" s="19">
        <f t="shared" si="74"/>
        <v>2.923528633786681E-2</v>
      </c>
      <c r="Y143" s="19">
        <f t="shared" si="75"/>
        <v>2.1314466686091271E-5</v>
      </c>
      <c r="Z143" s="19">
        <f t="shared" si="76"/>
        <v>7.9090176572893829E-6</v>
      </c>
      <c r="AA143" s="21">
        <f t="shared" si="77"/>
        <v>2.6649767609998102E-5</v>
      </c>
      <c r="AB143" s="21">
        <f t="shared" si="78"/>
        <v>2.6330028539839387E-5</v>
      </c>
      <c r="AC143" s="21">
        <f t="shared" si="79"/>
        <v>2.6489898074918743E-5</v>
      </c>
      <c r="AD143" s="23">
        <f t="shared" si="80"/>
        <v>958.8560865037573</v>
      </c>
    </row>
    <row r="144" spans="1:30" ht="15" thickBot="1" x14ac:dyDescent="0.35">
      <c r="A144" s="4">
        <v>8</v>
      </c>
      <c r="B144" s="5">
        <f t="shared" si="54"/>
        <v>2.3000000000000004E-3</v>
      </c>
      <c r="C144" s="5">
        <f t="shared" si="58"/>
        <v>1.063E-6</v>
      </c>
      <c r="D144" s="5">
        <f t="shared" si="55"/>
        <v>3.3999999999999998E-3</v>
      </c>
      <c r="E144" s="5">
        <f t="shared" si="59"/>
        <v>7.7499999999999999E-2</v>
      </c>
      <c r="F144" s="5">
        <f t="shared" si="60"/>
        <v>0.03</v>
      </c>
      <c r="G144" s="5">
        <f t="shared" si="56"/>
        <v>0.45999999999999996</v>
      </c>
      <c r="H144" s="5">
        <f t="shared" si="57"/>
        <v>0.88</v>
      </c>
      <c r="I144" s="5">
        <f>6</f>
        <v>6</v>
      </c>
      <c r="J144" s="5">
        <v>0.85035789473684209</v>
      </c>
      <c r="K144" s="9">
        <f t="shared" si="61"/>
        <v>1.4711452565798673E-4</v>
      </c>
      <c r="L144" s="9">
        <f t="shared" si="62"/>
        <v>0.12792567448520581</v>
      </c>
      <c r="M144" s="11">
        <f t="shared" si="63"/>
        <v>4.1951216636464247E-3</v>
      </c>
      <c r="N144" s="11">
        <f t="shared" si="64"/>
        <v>4.7812048372440873E-2</v>
      </c>
      <c r="O144" s="13">
        <f t="shared" si="65"/>
        <v>3.3810628336888068E-4</v>
      </c>
      <c r="P144" s="15">
        <f t="shared" si="66"/>
        <v>1.7336279995421786E-3</v>
      </c>
      <c r="Q144" s="15">
        <f t="shared" si="67"/>
        <v>1.6999999999999999E-3</v>
      </c>
      <c r="R144" s="17">
        <f t="shared" si="68"/>
        <v>0.28687229023464522</v>
      </c>
      <c r="S144" s="17">
        <f t="shared" si="69"/>
        <v>1.2171826201279705E-2</v>
      </c>
      <c r="T144" s="17">
        <f t="shared" si="70"/>
        <v>0.1434361575701471</v>
      </c>
      <c r="U144" s="19">
        <f t="shared" si="71"/>
        <v>0.70692173716669493</v>
      </c>
      <c r="V144" s="19">
        <f t="shared" si="72"/>
        <v>1.1669217371666949</v>
      </c>
      <c r="W144" s="19">
        <f t="shared" si="73"/>
        <v>2.8778786707798956E-2</v>
      </c>
      <c r="X144" s="19">
        <f t="shared" si="74"/>
        <v>2.9248090577294005E-2</v>
      </c>
      <c r="Y144" s="19">
        <f t="shared" si="75"/>
        <v>2.0170928875723088E-5</v>
      </c>
      <c r="Z144" s="19">
        <f t="shared" si="76"/>
        <v>7.6463736333725824E-6</v>
      </c>
      <c r="AA144" s="21">
        <f t="shared" si="77"/>
        <v>2.6627519321061656E-5</v>
      </c>
      <c r="AB144" s="21">
        <f t="shared" si="78"/>
        <v>2.6321684867365359E-5</v>
      </c>
      <c r="AC144" s="21">
        <f t="shared" si="79"/>
        <v>2.6474602094213507E-5</v>
      </c>
      <c r="AD144" s="23">
        <f t="shared" si="80"/>
        <v>959.41007572505191</v>
      </c>
    </row>
    <row r="145" spans="1:33" ht="15" thickBot="1" x14ac:dyDescent="0.35">
      <c r="A145" s="4">
        <v>8</v>
      </c>
      <c r="B145" s="5">
        <f t="shared" si="54"/>
        <v>2.3000000000000004E-3</v>
      </c>
      <c r="C145" s="5">
        <f t="shared" si="58"/>
        <v>1.063E-6</v>
      </c>
      <c r="D145" s="5">
        <f t="shared" si="55"/>
        <v>3.3999999999999998E-3</v>
      </c>
      <c r="E145" s="5">
        <f t="shared" si="59"/>
        <v>7.7499999999999999E-2</v>
      </c>
      <c r="F145" s="5">
        <f t="shared" si="60"/>
        <v>0.03</v>
      </c>
      <c r="G145" s="5">
        <f t="shared" si="56"/>
        <v>0.45999999999999996</v>
      </c>
      <c r="H145" s="5">
        <f t="shared" si="57"/>
        <v>0.88</v>
      </c>
      <c r="I145" s="5">
        <f>6</f>
        <v>6</v>
      </c>
      <c r="J145" s="5">
        <v>0.87040000000000006</v>
      </c>
      <c r="K145" s="9">
        <f t="shared" si="61"/>
        <v>1.4711452565798673E-4</v>
      </c>
      <c r="L145" s="9">
        <f t="shared" si="62"/>
        <v>0.12792567448520581</v>
      </c>
      <c r="M145" s="11">
        <f t="shared" si="63"/>
        <v>4.1951216636464247E-3</v>
      </c>
      <c r="N145" s="11">
        <f t="shared" si="64"/>
        <v>4.7812048372440873E-2</v>
      </c>
      <c r="O145" s="13">
        <f t="shared" si="65"/>
        <v>3.3810628336888068E-4</v>
      </c>
      <c r="P145" s="15">
        <f t="shared" si="66"/>
        <v>1.7336279995421786E-3</v>
      </c>
      <c r="Q145" s="15">
        <f t="shared" si="67"/>
        <v>1.6999999999999999E-3</v>
      </c>
      <c r="R145" s="17">
        <f t="shared" si="68"/>
        <v>0.28687229023464522</v>
      </c>
      <c r="S145" s="17">
        <f t="shared" si="69"/>
        <v>1.2171826201279705E-2</v>
      </c>
      <c r="T145" s="17">
        <f t="shared" si="70"/>
        <v>0.1434361575701471</v>
      </c>
      <c r="U145" s="19">
        <f t="shared" si="71"/>
        <v>0.72696384242985301</v>
      </c>
      <c r="V145" s="19">
        <f t="shared" si="72"/>
        <v>1.186963842429853</v>
      </c>
      <c r="W145" s="19">
        <f t="shared" si="73"/>
        <v>2.8811116492845793E-2</v>
      </c>
      <c r="X145" s="19">
        <f t="shared" si="74"/>
        <v>2.9260473104381294E-2</v>
      </c>
      <c r="Y145" s="19">
        <f t="shared" si="75"/>
        <v>1.9117007459956542E-5</v>
      </c>
      <c r="Z145" s="19">
        <f t="shared" si="76"/>
        <v>7.3965984286518836E-6</v>
      </c>
      <c r="AA145" s="21">
        <f t="shared" si="77"/>
        <v>2.6606449204184303E-5</v>
      </c>
      <c r="AB145" s="21">
        <f t="shared" si="78"/>
        <v>2.6313616021154304E-5</v>
      </c>
      <c r="AC145" s="21">
        <f t="shared" si="79"/>
        <v>2.6460032612669303E-5</v>
      </c>
      <c r="AD145" s="23">
        <f t="shared" si="80"/>
        <v>959.93834821799294</v>
      </c>
    </row>
    <row r="147" spans="1:33" x14ac:dyDescent="0.3">
      <c r="W147" t="s">
        <v>72</v>
      </c>
    </row>
    <row r="149" spans="1:33" x14ac:dyDescent="0.3">
      <c r="W149" t="s">
        <v>67</v>
      </c>
      <c r="AB149">
        <f>AG152-AG150</f>
        <v>0.66086660092514649</v>
      </c>
      <c r="AF149" t="s">
        <v>59</v>
      </c>
      <c r="AG149" t="s">
        <v>61</v>
      </c>
    </row>
    <row r="150" spans="1:33" x14ac:dyDescent="0.3">
      <c r="W150" t="s">
        <v>68</v>
      </c>
      <c r="AB150">
        <f>AG150-AG151</f>
        <v>1.2128653023478648</v>
      </c>
      <c r="AE150" t="s">
        <v>64</v>
      </c>
      <c r="AF150">
        <f>(1/$AC$13)*0.0254</f>
        <v>953.63608583235703</v>
      </c>
      <c r="AG150">
        <v>100</v>
      </c>
    </row>
    <row r="151" spans="1:33" x14ac:dyDescent="0.3">
      <c r="AE151" t="s">
        <v>65</v>
      </c>
      <c r="AF151" s="6">
        <f>AD126</f>
        <v>942.06976463662807</v>
      </c>
      <c r="AG151">
        <f>(AF151/AF150)*AG150</f>
        <v>98.787134697652135</v>
      </c>
    </row>
    <row r="152" spans="1:33" x14ac:dyDescent="0.3">
      <c r="AE152" t="s">
        <v>66</v>
      </c>
      <c r="AF152" s="6">
        <f>AD145</f>
        <v>959.93834821799294</v>
      </c>
      <c r="AG152">
        <f>(AF152/AF150)*AG150</f>
        <v>100.66086660092515</v>
      </c>
    </row>
    <row r="155" spans="1:33" x14ac:dyDescent="0.3">
      <c r="D155" t="s">
        <v>80</v>
      </c>
    </row>
  </sheetData>
  <mergeCells count="11">
    <mergeCell ref="Y11:Z11"/>
    <mergeCell ref="AA11:AB11"/>
    <mergeCell ref="B1:K1"/>
    <mergeCell ref="B2:K2"/>
    <mergeCell ref="B3:K3"/>
    <mergeCell ref="B4:K5"/>
    <mergeCell ref="B6:L6"/>
    <mergeCell ref="B7:K8"/>
    <mergeCell ref="B9:L9"/>
    <mergeCell ref="B10:K10"/>
    <mergeCell ref="B11:C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2023-04-20T06:08:54Z</dcterms:modified>
</cp:coreProperties>
</file>